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lgacarvalho/Desktop/"/>
    </mc:Choice>
  </mc:AlternateContent>
  <xr:revisionPtr revIDLastSave="0" documentId="8_{33641BDF-5255-B841-BA35-33A4F35AF060}" xr6:coauthVersionLast="47" xr6:coauthVersionMax="47" xr10:uidLastSave="{00000000-0000-0000-0000-000000000000}"/>
  <bookViews>
    <workbookView xWindow="4100" yWindow="760" windowWidth="43340" windowHeight="18260" activeTab="5" xr2:uid="{C997ADD9-8216-6D41-8A6A-6449227A6B19}"/>
  </bookViews>
  <sheets>
    <sheet name="SOLAR PV" sheetId="1" r:id="rId1"/>
    <sheet name="WIND ONSHORE" sheetId="2" r:id="rId2"/>
    <sheet name="Offshore" sheetId="3" r:id="rId3"/>
    <sheet name="CSP" sheetId="4" r:id="rId4"/>
    <sheet name="Geothermal" sheetId="5" r:id="rId5"/>
    <sheet name="Hydro" sheetId="6" r:id="rId6"/>
    <sheet name="Degrees_Log_Normal" sheetId="9" r:id="rId7"/>
    <sheet name="Avalanche_Degree_Filters" sheetId="15" r:id="rId8"/>
    <sheet name="Sheet3" sheetId="18" r:id="rId9"/>
    <sheet name="Filters" sheetId="17" r:id="rId10"/>
    <sheet name="Avalanches_Log_Normal" sheetId="10" r:id="rId11"/>
    <sheet name="Power Law" sheetId="16" r:id="rId12"/>
    <sheet name="Degree_Avalanche" sheetId="14" r:id="rId13"/>
  </sheets>
  <definedNames>
    <definedName name="_xlnm._FilterDatabase" localSheetId="2" hidden="1">Offshore!$H$91:$H$109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6" i="6" l="1"/>
  <c r="I46" i="6"/>
  <c r="G46" i="6"/>
  <c r="F46" i="6"/>
  <c r="AK50" i="6"/>
  <c r="AM70" i="6"/>
  <c r="AZ70" i="6" s="1"/>
  <c r="AB37" i="5"/>
  <c r="AC70" i="5" a="1"/>
  <c r="AC70" i="5" s="1"/>
  <c r="AC69" i="5" a="1"/>
  <c r="AC69" i="5" s="1"/>
  <c r="AC68" i="5" a="1"/>
  <c r="AC68" i="5" s="1"/>
  <c r="AC67" i="5" a="1"/>
  <c r="AC67" i="5" s="1"/>
  <c r="AC66" i="5" a="1"/>
  <c r="AC66" i="5" s="1"/>
  <c r="AA70" i="5" a="1"/>
  <c r="AA70" i="5" s="1"/>
  <c r="AA69" i="5" a="1"/>
  <c r="AA69" i="5" s="1"/>
  <c r="AA68" i="5" a="1"/>
  <c r="AA68" i="5" s="1"/>
  <c r="AA67" i="5" a="1"/>
  <c r="AA67" i="5" s="1"/>
  <c r="AA66" i="5" a="1"/>
  <c r="AA66" i="5" s="1"/>
  <c r="AC58" i="5" a="1"/>
  <c r="AC58" i="5" s="1"/>
  <c r="AA58" i="5" a="1"/>
  <c r="AA58" i="5" s="1"/>
  <c r="AA51" i="5" a="1"/>
  <c r="AA51" i="5" s="1"/>
  <c r="X51" i="3" l="1" a="1"/>
  <c r="X51" i="3" s="1"/>
  <c r="V58" i="3" a="1"/>
  <c r="V58" i="3" s="1"/>
  <c r="AU11" i="4"/>
  <c r="O1447" i="9"/>
  <c r="O1530" i="9"/>
  <c r="O1529" i="9"/>
  <c r="O1528" i="9"/>
  <c r="O1527" i="9"/>
  <c r="O1526" i="9"/>
  <c r="O1525" i="9"/>
  <c r="O1524" i="9"/>
  <c r="O1523" i="9"/>
  <c r="O1522" i="9"/>
  <c r="O1521" i="9"/>
  <c r="O1520" i="9"/>
  <c r="O1519" i="9"/>
  <c r="O1518" i="9"/>
  <c r="O1517" i="9"/>
  <c r="O1516" i="9"/>
  <c r="O1515" i="9"/>
  <c r="O1514" i="9"/>
  <c r="O1513" i="9"/>
  <c r="O1512" i="9"/>
  <c r="O1511" i="9"/>
  <c r="O1510" i="9"/>
  <c r="O1509" i="9"/>
  <c r="O1508" i="9"/>
  <c r="O1507" i="9"/>
  <c r="O1506" i="9"/>
  <c r="O1505" i="9"/>
  <c r="O1504" i="9"/>
  <c r="O1503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N1487" i="9"/>
  <c r="N1488" i="9" s="1"/>
  <c r="N1489" i="9" s="1"/>
  <c r="N1490" i="9" s="1"/>
  <c r="N1491" i="9" s="1"/>
  <c r="N1492" i="9" s="1"/>
  <c r="N1493" i="9" s="1"/>
  <c r="N1494" i="9" s="1"/>
  <c r="N1495" i="9" s="1"/>
  <c r="N1496" i="9" s="1"/>
  <c r="N1497" i="9" s="1"/>
  <c r="N1498" i="9" s="1"/>
  <c r="N1499" i="9" s="1"/>
  <c r="N1500" i="9" s="1"/>
  <c r="N1501" i="9" s="1"/>
  <c r="N1502" i="9" s="1"/>
  <c r="N1503" i="9" s="1"/>
  <c r="N1504" i="9" s="1"/>
  <c r="N1505" i="9" s="1"/>
  <c r="N1506" i="9" s="1"/>
  <c r="N1507" i="9" s="1"/>
  <c r="N1508" i="9" s="1"/>
  <c r="N1509" i="9" s="1"/>
  <c r="N1510" i="9" s="1"/>
  <c r="N1511" i="9" s="1"/>
  <c r="N1512" i="9" s="1"/>
  <c r="N1513" i="9" s="1"/>
  <c r="N1514" i="9" s="1"/>
  <c r="N1515" i="9" s="1"/>
  <c r="N1516" i="9" s="1"/>
  <c r="N1517" i="9" s="1"/>
  <c r="N1518" i="9" s="1"/>
  <c r="N1519" i="9" s="1"/>
  <c r="N1520" i="9" s="1"/>
  <c r="N1521" i="9" s="1"/>
  <c r="N1522" i="9" s="1"/>
  <c r="N1523" i="9" s="1"/>
  <c r="N1524" i="9" s="1"/>
  <c r="N1525" i="9" s="1"/>
  <c r="N1526" i="9" s="1"/>
  <c r="N1527" i="9" s="1"/>
  <c r="N1528" i="9" s="1"/>
  <c r="N1529" i="9" s="1"/>
  <c r="N1530" i="9" s="1"/>
  <c r="O1486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6" i="9"/>
  <c r="O1445" i="9"/>
  <c r="O1444" i="9"/>
  <c r="O1443" i="9"/>
  <c r="O1442" i="9"/>
  <c r="O1441" i="9"/>
  <c r="O1440" i="9"/>
  <c r="N1440" i="9"/>
  <c r="N1441" i="9" s="1"/>
  <c r="N1442" i="9" s="1"/>
  <c r="N1443" i="9" s="1"/>
  <c r="N1444" i="9" s="1"/>
  <c r="N1445" i="9" s="1"/>
  <c r="N1446" i="9" s="1"/>
  <c r="N1447" i="9" s="1"/>
  <c r="N1448" i="9" s="1"/>
  <c r="N1449" i="9" s="1"/>
  <c r="N1450" i="9" s="1"/>
  <c r="N1451" i="9" s="1"/>
  <c r="N1452" i="9" s="1"/>
  <c r="N1453" i="9" s="1"/>
  <c r="N1454" i="9" s="1"/>
  <c r="N1455" i="9" s="1"/>
  <c r="N1456" i="9" s="1"/>
  <c r="N1457" i="9" s="1"/>
  <c r="N1458" i="9" s="1"/>
  <c r="N1459" i="9" s="1"/>
  <c r="N1460" i="9" s="1"/>
  <c r="N1461" i="9" s="1"/>
  <c r="N1462" i="9" s="1"/>
  <c r="N1463" i="9" s="1"/>
  <c r="N1464" i="9" s="1"/>
  <c r="N1465" i="9" s="1"/>
  <c r="N1466" i="9" s="1"/>
  <c r="N1467" i="9" s="1"/>
  <c r="N1468" i="9" s="1"/>
  <c r="N1469" i="9" s="1"/>
  <c r="N1470" i="9" s="1"/>
  <c r="N1471" i="9" s="1"/>
  <c r="N1472" i="9" s="1"/>
  <c r="N1473" i="9" s="1"/>
  <c r="N1474" i="9" s="1"/>
  <c r="N1475" i="9" s="1"/>
  <c r="N1476" i="9" s="1"/>
  <c r="N1477" i="9" s="1"/>
  <c r="N1478" i="9" s="1"/>
  <c r="N1479" i="9" s="1"/>
  <c r="N1480" i="9" s="1"/>
  <c r="N1481" i="9" s="1"/>
  <c r="N1482" i="9" s="1"/>
  <c r="O1439" i="9"/>
  <c r="N1439" i="9"/>
  <c r="O1438" i="9"/>
  <c r="O1389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N1390" i="9"/>
  <c r="N1391" i="9" s="1"/>
  <c r="N1392" i="9" s="1"/>
  <c r="N1393" i="9" s="1"/>
  <c r="N1394" i="9" s="1"/>
  <c r="N1395" i="9" s="1"/>
  <c r="N1396" i="9" s="1"/>
  <c r="N1397" i="9" s="1"/>
  <c r="N1398" i="9" s="1"/>
  <c r="N1399" i="9" s="1"/>
  <c r="N1400" i="9" s="1"/>
  <c r="N1401" i="9" s="1"/>
  <c r="N1402" i="9" s="1"/>
  <c r="N1403" i="9" s="1"/>
  <c r="N1404" i="9" s="1"/>
  <c r="N1405" i="9" s="1"/>
  <c r="N1406" i="9" s="1"/>
  <c r="N1407" i="9" s="1"/>
  <c r="N1408" i="9" s="1"/>
  <c r="N1409" i="9" s="1"/>
  <c r="N1410" i="9" s="1"/>
  <c r="N1411" i="9" s="1"/>
  <c r="N1412" i="9" s="1"/>
  <c r="N1413" i="9" s="1"/>
  <c r="N1414" i="9" s="1"/>
  <c r="N1415" i="9" s="1"/>
  <c r="N1416" i="9" s="1"/>
  <c r="N1417" i="9" s="1"/>
  <c r="N1418" i="9" s="1"/>
  <c r="N1419" i="9" s="1"/>
  <c r="N1420" i="9" s="1"/>
  <c r="N1421" i="9" s="1"/>
  <c r="N1422" i="9" s="1"/>
  <c r="N1423" i="9" s="1"/>
  <c r="N1424" i="9" s="1"/>
  <c r="N1425" i="9" s="1"/>
  <c r="N1426" i="9" s="1"/>
  <c r="N1427" i="9" s="1"/>
  <c r="N1428" i="9" s="1"/>
  <c r="N1429" i="9" s="1"/>
  <c r="N1430" i="9" s="1"/>
  <c r="N1431" i="9" s="1"/>
  <c r="N1432" i="9" s="1"/>
  <c r="N1433" i="9" s="1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N1342" i="9"/>
  <c r="N1343" i="9" s="1"/>
  <c r="N1344" i="9" s="1"/>
  <c r="N1345" i="9" s="1"/>
  <c r="N1346" i="9" s="1"/>
  <c r="N1347" i="9" s="1"/>
  <c r="N1348" i="9" s="1"/>
  <c r="N1349" i="9" s="1"/>
  <c r="N1350" i="9" s="1"/>
  <c r="N1351" i="9" s="1"/>
  <c r="N1352" i="9" s="1"/>
  <c r="N1353" i="9" s="1"/>
  <c r="N1354" i="9" s="1"/>
  <c r="N1355" i="9" s="1"/>
  <c r="N1356" i="9" s="1"/>
  <c r="N1357" i="9" s="1"/>
  <c r="N1358" i="9" s="1"/>
  <c r="N1359" i="9" s="1"/>
  <c r="N1360" i="9" s="1"/>
  <c r="N1361" i="9" s="1"/>
  <c r="N1362" i="9" s="1"/>
  <c r="N1363" i="9" s="1"/>
  <c r="N1364" i="9" s="1"/>
  <c r="N1365" i="9" s="1"/>
  <c r="N1366" i="9" s="1"/>
  <c r="N1367" i="9" s="1"/>
  <c r="N1368" i="9" s="1"/>
  <c r="N1369" i="9" s="1"/>
  <c r="N1370" i="9" s="1"/>
  <c r="N1371" i="9" s="1"/>
  <c r="N1372" i="9" s="1"/>
  <c r="N1373" i="9" s="1"/>
  <c r="N1374" i="9" s="1"/>
  <c r="N1375" i="9" s="1"/>
  <c r="N1376" i="9" s="1"/>
  <c r="N1377" i="9" s="1"/>
  <c r="N1378" i="9" s="1"/>
  <c r="N1379" i="9" s="1"/>
  <c r="N1380" i="9" s="1"/>
  <c r="N1381" i="9" s="1"/>
  <c r="N1382" i="9" s="1"/>
  <c r="N1383" i="9" s="1"/>
  <c r="N1384" i="9" s="1"/>
  <c r="N1385" i="9" s="1"/>
  <c r="O1341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N1290" i="9"/>
  <c r="N1291" i="9" s="1"/>
  <c r="N1292" i="9" s="1"/>
  <c r="N1293" i="9" s="1"/>
  <c r="N1294" i="9" s="1"/>
  <c r="N1295" i="9" s="1"/>
  <c r="N1296" i="9" s="1"/>
  <c r="N1297" i="9" s="1"/>
  <c r="N1298" i="9" s="1"/>
  <c r="N1299" i="9" s="1"/>
  <c r="N1300" i="9" s="1"/>
  <c r="N1301" i="9" s="1"/>
  <c r="N1302" i="9" s="1"/>
  <c r="N1303" i="9" s="1"/>
  <c r="N1304" i="9" s="1"/>
  <c r="N1305" i="9" s="1"/>
  <c r="N1306" i="9" s="1"/>
  <c r="N1307" i="9" s="1"/>
  <c r="N1308" i="9" s="1"/>
  <c r="N1309" i="9" s="1"/>
  <c r="N1310" i="9" s="1"/>
  <c r="N1311" i="9" s="1"/>
  <c r="N1312" i="9" s="1"/>
  <c r="N1313" i="9" s="1"/>
  <c r="N1314" i="9" s="1"/>
  <c r="N1315" i="9" s="1"/>
  <c r="N1316" i="9" s="1"/>
  <c r="N1317" i="9" s="1"/>
  <c r="N1318" i="9" s="1"/>
  <c r="N1319" i="9" s="1"/>
  <c r="N1320" i="9" s="1"/>
  <c r="N1321" i="9" s="1"/>
  <c r="N1322" i="9" s="1"/>
  <c r="N1323" i="9" s="1"/>
  <c r="N1324" i="9" s="1"/>
  <c r="N1325" i="9" s="1"/>
  <c r="N1326" i="9" s="1"/>
  <c r="N1327" i="9" s="1"/>
  <c r="N1328" i="9" s="1"/>
  <c r="N1329" i="9" s="1"/>
  <c r="N1330" i="9" s="1"/>
  <c r="N1331" i="9" s="1"/>
  <c r="N1332" i="9" s="1"/>
  <c r="N1333" i="9" s="1"/>
  <c r="O1289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N1243" i="9"/>
  <c r="N1244" i="9" s="1"/>
  <c r="N1245" i="9" s="1"/>
  <c r="N1246" i="9" s="1"/>
  <c r="N1247" i="9" s="1"/>
  <c r="N1248" i="9" s="1"/>
  <c r="N1249" i="9" s="1"/>
  <c r="N1250" i="9" s="1"/>
  <c r="N1251" i="9" s="1"/>
  <c r="N1252" i="9" s="1"/>
  <c r="N1253" i="9" s="1"/>
  <c r="N1254" i="9" s="1"/>
  <c r="N1255" i="9" s="1"/>
  <c r="N1256" i="9" s="1"/>
  <c r="N1257" i="9" s="1"/>
  <c r="N1258" i="9" s="1"/>
  <c r="N1259" i="9" s="1"/>
  <c r="N1260" i="9" s="1"/>
  <c r="N1261" i="9" s="1"/>
  <c r="N1262" i="9" s="1"/>
  <c r="N1263" i="9" s="1"/>
  <c r="N1264" i="9" s="1"/>
  <c r="N1265" i="9" s="1"/>
  <c r="N1266" i="9" s="1"/>
  <c r="N1267" i="9" s="1"/>
  <c r="N1268" i="9" s="1"/>
  <c r="N1269" i="9" s="1"/>
  <c r="N1270" i="9" s="1"/>
  <c r="N1271" i="9" s="1"/>
  <c r="N1272" i="9" s="1"/>
  <c r="N1273" i="9" s="1"/>
  <c r="N1274" i="9" s="1"/>
  <c r="N1275" i="9" s="1"/>
  <c r="N1276" i="9" s="1"/>
  <c r="N1277" i="9" s="1"/>
  <c r="N1278" i="9" s="1"/>
  <c r="N1279" i="9" s="1"/>
  <c r="N1280" i="9" s="1"/>
  <c r="N1281" i="9" s="1"/>
  <c r="N1282" i="9" s="1"/>
  <c r="N1283" i="9" s="1"/>
  <c r="N1284" i="9" s="1"/>
  <c r="N1285" i="9" s="1"/>
  <c r="O1242" i="9"/>
  <c r="N1242" i="9"/>
  <c r="O1241" i="9"/>
  <c r="X53" i="10"/>
  <c r="BT55" i="1"/>
  <c r="AO50" i="4"/>
  <c r="AQ50" i="4"/>
  <c r="AR275" i="2"/>
  <c r="AQ277" i="2" a="1"/>
  <c r="AQ277" i="2" s="1"/>
  <c r="W49" i="3"/>
  <c r="Y51" i="3" a="1"/>
  <c r="Y51" i="3" s="1"/>
  <c r="AA49" i="5"/>
  <c r="AC59" i="5" a="1"/>
  <c r="AC59" i="5" s="1"/>
  <c r="AD52" i="3" a="1"/>
  <c r="AD52" i="3" s="1"/>
  <c r="AD51" i="3" a="1"/>
  <c r="AD51" i="3" s="1"/>
  <c r="X62" i="3" a="1"/>
  <c r="X62" i="3" s="1"/>
  <c r="X61" i="3" a="1"/>
  <c r="X61" i="3" s="1"/>
  <c r="X60" i="3" a="1"/>
  <c r="X60" i="3" s="1"/>
  <c r="X59" i="3" a="1"/>
  <c r="X59" i="3" s="1"/>
  <c r="X58" i="3" a="1"/>
  <c r="X58" i="3" s="1"/>
  <c r="V62" i="3" a="1"/>
  <c r="V62" i="3" s="1"/>
  <c r="V61" i="3" a="1"/>
  <c r="V61" i="3" s="1"/>
  <c r="V60" i="3" a="1"/>
  <c r="V60" i="3" s="1"/>
  <c r="V59" i="3" a="1"/>
  <c r="V59" i="3" s="1"/>
  <c r="V51" i="3" a="1"/>
  <c r="V51" i="3" s="1"/>
  <c r="U19" i="3"/>
  <c r="AQ281" i="2" a="1"/>
  <c r="AQ281" i="2" s="1"/>
  <c r="V54" i="3" a="1"/>
  <c r="V54" i="3" s="1"/>
  <c r="V55" i="3" a="1"/>
  <c r="V55" i="3" s="1"/>
  <c r="AC62" i="5" a="1"/>
  <c r="AC62" i="5" s="1"/>
  <c r="AC61" i="5" a="1"/>
  <c r="AC61" i="5" s="1"/>
  <c r="AC60" i="5" a="1"/>
  <c r="AC60" i="5" s="1"/>
  <c r="AA62" i="5" a="1"/>
  <c r="AA62" i="5" s="1"/>
  <c r="AA61" i="5" a="1"/>
  <c r="AA61" i="5" s="1"/>
  <c r="AA60" i="5" a="1"/>
  <c r="AA60" i="5" s="1"/>
  <c r="AA59" i="5" a="1"/>
  <c r="AA59" i="5" s="1"/>
  <c r="AC51" i="5" a="1"/>
  <c r="AC51" i="5" s="1"/>
  <c r="AC55" i="5" a="1"/>
  <c r="AC55" i="5" s="1"/>
  <c r="AC54" i="5" a="1"/>
  <c r="AC54" i="5" s="1"/>
  <c r="AC53" i="5" a="1"/>
  <c r="AC53" i="5" s="1"/>
  <c r="AC52" i="5" a="1"/>
  <c r="AC52" i="5" s="1"/>
  <c r="AA55" i="5" a="1"/>
  <c r="AA55" i="5" s="1"/>
  <c r="AA54" i="5" a="1"/>
  <c r="AA54" i="5" s="1"/>
  <c r="AA53" i="5" a="1"/>
  <c r="AA53" i="5" s="1"/>
  <c r="AA52" i="5" a="1"/>
  <c r="AA52" i="5" s="1"/>
  <c r="AC49" i="5"/>
  <c r="AQ53" i="4" a="1"/>
  <c r="AQ53" i="4" s="1"/>
  <c r="AO53" i="4" a="1"/>
  <c r="AO53" i="4" s="1"/>
  <c r="AO55" i="4" a="1"/>
  <c r="AO55" i="4" s="1"/>
  <c r="AO56" i="4" a="1"/>
  <c r="AO56" i="4" s="1"/>
  <c r="AO54" i="4" a="1"/>
  <c r="AO54" i="4" s="1"/>
  <c r="AO52" i="4" a="1"/>
  <c r="AO52" i="4" s="1"/>
  <c r="AQ56" i="4" a="1"/>
  <c r="AQ56" i="4" s="1"/>
  <c r="AQ55" i="4" a="1"/>
  <c r="AQ55" i="4" s="1"/>
  <c r="AQ54" i="4" a="1"/>
  <c r="AQ54" i="4" s="1"/>
  <c r="AQ52" i="4" a="1"/>
  <c r="AQ52" i="4" s="1"/>
  <c r="X52" i="3" a="1"/>
  <c r="X52" i="3" s="1"/>
  <c r="V53" i="3" a="1"/>
  <c r="V53" i="3" s="1"/>
  <c r="V52" i="3" a="1"/>
  <c r="V52" i="3" s="1"/>
  <c r="X55" i="3" a="1"/>
  <c r="X55" i="3" s="1"/>
  <c r="X54" i="3" a="1"/>
  <c r="X54" i="3" s="1"/>
  <c r="X53" i="3" a="1"/>
  <c r="X53" i="3" s="1"/>
  <c r="AS281" i="2" a="1"/>
  <c r="AS281" i="2" s="1"/>
  <c r="AS280" i="2" a="1"/>
  <c r="AS280" i="2" s="1"/>
  <c r="AS279" i="2" a="1"/>
  <c r="AS279" i="2" s="1"/>
  <c r="AS278" i="2" a="1"/>
  <c r="AS278" i="2" s="1"/>
  <c r="AS277" i="2" a="1"/>
  <c r="AS277" i="2" s="1"/>
  <c r="AQ280" i="2" a="1"/>
  <c r="AQ280" i="2" s="1"/>
  <c r="AQ279" i="2" a="1"/>
  <c r="AQ279" i="2" s="1"/>
  <c r="AQ278" i="2" a="1"/>
  <c r="AQ278" i="2" s="1"/>
  <c r="BQ56" i="1" a="1"/>
  <c r="BQ56" i="1" s="1"/>
  <c r="AB51" i="3" a="1"/>
  <c r="AB51" i="3" s="1"/>
  <c r="BS60" i="1" a="1"/>
  <c r="BS60" i="1" s="1"/>
  <c r="BS59" i="1" a="1"/>
  <c r="BS59" i="1" s="1"/>
  <c r="BS58" i="1" a="1"/>
  <c r="BS58" i="1" s="1"/>
  <c r="BS57" i="1" a="1"/>
  <c r="BS57" i="1" s="1"/>
  <c r="BS56" i="1" a="1"/>
  <c r="BS56" i="1" s="1"/>
  <c r="BQ60" i="1" a="1"/>
  <c r="BQ60" i="1" s="1"/>
  <c r="BQ59" i="1" a="1"/>
  <c r="BQ59" i="1" s="1"/>
  <c r="BQ58" i="1" a="1"/>
  <c r="BQ58" i="1" s="1"/>
  <c r="BQ57" i="1" a="1"/>
  <c r="BQ57" i="1" s="1"/>
  <c r="AD55" i="3" a="1"/>
  <c r="AD55" i="3" s="1"/>
  <c r="AB55" i="3" a="1"/>
  <c r="AB55" i="3" s="1"/>
  <c r="AD54" i="3" a="1"/>
  <c r="AD54" i="3" s="1"/>
  <c r="AB54" i="3" a="1"/>
  <c r="AB54" i="3" s="1"/>
  <c r="AD53" i="3"/>
  <c r="AD53" i="3" a="1"/>
  <c r="AB53" i="3" a="1"/>
  <c r="AB53" i="3" s="1"/>
  <c r="AB52" i="3" a="1"/>
  <c r="AB52" i="3" s="1"/>
  <c r="AN277" i="2"/>
  <c r="AO277" i="2"/>
  <c r="E283" i="2" a="1"/>
  <c r="E283" i="2" s="1"/>
  <c r="E282" i="2" a="1"/>
  <c r="E282" i="2" s="1"/>
  <c r="E281" i="2" a="1"/>
  <c r="E281" i="2" s="1"/>
  <c r="E280" i="2" a="1"/>
  <c r="E280" i="2" s="1"/>
  <c r="E279" i="2" a="1"/>
  <c r="E279" i="2" s="1"/>
  <c r="C283" i="2" a="1"/>
  <c r="C283" i="2" s="1"/>
  <c r="C282" i="2" a="1"/>
  <c r="C282" i="2" s="1"/>
  <c r="C281" i="2" a="1"/>
  <c r="C281" i="2" s="1"/>
  <c r="C280" i="2" a="1"/>
  <c r="C280" i="2" s="1"/>
  <c r="C279" i="2" a="1"/>
  <c r="C279" i="2" s="1"/>
  <c r="B275" i="2"/>
  <c r="U38" i="5"/>
  <c r="V38" i="5"/>
  <c r="W38" i="5"/>
  <c r="X38" i="5"/>
  <c r="U39" i="5"/>
  <c r="V39" i="5"/>
  <c r="W39" i="5"/>
  <c r="X39" i="5"/>
  <c r="U40" i="5"/>
  <c r="V40" i="5"/>
  <c r="W40" i="5"/>
  <c r="X40" i="5"/>
  <c r="U41" i="5"/>
  <c r="V41" i="5"/>
  <c r="W41" i="5"/>
  <c r="X41" i="5"/>
  <c r="U42" i="5"/>
  <c r="V42" i="5"/>
  <c r="W42" i="5"/>
  <c r="X42" i="5"/>
  <c r="U43" i="5"/>
  <c r="V43" i="5"/>
  <c r="W43" i="5"/>
  <c r="X43" i="5"/>
  <c r="U44" i="5"/>
  <c r="V44" i="5"/>
  <c r="W44" i="5"/>
  <c r="X44" i="5"/>
  <c r="U45" i="5"/>
  <c r="V45" i="5"/>
  <c r="W45" i="5"/>
  <c r="X45" i="5"/>
  <c r="U46" i="5"/>
  <c r="V46" i="5"/>
  <c r="W46" i="5"/>
  <c r="X46" i="5"/>
  <c r="V37" i="5"/>
  <c r="W37" i="5"/>
  <c r="X37" i="5"/>
  <c r="U37" i="5"/>
  <c r="U36" i="5"/>
  <c r="V36" i="5"/>
  <c r="W36" i="5"/>
  <c r="X36" i="5"/>
  <c r="U34" i="5"/>
  <c r="N34" i="5"/>
  <c r="L9" i="5"/>
  <c r="AY51" i="4"/>
  <c r="V50" i="6"/>
  <c r="W50" i="6"/>
  <c r="X50" i="6"/>
  <c r="Y50" i="6"/>
  <c r="Z50" i="6"/>
  <c r="AA50" i="6"/>
  <c r="AB50" i="6"/>
  <c r="AC50" i="6"/>
  <c r="AD50" i="6"/>
  <c r="AE50" i="6"/>
  <c r="AF50" i="6"/>
  <c r="U50" i="6"/>
  <c r="Q50" i="6"/>
  <c r="Q52" i="6"/>
  <c r="AM80" i="6"/>
  <c r="CX4" i="17"/>
  <c r="CX5" i="17"/>
  <c r="CX6" i="17"/>
  <c r="CX7" i="17"/>
  <c r="CX8" i="17"/>
  <c r="CX9" i="17"/>
  <c r="CX10" i="17"/>
  <c r="CX11" i="17"/>
  <c r="CX12" i="17"/>
  <c r="CX13" i="17"/>
  <c r="CX14" i="17"/>
  <c r="CX15" i="17"/>
  <c r="CX16" i="17"/>
  <c r="CX17" i="17"/>
  <c r="CX18" i="17"/>
  <c r="CX19" i="17"/>
  <c r="CX20" i="17"/>
  <c r="CX21" i="17"/>
  <c r="CX22" i="17"/>
  <c r="CX23" i="17"/>
  <c r="CX24" i="17"/>
  <c r="CX25" i="17"/>
  <c r="CX26" i="17"/>
  <c r="CX27" i="17"/>
  <c r="CX28" i="17"/>
  <c r="CX29" i="17"/>
  <c r="CX30" i="17"/>
  <c r="CX31" i="17"/>
  <c r="CX32" i="17"/>
  <c r="CX33" i="17"/>
  <c r="CX34" i="17"/>
  <c r="CX35" i="17"/>
  <c r="CX36" i="17"/>
  <c r="CX37" i="17"/>
  <c r="CX38" i="17"/>
  <c r="CX39" i="17"/>
  <c r="CX40" i="17"/>
  <c r="CX41" i="17"/>
  <c r="CX42" i="17"/>
  <c r="CX43" i="17"/>
  <c r="CX44" i="17"/>
  <c r="CX45" i="17"/>
  <c r="CX46" i="17"/>
  <c r="CX47" i="17"/>
  <c r="CX48" i="17"/>
  <c r="AV3" i="9"/>
  <c r="AV4" i="9"/>
  <c r="AV5" i="9"/>
  <c r="AV6" i="9"/>
  <c r="AT6" i="9" s="1"/>
  <c r="AV7" i="9"/>
  <c r="AT7" i="9" s="1"/>
  <c r="AV8" i="9"/>
  <c r="AT8" i="9" s="1"/>
  <c r="AV9" i="9"/>
  <c r="AT9" i="9" s="1"/>
  <c r="AV10" i="9"/>
  <c r="AV11" i="9"/>
  <c r="AT11" i="9" s="1"/>
  <c r="AV12" i="9"/>
  <c r="AT12" i="9" s="1"/>
  <c r="AV13" i="9"/>
  <c r="AT13" i="9" s="1"/>
  <c r="AV14" i="9"/>
  <c r="AT14" i="9" s="1"/>
  <c r="AV15" i="9"/>
  <c r="AV16" i="9"/>
  <c r="AV17" i="9"/>
  <c r="AV18" i="9"/>
  <c r="AV19" i="9"/>
  <c r="AT19" i="9" s="1"/>
  <c r="AV20" i="9"/>
  <c r="AT20" i="9" s="1"/>
  <c r="AV21" i="9"/>
  <c r="AT21" i="9" s="1"/>
  <c r="AV22" i="9"/>
  <c r="AV23" i="9"/>
  <c r="AT23" i="9" s="1"/>
  <c r="AV24" i="9"/>
  <c r="AT24" i="9" s="1"/>
  <c r="AV25" i="9"/>
  <c r="AT25" i="9" s="1"/>
  <c r="AV26" i="9"/>
  <c r="AT26" i="9" s="1"/>
  <c r="AV27" i="9"/>
  <c r="AV28" i="9"/>
  <c r="AV29" i="9"/>
  <c r="AV30" i="9"/>
  <c r="AV31" i="9"/>
  <c r="AT31" i="9" s="1"/>
  <c r="AV32" i="9"/>
  <c r="AT32" i="9" s="1"/>
  <c r="AV33" i="9"/>
  <c r="AT33" i="9" s="1"/>
  <c r="AV2" i="9"/>
  <c r="AT3" i="9"/>
  <c r="AT4" i="9"/>
  <c r="AT5" i="9"/>
  <c r="AT10" i="9"/>
  <c r="AT15" i="9"/>
  <c r="AT16" i="9"/>
  <c r="AT17" i="9"/>
  <c r="AT18" i="9"/>
  <c r="AT22" i="9"/>
  <c r="AT27" i="9"/>
  <c r="AT28" i="9"/>
  <c r="AT29" i="9"/>
  <c r="AT30" i="9"/>
  <c r="AT2" i="9"/>
  <c r="BO3" i="9"/>
  <c r="AS7" i="9"/>
  <c r="AS8" i="9" s="1"/>
  <c r="AS9" i="9" s="1"/>
  <c r="AS10" i="9" s="1"/>
  <c r="AS11" i="9" s="1"/>
  <c r="AS12" i="9" s="1"/>
  <c r="AS13" i="9" s="1"/>
  <c r="AS14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AS32" i="9" s="1"/>
  <c r="AS33" i="9" s="1"/>
  <c r="AS6" i="9"/>
  <c r="AS4" i="9"/>
  <c r="AS5" i="9"/>
  <c r="AS3" i="9"/>
  <c r="BN5" i="9"/>
  <c r="BN6" i="9" s="1"/>
  <c r="BN7" i="9" s="1"/>
  <c r="BN8" i="9" s="1"/>
  <c r="BN9" i="9" s="1"/>
  <c r="BN10" i="9" s="1"/>
  <c r="BN11" i="9" s="1"/>
  <c r="BN12" i="9" s="1"/>
  <c r="BN13" i="9" s="1"/>
  <c r="BN14" i="9" s="1"/>
  <c r="BN15" i="9" s="1"/>
  <c r="BN16" i="9" s="1"/>
  <c r="BN17" i="9" s="1"/>
  <c r="BN18" i="9" s="1"/>
  <c r="BN19" i="9" s="1"/>
  <c r="BN20" i="9" s="1"/>
  <c r="BN21" i="9" s="1"/>
  <c r="BN22" i="9" s="1"/>
  <c r="BN23" i="9" s="1"/>
  <c r="BN24" i="9" s="1"/>
  <c r="BN25" i="9" s="1"/>
  <c r="BN26" i="9" s="1"/>
  <c r="BN27" i="9" s="1"/>
  <c r="BN28" i="9" s="1"/>
  <c r="BN29" i="9" s="1"/>
  <c r="BN30" i="9" s="1"/>
  <c r="BN31" i="9" s="1"/>
  <c r="BN32" i="9" s="1"/>
  <c r="BN33" i="9" s="1"/>
  <c r="BN34" i="9" s="1"/>
  <c r="BN35" i="9" s="1"/>
  <c r="BN36" i="9" s="1"/>
  <c r="BN37" i="9" s="1"/>
  <c r="BN38" i="9" s="1"/>
  <c r="BN39" i="9" s="1"/>
  <c r="BN40" i="9" s="1"/>
  <c r="BN41" i="9" s="1"/>
  <c r="BN42" i="9" s="1"/>
  <c r="BN43" i="9" s="1"/>
  <c r="BN44" i="9" s="1"/>
  <c r="BN45" i="9" s="1"/>
  <c r="BN46" i="9" s="1"/>
  <c r="BN47" i="9" s="1"/>
  <c r="BN4" i="9"/>
  <c r="BO4" i="9"/>
  <c r="BO5" i="9"/>
  <c r="BO6" i="9"/>
  <c r="BO7" i="9"/>
  <c r="BO8" i="9"/>
  <c r="BO9" i="9"/>
  <c r="BO10" i="9"/>
  <c r="BO11" i="9"/>
  <c r="BO12" i="9"/>
  <c r="BO13" i="9"/>
  <c r="BO14" i="9"/>
  <c r="BO15" i="9"/>
  <c r="BO16" i="9"/>
  <c r="BO17" i="9"/>
  <c r="BO18" i="9"/>
  <c r="BO19" i="9"/>
  <c r="BO20" i="9"/>
  <c r="BO21" i="9"/>
  <c r="BO22" i="9"/>
  <c r="BO23" i="9"/>
  <c r="BO24" i="9"/>
  <c r="BO25" i="9"/>
  <c r="BO26" i="9"/>
  <c r="BO27" i="9"/>
  <c r="BO28" i="9"/>
  <c r="BO29" i="9"/>
  <c r="BO30" i="9"/>
  <c r="BO31" i="9"/>
  <c r="BO32" i="9"/>
  <c r="BO33" i="9"/>
  <c r="BO34" i="9"/>
  <c r="BO35" i="9"/>
  <c r="BO36" i="9"/>
  <c r="BO37" i="9"/>
  <c r="BO38" i="9"/>
  <c r="BO39" i="9"/>
  <c r="BO40" i="9"/>
  <c r="BO41" i="9"/>
  <c r="BO42" i="9"/>
  <c r="BO43" i="9"/>
  <c r="BO44" i="9"/>
  <c r="BO45" i="9"/>
  <c r="BO46" i="9"/>
  <c r="BO47" i="9"/>
  <c r="BY5" i="9"/>
  <c r="BY6" i="9" s="1"/>
  <c r="BY7" i="9" s="1"/>
  <c r="BY8" i="9" s="1"/>
  <c r="BY9" i="9" s="1"/>
  <c r="BY10" i="9" s="1"/>
  <c r="BY11" i="9" s="1"/>
  <c r="BY12" i="9" s="1"/>
  <c r="BY13" i="9" s="1"/>
  <c r="BY14" i="9" s="1"/>
  <c r="BY15" i="9" s="1"/>
  <c r="BY16" i="9" s="1"/>
  <c r="BY17" i="9" s="1"/>
  <c r="BY18" i="9" s="1"/>
  <c r="BY19" i="9" s="1"/>
  <c r="BY20" i="9" s="1"/>
  <c r="BY21" i="9" s="1"/>
  <c r="BY22" i="9" s="1"/>
  <c r="BY23" i="9" s="1"/>
  <c r="BY24" i="9" s="1"/>
  <c r="BY25" i="9" s="1"/>
  <c r="BY26" i="9" s="1"/>
  <c r="BY27" i="9" s="1"/>
  <c r="BY28" i="9" s="1"/>
  <c r="BY29" i="9" s="1"/>
  <c r="BY30" i="9" s="1"/>
  <c r="BY31" i="9" s="1"/>
  <c r="BY32" i="9" s="1"/>
  <c r="BY33" i="9" s="1"/>
  <c r="BY34" i="9" s="1"/>
  <c r="BY35" i="9" s="1"/>
  <c r="BY36" i="9" s="1"/>
  <c r="BY37" i="9" s="1"/>
  <c r="BY38" i="9" s="1"/>
  <c r="BY39" i="9" s="1"/>
  <c r="BY40" i="9" s="1"/>
  <c r="BY41" i="9" s="1"/>
  <c r="BY42" i="9" s="1"/>
  <c r="BY43" i="9" s="1"/>
  <c r="BY44" i="9" s="1"/>
  <c r="BY45" i="9" s="1"/>
  <c r="BY46" i="9" s="1"/>
  <c r="BY47" i="9" s="1"/>
  <c r="BY4" i="9"/>
  <c r="AR102" i="10"/>
  <c r="A105" i="15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B53" i="10"/>
  <c r="AD53" i="10"/>
  <c r="Z53" i="10"/>
  <c r="U55" i="10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U95" i="10" s="1"/>
  <c r="U96" i="10" s="1"/>
  <c r="U97" i="10" s="1"/>
  <c r="U54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53" i="10"/>
  <c r="X97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N1184" i="9"/>
  <c r="N1185" i="9" s="1"/>
  <c r="N1186" i="9" s="1"/>
  <c r="N1187" i="9" s="1"/>
  <c r="N1188" i="9" s="1"/>
  <c r="N1189" i="9" s="1"/>
  <c r="N1190" i="9" s="1"/>
  <c r="N1191" i="9" s="1"/>
  <c r="N1192" i="9" s="1"/>
  <c r="N1193" i="9" s="1"/>
  <c r="N1194" i="9" s="1"/>
  <c r="N1195" i="9" s="1"/>
  <c r="N1196" i="9" s="1"/>
  <c r="N1197" i="9" s="1"/>
  <c r="N1198" i="9" s="1"/>
  <c r="N1199" i="9" s="1"/>
  <c r="N1200" i="9" s="1"/>
  <c r="N1201" i="9" s="1"/>
  <c r="N1202" i="9" s="1"/>
  <c r="N1203" i="9" s="1"/>
  <c r="N1204" i="9" s="1"/>
  <c r="N1205" i="9" s="1"/>
  <c r="N1206" i="9" s="1"/>
  <c r="N1207" i="9" s="1"/>
  <c r="N1208" i="9" s="1"/>
  <c r="N1209" i="9" s="1"/>
  <c r="N1210" i="9" s="1"/>
  <c r="N1211" i="9" s="1"/>
  <c r="N1212" i="9" s="1"/>
  <c r="N1213" i="9" s="1"/>
  <c r="N1214" i="9" s="1"/>
  <c r="N1215" i="9" s="1"/>
  <c r="N1216" i="9" s="1"/>
  <c r="N1217" i="9" s="1"/>
  <c r="N1218" i="9" s="1"/>
  <c r="N1219" i="9" s="1"/>
  <c r="N1220" i="9" s="1"/>
  <c r="N1221" i="9" s="1"/>
  <c r="N1222" i="9" s="1"/>
  <c r="N1223" i="9" s="1"/>
  <c r="N1224" i="9" s="1"/>
  <c r="N1225" i="9" s="1"/>
  <c r="N1226" i="9" s="1"/>
  <c r="N1227" i="9" s="1"/>
  <c r="O1183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N1136" i="9"/>
  <c r="N1137" i="9" s="1"/>
  <c r="N1138" i="9" s="1"/>
  <c r="N1139" i="9" s="1"/>
  <c r="N1140" i="9" s="1"/>
  <c r="N1141" i="9" s="1"/>
  <c r="N1142" i="9" s="1"/>
  <c r="N1143" i="9" s="1"/>
  <c r="N1144" i="9" s="1"/>
  <c r="N1145" i="9" s="1"/>
  <c r="N1146" i="9" s="1"/>
  <c r="N1147" i="9" s="1"/>
  <c r="N1148" i="9" s="1"/>
  <c r="N1149" i="9" s="1"/>
  <c r="N1150" i="9" s="1"/>
  <c r="N1151" i="9" s="1"/>
  <c r="N1152" i="9" s="1"/>
  <c r="N1153" i="9" s="1"/>
  <c r="N1154" i="9" s="1"/>
  <c r="N1155" i="9" s="1"/>
  <c r="N1156" i="9" s="1"/>
  <c r="N1157" i="9" s="1"/>
  <c r="N1158" i="9" s="1"/>
  <c r="N1159" i="9" s="1"/>
  <c r="N1160" i="9" s="1"/>
  <c r="N1161" i="9" s="1"/>
  <c r="N1162" i="9" s="1"/>
  <c r="N1163" i="9" s="1"/>
  <c r="N1164" i="9" s="1"/>
  <c r="N1165" i="9" s="1"/>
  <c r="N1166" i="9" s="1"/>
  <c r="N1167" i="9" s="1"/>
  <c r="N1168" i="9" s="1"/>
  <c r="N1169" i="9" s="1"/>
  <c r="N1170" i="9" s="1"/>
  <c r="N1171" i="9" s="1"/>
  <c r="N1172" i="9" s="1"/>
  <c r="N1173" i="9" s="1"/>
  <c r="N1174" i="9" s="1"/>
  <c r="N1175" i="9" s="1"/>
  <c r="N1176" i="9" s="1"/>
  <c r="N1177" i="9" s="1"/>
  <c r="N1178" i="9" s="1"/>
  <c r="N1179" i="9" s="1"/>
  <c r="O1135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N1086" i="9"/>
  <c r="N1087" i="9" s="1"/>
  <c r="N1088" i="9" s="1"/>
  <c r="N1089" i="9" s="1"/>
  <c r="N1090" i="9" s="1"/>
  <c r="N1091" i="9" s="1"/>
  <c r="N1092" i="9" s="1"/>
  <c r="N1093" i="9" s="1"/>
  <c r="N1094" i="9" s="1"/>
  <c r="N1095" i="9" s="1"/>
  <c r="N1096" i="9" s="1"/>
  <c r="N1097" i="9" s="1"/>
  <c r="N1098" i="9" s="1"/>
  <c r="N1099" i="9" s="1"/>
  <c r="N1100" i="9" s="1"/>
  <c r="N1101" i="9" s="1"/>
  <c r="N1102" i="9" s="1"/>
  <c r="N1103" i="9" s="1"/>
  <c r="N1104" i="9" s="1"/>
  <c r="N1105" i="9" s="1"/>
  <c r="N1106" i="9" s="1"/>
  <c r="N1107" i="9" s="1"/>
  <c r="N1108" i="9" s="1"/>
  <c r="N1109" i="9" s="1"/>
  <c r="N1110" i="9" s="1"/>
  <c r="N1111" i="9" s="1"/>
  <c r="N1112" i="9" s="1"/>
  <c r="N1113" i="9" s="1"/>
  <c r="N1114" i="9" s="1"/>
  <c r="N1115" i="9" s="1"/>
  <c r="N1116" i="9" s="1"/>
  <c r="N1117" i="9" s="1"/>
  <c r="N1118" i="9" s="1"/>
  <c r="N1119" i="9" s="1"/>
  <c r="N1120" i="9" s="1"/>
  <c r="N1121" i="9" s="1"/>
  <c r="N1122" i="9" s="1"/>
  <c r="N1123" i="9" s="1"/>
  <c r="N1124" i="9" s="1"/>
  <c r="N1125" i="9" s="1"/>
  <c r="N1126" i="9" s="1"/>
  <c r="N1127" i="9" s="1"/>
  <c r="O1085" i="9"/>
  <c r="N1085" i="9"/>
  <c r="O1084" i="9"/>
  <c r="N1084" i="9"/>
  <c r="O1083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N1036" i="9"/>
  <c r="N1037" i="9" s="1"/>
  <c r="N1038" i="9" s="1"/>
  <c r="N1039" i="9" s="1"/>
  <c r="N1040" i="9" s="1"/>
  <c r="N1041" i="9" s="1"/>
  <c r="N1042" i="9" s="1"/>
  <c r="N1043" i="9" s="1"/>
  <c r="N1044" i="9" s="1"/>
  <c r="N1045" i="9" s="1"/>
  <c r="N1046" i="9" s="1"/>
  <c r="N1047" i="9" s="1"/>
  <c r="N1048" i="9" s="1"/>
  <c r="N1049" i="9" s="1"/>
  <c r="N1050" i="9" s="1"/>
  <c r="N1051" i="9" s="1"/>
  <c r="N1052" i="9" s="1"/>
  <c r="N1053" i="9" s="1"/>
  <c r="N1054" i="9" s="1"/>
  <c r="N1055" i="9" s="1"/>
  <c r="N1056" i="9" s="1"/>
  <c r="N1057" i="9" s="1"/>
  <c r="N1058" i="9" s="1"/>
  <c r="N1059" i="9" s="1"/>
  <c r="N1060" i="9" s="1"/>
  <c r="N1061" i="9" s="1"/>
  <c r="N1062" i="9" s="1"/>
  <c r="N1063" i="9" s="1"/>
  <c r="N1064" i="9" s="1"/>
  <c r="N1065" i="9" s="1"/>
  <c r="N1066" i="9" s="1"/>
  <c r="N1067" i="9" s="1"/>
  <c r="N1068" i="9" s="1"/>
  <c r="N1069" i="9" s="1"/>
  <c r="N1070" i="9" s="1"/>
  <c r="N1071" i="9" s="1"/>
  <c r="N1072" i="9" s="1"/>
  <c r="N1073" i="9" s="1"/>
  <c r="N1074" i="9" s="1"/>
  <c r="N1075" i="9" s="1"/>
  <c r="N1076" i="9" s="1"/>
  <c r="N1077" i="9" s="1"/>
  <c r="N1078" i="9" s="1"/>
  <c r="N1079" i="9" s="1"/>
  <c r="O1035" i="9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788" i="10"/>
  <c r="O1691" i="10"/>
  <c r="N1789" i="10"/>
  <c r="N1790" i="10" s="1"/>
  <c r="N1791" i="10" s="1"/>
  <c r="N1792" i="10" s="1"/>
  <c r="N1793" i="10" s="1"/>
  <c r="N1794" i="10" s="1"/>
  <c r="N1795" i="10" s="1"/>
  <c r="N1796" i="10" s="1"/>
  <c r="N1797" i="10" s="1"/>
  <c r="N1798" i="10" s="1"/>
  <c r="N1799" i="10" s="1"/>
  <c r="N1800" i="10" s="1"/>
  <c r="N1801" i="10" s="1"/>
  <c r="N1802" i="10" s="1"/>
  <c r="N1803" i="10" s="1"/>
  <c r="N1804" i="10" s="1"/>
  <c r="N1805" i="10" s="1"/>
  <c r="N1806" i="10" s="1"/>
  <c r="N1807" i="10" s="1"/>
  <c r="N1808" i="10" s="1"/>
  <c r="N1809" i="10" s="1"/>
  <c r="N1810" i="10" s="1"/>
  <c r="N1811" i="10" s="1"/>
  <c r="N1812" i="10" s="1"/>
  <c r="N1813" i="10" s="1"/>
  <c r="N1814" i="10" s="1"/>
  <c r="N1815" i="10" s="1"/>
  <c r="N1816" i="10" s="1"/>
  <c r="N1817" i="10" s="1"/>
  <c r="N1818" i="10" s="1"/>
  <c r="N1819" i="10" s="1"/>
  <c r="N1820" i="10" s="1"/>
  <c r="N1821" i="10" s="1"/>
  <c r="N1822" i="10" s="1"/>
  <c r="N1823" i="10" s="1"/>
  <c r="N1824" i="10" s="1"/>
  <c r="N1825" i="10" s="1"/>
  <c r="N1826" i="10" s="1"/>
  <c r="N1827" i="10" s="1"/>
  <c r="N1828" i="10" s="1"/>
  <c r="N1829" i="10" s="1"/>
  <c r="N1830" i="10" s="1"/>
  <c r="N1831" i="10" s="1"/>
  <c r="N1832" i="10" s="1"/>
  <c r="O1784" i="10"/>
  <c r="O1783" i="10"/>
  <c r="O1782" i="10"/>
  <c r="O1781" i="10"/>
  <c r="O1780" i="10"/>
  <c r="O1779" i="10"/>
  <c r="O1778" i="10"/>
  <c r="O1777" i="10"/>
  <c r="O1776" i="10"/>
  <c r="O1775" i="10"/>
  <c r="O1774" i="10"/>
  <c r="O1773" i="10"/>
  <c r="O1772" i="10"/>
  <c r="O1771" i="10"/>
  <c r="O1770" i="10"/>
  <c r="O1769" i="10"/>
  <c r="O1768" i="10"/>
  <c r="O1767" i="10"/>
  <c r="O1766" i="10"/>
  <c r="O1765" i="10"/>
  <c r="O1764" i="10"/>
  <c r="O1763" i="10"/>
  <c r="O1762" i="10"/>
  <c r="O1761" i="10"/>
  <c r="O1760" i="10"/>
  <c r="O1759" i="10"/>
  <c r="O1758" i="10"/>
  <c r="O1757" i="10"/>
  <c r="O1756" i="10"/>
  <c r="O1755" i="10"/>
  <c r="O1754" i="10"/>
  <c r="O1753" i="10"/>
  <c r="O1752" i="10"/>
  <c r="O1751" i="10"/>
  <c r="O1750" i="10"/>
  <c r="O1749" i="10"/>
  <c r="O1748" i="10"/>
  <c r="O1747" i="10"/>
  <c r="O1746" i="10"/>
  <c r="O1745" i="10"/>
  <c r="O1744" i="10"/>
  <c r="O1743" i="10"/>
  <c r="O1742" i="10"/>
  <c r="O1741" i="10"/>
  <c r="N1741" i="10"/>
  <c r="N1742" i="10" s="1"/>
  <c r="N1743" i="10" s="1"/>
  <c r="N1744" i="10" s="1"/>
  <c r="N1745" i="10" s="1"/>
  <c r="N1746" i="10" s="1"/>
  <c r="N1747" i="10" s="1"/>
  <c r="N1748" i="10" s="1"/>
  <c r="N1749" i="10" s="1"/>
  <c r="N1750" i="10" s="1"/>
  <c r="N1751" i="10" s="1"/>
  <c r="N1752" i="10" s="1"/>
  <c r="N1753" i="10" s="1"/>
  <c r="N1754" i="10" s="1"/>
  <c r="N1755" i="10" s="1"/>
  <c r="N1756" i="10" s="1"/>
  <c r="N1757" i="10" s="1"/>
  <c r="N1758" i="10" s="1"/>
  <c r="N1759" i="10" s="1"/>
  <c r="N1760" i="10" s="1"/>
  <c r="N1761" i="10" s="1"/>
  <c r="N1762" i="10" s="1"/>
  <c r="N1763" i="10" s="1"/>
  <c r="N1764" i="10" s="1"/>
  <c r="N1765" i="10" s="1"/>
  <c r="N1766" i="10" s="1"/>
  <c r="N1767" i="10" s="1"/>
  <c r="N1768" i="10" s="1"/>
  <c r="N1769" i="10" s="1"/>
  <c r="N1770" i="10" s="1"/>
  <c r="N1771" i="10" s="1"/>
  <c r="N1772" i="10" s="1"/>
  <c r="N1773" i="10" s="1"/>
  <c r="N1774" i="10" s="1"/>
  <c r="N1775" i="10" s="1"/>
  <c r="N1776" i="10" s="1"/>
  <c r="N1777" i="10" s="1"/>
  <c r="N1778" i="10" s="1"/>
  <c r="N1779" i="10" s="1"/>
  <c r="N1780" i="10" s="1"/>
  <c r="N1781" i="10" s="1"/>
  <c r="N1782" i="10" s="1"/>
  <c r="N1783" i="10" s="1"/>
  <c r="N1784" i="10" s="1"/>
  <c r="O1740" i="10"/>
  <c r="O1735" i="10"/>
  <c r="O1734" i="10"/>
  <c r="O1733" i="10"/>
  <c r="O1732" i="10"/>
  <c r="O1731" i="10"/>
  <c r="O1730" i="10"/>
  <c r="O1729" i="10"/>
  <c r="O1728" i="10"/>
  <c r="O1727" i="10"/>
  <c r="O1726" i="10"/>
  <c r="O1725" i="10"/>
  <c r="O1724" i="10"/>
  <c r="O1723" i="10"/>
  <c r="O1722" i="10"/>
  <c r="O1721" i="10"/>
  <c r="O1720" i="10"/>
  <c r="O1719" i="10"/>
  <c r="O1718" i="10"/>
  <c r="O1717" i="10"/>
  <c r="O1716" i="10"/>
  <c r="O1715" i="10"/>
  <c r="O1714" i="10"/>
  <c r="O1713" i="10"/>
  <c r="O1712" i="10"/>
  <c r="O1711" i="10"/>
  <c r="O1710" i="10"/>
  <c r="O1709" i="10"/>
  <c r="O1708" i="10"/>
  <c r="O1707" i="10"/>
  <c r="O1706" i="10"/>
  <c r="O1705" i="10"/>
  <c r="O1704" i="10"/>
  <c r="O1703" i="10"/>
  <c r="O1702" i="10"/>
  <c r="O1701" i="10"/>
  <c r="O1700" i="10"/>
  <c r="O1699" i="10"/>
  <c r="O1698" i="10"/>
  <c r="O1697" i="10"/>
  <c r="O1696" i="10"/>
  <c r="O1695" i="10"/>
  <c r="N1695" i="10"/>
  <c r="N1696" i="10" s="1"/>
  <c r="N1697" i="10" s="1"/>
  <c r="N1698" i="10" s="1"/>
  <c r="N1699" i="10" s="1"/>
  <c r="N1700" i="10" s="1"/>
  <c r="N1701" i="10" s="1"/>
  <c r="N1702" i="10" s="1"/>
  <c r="N1703" i="10" s="1"/>
  <c r="N1704" i="10" s="1"/>
  <c r="N1705" i="10" s="1"/>
  <c r="N1706" i="10" s="1"/>
  <c r="N1707" i="10" s="1"/>
  <c r="N1708" i="10" s="1"/>
  <c r="N1709" i="10" s="1"/>
  <c r="N1710" i="10" s="1"/>
  <c r="N1711" i="10" s="1"/>
  <c r="N1712" i="10" s="1"/>
  <c r="N1713" i="10" s="1"/>
  <c r="N1714" i="10" s="1"/>
  <c r="N1715" i="10" s="1"/>
  <c r="N1716" i="10" s="1"/>
  <c r="N1717" i="10" s="1"/>
  <c r="N1718" i="10" s="1"/>
  <c r="N1719" i="10" s="1"/>
  <c r="N1720" i="10" s="1"/>
  <c r="N1721" i="10" s="1"/>
  <c r="N1722" i="10" s="1"/>
  <c r="N1723" i="10" s="1"/>
  <c r="N1724" i="10" s="1"/>
  <c r="N1725" i="10" s="1"/>
  <c r="N1726" i="10" s="1"/>
  <c r="N1727" i="10" s="1"/>
  <c r="N1728" i="10" s="1"/>
  <c r="N1729" i="10" s="1"/>
  <c r="N1730" i="10" s="1"/>
  <c r="N1731" i="10" s="1"/>
  <c r="N1732" i="10" s="1"/>
  <c r="N1733" i="10" s="1"/>
  <c r="N1734" i="10" s="1"/>
  <c r="N1735" i="10" s="1"/>
  <c r="O1694" i="10"/>
  <c r="N1694" i="10"/>
  <c r="O1693" i="10"/>
  <c r="N1693" i="10"/>
  <c r="O1692" i="10"/>
  <c r="N1692" i="10"/>
  <c r="O1687" i="10"/>
  <c r="O1686" i="10"/>
  <c r="O1685" i="10"/>
  <c r="O1684" i="10"/>
  <c r="O1683" i="10"/>
  <c r="O1682" i="10"/>
  <c r="O1681" i="10"/>
  <c r="O1680" i="10"/>
  <c r="O1679" i="10"/>
  <c r="O1678" i="10"/>
  <c r="O1677" i="10"/>
  <c r="O1676" i="10"/>
  <c r="O1675" i="10"/>
  <c r="O1674" i="10"/>
  <c r="O1673" i="10"/>
  <c r="O1672" i="10"/>
  <c r="O1671" i="10"/>
  <c r="O1670" i="10"/>
  <c r="O1669" i="10"/>
  <c r="O1668" i="10"/>
  <c r="O1667" i="10"/>
  <c r="O1666" i="10"/>
  <c r="O1665" i="10"/>
  <c r="O1664" i="10"/>
  <c r="O1663" i="10"/>
  <c r="O1662" i="10"/>
  <c r="O1661" i="10"/>
  <c r="O1660" i="10"/>
  <c r="O1659" i="10"/>
  <c r="O1658" i="10"/>
  <c r="O1657" i="10"/>
  <c r="O1656" i="10"/>
  <c r="O1655" i="10"/>
  <c r="O1654" i="10"/>
  <c r="O1653" i="10"/>
  <c r="O1652" i="10"/>
  <c r="O1651" i="10"/>
  <c r="O1650" i="10"/>
  <c r="O1649" i="10"/>
  <c r="O1648" i="10"/>
  <c r="O1647" i="10"/>
  <c r="O1646" i="10"/>
  <c r="O1645" i="10"/>
  <c r="O1644" i="10"/>
  <c r="N1644" i="10"/>
  <c r="N1645" i="10" s="1"/>
  <c r="N1646" i="10" s="1"/>
  <c r="N1647" i="10" s="1"/>
  <c r="N1648" i="10" s="1"/>
  <c r="N1649" i="10" s="1"/>
  <c r="N1650" i="10" s="1"/>
  <c r="N1651" i="10" s="1"/>
  <c r="N1652" i="10" s="1"/>
  <c r="N1653" i="10" s="1"/>
  <c r="N1654" i="10" s="1"/>
  <c r="N1655" i="10" s="1"/>
  <c r="N1656" i="10" s="1"/>
  <c r="N1657" i="10" s="1"/>
  <c r="N1658" i="10" s="1"/>
  <c r="N1659" i="10" s="1"/>
  <c r="N1660" i="10" s="1"/>
  <c r="N1661" i="10" s="1"/>
  <c r="N1662" i="10" s="1"/>
  <c r="N1663" i="10" s="1"/>
  <c r="N1664" i="10" s="1"/>
  <c r="N1665" i="10" s="1"/>
  <c r="N1666" i="10" s="1"/>
  <c r="N1667" i="10" s="1"/>
  <c r="N1668" i="10" s="1"/>
  <c r="N1669" i="10" s="1"/>
  <c r="N1670" i="10" s="1"/>
  <c r="N1671" i="10" s="1"/>
  <c r="N1672" i="10" s="1"/>
  <c r="N1673" i="10" s="1"/>
  <c r="N1674" i="10" s="1"/>
  <c r="N1675" i="10" s="1"/>
  <c r="N1676" i="10" s="1"/>
  <c r="N1677" i="10" s="1"/>
  <c r="N1678" i="10" s="1"/>
  <c r="N1679" i="10" s="1"/>
  <c r="N1680" i="10" s="1"/>
  <c r="N1681" i="10" s="1"/>
  <c r="N1682" i="10" s="1"/>
  <c r="N1683" i="10" s="1"/>
  <c r="N1684" i="10" s="1"/>
  <c r="N1685" i="10" s="1"/>
  <c r="N1686" i="10" s="1"/>
  <c r="N1687" i="10" s="1"/>
  <c r="O1643" i="10"/>
  <c r="BU20" i="10"/>
  <c r="BU7" i="10"/>
  <c r="AU9" i="9"/>
  <c r="AU10" i="9" s="1"/>
  <c r="U100" i="9"/>
  <c r="U98" i="9"/>
  <c r="T55" i="9"/>
  <c r="U55" i="9"/>
  <c r="V55" i="9"/>
  <c r="W55" i="9"/>
  <c r="X55" i="9"/>
  <c r="Y55" i="9"/>
  <c r="Z55" i="9"/>
  <c r="AA55" i="9"/>
  <c r="T56" i="9"/>
  <c r="U56" i="9"/>
  <c r="V56" i="9"/>
  <c r="W56" i="9"/>
  <c r="X56" i="9"/>
  <c r="Y56" i="9"/>
  <c r="Z56" i="9"/>
  <c r="AA56" i="9"/>
  <c r="T57" i="9"/>
  <c r="U57" i="9"/>
  <c r="V57" i="9"/>
  <c r="W57" i="9"/>
  <c r="X57" i="9"/>
  <c r="Y57" i="9"/>
  <c r="Z57" i="9"/>
  <c r="AA57" i="9"/>
  <c r="T58" i="9"/>
  <c r="U58" i="9"/>
  <c r="V58" i="9"/>
  <c r="W58" i="9"/>
  <c r="X58" i="9"/>
  <c r="Y58" i="9"/>
  <c r="Z58" i="9"/>
  <c r="AA58" i="9"/>
  <c r="T59" i="9"/>
  <c r="U59" i="9"/>
  <c r="V59" i="9"/>
  <c r="W59" i="9"/>
  <c r="X59" i="9"/>
  <c r="Y59" i="9"/>
  <c r="Z59" i="9"/>
  <c r="AA59" i="9"/>
  <c r="T60" i="9"/>
  <c r="U60" i="9"/>
  <c r="V60" i="9"/>
  <c r="W60" i="9"/>
  <c r="X60" i="9"/>
  <c r="Y60" i="9"/>
  <c r="Z60" i="9"/>
  <c r="AA60" i="9"/>
  <c r="T61" i="9"/>
  <c r="U61" i="9"/>
  <c r="V61" i="9"/>
  <c r="W61" i="9"/>
  <c r="X61" i="9"/>
  <c r="Y61" i="9"/>
  <c r="Z61" i="9"/>
  <c r="AA61" i="9"/>
  <c r="T62" i="9"/>
  <c r="U62" i="9"/>
  <c r="V62" i="9"/>
  <c r="W62" i="9"/>
  <c r="X62" i="9"/>
  <c r="Y62" i="9"/>
  <c r="Z62" i="9"/>
  <c r="AA62" i="9"/>
  <c r="T63" i="9"/>
  <c r="U63" i="9"/>
  <c r="V63" i="9"/>
  <c r="W63" i="9"/>
  <c r="X63" i="9"/>
  <c r="Y63" i="9"/>
  <c r="Z63" i="9"/>
  <c r="AA63" i="9"/>
  <c r="T64" i="9"/>
  <c r="U64" i="9"/>
  <c r="V64" i="9"/>
  <c r="W64" i="9"/>
  <c r="X64" i="9"/>
  <c r="Y64" i="9"/>
  <c r="Z64" i="9"/>
  <c r="AA64" i="9"/>
  <c r="T65" i="9"/>
  <c r="U65" i="9"/>
  <c r="V65" i="9"/>
  <c r="W65" i="9"/>
  <c r="X65" i="9"/>
  <c r="Y65" i="9"/>
  <c r="Z65" i="9"/>
  <c r="AA65" i="9"/>
  <c r="T66" i="9"/>
  <c r="U66" i="9"/>
  <c r="V66" i="9"/>
  <c r="W66" i="9"/>
  <c r="X66" i="9"/>
  <c r="Y66" i="9"/>
  <c r="Z66" i="9"/>
  <c r="AA66" i="9"/>
  <c r="T67" i="9"/>
  <c r="U67" i="9"/>
  <c r="V67" i="9"/>
  <c r="W67" i="9"/>
  <c r="X67" i="9"/>
  <c r="Y67" i="9"/>
  <c r="Z67" i="9"/>
  <c r="AA67" i="9"/>
  <c r="T68" i="9"/>
  <c r="U68" i="9"/>
  <c r="V68" i="9"/>
  <c r="W68" i="9"/>
  <c r="X68" i="9"/>
  <c r="Y68" i="9"/>
  <c r="Z68" i="9"/>
  <c r="AA68" i="9"/>
  <c r="T69" i="9"/>
  <c r="U69" i="9"/>
  <c r="V69" i="9"/>
  <c r="W69" i="9"/>
  <c r="X69" i="9"/>
  <c r="Y69" i="9"/>
  <c r="Z69" i="9"/>
  <c r="AA69" i="9"/>
  <c r="T70" i="9"/>
  <c r="U70" i="9"/>
  <c r="V70" i="9"/>
  <c r="W70" i="9"/>
  <c r="X70" i="9"/>
  <c r="Y70" i="9"/>
  <c r="Z70" i="9"/>
  <c r="AA70" i="9"/>
  <c r="T71" i="9"/>
  <c r="U71" i="9"/>
  <c r="V71" i="9"/>
  <c r="W71" i="9"/>
  <c r="X71" i="9"/>
  <c r="Y71" i="9"/>
  <c r="Z71" i="9"/>
  <c r="AA71" i="9"/>
  <c r="T72" i="9"/>
  <c r="U72" i="9"/>
  <c r="V72" i="9"/>
  <c r="W72" i="9"/>
  <c r="X72" i="9"/>
  <c r="Y72" i="9"/>
  <c r="Z72" i="9"/>
  <c r="AA72" i="9"/>
  <c r="T73" i="9"/>
  <c r="U73" i="9"/>
  <c r="V73" i="9"/>
  <c r="W73" i="9"/>
  <c r="X73" i="9"/>
  <c r="Y73" i="9"/>
  <c r="Z73" i="9"/>
  <c r="AA73" i="9"/>
  <c r="T74" i="9"/>
  <c r="U74" i="9"/>
  <c r="V74" i="9"/>
  <c r="W74" i="9"/>
  <c r="X74" i="9"/>
  <c r="Y74" i="9"/>
  <c r="Z74" i="9"/>
  <c r="AA74" i="9"/>
  <c r="T75" i="9"/>
  <c r="U75" i="9"/>
  <c r="V75" i="9"/>
  <c r="W75" i="9"/>
  <c r="X75" i="9"/>
  <c r="Y75" i="9"/>
  <c r="Z75" i="9"/>
  <c r="AA75" i="9"/>
  <c r="T76" i="9"/>
  <c r="U76" i="9"/>
  <c r="V76" i="9"/>
  <c r="W76" i="9"/>
  <c r="X76" i="9"/>
  <c r="Y76" i="9"/>
  <c r="Z76" i="9"/>
  <c r="AA76" i="9"/>
  <c r="T77" i="9"/>
  <c r="U77" i="9"/>
  <c r="V77" i="9"/>
  <c r="W77" i="9"/>
  <c r="X77" i="9"/>
  <c r="Y77" i="9"/>
  <c r="Z77" i="9"/>
  <c r="AA77" i="9"/>
  <c r="T78" i="9"/>
  <c r="U78" i="9"/>
  <c r="V78" i="9"/>
  <c r="W78" i="9"/>
  <c r="X78" i="9"/>
  <c r="Y78" i="9"/>
  <c r="Z78" i="9"/>
  <c r="AA78" i="9"/>
  <c r="T79" i="9"/>
  <c r="U79" i="9"/>
  <c r="V79" i="9"/>
  <c r="W79" i="9"/>
  <c r="X79" i="9"/>
  <c r="Y79" i="9"/>
  <c r="Z79" i="9"/>
  <c r="AA79" i="9"/>
  <c r="T80" i="9"/>
  <c r="U80" i="9"/>
  <c r="V80" i="9"/>
  <c r="W80" i="9"/>
  <c r="X80" i="9"/>
  <c r="Y80" i="9"/>
  <c r="Z80" i="9"/>
  <c r="AA80" i="9"/>
  <c r="T81" i="9"/>
  <c r="U81" i="9"/>
  <c r="V81" i="9"/>
  <c r="W81" i="9"/>
  <c r="X81" i="9"/>
  <c r="Y81" i="9"/>
  <c r="Z81" i="9"/>
  <c r="AA81" i="9"/>
  <c r="T82" i="9"/>
  <c r="U82" i="9"/>
  <c r="V82" i="9"/>
  <c r="W82" i="9"/>
  <c r="X82" i="9"/>
  <c r="Y82" i="9"/>
  <c r="Z82" i="9"/>
  <c r="AA82" i="9"/>
  <c r="T83" i="9"/>
  <c r="U83" i="9"/>
  <c r="V83" i="9"/>
  <c r="W83" i="9"/>
  <c r="X83" i="9"/>
  <c r="Y83" i="9"/>
  <c r="Z83" i="9"/>
  <c r="AA83" i="9"/>
  <c r="T84" i="9"/>
  <c r="U84" i="9"/>
  <c r="V84" i="9"/>
  <c r="W84" i="9"/>
  <c r="X84" i="9"/>
  <c r="Y84" i="9"/>
  <c r="Z84" i="9"/>
  <c r="AA84" i="9"/>
  <c r="T85" i="9"/>
  <c r="U85" i="9"/>
  <c r="V85" i="9"/>
  <c r="W85" i="9"/>
  <c r="X85" i="9"/>
  <c r="Y85" i="9"/>
  <c r="Z85" i="9"/>
  <c r="AA85" i="9"/>
  <c r="T86" i="9"/>
  <c r="U86" i="9"/>
  <c r="V86" i="9"/>
  <c r="W86" i="9"/>
  <c r="X86" i="9"/>
  <c r="Y86" i="9"/>
  <c r="Z86" i="9"/>
  <c r="AA86" i="9"/>
  <c r="T87" i="9"/>
  <c r="U87" i="9"/>
  <c r="V87" i="9"/>
  <c r="W87" i="9"/>
  <c r="X87" i="9"/>
  <c r="Y87" i="9"/>
  <c r="Z87" i="9"/>
  <c r="AA87" i="9"/>
  <c r="T88" i="9"/>
  <c r="U88" i="9"/>
  <c r="V88" i="9"/>
  <c r="W88" i="9"/>
  <c r="X88" i="9"/>
  <c r="Y88" i="9"/>
  <c r="Z88" i="9"/>
  <c r="AA88" i="9"/>
  <c r="T89" i="9"/>
  <c r="U89" i="9"/>
  <c r="V89" i="9"/>
  <c r="W89" i="9"/>
  <c r="X89" i="9"/>
  <c r="Y89" i="9"/>
  <c r="Z89" i="9"/>
  <c r="AA89" i="9"/>
  <c r="T90" i="9"/>
  <c r="U90" i="9"/>
  <c r="V90" i="9"/>
  <c r="W90" i="9"/>
  <c r="X90" i="9"/>
  <c r="Y90" i="9"/>
  <c r="Z90" i="9"/>
  <c r="AA90" i="9"/>
  <c r="T91" i="9"/>
  <c r="U91" i="9"/>
  <c r="V91" i="9"/>
  <c r="W91" i="9"/>
  <c r="X91" i="9"/>
  <c r="Y91" i="9"/>
  <c r="Z91" i="9"/>
  <c r="AA91" i="9"/>
  <c r="T92" i="9"/>
  <c r="U92" i="9"/>
  <c r="V92" i="9"/>
  <c r="W92" i="9"/>
  <c r="X92" i="9"/>
  <c r="Y92" i="9"/>
  <c r="Z92" i="9"/>
  <c r="AA92" i="9"/>
  <c r="T93" i="9"/>
  <c r="U93" i="9"/>
  <c r="V93" i="9"/>
  <c r="W93" i="9"/>
  <c r="X93" i="9"/>
  <c r="Y93" i="9"/>
  <c r="Z93" i="9"/>
  <c r="AA93" i="9"/>
  <c r="T94" i="9"/>
  <c r="U94" i="9"/>
  <c r="V94" i="9"/>
  <c r="W94" i="9"/>
  <c r="X94" i="9"/>
  <c r="Y94" i="9"/>
  <c r="Z94" i="9"/>
  <c r="AA94" i="9"/>
  <c r="T95" i="9"/>
  <c r="U95" i="9"/>
  <c r="V95" i="9"/>
  <c r="W95" i="9"/>
  <c r="X95" i="9"/>
  <c r="Y95" i="9"/>
  <c r="Z95" i="9"/>
  <c r="AA95" i="9"/>
  <c r="T96" i="9"/>
  <c r="U96" i="9"/>
  <c r="V96" i="9"/>
  <c r="W96" i="9"/>
  <c r="X96" i="9"/>
  <c r="Y96" i="9"/>
  <c r="Z96" i="9"/>
  <c r="AA96" i="9"/>
  <c r="T97" i="9"/>
  <c r="U97" i="9"/>
  <c r="V97" i="9"/>
  <c r="W97" i="9"/>
  <c r="X97" i="9"/>
  <c r="Y97" i="9"/>
  <c r="Z97" i="9"/>
  <c r="AA97" i="9"/>
  <c r="T98" i="9"/>
  <c r="V98" i="9"/>
  <c r="W98" i="9"/>
  <c r="X98" i="9"/>
  <c r="Y98" i="9"/>
  <c r="Z98" i="9"/>
  <c r="AA98" i="9"/>
  <c r="U54" i="9"/>
  <c r="V54" i="9"/>
  <c r="W54" i="9"/>
  <c r="X54" i="9"/>
  <c r="Y54" i="9"/>
  <c r="Z54" i="9"/>
  <c r="AA54" i="9"/>
  <c r="T54" i="9"/>
  <c r="S55" i="9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AU11" i="9" l="1"/>
  <c r="AO132" i="10"/>
  <c r="AU12" i="9" l="1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761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28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876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297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05" i="9"/>
  <c r="O152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661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13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556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08" i="9"/>
  <c r="O48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456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08" i="9"/>
  <c r="O397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05" i="9"/>
  <c r="O249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48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04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52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" i="9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402" i="10"/>
  <c r="A56" i="16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8" i="16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O53" i="10"/>
  <c r="O102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50" i="10"/>
  <c r="O203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51" i="10"/>
  <c r="O300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48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50" i="10"/>
  <c r="O499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47" i="10"/>
  <c r="O606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54" i="10"/>
  <c r="O703" i="10"/>
  <c r="O751" i="10"/>
  <c r="O790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1" i="10"/>
  <c r="O792" i="10"/>
  <c r="O793" i="10"/>
  <c r="O794" i="10"/>
  <c r="O795" i="10"/>
  <c r="O811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859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956" i="10"/>
  <c r="O1023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071" i="10"/>
  <c r="O1121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168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276" i="10"/>
  <c r="O1325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373" i="10"/>
  <c r="O1433" i="10"/>
  <c r="O1530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481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578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120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5" i="10"/>
  <c r="O49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N866" i="10"/>
  <c r="AF103" i="10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AF119" i="10" s="1"/>
  <c r="AF120" i="10" s="1"/>
  <c r="AF121" i="10" s="1"/>
  <c r="AF122" i="10" s="1"/>
  <c r="AF123" i="10" s="1"/>
  <c r="AF124" i="10" s="1"/>
  <c r="AF125" i="10" s="1"/>
  <c r="AF126" i="10" s="1"/>
  <c r="AF127" i="10" s="1"/>
  <c r="AF128" i="10" s="1"/>
  <c r="AF129" i="10" s="1"/>
  <c r="AF130" i="10" s="1"/>
  <c r="AF131" i="10" s="1"/>
  <c r="AF132" i="10" s="1"/>
  <c r="AF133" i="10" s="1"/>
  <c r="AF134" i="10" s="1"/>
  <c r="AF135" i="10" s="1"/>
  <c r="AF136" i="10" s="1"/>
  <c r="AF137" i="10" s="1"/>
  <c r="AF138" i="10" s="1"/>
  <c r="AF139" i="10" s="1"/>
  <c r="AF140" i="10" s="1"/>
  <c r="AF141" i="10" s="1"/>
  <c r="AF142" i="10" s="1"/>
  <c r="AF143" i="10" s="1"/>
  <c r="AF144" i="10" s="1"/>
  <c r="AF145" i="10" s="1"/>
  <c r="AF146" i="10" s="1"/>
  <c r="AA102" i="10"/>
  <c r="Z102" i="10"/>
  <c r="Y102" i="10"/>
  <c r="X102" i="10"/>
  <c r="W102" i="10"/>
  <c r="AD149" i="10"/>
  <c r="AK102" i="10"/>
  <c r="AC146" i="10"/>
  <c r="AD102" i="10"/>
  <c r="W146" i="10"/>
  <c r="W103" i="10"/>
  <c r="X103" i="10"/>
  <c r="Y103" i="10"/>
  <c r="Z103" i="10"/>
  <c r="AA103" i="10"/>
  <c r="AB103" i="10"/>
  <c r="AC103" i="10"/>
  <c r="AD103" i="10"/>
  <c r="W104" i="10"/>
  <c r="X104" i="10"/>
  <c r="Y104" i="10"/>
  <c r="Z104" i="10"/>
  <c r="AA104" i="10"/>
  <c r="AB104" i="10"/>
  <c r="AC104" i="10"/>
  <c r="AD104" i="10"/>
  <c r="W105" i="10"/>
  <c r="X105" i="10"/>
  <c r="Y105" i="10"/>
  <c r="Z105" i="10"/>
  <c r="AA105" i="10"/>
  <c r="AB105" i="10"/>
  <c r="AC105" i="10"/>
  <c r="AD105" i="10"/>
  <c r="W106" i="10"/>
  <c r="X106" i="10"/>
  <c r="Y106" i="10"/>
  <c r="Z106" i="10"/>
  <c r="AA106" i="10"/>
  <c r="AB106" i="10"/>
  <c r="AC106" i="10"/>
  <c r="AD106" i="10"/>
  <c r="W107" i="10"/>
  <c r="X107" i="10"/>
  <c r="Y107" i="10"/>
  <c r="Z107" i="10"/>
  <c r="AA107" i="10"/>
  <c r="AB107" i="10"/>
  <c r="AC107" i="10"/>
  <c r="AD107" i="10"/>
  <c r="W108" i="10"/>
  <c r="X108" i="10"/>
  <c r="Y108" i="10"/>
  <c r="Z108" i="10"/>
  <c r="AA108" i="10"/>
  <c r="AB108" i="10"/>
  <c r="AC108" i="10"/>
  <c r="AD108" i="10"/>
  <c r="W109" i="10"/>
  <c r="X109" i="10"/>
  <c r="Y109" i="10"/>
  <c r="Z109" i="10"/>
  <c r="AA109" i="10"/>
  <c r="AB109" i="10"/>
  <c r="AC109" i="10"/>
  <c r="AD109" i="10"/>
  <c r="W110" i="10"/>
  <c r="X110" i="10"/>
  <c r="Y110" i="10"/>
  <c r="Z110" i="10"/>
  <c r="AA110" i="10"/>
  <c r="AB110" i="10"/>
  <c r="AC110" i="10"/>
  <c r="AD110" i="10"/>
  <c r="W111" i="10"/>
  <c r="X111" i="10"/>
  <c r="Y111" i="10"/>
  <c r="Z111" i="10"/>
  <c r="AA111" i="10"/>
  <c r="AB111" i="10"/>
  <c r="AC111" i="10"/>
  <c r="AD111" i="10"/>
  <c r="W112" i="10"/>
  <c r="X112" i="10"/>
  <c r="Y112" i="10"/>
  <c r="Z112" i="10"/>
  <c r="AA112" i="10"/>
  <c r="AB112" i="10"/>
  <c r="AC112" i="10"/>
  <c r="AD112" i="10"/>
  <c r="W113" i="10"/>
  <c r="X113" i="10"/>
  <c r="Y113" i="10"/>
  <c r="Z113" i="10"/>
  <c r="AA113" i="10"/>
  <c r="AB113" i="10"/>
  <c r="AC113" i="10"/>
  <c r="AD113" i="10"/>
  <c r="W114" i="10"/>
  <c r="X114" i="10"/>
  <c r="Y114" i="10"/>
  <c r="Z114" i="10"/>
  <c r="AA114" i="10"/>
  <c r="AB114" i="10"/>
  <c r="AC114" i="10"/>
  <c r="AD114" i="10"/>
  <c r="W115" i="10"/>
  <c r="X115" i="10"/>
  <c r="Y115" i="10"/>
  <c r="Z115" i="10"/>
  <c r="AA115" i="10"/>
  <c r="AB115" i="10"/>
  <c r="AC115" i="10"/>
  <c r="AD115" i="10"/>
  <c r="W116" i="10"/>
  <c r="X116" i="10"/>
  <c r="Y116" i="10"/>
  <c r="Z116" i="10"/>
  <c r="AA116" i="10"/>
  <c r="AB116" i="10"/>
  <c r="AC116" i="10"/>
  <c r="AD116" i="10"/>
  <c r="W117" i="10"/>
  <c r="X117" i="10"/>
  <c r="Y117" i="10"/>
  <c r="Z117" i="10"/>
  <c r="AA117" i="10"/>
  <c r="AB117" i="10"/>
  <c r="AC117" i="10"/>
  <c r="AD117" i="10"/>
  <c r="W118" i="10"/>
  <c r="X118" i="10"/>
  <c r="Y118" i="10"/>
  <c r="Z118" i="10"/>
  <c r="AA118" i="10"/>
  <c r="AB118" i="10"/>
  <c r="AC118" i="10"/>
  <c r="AD118" i="10"/>
  <c r="W119" i="10"/>
  <c r="X119" i="10"/>
  <c r="Y119" i="10"/>
  <c r="Z119" i="10"/>
  <c r="AA119" i="10"/>
  <c r="AB119" i="10"/>
  <c r="AC119" i="10"/>
  <c r="AD119" i="10"/>
  <c r="W120" i="10"/>
  <c r="X120" i="10"/>
  <c r="Y120" i="10"/>
  <c r="Z120" i="10"/>
  <c r="AA120" i="10"/>
  <c r="AB120" i="10"/>
  <c r="AC120" i="10"/>
  <c r="AD120" i="10"/>
  <c r="W121" i="10"/>
  <c r="X121" i="10"/>
  <c r="Y121" i="10"/>
  <c r="Z121" i="10"/>
  <c r="AA121" i="10"/>
  <c r="AB121" i="10"/>
  <c r="AC121" i="10"/>
  <c r="AD121" i="10"/>
  <c r="W122" i="10"/>
  <c r="X122" i="10"/>
  <c r="Y122" i="10"/>
  <c r="Z122" i="10"/>
  <c r="AA122" i="10"/>
  <c r="AB122" i="10"/>
  <c r="AC122" i="10"/>
  <c r="AD122" i="10"/>
  <c r="W123" i="10"/>
  <c r="X123" i="10"/>
  <c r="Y123" i="10"/>
  <c r="Z123" i="10"/>
  <c r="AA123" i="10"/>
  <c r="AB123" i="10"/>
  <c r="AC123" i="10"/>
  <c r="AD123" i="10"/>
  <c r="W124" i="10"/>
  <c r="X124" i="10"/>
  <c r="Y124" i="10"/>
  <c r="Z124" i="10"/>
  <c r="AA124" i="10"/>
  <c r="AB124" i="10"/>
  <c r="AC124" i="10"/>
  <c r="AD124" i="10"/>
  <c r="W125" i="10"/>
  <c r="X125" i="10"/>
  <c r="Y125" i="10"/>
  <c r="Z125" i="10"/>
  <c r="AA125" i="10"/>
  <c r="AB125" i="10"/>
  <c r="AC125" i="10"/>
  <c r="AD125" i="10"/>
  <c r="W126" i="10"/>
  <c r="X126" i="10"/>
  <c r="Y126" i="10"/>
  <c r="Z126" i="10"/>
  <c r="AA126" i="10"/>
  <c r="AB126" i="10"/>
  <c r="AC126" i="10"/>
  <c r="AD126" i="10"/>
  <c r="W127" i="10"/>
  <c r="X127" i="10"/>
  <c r="Y127" i="10"/>
  <c r="Z127" i="10"/>
  <c r="AA127" i="10"/>
  <c r="AB127" i="10"/>
  <c r="AC127" i="10"/>
  <c r="AD127" i="10"/>
  <c r="W128" i="10"/>
  <c r="X128" i="10"/>
  <c r="Y128" i="10"/>
  <c r="Z128" i="10"/>
  <c r="AA128" i="10"/>
  <c r="AB128" i="10"/>
  <c r="AC128" i="10"/>
  <c r="AD128" i="10"/>
  <c r="W129" i="10"/>
  <c r="X129" i="10"/>
  <c r="Y129" i="10"/>
  <c r="Z129" i="10"/>
  <c r="AA129" i="10"/>
  <c r="AB129" i="10"/>
  <c r="AC129" i="10"/>
  <c r="AD129" i="10"/>
  <c r="W130" i="10"/>
  <c r="X130" i="10"/>
  <c r="Y130" i="10"/>
  <c r="Z130" i="10"/>
  <c r="AA130" i="10"/>
  <c r="AB130" i="10"/>
  <c r="AC130" i="10"/>
  <c r="AD130" i="10"/>
  <c r="W131" i="10"/>
  <c r="X131" i="10"/>
  <c r="Y131" i="10"/>
  <c r="Z131" i="10"/>
  <c r="AA131" i="10"/>
  <c r="AB131" i="10"/>
  <c r="AC131" i="10"/>
  <c r="AD131" i="10"/>
  <c r="W132" i="10"/>
  <c r="X132" i="10"/>
  <c r="Y132" i="10"/>
  <c r="Z132" i="10"/>
  <c r="AA132" i="10"/>
  <c r="AB132" i="10"/>
  <c r="AC132" i="10"/>
  <c r="AD132" i="10"/>
  <c r="W133" i="10"/>
  <c r="X133" i="10"/>
  <c r="Y133" i="10"/>
  <c r="Z133" i="10"/>
  <c r="AA133" i="10"/>
  <c r="AB133" i="10"/>
  <c r="AC133" i="10"/>
  <c r="AD133" i="10"/>
  <c r="W134" i="10"/>
  <c r="X134" i="10"/>
  <c r="Y134" i="10"/>
  <c r="Z134" i="10"/>
  <c r="AA134" i="10"/>
  <c r="AB134" i="10"/>
  <c r="AC134" i="10"/>
  <c r="AD134" i="10"/>
  <c r="W135" i="10"/>
  <c r="X135" i="10"/>
  <c r="Y135" i="10"/>
  <c r="Z135" i="10"/>
  <c r="AA135" i="10"/>
  <c r="AB135" i="10"/>
  <c r="AC135" i="10"/>
  <c r="AD135" i="10"/>
  <c r="W136" i="10"/>
  <c r="X136" i="10"/>
  <c r="Y136" i="10"/>
  <c r="Z136" i="10"/>
  <c r="AA136" i="10"/>
  <c r="AB136" i="10"/>
  <c r="AC136" i="10"/>
  <c r="AD136" i="10"/>
  <c r="W137" i="10"/>
  <c r="X137" i="10"/>
  <c r="Y137" i="10"/>
  <c r="Z137" i="10"/>
  <c r="AA137" i="10"/>
  <c r="AB137" i="10"/>
  <c r="AC137" i="10"/>
  <c r="AD137" i="10"/>
  <c r="W138" i="10"/>
  <c r="X138" i="10"/>
  <c r="Y138" i="10"/>
  <c r="Z138" i="10"/>
  <c r="AA138" i="10"/>
  <c r="AB138" i="10"/>
  <c r="AC138" i="10"/>
  <c r="AD138" i="10"/>
  <c r="W139" i="10"/>
  <c r="X139" i="10"/>
  <c r="Y139" i="10"/>
  <c r="Z139" i="10"/>
  <c r="AA139" i="10"/>
  <c r="AB139" i="10"/>
  <c r="AC139" i="10"/>
  <c r="AD139" i="10"/>
  <c r="W140" i="10"/>
  <c r="X140" i="10"/>
  <c r="Y140" i="10"/>
  <c r="Z140" i="10"/>
  <c r="AA140" i="10"/>
  <c r="AB140" i="10"/>
  <c r="AC140" i="10"/>
  <c r="AD140" i="10"/>
  <c r="W141" i="10"/>
  <c r="X141" i="10"/>
  <c r="Y141" i="10"/>
  <c r="Z141" i="10"/>
  <c r="AA141" i="10"/>
  <c r="AB141" i="10"/>
  <c r="AC141" i="10"/>
  <c r="AD141" i="10"/>
  <c r="W142" i="10"/>
  <c r="X142" i="10"/>
  <c r="Y142" i="10"/>
  <c r="Z142" i="10"/>
  <c r="AA142" i="10"/>
  <c r="AB142" i="10"/>
  <c r="AC142" i="10"/>
  <c r="AD142" i="10"/>
  <c r="W143" i="10"/>
  <c r="X143" i="10"/>
  <c r="Y143" i="10"/>
  <c r="Z143" i="10"/>
  <c r="AA143" i="10"/>
  <c r="AB143" i="10"/>
  <c r="AC143" i="10"/>
  <c r="AD143" i="10"/>
  <c r="W144" i="10"/>
  <c r="X144" i="10"/>
  <c r="Y144" i="10"/>
  <c r="Z144" i="10"/>
  <c r="AA144" i="10"/>
  <c r="AB144" i="10"/>
  <c r="AC144" i="10"/>
  <c r="AD144" i="10"/>
  <c r="W145" i="10"/>
  <c r="X145" i="10"/>
  <c r="Y145" i="10"/>
  <c r="Z145" i="10"/>
  <c r="AA145" i="10"/>
  <c r="AB145" i="10"/>
  <c r="AC145" i="10"/>
  <c r="AD145" i="10"/>
  <c r="X146" i="10"/>
  <c r="Y146" i="10"/>
  <c r="Z146" i="10"/>
  <c r="AA146" i="10"/>
  <c r="AD146" i="10"/>
  <c r="AB102" i="10"/>
  <c r="AC102" i="10"/>
  <c r="BF27" i="10"/>
  <c r="BG27" i="10" s="1"/>
  <c r="BF28" i="10"/>
  <c r="BG28" i="10" s="1"/>
  <c r="BF29" i="10"/>
  <c r="BG29" i="10" s="1"/>
  <c r="BF30" i="10"/>
  <c r="BG30" i="10" s="1"/>
  <c r="BF31" i="10"/>
  <c r="BG31" i="10" s="1"/>
  <c r="BF32" i="10"/>
  <c r="BG32" i="10" s="1"/>
  <c r="BF33" i="10"/>
  <c r="BG33" i="10" s="1"/>
  <c r="BF34" i="10"/>
  <c r="BG34" i="10" s="1"/>
  <c r="BF35" i="10"/>
  <c r="BG35" i="10" s="1"/>
  <c r="BF36" i="10"/>
  <c r="BG36" i="10" s="1"/>
  <c r="BG19" i="10"/>
  <c r="BG20" i="10"/>
  <c r="BF16" i="10"/>
  <c r="BG16" i="10" s="1"/>
  <c r="BF17" i="10"/>
  <c r="BG17" i="10" s="1"/>
  <c r="BF18" i="10"/>
  <c r="BG18" i="10" s="1"/>
  <c r="BF19" i="10"/>
  <c r="BF20" i="10"/>
  <c r="BF21" i="10"/>
  <c r="BG21" i="10" s="1"/>
  <c r="BF22" i="10"/>
  <c r="BG22" i="10" s="1"/>
  <c r="BF23" i="10"/>
  <c r="BG23" i="10" s="1"/>
  <c r="BF24" i="10"/>
  <c r="BG24" i="10" s="1"/>
  <c r="BF25" i="10"/>
  <c r="BG25" i="10" s="1"/>
  <c r="AK9" i="4"/>
  <c r="AL9" i="4"/>
  <c r="AK10" i="4"/>
  <c r="AL10" i="4"/>
  <c r="AK11" i="4"/>
  <c r="AL11" i="4"/>
  <c r="AK12" i="4"/>
  <c r="AL12" i="4"/>
  <c r="AK13" i="4"/>
  <c r="AL13" i="4"/>
  <c r="AK14" i="4"/>
  <c r="AL14" i="4"/>
  <c r="AK15" i="4"/>
  <c r="AL15" i="4"/>
  <c r="AK16" i="4"/>
  <c r="AL16" i="4"/>
  <c r="AK17" i="4"/>
  <c r="AL17" i="4"/>
  <c r="AK18" i="4"/>
  <c r="AL18" i="4"/>
  <c r="AK19" i="4"/>
  <c r="AL19" i="4"/>
  <c r="AK20" i="4"/>
  <c r="AL20" i="4"/>
  <c r="AK21" i="4"/>
  <c r="AL21" i="4"/>
  <c r="AK22" i="4"/>
  <c r="AL22" i="4"/>
  <c r="AK23" i="4"/>
  <c r="AL23" i="4"/>
  <c r="AK24" i="4"/>
  <c r="AL24" i="4"/>
  <c r="AK25" i="4"/>
  <c r="AL25" i="4"/>
  <c r="AK26" i="4"/>
  <c r="AL26" i="4"/>
  <c r="AK27" i="4"/>
  <c r="AL27" i="4"/>
  <c r="AK28" i="4"/>
  <c r="AL28" i="4"/>
  <c r="AK29" i="4"/>
  <c r="AL29" i="4"/>
  <c r="AK30" i="4"/>
  <c r="AL30" i="4"/>
  <c r="AK31" i="4"/>
  <c r="AL31" i="4"/>
  <c r="AK32" i="4"/>
  <c r="AL32" i="4"/>
  <c r="AK33" i="4"/>
  <c r="AL33" i="4"/>
  <c r="AK34" i="4"/>
  <c r="AL34" i="4"/>
  <c r="AL8" i="4"/>
  <c r="AK8" i="4"/>
  <c r="AB36" i="4"/>
  <c r="AC36" i="4"/>
  <c r="AD36" i="4"/>
  <c r="AE36" i="4"/>
  <c r="AF36" i="4"/>
  <c r="AG36" i="4"/>
  <c r="AH36" i="4"/>
  <c r="AI36" i="4"/>
  <c r="AJ36" i="4"/>
  <c r="AB37" i="4"/>
  <c r="AC37" i="4"/>
  <c r="AD37" i="4"/>
  <c r="AE37" i="4"/>
  <c r="AF37" i="4"/>
  <c r="AG37" i="4"/>
  <c r="AH37" i="4"/>
  <c r="AI37" i="4"/>
  <c r="AJ37" i="4"/>
  <c r="AB38" i="4"/>
  <c r="AC38" i="4"/>
  <c r="AD38" i="4"/>
  <c r="AE38" i="4"/>
  <c r="AF38" i="4"/>
  <c r="AG38" i="4"/>
  <c r="AH38" i="4"/>
  <c r="AI38" i="4"/>
  <c r="AJ38" i="4"/>
  <c r="AB39" i="4"/>
  <c r="AC39" i="4"/>
  <c r="AD39" i="4"/>
  <c r="AE39" i="4"/>
  <c r="AF39" i="4"/>
  <c r="AG39" i="4"/>
  <c r="AH39" i="4"/>
  <c r="AI39" i="4"/>
  <c r="AJ39" i="4"/>
  <c r="AB40" i="4"/>
  <c r="AC40" i="4"/>
  <c r="AD40" i="4"/>
  <c r="AE40" i="4"/>
  <c r="AF40" i="4"/>
  <c r="AG40" i="4"/>
  <c r="AH40" i="4"/>
  <c r="AI40" i="4"/>
  <c r="AJ40" i="4"/>
  <c r="AB41" i="4"/>
  <c r="AC41" i="4"/>
  <c r="AD41" i="4"/>
  <c r="AE41" i="4"/>
  <c r="AF41" i="4"/>
  <c r="AG41" i="4"/>
  <c r="AH41" i="4"/>
  <c r="AI41" i="4"/>
  <c r="AJ41" i="4"/>
  <c r="AB42" i="4"/>
  <c r="AC42" i="4"/>
  <c r="AD42" i="4"/>
  <c r="AE42" i="4"/>
  <c r="AF42" i="4"/>
  <c r="AG42" i="4"/>
  <c r="AH42" i="4"/>
  <c r="AI42" i="4"/>
  <c r="AJ42" i="4"/>
  <c r="AB43" i="4"/>
  <c r="AC43" i="4"/>
  <c r="AD43" i="4"/>
  <c r="AE43" i="4"/>
  <c r="AF43" i="4"/>
  <c r="AG43" i="4"/>
  <c r="AH43" i="4"/>
  <c r="AI43" i="4"/>
  <c r="AJ43" i="4"/>
  <c r="AB44" i="4"/>
  <c r="AC44" i="4"/>
  <c r="AD44" i="4"/>
  <c r="AE44" i="4"/>
  <c r="AF44" i="4"/>
  <c r="AG44" i="4"/>
  <c r="AH44" i="4"/>
  <c r="AI44" i="4"/>
  <c r="AJ44" i="4"/>
  <c r="AB45" i="4"/>
  <c r="AC45" i="4"/>
  <c r="AD45" i="4"/>
  <c r="AE45" i="4"/>
  <c r="AF45" i="4"/>
  <c r="AG45" i="4"/>
  <c r="AH45" i="4"/>
  <c r="AI45" i="4"/>
  <c r="AJ45" i="4"/>
  <c r="AB46" i="4"/>
  <c r="AC46" i="4"/>
  <c r="AD46" i="4"/>
  <c r="AE46" i="4"/>
  <c r="AF46" i="4"/>
  <c r="AG46" i="4"/>
  <c r="AH46" i="4"/>
  <c r="AI46" i="4"/>
  <c r="AJ46" i="4"/>
  <c r="AB47" i="4"/>
  <c r="AC47" i="4"/>
  <c r="AD47" i="4"/>
  <c r="AE47" i="4"/>
  <c r="AF47" i="4"/>
  <c r="AG47" i="4"/>
  <c r="AH47" i="4"/>
  <c r="AI47" i="4"/>
  <c r="AJ47" i="4"/>
  <c r="AB48" i="4"/>
  <c r="AC48" i="4"/>
  <c r="AD48" i="4"/>
  <c r="AE48" i="4"/>
  <c r="AF48" i="4"/>
  <c r="AG48" i="4"/>
  <c r="AH48" i="4"/>
  <c r="AI48" i="4"/>
  <c r="AJ48" i="4"/>
  <c r="AC35" i="4"/>
  <c r="AD35" i="4"/>
  <c r="AE35" i="4"/>
  <c r="AF35" i="4"/>
  <c r="AG35" i="4"/>
  <c r="AH35" i="4"/>
  <c r="AI35" i="4"/>
  <c r="AJ35" i="4"/>
  <c r="AB35" i="4"/>
  <c r="G6" i="4"/>
  <c r="G8" i="4"/>
  <c r="J8" i="4"/>
  <c r="J35" i="4"/>
  <c r="N36" i="5"/>
  <c r="N1579" i="10"/>
  <c r="N1580" i="10" s="1"/>
  <c r="N1581" i="10" s="1"/>
  <c r="N1582" i="10" s="1"/>
  <c r="N1583" i="10" s="1"/>
  <c r="N1584" i="10" s="1"/>
  <c r="N1585" i="10" s="1"/>
  <c r="N1586" i="10" s="1"/>
  <c r="N1587" i="10" s="1"/>
  <c r="N1588" i="10" s="1"/>
  <c r="N1589" i="10" s="1"/>
  <c r="N1590" i="10" s="1"/>
  <c r="N1591" i="10" s="1"/>
  <c r="N1592" i="10" s="1"/>
  <c r="N1593" i="10" s="1"/>
  <c r="N1594" i="10" s="1"/>
  <c r="N1595" i="10" s="1"/>
  <c r="N1596" i="10" s="1"/>
  <c r="N1597" i="10" s="1"/>
  <c r="N1598" i="10" s="1"/>
  <c r="N1599" i="10" s="1"/>
  <c r="N1600" i="10" s="1"/>
  <c r="N1601" i="10" s="1"/>
  <c r="N1602" i="10" s="1"/>
  <c r="N1603" i="10" s="1"/>
  <c r="N1604" i="10" s="1"/>
  <c r="N1605" i="10" s="1"/>
  <c r="N1606" i="10" s="1"/>
  <c r="N1607" i="10" s="1"/>
  <c r="N1608" i="10" s="1"/>
  <c r="N1609" i="10" s="1"/>
  <c r="N1610" i="10" s="1"/>
  <c r="N1611" i="10" s="1"/>
  <c r="N1612" i="10" s="1"/>
  <c r="N1613" i="10" s="1"/>
  <c r="N1614" i="10" s="1"/>
  <c r="N1615" i="10" s="1"/>
  <c r="N1616" i="10" s="1"/>
  <c r="N1617" i="10" s="1"/>
  <c r="N1618" i="10" s="1"/>
  <c r="N1619" i="10" s="1"/>
  <c r="N1620" i="10" s="1"/>
  <c r="N1621" i="10" s="1"/>
  <c r="N1622" i="10" s="1"/>
  <c r="N1531" i="10"/>
  <c r="N1532" i="10" s="1"/>
  <c r="N1533" i="10" s="1"/>
  <c r="N1534" i="10" s="1"/>
  <c r="N1535" i="10" s="1"/>
  <c r="N1536" i="10" s="1"/>
  <c r="N1537" i="10" s="1"/>
  <c r="N1538" i="10" s="1"/>
  <c r="N1539" i="10" s="1"/>
  <c r="N1540" i="10" s="1"/>
  <c r="N1541" i="10" s="1"/>
  <c r="N1542" i="10" s="1"/>
  <c r="N1543" i="10" s="1"/>
  <c r="N1544" i="10" s="1"/>
  <c r="N1545" i="10" s="1"/>
  <c r="N1546" i="10" s="1"/>
  <c r="N1547" i="10" s="1"/>
  <c r="N1548" i="10" s="1"/>
  <c r="N1549" i="10" s="1"/>
  <c r="N1550" i="10" s="1"/>
  <c r="N1551" i="10" s="1"/>
  <c r="N1552" i="10" s="1"/>
  <c r="N1553" i="10" s="1"/>
  <c r="N1554" i="10" s="1"/>
  <c r="N1555" i="10" s="1"/>
  <c r="N1556" i="10" s="1"/>
  <c r="N1557" i="10" s="1"/>
  <c r="N1558" i="10" s="1"/>
  <c r="N1559" i="10" s="1"/>
  <c r="N1560" i="10" s="1"/>
  <c r="N1561" i="10" s="1"/>
  <c r="N1562" i="10" s="1"/>
  <c r="N1563" i="10" s="1"/>
  <c r="N1564" i="10" s="1"/>
  <c r="N1565" i="10" s="1"/>
  <c r="N1566" i="10" s="1"/>
  <c r="N1567" i="10" s="1"/>
  <c r="N1568" i="10" s="1"/>
  <c r="N1569" i="10" s="1"/>
  <c r="N1570" i="10" s="1"/>
  <c r="N1571" i="10" s="1"/>
  <c r="N1572" i="10" s="1"/>
  <c r="N1573" i="10" s="1"/>
  <c r="N1574" i="10" s="1"/>
  <c r="N1482" i="10"/>
  <c r="N1483" i="10" s="1"/>
  <c r="N1484" i="10" s="1"/>
  <c r="N1485" i="10" s="1"/>
  <c r="N1486" i="10" s="1"/>
  <c r="N1487" i="10" s="1"/>
  <c r="N1488" i="10" s="1"/>
  <c r="N1489" i="10" s="1"/>
  <c r="N1490" i="10" s="1"/>
  <c r="N1491" i="10" s="1"/>
  <c r="N1492" i="10" s="1"/>
  <c r="N1493" i="10" s="1"/>
  <c r="N1494" i="10" s="1"/>
  <c r="N1495" i="10" s="1"/>
  <c r="N1496" i="10" s="1"/>
  <c r="N1497" i="10" s="1"/>
  <c r="N1498" i="10" s="1"/>
  <c r="N1499" i="10" s="1"/>
  <c r="N1500" i="10" s="1"/>
  <c r="N1501" i="10" s="1"/>
  <c r="N1502" i="10" s="1"/>
  <c r="N1503" i="10" s="1"/>
  <c r="N1504" i="10" s="1"/>
  <c r="N1505" i="10" s="1"/>
  <c r="N1506" i="10" s="1"/>
  <c r="N1507" i="10" s="1"/>
  <c r="N1508" i="10" s="1"/>
  <c r="N1509" i="10" s="1"/>
  <c r="N1510" i="10" s="1"/>
  <c r="N1511" i="10" s="1"/>
  <c r="N1512" i="10" s="1"/>
  <c r="N1513" i="10" s="1"/>
  <c r="N1514" i="10" s="1"/>
  <c r="N1515" i="10" s="1"/>
  <c r="N1516" i="10" s="1"/>
  <c r="N1517" i="10" s="1"/>
  <c r="N1518" i="10" s="1"/>
  <c r="N1519" i="10" s="1"/>
  <c r="N1520" i="10" s="1"/>
  <c r="N1521" i="10" s="1"/>
  <c r="N1522" i="10" s="1"/>
  <c r="N1523" i="10" s="1"/>
  <c r="N1524" i="10" s="1"/>
  <c r="N1525" i="10" s="1"/>
  <c r="N1434" i="10"/>
  <c r="N1435" i="10" s="1"/>
  <c r="N1436" i="10" s="1"/>
  <c r="N1437" i="10" s="1"/>
  <c r="N1438" i="10" s="1"/>
  <c r="N1439" i="10" s="1"/>
  <c r="N1440" i="10" s="1"/>
  <c r="N1441" i="10" s="1"/>
  <c r="N1442" i="10" s="1"/>
  <c r="N1443" i="10" s="1"/>
  <c r="N1444" i="10" s="1"/>
  <c r="N1445" i="10" s="1"/>
  <c r="N1446" i="10" s="1"/>
  <c r="N1447" i="10" s="1"/>
  <c r="N1448" i="10" s="1"/>
  <c r="N1449" i="10" s="1"/>
  <c r="N1450" i="10" s="1"/>
  <c r="N1451" i="10" s="1"/>
  <c r="N1452" i="10" s="1"/>
  <c r="N1453" i="10" s="1"/>
  <c r="N1454" i="10" s="1"/>
  <c r="N1455" i="10" s="1"/>
  <c r="N1456" i="10" s="1"/>
  <c r="N1457" i="10" s="1"/>
  <c r="N1458" i="10" s="1"/>
  <c r="N1459" i="10" s="1"/>
  <c r="N1460" i="10" s="1"/>
  <c r="N1461" i="10" s="1"/>
  <c r="N1462" i="10" s="1"/>
  <c r="N1463" i="10" s="1"/>
  <c r="N1464" i="10" s="1"/>
  <c r="N1465" i="10" s="1"/>
  <c r="N1466" i="10" s="1"/>
  <c r="N1467" i="10" s="1"/>
  <c r="N1468" i="10" s="1"/>
  <c r="N1469" i="10" s="1"/>
  <c r="N1470" i="10" s="1"/>
  <c r="N1471" i="10" s="1"/>
  <c r="N1472" i="10" s="1"/>
  <c r="N1473" i="10" s="1"/>
  <c r="N1474" i="10" s="1"/>
  <c r="N1475" i="10" s="1"/>
  <c r="N1476" i="10" s="1"/>
  <c r="N1477" i="10" s="1"/>
  <c r="AU13" i="9" l="1"/>
  <c r="AU14" i="9" l="1"/>
  <c r="AU15" i="9" l="1"/>
  <c r="AU16" i="9" l="1"/>
  <c r="Q34" i="5"/>
  <c r="Q33" i="5"/>
  <c r="N1374" i="10"/>
  <c r="N1375" i="10" s="1"/>
  <c r="N1376" i="10" s="1"/>
  <c r="N1377" i="10" s="1"/>
  <c r="N1378" i="10" s="1"/>
  <c r="N1379" i="10" s="1"/>
  <c r="N1380" i="10" s="1"/>
  <c r="N1381" i="10" s="1"/>
  <c r="N1382" i="10" s="1"/>
  <c r="N1383" i="10" s="1"/>
  <c r="N1384" i="10" s="1"/>
  <c r="N1385" i="10" s="1"/>
  <c r="N1386" i="10" s="1"/>
  <c r="N1387" i="10" s="1"/>
  <c r="N1388" i="10" s="1"/>
  <c r="N1389" i="10" s="1"/>
  <c r="N1390" i="10" s="1"/>
  <c r="N1391" i="10" s="1"/>
  <c r="N1392" i="10" s="1"/>
  <c r="N1393" i="10" s="1"/>
  <c r="N1394" i="10" s="1"/>
  <c r="N1395" i="10" s="1"/>
  <c r="N1396" i="10" s="1"/>
  <c r="N1397" i="10" s="1"/>
  <c r="N1398" i="10" s="1"/>
  <c r="N1399" i="10" s="1"/>
  <c r="N1400" i="10" s="1"/>
  <c r="N1401" i="10" s="1"/>
  <c r="N1402" i="10" s="1"/>
  <c r="N1403" i="10" s="1"/>
  <c r="N1404" i="10" s="1"/>
  <c r="N1405" i="10" s="1"/>
  <c r="N1406" i="10" s="1"/>
  <c r="N1407" i="10" s="1"/>
  <c r="N1408" i="10" s="1"/>
  <c r="N1409" i="10" s="1"/>
  <c r="N1410" i="10" s="1"/>
  <c r="N1411" i="10" s="1"/>
  <c r="N1412" i="10" s="1"/>
  <c r="N1413" i="10" s="1"/>
  <c r="N1414" i="10" s="1"/>
  <c r="N1415" i="10" s="1"/>
  <c r="N1416" i="10" s="1"/>
  <c r="N1417" i="10" s="1"/>
  <c r="N1326" i="10"/>
  <c r="N1327" i="10" s="1"/>
  <c r="N1328" i="10" s="1"/>
  <c r="N1329" i="10" s="1"/>
  <c r="N1330" i="10" s="1"/>
  <c r="N1331" i="10" s="1"/>
  <c r="N1332" i="10" s="1"/>
  <c r="N1333" i="10" s="1"/>
  <c r="N1334" i="10" s="1"/>
  <c r="N1335" i="10" s="1"/>
  <c r="N1336" i="10" s="1"/>
  <c r="N1337" i="10" s="1"/>
  <c r="N1338" i="10" s="1"/>
  <c r="N1339" i="10" s="1"/>
  <c r="N1340" i="10" s="1"/>
  <c r="N1341" i="10" s="1"/>
  <c r="N1342" i="10" s="1"/>
  <c r="N1343" i="10" s="1"/>
  <c r="N1344" i="10" s="1"/>
  <c r="N1345" i="10" s="1"/>
  <c r="N1346" i="10" s="1"/>
  <c r="N1347" i="10" s="1"/>
  <c r="N1348" i="10" s="1"/>
  <c r="N1349" i="10" s="1"/>
  <c r="N1350" i="10" s="1"/>
  <c r="N1351" i="10" s="1"/>
  <c r="N1352" i="10" s="1"/>
  <c r="N1353" i="10" s="1"/>
  <c r="N1354" i="10" s="1"/>
  <c r="N1355" i="10" s="1"/>
  <c r="N1356" i="10" s="1"/>
  <c r="N1357" i="10" s="1"/>
  <c r="N1358" i="10" s="1"/>
  <c r="N1359" i="10" s="1"/>
  <c r="N1360" i="10" s="1"/>
  <c r="N1361" i="10" s="1"/>
  <c r="N1362" i="10" s="1"/>
  <c r="N1363" i="10" s="1"/>
  <c r="N1364" i="10" s="1"/>
  <c r="N1365" i="10" s="1"/>
  <c r="N1366" i="10" s="1"/>
  <c r="N1367" i="10" s="1"/>
  <c r="N1368" i="10" s="1"/>
  <c r="N1369" i="10" s="1"/>
  <c r="N1277" i="10"/>
  <c r="N1278" i="10" s="1"/>
  <c r="N1279" i="10" s="1"/>
  <c r="N1280" i="10" s="1"/>
  <c r="N1281" i="10" s="1"/>
  <c r="N1282" i="10" s="1"/>
  <c r="N1283" i="10" s="1"/>
  <c r="N1284" i="10" s="1"/>
  <c r="N1285" i="10" s="1"/>
  <c r="N1286" i="10" s="1"/>
  <c r="N1287" i="10" s="1"/>
  <c r="N1288" i="10" s="1"/>
  <c r="N1289" i="10" s="1"/>
  <c r="N1290" i="10" s="1"/>
  <c r="N1291" i="10" s="1"/>
  <c r="N1292" i="10" s="1"/>
  <c r="N1293" i="10" s="1"/>
  <c r="N1294" i="10" s="1"/>
  <c r="N1295" i="10" s="1"/>
  <c r="N1296" i="10" s="1"/>
  <c r="N1297" i="10" s="1"/>
  <c r="N1298" i="10" s="1"/>
  <c r="N1299" i="10" s="1"/>
  <c r="N1300" i="10" s="1"/>
  <c r="N1301" i="10" s="1"/>
  <c r="N1302" i="10" s="1"/>
  <c r="N1303" i="10" s="1"/>
  <c r="N1304" i="10" s="1"/>
  <c r="N1305" i="10" s="1"/>
  <c r="N1306" i="10" s="1"/>
  <c r="N1307" i="10" s="1"/>
  <c r="N1308" i="10" s="1"/>
  <c r="N1309" i="10" s="1"/>
  <c r="N1310" i="10" s="1"/>
  <c r="N1311" i="10" s="1"/>
  <c r="N1312" i="10" s="1"/>
  <c r="N1313" i="10" s="1"/>
  <c r="N1314" i="10" s="1"/>
  <c r="N1315" i="10" s="1"/>
  <c r="N1316" i="10" s="1"/>
  <c r="N1317" i="10" s="1"/>
  <c r="N1318" i="10" s="1"/>
  <c r="N1319" i="10" s="1"/>
  <c r="N1320" i="10" s="1"/>
  <c r="N1229" i="10"/>
  <c r="N1230" i="10" s="1"/>
  <c r="N1231" i="10" s="1"/>
  <c r="N1232" i="10" s="1"/>
  <c r="N1233" i="10" s="1"/>
  <c r="N1234" i="10" s="1"/>
  <c r="N1235" i="10" s="1"/>
  <c r="N1236" i="10" s="1"/>
  <c r="N1237" i="10" s="1"/>
  <c r="N1238" i="10" s="1"/>
  <c r="N1239" i="10" s="1"/>
  <c r="N1240" i="10" s="1"/>
  <c r="N1241" i="10" s="1"/>
  <c r="N1242" i="10" s="1"/>
  <c r="N1243" i="10" s="1"/>
  <c r="N1244" i="10" s="1"/>
  <c r="N1245" i="10" s="1"/>
  <c r="N1246" i="10" s="1"/>
  <c r="N1247" i="10" s="1"/>
  <c r="N1248" i="10" s="1"/>
  <c r="N1249" i="10" s="1"/>
  <c r="N1250" i="10" s="1"/>
  <c r="N1251" i="10" s="1"/>
  <c r="N1252" i="10" s="1"/>
  <c r="N1253" i="10" s="1"/>
  <c r="N1254" i="10" s="1"/>
  <c r="N1255" i="10" s="1"/>
  <c r="N1256" i="10" s="1"/>
  <c r="N1257" i="10" s="1"/>
  <c r="N1258" i="10" s="1"/>
  <c r="N1259" i="10" s="1"/>
  <c r="N1260" i="10" s="1"/>
  <c r="N1261" i="10" s="1"/>
  <c r="N1262" i="10" s="1"/>
  <c r="N1263" i="10" s="1"/>
  <c r="N1264" i="10" s="1"/>
  <c r="N1265" i="10" s="1"/>
  <c r="N1266" i="10" s="1"/>
  <c r="N1267" i="10" s="1"/>
  <c r="N1268" i="10" s="1"/>
  <c r="N1269" i="10" s="1"/>
  <c r="N1270" i="10" s="1"/>
  <c r="N1271" i="10" s="1"/>
  <c r="N1272" i="10" s="1"/>
  <c r="V38" i="4"/>
  <c r="W37" i="4"/>
  <c r="L37" i="4"/>
  <c r="V36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N19" i="3"/>
  <c r="BF6" i="10"/>
  <c r="BG6" i="10" s="1"/>
  <c r="BF7" i="10"/>
  <c r="BG7" i="10" s="1"/>
  <c r="BF8" i="10"/>
  <c r="BG8" i="10" s="1"/>
  <c r="BF9" i="10"/>
  <c r="BG9" i="10" s="1"/>
  <c r="BF10" i="10"/>
  <c r="BG10" i="10" s="1"/>
  <c r="BF11" i="10"/>
  <c r="BG11" i="10" s="1"/>
  <c r="BF12" i="10"/>
  <c r="BG12" i="10" s="1"/>
  <c r="BF13" i="10"/>
  <c r="BG13" i="10" s="1"/>
  <c r="BF14" i="10"/>
  <c r="BG14" i="10" s="1"/>
  <c r="BF5" i="10"/>
  <c r="BG5" i="10" s="1"/>
  <c r="AU17" i="9" l="1"/>
  <c r="AU18" i="9" l="1"/>
  <c r="AU19" i="9" l="1"/>
  <c r="AU20" i="9" l="1"/>
  <c r="AU21" i="9" l="1"/>
  <c r="AU22" i="9" l="1"/>
  <c r="AU23" i="9" l="1"/>
  <c r="AU24" i="9" l="1"/>
  <c r="AU25" i="9" l="1"/>
  <c r="N1169" i="10" l="1"/>
  <c r="N1170" i="10" s="1"/>
  <c r="N1171" i="10" s="1"/>
  <c r="N1172" i="10" s="1"/>
  <c r="N1173" i="10" s="1"/>
  <c r="N1174" i="10" s="1"/>
  <c r="N1175" i="10" s="1"/>
  <c r="N1176" i="10" s="1"/>
  <c r="N1177" i="10" s="1"/>
  <c r="N1178" i="10" s="1"/>
  <c r="N1179" i="10" s="1"/>
  <c r="N1180" i="10" s="1"/>
  <c r="N1181" i="10" s="1"/>
  <c r="N1182" i="10" s="1"/>
  <c r="N1183" i="10" s="1"/>
  <c r="N1184" i="10" s="1"/>
  <c r="N1185" i="10" s="1"/>
  <c r="N1186" i="10" s="1"/>
  <c r="N1187" i="10" s="1"/>
  <c r="N1188" i="10" s="1"/>
  <c r="N1189" i="10" s="1"/>
  <c r="N1190" i="10" s="1"/>
  <c r="N1191" i="10" s="1"/>
  <c r="N1192" i="10" s="1"/>
  <c r="N1193" i="10" s="1"/>
  <c r="N1194" i="10" s="1"/>
  <c r="N1195" i="10" s="1"/>
  <c r="N1196" i="10" s="1"/>
  <c r="N1197" i="10" s="1"/>
  <c r="N1198" i="10" s="1"/>
  <c r="N1199" i="10" s="1"/>
  <c r="N1200" i="10" s="1"/>
  <c r="N1201" i="10" s="1"/>
  <c r="N1202" i="10" s="1"/>
  <c r="N1203" i="10" s="1"/>
  <c r="N1204" i="10" s="1"/>
  <c r="N1205" i="10" s="1"/>
  <c r="N1206" i="10" s="1"/>
  <c r="N1207" i="10" s="1"/>
  <c r="N1208" i="10" s="1"/>
  <c r="N1209" i="10" s="1"/>
  <c r="N1210" i="10" s="1"/>
  <c r="N1211" i="10" s="1"/>
  <c r="N1212" i="10" s="1"/>
  <c r="N1121" i="10"/>
  <c r="N1122" i="10" s="1"/>
  <c r="N1123" i="10" s="1"/>
  <c r="N1124" i="10" s="1"/>
  <c r="N1125" i="10" s="1"/>
  <c r="N1126" i="10" s="1"/>
  <c r="N1127" i="10" s="1"/>
  <c r="N1128" i="10" s="1"/>
  <c r="N1129" i="10" s="1"/>
  <c r="N1130" i="10" s="1"/>
  <c r="N1131" i="10" s="1"/>
  <c r="N1132" i="10" s="1"/>
  <c r="N1133" i="10" s="1"/>
  <c r="N1134" i="10" s="1"/>
  <c r="N1135" i="10" s="1"/>
  <c r="N1136" i="10" s="1"/>
  <c r="N1137" i="10" s="1"/>
  <c r="N1138" i="10" s="1"/>
  <c r="N1139" i="10" s="1"/>
  <c r="N1140" i="10" s="1"/>
  <c r="N1141" i="10" s="1"/>
  <c r="N1142" i="10" s="1"/>
  <c r="N1143" i="10" s="1"/>
  <c r="N1144" i="10" s="1"/>
  <c r="N1145" i="10" s="1"/>
  <c r="N1146" i="10" s="1"/>
  <c r="N1147" i="10" s="1"/>
  <c r="N1148" i="10" s="1"/>
  <c r="N1149" i="10" s="1"/>
  <c r="N1150" i="10" s="1"/>
  <c r="N1151" i="10" s="1"/>
  <c r="N1152" i="10" s="1"/>
  <c r="N1153" i="10" s="1"/>
  <c r="N1154" i="10" s="1"/>
  <c r="N1155" i="10" s="1"/>
  <c r="N1156" i="10" s="1"/>
  <c r="N1157" i="10" s="1"/>
  <c r="N1158" i="10" s="1"/>
  <c r="N1159" i="10" s="1"/>
  <c r="N1160" i="10" s="1"/>
  <c r="N1161" i="10" s="1"/>
  <c r="N1162" i="10" s="1"/>
  <c r="N1163" i="10" s="1"/>
  <c r="N1164" i="10" s="1"/>
  <c r="N1072" i="10"/>
  <c r="N1073" i="10" s="1"/>
  <c r="N1074" i="10" s="1"/>
  <c r="N1075" i="10" s="1"/>
  <c r="N1076" i="10" s="1"/>
  <c r="N1077" i="10" s="1"/>
  <c r="N1078" i="10" s="1"/>
  <c r="N1079" i="10" s="1"/>
  <c r="N1080" i="10" s="1"/>
  <c r="N1081" i="10" s="1"/>
  <c r="N1082" i="10" s="1"/>
  <c r="N1083" i="10" s="1"/>
  <c r="N1084" i="10" s="1"/>
  <c r="N1085" i="10" s="1"/>
  <c r="N1086" i="10" s="1"/>
  <c r="N1087" i="10" s="1"/>
  <c r="N1088" i="10" s="1"/>
  <c r="N1089" i="10" s="1"/>
  <c r="N1090" i="10" s="1"/>
  <c r="N1091" i="10" s="1"/>
  <c r="N1092" i="10" s="1"/>
  <c r="N1093" i="10" s="1"/>
  <c r="N1094" i="10" s="1"/>
  <c r="N1095" i="10" s="1"/>
  <c r="N1096" i="10" s="1"/>
  <c r="N1097" i="10" s="1"/>
  <c r="N1098" i="10" s="1"/>
  <c r="N1099" i="10" s="1"/>
  <c r="N1100" i="10" s="1"/>
  <c r="N1101" i="10" s="1"/>
  <c r="N1102" i="10" s="1"/>
  <c r="N1103" i="10" s="1"/>
  <c r="N1104" i="10" s="1"/>
  <c r="N1105" i="10" s="1"/>
  <c r="N1106" i="10" s="1"/>
  <c r="N1107" i="10" s="1"/>
  <c r="N1108" i="10" s="1"/>
  <c r="N1109" i="10" s="1"/>
  <c r="N1110" i="10" s="1"/>
  <c r="N1111" i="10" s="1"/>
  <c r="N1112" i="10" s="1"/>
  <c r="N1113" i="10" s="1"/>
  <c r="N1114" i="10" s="1"/>
  <c r="N1115" i="10" s="1"/>
  <c r="N1024" i="10"/>
  <c r="N1025" i="10" s="1"/>
  <c r="N1026" i="10" s="1"/>
  <c r="N1027" i="10" s="1"/>
  <c r="N1028" i="10" s="1"/>
  <c r="N1029" i="10" s="1"/>
  <c r="N1030" i="10" s="1"/>
  <c r="N1031" i="10" s="1"/>
  <c r="N1032" i="10" s="1"/>
  <c r="N1033" i="10" s="1"/>
  <c r="N1034" i="10" s="1"/>
  <c r="N1035" i="10" s="1"/>
  <c r="N1036" i="10" s="1"/>
  <c r="N1037" i="10" s="1"/>
  <c r="N1038" i="10" s="1"/>
  <c r="N1039" i="10" s="1"/>
  <c r="N1040" i="10" s="1"/>
  <c r="N1041" i="10" s="1"/>
  <c r="N1042" i="10" s="1"/>
  <c r="N1043" i="10" s="1"/>
  <c r="N1044" i="10" s="1"/>
  <c r="N1045" i="10" s="1"/>
  <c r="N1046" i="10" s="1"/>
  <c r="N1047" i="10" s="1"/>
  <c r="N1048" i="10" s="1"/>
  <c r="N1049" i="10" s="1"/>
  <c r="N1050" i="10" s="1"/>
  <c r="N1051" i="10" s="1"/>
  <c r="N1052" i="10" s="1"/>
  <c r="N1053" i="10" s="1"/>
  <c r="N1054" i="10" s="1"/>
  <c r="N1055" i="10" s="1"/>
  <c r="N1056" i="10" s="1"/>
  <c r="N1057" i="10" s="1"/>
  <c r="N1058" i="10" s="1"/>
  <c r="N1059" i="10" s="1"/>
  <c r="N1060" i="10" s="1"/>
  <c r="N1061" i="10" s="1"/>
  <c r="N1062" i="10" s="1"/>
  <c r="N1063" i="10" s="1"/>
  <c r="N1064" i="10" s="1"/>
  <c r="N1065" i="10" s="1"/>
  <c r="N1066" i="10" s="1"/>
  <c r="N1067" i="10" s="1"/>
  <c r="BV29" i="10"/>
  <c r="BT18" i="10"/>
  <c r="BV9" i="10"/>
  <c r="BU24" i="10"/>
  <c r="BW13" i="10"/>
  <c r="BU3" i="10"/>
  <c r="W149" i="10"/>
  <c r="W150" i="10"/>
  <c r="X150" i="10"/>
  <c r="Y150" i="10"/>
  <c r="Z150" i="10"/>
  <c r="AA150" i="10"/>
  <c r="AB150" i="10"/>
  <c r="AC150" i="10"/>
  <c r="AD150" i="10"/>
  <c r="W151" i="10"/>
  <c r="X151" i="10"/>
  <c r="Y151" i="10"/>
  <c r="Z151" i="10"/>
  <c r="AA151" i="10"/>
  <c r="AB151" i="10"/>
  <c r="AC151" i="10"/>
  <c r="AD151" i="10"/>
  <c r="W152" i="10"/>
  <c r="X152" i="10"/>
  <c r="Y152" i="10"/>
  <c r="Z152" i="10"/>
  <c r="AA152" i="10"/>
  <c r="AB152" i="10"/>
  <c r="AC152" i="10"/>
  <c r="AD152" i="10"/>
  <c r="W153" i="10"/>
  <c r="X153" i="10"/>
  <c r="Y153" i="10"/>
  <c r="Z153" i="10"/>
  <c r="AA153" i="10"/>
  <c r="AB153" i="10"/>
  <c r="AC153" i="10"/>
  <c r="AD153" i="10"/>
  <c r="W154" i="10"/>
  <c r="X154" i="10"/>
  <c r="Y154" i="10"/>
  <c r="Z154" i="10"/>
  <c r="AA154" i="10"/>
  <c r="AB154" i="10"/>
  <c r="AC154" i="10"/>
  <c r="AD154" i="10"/>
  <c r="W155" i="10"/>
  <c r="X155" i="10"/>
  <c r="Y155" i="10"/>
  <c r="Z155" i="10"/>
  <c r="AA155" i="10"/>
  <c r="AB155" i="10"/>
  <c r="AC155" i="10"/>
  <c r="AD155" i="10"/>
  <c r="W156" i="10"/>
  <c r="X156" i="10"/>
  <c r="Y156" i="10"/>
  <c r="Z156" i="10"/>
  <c r="AA156" i="10"/>
  <c r="AB156" i="10"/>
  <c r="AC156" i="10"/>
  <c r="AD156" i="10"/>
  <c r="W157" i="10"/>
  <c r="X157" i="10"/>
  <c r="Y157" i="10"/>
  <c r="Z157" i="10"/>
  <c r="AA157" i="10"/>
  <c r="AB157" i="10"/>
  <c r="AC157" i="10"/>
  <c r="AD157" i="10"/>
  <c r="W158" i="10"/>
  <c r="X158" i="10"/>
  <c r="Y158" i="10"/>
  <c r="Z158" i="10"/>
  <c r="AA158" i="10"/>
  <c r="AB158" i="10"/>
  <c r="AC158" i="10"/>
  <c r="AD158" i="10"/>
  <c r="W159" i="10"/>
  <c r="X159" i="10"/>
  <c r="Y159" i="10"/>
  <c r="Z159" i="10"/>
  <c r="AA159" i="10"/>
  <c r="AB159" i="10"/>
  <c r="AC159" i="10"/>
  <c r="AD159" i="10"/>
  <c r="W160" i="10"/>
  <c r="X160" i="10"/>
  <c r="Y160" i="10"/>
  <c r="Z160" i="10"/>
  <c r="AA160" i="10"/>
  <c r="AB160" i="10"/>
  <c r="AC160" i="10"/>
  <c r="AD160" i="10"/>
  <c r="W161" i="10"/>
  <c r="X161" i="10"/>
  <c r="Y161" i="10"/>
  <c r="Z161" i="10"/>
  <c r="AA161" i="10"/>
  <c r="AB161" i="10"/>
  <c r="AC161" i="10"/>
  <c r="AD161" i="10"/>
  <c r="W162" i="10"/>
  <c r="X162" i="10"/>
  <c r="Y162" i="10"/>
  <c r="Z162" i="10"/>
  <c r="AA162" i="10"/>
  <c r="AB162" i="10"/>
  <c r="AC162" i="10"/>
  <c r="AD162" i="10"/>
  <c r="W163" i="10"/>
  <c r="X163" i="10"/>
  <c r="Y163" i="10"/>
  <c r="Z163" i="10"/>
  <c r="AA163" i="10"/>
  <c r="AB163" i="10"/>
  <c r="AC163" i="10"/>
  <c r="AD163" i="10"/>
  <c r="W164" i="10"/>
  <c r="X164" i="10"/>
  <c r="Y164" i="10"/>
  <c r="Z164" i="10"/>
  <c r="AA164" i="10"/>
  <c r="AB164" i="10"/>
  <c r="AC164" i="10"/>
  <c r="AD164" i="10"/>
  <c r="W165" i="10"/>
  <c r="X165" i="10"/>
  <c r="Y165" i="10"/>
  <c r="Z165" i="10"/>
  <c r="AA165" i="10"/>
  <c r="AB165" i="10"/>
  <c r="AC165" i="10"/>
  <c r="AD165" i="10"/>
  <c r="W166" i="10"/>
  <c r="X166" i="10"/>
  <c r="Y166" i="10"/>
  <c r="Z166" i="10"/>
  <c r="AA166" i="10"/>
  <c r="AB166" i="10"/>
  <c r="AC166" i="10"/>
  <c r="AD166" i="10"/>
  <c r="W167" i="10"/>
  <c r="X167" i="10"/>
  <c r="Y167" i="10"/>
  <c r="Z167" i="10"/>
  <c r="AA167" i="10"/>
  <c r="AB167" i="10"/>
  <c r="AC167" i="10"/>
  <c r="AD167" i="10"/>
  <c r="W168" i="10"/>
  <c r="X168" i="10"/>
  <c r="Y168" i="10"/>
  <c r="Z168" i="10"/>
  <c r="AA168" i="10"/>
  <c r="AB168" i="10"/>
  <c r="AC168" i="10"/>
  <c r="AD168" i="10"/>
  <c r="W169" i="10"/>
  <c r="X169" i="10"/>
  <c r="Y169" i="10"/>
  <c r="Z169" i="10"/>
  <c r="AA169" i="10"/>
  <c r="AB169" i="10"/>
  <c r="AC169" i="10"/>
  <c r="AD169" i="10"/>
  <c r="W170" i="10"/>
  <c r="X170" i="10"/>
  <c r="Y170" i="10"/>
  <c r="Z170" i="10"/>
  <c r="AA170" i="10"/>
  <c r="AB170" i="10"/>
  <c r="AC170" i="10"/>
  <c r="AD170" i="10"/>
  <c r="W171" i="10"/>
  <c r="X171" i="10"/>
  <c r="Y171" i="10"/>
  <c r="Z171" i="10"/>
  <c r="AA171" i="10"/>
  <c r="AB171" i="10"/>
  <c r="AC171" i="10"/>
  <c r="AD171" i="10"/>
  <c r="W172" i="10"/>
  <c r="X172" i="10"/>
  <c r="Y172" i="10"/>
  <c r="Z172" i="10"/>
  <c r="AA172" i="10"/>
  <c r="AB172" i="10"/>
  <c r="AC172" i="10"/>
  <c r="AD172" i="10"/>
  <c r="W173" i="10"/>
  <c r="X173" i="10"/>
  <c r="Y173" i="10"/>
  <c r="Z173" i="10"/>
  <c r="AA173" i="10"/>
  <c r="AB173" i="10"/>
  <c r="AC173" i="10"/>
  <c r="AD173" i="10"/>
  <c r="W174" i="10"/>
  <c r="X174" i="10"/>
  <c r="Y174" i="10"/>
  <c r="Z174" i="10"/>
  <c r="AA174" i="10"/>
  <c r="AB174" i="10"/>
  <c r="AC174" i="10"/>
  <c r="AD174" i="10"/>
  <c r="W175" i="10"/>
  <c r="X175" i="10"/>
  <c r="Y175" i="10"/>
  <c r="Z175" i="10"/>
  <c r="AA175" i="10"/>
  <c r="AB175" i="10"/>
  <c r="AC175" i="10"/>
  <c r="AD175" i="10"/>
  <c r="W176" i="10"/>
  <c r="X176" i="10"/>
  <c r="Y176" i="10"/>
  <c r="Z176" i="10"/>
  <c r="AA176" i="10"/>
  <c r="AB176" i="10"/>
  <c r="AC176" i="10"/>
  <c r="AD176" i="10"/>
  <c r="W177" i="10"/>
  <c r="X177" i="10"/>
  <c r="Y177" i="10"/>
  <c r="Z177" i="10"/>
  <c r="AA177" i="10"/>
  <c r="AB177" i="10"/>
  <c r="AC177" i="10"/>
  <c r="AD177" i="10"/>
  <c r="W178" i="10"/>
  <c r="X178" i="10"/>
  <c r="Y178" i="10"/>
  <c r="Z178" i="10"/>
  <c r="AA178" i="10"/>
  <c r="AB178" i="10"/>
  <c r="AC178" i="10"/>
  <c r="AD178" i="10"/>
  <c r="W179" i="10"/>
  <c r="X179" i="10"/>
  <c r="Y179" i="10"/>
  <c r="Z179" i="10"/>
  <c r="AA179" i="10"/>
  <c r="AB179" i="10"/>
  <c r="AC179" i="10"/>
  <c r="AD179" i="10"/>
  <c r="W180" i="10"/>
  <c r="X180" i="10"/>
  <c r="Y180" i="10"/>
  <c r="Z180" i="10"/>
  <c r="AA180" i="10"/>
  <c r="AB180" i="10"/>
  <c r="AC180" i="10"/>
  <c r="AD180" i="10"/>
  <c r="W181" i="10"/>
  <c r="X181" i="10"/>
  <c r="Y181" i="10"/>
  <c r="Z181" i="10"/>
  <c r="AA181" i="10"/>
  <c r="AB181" i="10"/>
  <c r="AC181" i="10"/>
  <c r="AD181" i="10"/>
  <c r="W182" i="10"/>
  <c r="X182" i="10"/>
  <c r="Y182" i="10"/>
  <c r="Z182" i="10"/>
  <c r="AA182" i="10"/>
  <c r="AB182" i="10"/>
  <c r="AC182" i="10"/>
  <c r="AD182" i="10"/>
  <c r="W183" i="10"/>
  <c r="X183" i="10"/>
  <c r="Y183" i="10"/>
  <c r="Z183" i="10"/>
  <c r="AA183" i="10"/>
  <c r="AB183" i="10"/>
  <c r="AC183" i="10"/>
  <c r="AD183" i="10"/>
  <c r="W184" i="10"/>
  <c r="X184" i="10"/>
  <c r="Y184" i="10"/>
  <c r="Z184" i="10"/>
  <c r="AA184" i="10"/>
  <c r="AB184" i="10"/>
  <c r="AC184" i="10"/>
  <c r="AD184" i="10"/>
  <c r="W185" i="10"/>
  <c r="X185" i="10"/>
  <c r="Y185" i="10"/>
  <c r="Z185" i="10"/>
  <c r="AA185" i="10"/>
  <c r="AB185" i="10"/>
  <c r="AC185" i="10"/>
  <c r="AD185" i="10"/>
  <c r="W186" i="10"/>
  <c r="X186" i="10"/>
  <c r="Y186" i="10"/>
  <c r="Z186" i="10"/>
  <c r="AA186" i="10"/>
  <c r="AB186" i="10"/>
  <c r="AC186" i="10"/>
  <c r="AD186" i="10"/>
  <c r="W187" i="10"/>
  <c r="X187" i="10"/>
  <c r="Y187" i="10"/>
  <c r="Z187" i="10"/>
  <c r="AA187" i="10"/>
  <c r="AB187" i="10"/>
  <c r="AC187" i="10"/>
  <c r="AD187" i="10"/>
  <c r="W188" i="10"/>
  <c r="X188" i="10"/>
  <c r="Y188" i="10"/>
  <c r="Z188" i="10"/>
  <c r="AA188" i="10"/>
  <c r="AB188" i="10"/>
  <c r="AC188" i="10"/>
  <c r="AD188" i="10"/>
  <c r="W189" i="10"/>
  <c r="X189" i="10"/>
  <c r="Y189" i="10"/>
  <c r="Z189" i="10"/>
  <c r="AA189" i="10"/>
  <c r="AB189" i="10"/>
  <c r="AC189" i="10"/>
  <c r="AD189" i="10"/>
  <c r="W190" i="10"/>
  <c r="X190" i="10"/>
  <c r="Y190" i="10"/>
  <c r="Z190" i="10"/>
  <c r="AA190" i="10"/>
  <c r="AB190" i="10"/>
  <c r="AC190" i="10"/>
  <c r="AD190" i="10"/>
  <c r="W191" i="10"/>
  <c r="X191" i="10"/>
  <c r="Y191" i="10"/>
  <c r="Z191" i="10"/>
  <c r="AA191" i="10"/>
  <c r="AB191" i="10"/>
  <c r="AC191" i="10"/>
  <c r="AD191" i="10"/>
  <c r="W192" i="10"/>
  <c r="X192" i="10"/>
  <c r="Y192" i="10"/>
  <c r="Z192" i="10"/>
  <c r="AA192" i="10"/>
  <c r="AB192" i="10"/>
  <c r="AC192" i="10"/>
  <c r="AD192" i="10"/>
  <c r="W193" i="10"/>
  <c r="X193" i="10"/>
  <c r="Y193" i="10"/>
  <c r="Z193" i="10"/>
  <c r="AA193" i="10"/>
  <c r="AB193" i="10"/>
  <c r="AC193" i="10"/>
  <c r="AD193" i="10"/>
  <c r="X149" i="10"/>
  <c r="Y149" i="10"/>
  <c r="Z149" i="10"/>
  <c r="AA149" i="10"/>
  <c r="AB149" i="10"/>
  <c r="AC149" i="10"/>
  <c r="AQ102" i="10"/>
  <c r="AP102" i="10"/>
  <c r="AO102" i="10"/>
  <c r="AN102" i="10"/>
  <c r="AM102" i="10"/>
  <c r="AL102" i="10"/>
  <c r="AK146" i="10"/>
  <c r="V150" i="10"/>
  <c r="V151" i="10" s="1"/>
  <c r="V152" i="10" s="1"/>
  <c r="V153" i="10" s="1"/>
  <c r="V154" i="10" s="1"/>
  <c r="V155" i="10" s="1"/>
  <c r="V156" i="10" s="1"/>
  <c r="V157" i="10" s="1"/>
  <c r="V158" i="10" s="1"/>
  <c r="V159" i="10" s="1"/>
  <c r="V160" i="10" s="1"/>
  <c r="V161" i="10" s="1"/>
  <c r="V162" i="10" s="1"/>
  <c r="V163" i="10" s="1"/>
  <c r="V164" i="10" s="1"/>
  <c r="V165" i="10" s="1"/>
  <c r="V166" i="10" s="1"/>
  <c r="V167" i="10" s="1"/>
  <c r="V168" i="10" s="1"/>
  <c r="V169" i="10" s="1"/>
  <c r="V170" i="10" s="1"/>
  <c r="V171" i="10" s="1"/>
  <c r="V172" i="10" s="1"/>
  <c r="V173" i="10" s="1"/>
  <c r="V174" i="10" s="1"/>
  <c r="V175" i="10" s="1"/>
  <c r="V176" i="10" s="1"/>
  <c r="V177" i="10" s="1"/>
  <c r="V178" i="10" s="1"/>
  <c r="V179" i="10" s="1"/>
  <c r="V180" i="10" s="1"/>
  <c r="V181" i="10" s="1"/>
  <c r="V182" i="10" s="1"/>
  <c r="V183" i="10" s="1"/>
  <c r="V184" i="10" s="1"/>
  <c r="V185" i="10" s="1"/>
  <c r="V186" i="10" s="1"/>
  <c r="V187" i="10" s="1"/>
  <c r="V188" i="10" s="1"/>
  <c r="V189" i="10" s="1"/>
  <c r="V190" i="10" s="1"/>
  <c r="V191" i="10" s="1"/>
  <c r="V192" i="10" s="1"/>
  <c r="V193" i="10" s="1"/>
  <c r="AK103" i="10"/>
  <c r="AL103" i="10"/>
  <c r="AM103" i="10"/>
  <c r="AN103" i="10"/>
  <c r="AO103" i="10"/>
  <c r="AP103" i="10"/>
  <c r="AQ103" i="10"/>
  <c r="AR103" i="10"/>
  <c r="AK104" i="10"/>
  <c r="AL104" i="10"/>
  <c r="AM104" i="10"/>
  <c r="AN104" i="10"/>
  <c r="AO104" i="10"/>
  <c r="AP104" i="10"/>
  <c r="AQ104" i="10"/>
  <c r="AR104" i="10"/>
  <c r="AK105" i="10"/>
  <c r="AL105" i="10"/>
  <c r="AM105" i="10"/>
  <c r="AN105" i="10"/>
  <c r="AO105" i="10"/>
  <c r="AP105" i="10"/>
  <c r="AQ105" i="10"/>
  <c r="AR105" i="10"/>
  <c r="AK106" i="10"/>
  <c r="AL106" i="10"/>
  <c r="AM106" i="10"/>
  <c r="AN106" i="10"/>
  <c r="AO106" i="10"/>
  <c r="AP106" i="10"/>
  <c r="AQ106" i="10"/>
  <c r="AR106" i="10"/>
  <c r="AK107" i="10"/>
  <c r="AL107" i="10"/>
  <c r="AM107" i="10"/>
  <c r="AN107" i="10"/>
  <c r="AO107" i="10"/>
  <c r="AP107" i="10"/>
  <c r="AQ107" i="10"/>
  <c r="AR107" i="10"/>
  <c r="AK108" i="10"/>
  <c r="AL108" i="10"/>
  <c r="AM108" i="10"/>
  <c r="AN108" i="10"/>
  <c r="AO108" i="10"/>
  <c r="AP108" i="10"/>
  <c r="AQ108" i="10"/>
  <c r="AR108" i="10"/>
  <c r="AK109" i="10"/>
  <c r="AL109" i="10"/>
  <c r="AM109" i="10"/>
  <c r="AN109" i="10"/>
  <c r="AO109" i="10"/>
  <c r="AP109" i="10"/>
  <c r="AQ109" i="10"/>
  <c r="AR109" i="10"/>
  <c r="AK110" i="10"/>
  <c r="AL110" i="10"/>
  <c r="AM110" i="10"/>
  <c r="AN110" i="10"/>
  <c r="AO110" i="10"/>
  <c r="AP110" i="10"/>
  <c r="AQ110" i="10"/>
  <c r="AR110" i="10"/>
  <c r="AK111" i="10"/>
  <c r="AL111" i="10"/>
  <c r="AM111" i="10"/>
  <c r="AN111" i="10"/>
  <c r="AO111" i="10"/>
  <c r="AP111" i="10"/>
  <c r="AQ111" i="10"/>
  <c r="AR111" i="10"/>
  <c r="AK112" i="10"/>
  <c r="AL112" i="10"/>
  <c r="AM112" i="10"/>
  <c r="AN112" i="10"/>
  <c r="AO112" i="10"/>
  <c r="AP112" i="10"/>
  <c r="AQ112" i="10"/>
  <c r="AR112" i="10"/>
  <c r="AK113" i="10"/>
  <c r="AL113" i="10"/>
  <c r="AM113" i="10"/>
  <c r="AN113" i="10"/>
  <c r="AO113" i="10"/>
  <c r="AP113" i="10"/>
  <c r="AQ113" i="10"/>
  <c r="AR113" i="10"/>
  <c r="AK114" i="10"/>
  <c r="AL114" i="10"/>
  <c r="AM114" i="10"/>
  <c r="AN114" i="10"/>
  <c r="AO114" i="10"/>
  <c r="AP114" i="10"/>
  <c r="AQ114" i="10"/>
  <c r="AR114" i="10"/>
  <c r="AK115" i="10"/>
  <c r="AL115" i="10"/>
  <c r="AM115" i="10"/>
  <c r="AN115" i="10"/>
  <c r="AO115" i="10"/>
  <c r="AP115" i="10"/>
  <c r="AQ115" i="10"/>
  <c r="AR115" i="10"/>
  <c r="AK116" i="10"/>
  <c r="AL116" i="10"/>
  <c r="AM116" i="10"/>
  <c r="AN116" i="10"/>
  <c r="AO116" i="10"/>
  <c r="AP116" i="10"/>
  <c r="AQ116" i="10"/>
  <c r="AR116" i="10"/>
  <c r="AK117" i="10"/>
  <c r="AL117" i="10"/>
  <c r="AM117" i="10"/>
  <c r="AN117" i="10"/>
  <c r="AO117" i="10"/>
  <c r="AP117" i="10"/>
  <c r="AQ117" i="10"/>
  <c r="AR117" i="10"/>
  <c r="AK118" i="10"/>
  <c r="AL118" i="10"/>
  <c r="AM118" i="10"/>
  <c r="AN118" i="10"/>
  <c r="AO118" i="10"/>
  <c r="AP118" i="10"/>
  <c r="AQ118" i="10"/>
  <c r="AR118" i="10"/>
  <c r="AK119" i="10"/>
  <c r="AL119" i="10"/>
  <c r="AM119" i="10"/>
  <c r="AN119" i="10"/>
  <c r="AO119" i="10"/>
  <c r="AP119" i="10"/>
  <c r="AQ119" i="10"/>
  <c r="AR119" i="10"/>
  <c r="AK120" i="10"/>
  <c r="AL120" i="10"/>
  <c r="AM120" i="10"/>
  <c r="AN120" i="10"/>
  <c r="AO120" i="10"/>
  <c r="AP120" i="10"/>
  <c r="AQ120" i="10"/>
  <c r="AR120" i="10"/>
  <c r="AK121" i="10"/>
  <c r="AL121" i="10"/>
  <c r="AM121" i="10"/>
  <c r="AN121" i="10"/>
  <c r="AO121" i="10"/>
  <c r="AP121" i="10"/>
  <c r="AQ121" i="10"/>
  <c r="AR121" i="10"/>
  <c r="AK122" i="10"/>
  <c r="AL122" i="10"/>
  <c r="AM122" i="10"/>
  <c r="AN122" i="10"/>
  <c r="AO122" i="10"/>
  <c r="AP122" i="10"/>
  <c r="AQ122" i="10"/>
  <c r="AR122" i="10"/>
  <c r="AK123" i="10"/>
  <c r="AL123" i="10"/>
  <c r="AM123" i="10"/>
  <c r="AN123" i="10"/>
  <c r="AO123" i="10"/>
  <c r="AP123" i="10"/>
  <c r="AQ123" i="10"/>
  <c r="AR123" i="10"/>
  <c r="AK124" i="10"/>
  <c r="AL124" i="10"/>
  <c r="AM124" i="10"/>
  <c r="AN124" i="10"/>
  <c r="AO124" i="10"/>
  <c r="AP124" i="10"/>
  <c r="AQ124" i="10"/>
  <c r="AR124" i="10"/>
  <c r="AK125" i="10"/>
  <c r="AL125" i="10"/>
  <c r="AM125" i="10"/>
  <c r="AN125" i="10"/>
  <c r="AO125" i="10"/>
  <c r="AP125" i="10"/>
  <c r="AQ125" i="10"/>
  <c r="AR125" i="10"/>
  <c r="AK126" i="10"/>
  <c r="AL126" i="10"/>
  <c r="AM126" i="10"/>
  <c r="AN126" i="10"/>
  <c r="AO126" i="10"/>
  <c r="AP126" i="10"/>
  <c r="AQ126" i="10"/>
  <c r="AR126" i="10"/>
  <c r="AK127" i="10"/>
  <c r="AL127" i="10"/>
  <c r="AM127" i="10"/>
  <c r="AN127" i="10"/>
  <c r="AO127" i="10"/>
  <c r="AP127" i="10"/>
  <c r="AQ127" i="10"/>
  <c r="AR127" i="10"/>
  <c r="AK128" i="10"/>
  <c r="AL128" i="10"/>
  <c r="AM128" i="10"/>
  <c r="AN128" i="10"/>
  <c r="AO128" i="10"/>
  <c r="AP128" i="10"/>
  <c r="AQ128" i="10"/>
  <c r="AR128" i="10"/>
  <c r="AK129" i="10"/>
  <c r="AL129" i="10"/>
  <c r="AM129" i="10"/>
  <c r="AN129" i="10"/>
  <c r="AO129" i="10"/>
  <c r="AP129" i="10"/>
  <c r="AQ129" i="10"/>
  <c r="AR129" i="10"/>
  <c r="AK130" i="10"/>
  <c r="AL130" i="10"/>
  <c r="AM130" i="10"/>
  <c r="AN130" i="10"/>
  <c r="AO130" i="10"/>
  <c r="AP130" i="10"/>
  <c r="AQ130" i="10"/>
  <c r="AR130" i="10"/>
  <c r="AK131" i="10"/>
  <c r="AL131" i="10"/>
  <c r="AM131" i="10"/>
  <c r="AN131" i="10"/>
  <c r="AO131" i="10"/>
  <c r="AP131" i="10"/>
  <c r="AQ131" i="10"/>
  <c r="AR131" i="10"/>
  <c r="AK132" i="10"/>
  <c r="AL132" i="10"/>
  <c r="AM132" i="10"/>
  <c r="AN132" i="10"/>
  <c r="AP132" i="10"/>
  <c r="AQ132" i="10"/>
  <c r="AR132" i="10"/>
  <c r="AK133" i="10"/>
  <c r="AL133" i="10"/>
  <c r="AM133" i="10"/>
  <c r="AN133" i="10"/>
  <c r="AO133" i="10"/>
  <c r="AP133" i="10"/>
  <c r="AQ133" i="10"/>
  <c r="AR133" i="10"/>
  <c r="AK134" i="10"/>
  <c r="AL134" i="10"/>
  <c r="AM134" i="10"/>
  <c r="AN134" i="10"/>
  <c r="AO134" i="10"/>
  <c r="AP134" i="10"/>
  <c r="AQ134" i="10"/>
  <c r="AR134" i="10"/>
  <c r="AK135" i="10"/>
  <c r="AL135" i="10"/>
  <c r="AM135" i="10"/>
  <c r="AN135" i="10"/>
  <c r="AO135" i="10"/>
  <c r="AP135" i="10"/>
  <c r="AQ135" i="10"/>
  <c r="AR135" i="10"/>
  <c r="AK136" i="10"/>
  <c r="AL136" i="10"/>
  <c r="AM136" i="10"/>
  <c r="AN136" i="10"/>
  <c r="AO136" i="10"/>
  <c r="AP136" i="10"/>
  <c r="AQ136" i="10"/>
  <c r="AR136" i="10"/>
  <c r="AK137" i="10"/>
  <c r="AL137" i="10"/>
  <c r="AM137" i="10"/>
  <c r="AN137" i="10"/>
  <c r="AO137" i="10"/>
  <c r="AP137" i="10"/>
  <c r="AQ137" i="10"/>
  <c r="AR137" i="10"/>
  <c r="AK138" i="10"/>
  <c r="AL138" i="10"/>
  <c r="AM138" i="10"/>
  <c r="AN138" i="10"/>
  <c r="AO138" i="10"/>
  <c r="AP138" i="10"/>
  <c r="AQ138" i="10"/>
  <c r="AR138" i="10"/>
  <c r="AK139" i="10"/>
  <c r="AL139" i="10"/>
  <c r="AM139" i="10"/>
  <c r="AN139" i="10"/>
  <c r="AO139" i="10"/>
  <c r="AP139" i="10"/>
  <c r="AQ139" i="10"/>
  <c r="AR139" i="10"/>
  <c r="AK140" i="10"/>
  <c r="AL140" i="10"/>
  <c r="AM140" i="10"/>
  <c r="AN140" i="10"/>
  <c r="AO140" i="10"/>
  <c r="AP140" i="10"/>
  <c r="AQ140" i="10"/>
  <c r="AR140" i="10"/>
  <c r="AK141" i="10"/>
  <c r="AL141" i="10"/>
  <c r="AM141" i="10"/>
  <c r="AN141" i="10"/>
  <c r="AO141" i="10"/>
  <c r="AP141" i="10"/>
  <c r="AQ141" i="10"/>
  <c r="AR141" i="10"/>
  <c r="AK142" i="10"/>
  <c r="AL142" i="10"/>
  <c r="AM142" i="10"/>
  <c r="AN142" i="10"/>
  <c r="AO142" i="10"/>
  <c r="AP142" i="10"/>
  <c r="AQ142" i="10"/>
  <c r="AR142" i="10"/>
  <c r="AK143" i="10"/>
  <c r="AL143" i="10"/>
  <c r="AM143" i="10"/>
  <c r="AN143" i="10"/>
  <c r="AO143" i="10"/>
  <c r="AP143" i="10"/>
  <c r="AQ143" i="10"/>
  <c r="AR143" i="10"/>
  <c r="AK144" i="10"/>
  <c r="AL144" i="10"/>
  <c r="AM144" i="10"/>
  <c r="AN144" i="10"/>
  <c r="AO144" i="10"/>
  <c r="AP144" i="10"/>
  <c r="AQ144" i="10"/>
  <c r="AR144" i="10"/>
  <c r="AK145" i="10"/>
  <c r="AL145" i="10"/>
  <c r="AM145" i="10"/>
  <c r="AN145" i="10"/>
  <c r="AO145" i="10"/>
  <c r="AP145" i="10"/>
  <c r="AQ145" i="10"/>
  <c r="AR145" i="10"/>
  <c r="AL146" i="10"/>
  <c r="AM146" i="10"/>
  <c r="AN146" i="10"/>
  <c r="AO146" i="10"/>
  <c r="AP146" i="10"/>
  <c r="AB146" i="10" s="1"/>
  <c r="AQ146" i="10"/>
  <c r="AR146" i="10"/>
  <c r="V103" i="10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19" i="10" s="1"/>
  <c r="V120" i="10" s="1"/>
  <c r="V121" i="10" s="1"/>
  <c r="V122" i="10" s="1"/>
  <c r="V123" i="10" s="1"/>
  <c r="V124" i="10" s="1"/>
  <c r="V125" i="10" s="1"/>
  <c r="V126" i="10" s="1"/>
  <c r="V127" i="10" s="1"/>
  <c r="V128" i="10" s="1"/>
  <c r="V129" i="10" s="1"/>
  <c r="V130" i="10" s="1"/>
  <c r="V131" i="10" s="1"/>
  <c r="V132" i="10" s="1"/>
  <c r="V133" i="10" s="1"/>
  <c r="V134" i="10" s="1"/>
  <c r="V135" i="10" s="1"/>
  <c r="V136" i="10" s="1"/>
  <c r="V137" i="10" s="1"/>
  <c r="V138" i="10" s="1"/>
  <c r="V139" i="10" s="1"/>
  <c r="V140" i="10" s="1"/>
  <c r="V141" i="10" s="1"/>
  <c r="V142" i="10" s="1"/>
  <c r="V143" i="10" s="1"/>
  <c r="V144" i="10" s="1"/>
  <c r="V145" i="10" s="1"/>
  <c r="V146" i="10" s="1"/>
  <c r="V54" i="10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95" i="10" s="1"/>
  <c r="V96" i="10" s="1"/>
  <c r="V97" i="10" s="1"/>
  <c r="A6" i="15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BO13" i="10"/>
  <c r="BO14" i="10"/>
  <c r="BO15" i="10"/>
  <c r="BO16" i="10"/>
  <c r="BO17" i="10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30" i="10"/>
  <c r="BO31" i="10"/>
  <c r="BO32" i="10"/>
  <c r="BO33" i="10"/>
  <c r="BO34" i="10"/>
  <c r="BO35" i="10"/>
  <c r="BO36" i="10"/>
  <c r="BO37" i="10"/>
  <c r="BO38" i="10"/>
  <c r="BO39" i="10"/>
  <c r="BO40" i="10"/>
  <c r="BO41" i="10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BO54" i="10"/>
  <c r="BO55" i="10"/>
  <c r="BO56" i="10"/>
  <c r="BO57" i="10"/>
  <c r="BO58" i="10"/>
  <c r="BO59" i="10"/>
  <c r="BO60" i="10"/>
  <c r="BO61" i="10"/>
  <c r="BO62" i="10"/>
  <c r="BO63" i="10"/>
  <c r="BO64" i="10"/>
  <c r="BO65" i="10"/>
  <c r="BO66" i="10"/>
  <c r="BO67" i="10"/>
  <c r="BO68" i="10"/>
  <c r="BO69" i="10"/>
  <c r="BO70" i="10"/>
  <c r="BO71" i="10"/>
  <c r="BO72" i="10"/>
  <c r="BO73" i="10"/>
  <c r="BO74" i="10"/>
  <c r="BO75" i="10"/>
  <c r="BO76" i="10"/>
  <c r="BO77" i="10"/>
  <c r="BO78" i="10"/>
  <c r="BO79" i="10"/>
  <c r="BO80" i="10"/>
  <c r="BO81" i="10"/>
  <c r="BO82" i="10"/>
  <c r="BO83" i="10"/>
  <c r="BO84" i="10"/>
  <c r="BO85" i="10"/>
  <c r="BO86" i="10"/>
  <c r="BO87" i="10"/>
  <c r="BO88" i="10"/>
  <c r="BO89" i="10"/>
  <c r="BO90" i="10"/>
  <c r="BO91" i="10"/>
  <c r="BO92" i="10"/>
  <c r="BO93" i="10"/>
  <c r="BO94" i="10"/>
  <c r="BO95" i="10"/>
  <c r="BO96" i="10"/>
  <c r="BO97" i="10"/>
  <c r="BW98" i="10"/>
  <c r="BW99" i="10"/>
  <c r="BW100" i="10"/>
  <c r="CC101" i="10"/>
  <c r="CC102" i="10"/>
  <c r="CC103" i="10"/>
  <c r="CC104" i="10"/>
  <c r="CC105" i="10"/>
  <c r="CC106" i="10"/>
  <c r="CC107" i="10"/>
  <c r="CC108" i="10"/>
  <c r="CC109" i="10"/>
  <c r="CC110" i="10"/>
  <c r="CC111" i="10"/>
  <c r="CC112" i="10"/>
  <c r="CC113" i="10"/>
  <c r="CC114" i="10"/>
  <c r="CC115" i="10"/>
  <c r="CC116" i="10"/>
  <c r="CC117" i="10"/>
  <c r="CC118" i="10"/>
  <c r="CC119" i="10"/>
  <c r="CC120" i="10"/>
  <c r="CC121" i="10"/>
  <c r="CC122" i="10"/>
  <c r="CC123" i="10"/>
  <c r="CC124" i="10"/>
  <c r="CC125" i="10"/>
  <c r="CC126" i="10"/>
  <c r="CC127" i="10"/>
  <c r="CC128" i="10"/>
  <c r="CC129" i="10"/>
  <c r="CC130" i="10"/>
  <c r="CC131" i="10"/>
  <c r="CC132" i="10"/>
  <c r="CC133" i="10"/>
  <c r="CC134" i="10"/>
  <c r="CC135" i="10"/>
  <c r="CC136" i="10"/>
  <c r="CC137" i="10"/>
  <c r="CC138" i="10"/>
  <c r="CC139" i="10"/>
  <c r="CC140" i="10"/>
  <c r="CC141" i="10"/>
  <c r="CC142" i="10"/>
  <c r="CC143" i="10"/>
  <c r="CC144" i="10"/>
  <c r="CC145" i="10"/>
  <c r="CC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5" i="10"/>
  <c r="BW276" i="10"/>
  <c r="BW277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BW332" i="10"/>
  <c r="BW333" i="10"/>
  <c r="BW334" i="10"/>
  <c r="BW335" i="10"/>
  <c r="BW336" i="10"/>
  <c r="BW337" i="10"/>
  <c r="BW338" i="10"/>
  <c r="BW339" i="10"/>
  <c r="BW340" i="10"/>
  <c r="BW341" i="10"/>
  <c r="BW342" i="10"/>
  <c r="BW343" i="10"/>
  <c r="BW344" i="10"/>
  <c r="BW345" i="10"/>
  <c r="BW346" i="10"/>
  <c r="BW347" i="10"/>
  <c r="BW348" i="10"/>
  <c r="BW349" i="10"/>
  <c r="BW350" i="10"/>
  <c r="BW351" i="10"/>
  <c r="BW352" i="10"/>
  <c r="BW353" i="10"/>
  <c r="BW354" i="10"/>
  <c r="BW355" i="10"/>
  <c r="BW356" i="10"/>
  <c r="BW357" i="10"/>
  <c r="BW358" i="10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BW371" i="10"/>
  <c r="BW372" i="10"/>
  <c r="BW373" i="10"/>
  <c r="BW374" i="10"/>
  <c r="BW375" i="10"/>
  <c r="BW376" i="10"/>
  <c r="BW377" i="10"/>
  <c r="BW378" i="10"/>
  <c r="BW379" i="10"/>
  <c r="BW380" i="10"/>
  <c r="BW381" i="10"/>
  <c r="BW382" i="10"/>
  <c r="BW383" i="10"/>
  <c r="BW384" i="10"/>
  <c r="BW385" i="10"/>
  <c r="BW386" i="10"/>
  <c r="BW387" i="10"/>
  <c r="BW388" i="10"/>
  <c r="BW389" i="10"/>
  <c r="BW390" i="10"/>
  <c r="BW391" i="10"/>
  <c r="BW392" i="10"/>
  <c r="BW393" i="10"/>
  <c r="BW394" i="10"/>
  <c r="BW395" i="10"/>
  <c r="BW396" i="10"/>
  <c r="BW397" i="10"/>
  <c r="BW398" i="10"/>
  <c r="BW399" i="10"/>
  <c r="BW400" i="10"/>
  <c r="BW401" i="10"/>
  <c r="BW402" i="10"/>
  <c r="BW403" i="10"/>
  <c r="BW404" i="10"/>
  <c r="BW405" i="10"/>
  <c r="BW406" i="10"/>
  <c r="BW407" i="10"/>
  <c r="BW408" i="10"/>
  <c r="BW409" i="10"/>
  <c r="BW410" i="10"/>
  <c r="BW411" i="10"/>
  <c r="BW412" i="10"/>
  <c r="BW413" i="10"/>
  <c r="BW414" i="10"/>
  <c r="BW415" i="10"/>
  <c r="BW416" i="10"/>
  <c r="BW417" i="10"/>
  <c r="BW418" i="10"/>
  <c r="BW419" i="10"/>
  <c r="BW420" i="10"/>
  <c r="BW421" i="10"/>
  <c r="BW422" i="10"/>
  <c r="BW423" i="10"/>
  <c r="BW424" i="10"/>
  <c r="BW425" i="10"/>
  <c r="BW426" i="10"/>
  <c r="BW427" i="10"/>
  <c r="BW428" i="10"/>
  <c r="BW429" i="10"/>
  <c r="BW430" i="10"/>
  <c r="BW431" i="10"/>
  <c r="BW432" i="10"/>
  <c r="BW433" i="10"/>
  <c r="BW434" i="10"/>
  <c r="BW435" i="10"/>
  <c r="BW436" i="10"/>
  <c r="BW437" i="10"/>
  <c r="BW438" i="10"/>
  <c r="BW439" i="10"/>
  <c r="BW440" i="10"/>
  <c r="BW441" i="10"/>
  <c r="BW442" i="10"/>
  <c r="BW443" i="10"/>
  <c r="BW444" i="10"/>
  <c r="BW445" i="10"/>
  <c r="BW446" i="10"/>
  <c r="BW447" i="10"/>
  <c r="BW448" i="10"/>
  <c r="BW449" i="10"/>
  <c r="BW450" i="10"/>
  <c r="BW451" i="10"/>
  <c r="BW452" i="10"/>
  <c r="BW453" i="10"/>
  <c r="BW454" i="10"/>
  <c r="BW455" i="10"/>
  <c r="BW456" i="10"/>
  <c r="BW457" i="10"/>
  <c r="BW458" i="10"/>
  <c r="BW459" i="10"/>
  <c r="BW460" i="10"/>
  <c r="BW461" i="10"/>
  <c r="BW462" i="10"/>
  <c r="BW463" i="10"/>
  <c r="BW464" i="10"/>
  <c r="BW465" i="10"/>
  <c r="BW466" i="10"/>
  <c r="BW467" i="10"/>
  <c r="BW468" i="10"/>
  <c r="BW469" i="10"/>
  <c r="BW470" i="10"/>
  <c r="BW471" i="10"/>
  <c r="BW472" i="10"/>
  <c r="BW473" i="10"/>
  <c r="BW474" i="10"/>
  <c r="BW475" i="10"/>
  <c r="BW476" i="10"/>
  <c r="BW477" i="10"/>
  <c r="BW478" i="10"/>
  <c r="BW479" i="10"/>
  <c r="BW480" i="10"/>
  <c r="BW481" i="10"/>
  <c r="BW482" i="10"/>
  <c r="BW483" i="10"/>
  <c r="BW484" i="10"/>
  <c r="BW485" i="10"/>
  <c r="BW486" i="10"/>
  <c r="BW487" i="10"/>
  <c r="BW488" i="10"/>
  <c r="BW489" i="10"/>
  <c r="BW490" i="10"/>
  <c r="BW491" i="10"/>
  <c r="BW492" i="10"/>
  <c r="BW493" i="10"/>
  <c r="BW494" i="10"/>
  <c r="BW495" i="10"/>
  <c r="BW496" i="10"/>
  <c r="BW497" i="10"/>
  <c r="BW498" i="10"/>
  <c r="BW499" i="10"/>
  <c r="BW500" i="10"/>
  <c r="BW501" i="10"/>
  <c r="BW502" i="10"/>
  <c r="BW503" i="10"/>
  <c r="BW504" i="10"/>
  <c r="BW505" i="10"/>
  <c r="BW506" i="10"/>
  <c r="BW507" i="10"/>
  <c r="BW508" i="10"/>
  <c r="BW509" i="10"/>
  <c r="BW510" i="10"/>
  <c r="BW511" i="10"/>
  <c r="BW512" i="10"/>
  <c r="BW513" i="10"/>
  <c r="BW514" i="10"/>
  <c r="BW515" i="10"/>
  <c r="BW516" i="10"/>
  <c r="BW517" i="10"/>
  <c r="BW518" i="10"/>
  <c r="BW519" i="10"/>
  <c r="BW520" i="10"/>
  <c r="BW521" i="10"/>
  <c r="BW522" i="10"/>
  <c r="BW523" i="10"/>
  <c r="BW524" i="10"/>
  <c r="BW525" i="10"/>
  <c r="BW526" i="10"/>
  <c r="BW527" i="10"/>
  <c r="BW528" i="10"/>
  <c r="BW529" i="10"/>
  <c r="BW530" i="10"/>
  <c r="BW531" i="10"/>
  <c r="BW532" i="10"/>
  <c r="BW533" i="10"/>
  <c r="BW534" i="10"/>
  <c r="BW535" i="10"/>
  <c r="BW536" i="10"/>
  <c r="BW537" i="10"/>
  <c r="BW538" i="10"/>
  <c r="BW539" i="10"/>
  <c r="BW540" i="10"/>
  <c r="BW541" i="10"/>
  <c r="BW542" i="10"/>
  <c r="BW543" i="10"/>
  <c r="BW544" i="10"/>
  <c r="BW545" i="10"/>
  <c r="BW546" i="10"/>
  <c r="BW547" i="10"/>
  <c r="BW548" i="10"/>
  <c r="BW549" i="10"/>
  <c r="BW550" i="10"/>
  <c r="BW551" i="10"/>
  <c r="BW552" i="10"/>
  <c r="BW553" i="10"/>
  <c r="BW554" i="10"/>
  <c r="BW555" i="10"/>
  <c r="BW556" i="10"/>
  <c r="BW557" i="10"/>
  <c r="BW558" i="10"/>
  <c r="BW559" i="10"/>
  <c r="BW560" i="10"/>
  <c r="BW561" i="10"/>
  <c r="BW562" i="10"/>
  <c r="BW563" i="10"/>
  <c r="BW564" i="10"/>
  <c r="BW565" i="10"/>
  <c r="BW566" i="10"/>
  <c r="BW567" i="10"/>
  <c r="BW568" i="10"/>
  <c r="BW569" i="10"/>
  <c r="BW570" i="10"/>
  <c r="BW571" i="10"/>
  <c r="BW572" i="10"/>
  <c r="BW573" i="10"/>
  <c r="BW574" i="10"/>
  <c r="BW575" i="10"/>
  <c r="BW576" i="10"/>
  <c r="BW577" i="10"/>
  <c r="BW578" i="10"/>
  <c r="BW579" i="10"/>
  <c r="BW580" i="10"/>
  <c r="BW581" i="10"/>
  <c r="BW582" i="10"/>
  <c r="BW583" i="10"/>
  <c r="BW584" i="10"/>
  <c r="BW585" i="10"/>
  <c r="BW586" i="10"/>
  <c r="BW587" i="10"/>
  <c r="BW588" i="10"/>
  <c r="BW589" i="10"/>
  <c r="BW590" i="10"/>
  <c r="BW591" i="10"/>
  <c r="BW592" i="10"/>
  <c r="BW593" i="10"/>
  <c r="BW594" i="10"/>
  <c r="BW595" i="10"/>
  <c r="BW596" i="10"/>
  <c r="BW597" i="10"/>
  <c r="BW598" i="10"/>
  <c r="BW599" i="10"/>
  <c r="BW600" i="10"/>
  <c r="BW601" i="10"/>
  <c r="BW602" i="10"/>
  <c r="BW603" i="10"/>
  <c r="BW604" i="10"/>
  <c r="BW605" i="10"/>
  <c r="BW606" i="10"/>
  <c r="BW607" i="10"/>
  <c r="BW608" i="10"/>
  <c r="BW609" i="10"/>
  <c r="BW610" i="10"/>
  <c r="BW611" i="10"/>
  <c r="BW612" i="10"/>
  <c r="BW613" i="10"/>
  <c r="BW614" i="10"/>
  <c r="BW615" i="10"/>
  <c r="BW616" i="10"/>
  <c r="BW617" i="10"/>
  <c r="BW618" i="10"/>
  <c r="BW619" i="10"/>
  <c r="BW620" i="10"/>
  <c r="BW621" i="10"/>
  <c r="BW622" i="10"/>
  <c r="BW623" i="10"/>
  <c r="BW624" i="10"/>
  <c r="BW625" i="10"/>
  <c r="BW626" i="10"/>
  <c r="BW627" i="10"/>
  <c r="BW628" i="10"/>
  <c r="BW629" i="10"/>
  <c r="BW630" i="10"/>
  <c r="BW631" i="10"/>
  <c r="BW632" i="10"/>
  <c r="BW633" i="10"/>
  <c r="BW634" i="10"/>
  <c r="BW635" i="10"/>
  <c r="BW636" i="10"/>
  <c r="BW637" i="10"/>
  <c r="BW638" i="10"/>
  <c r="BW639" i="10"/>
  <c r="BW640" i="10"/>
  <c r="BW641" i="10"/>
  <c r="BW642" i="10"/>
  <c r="BW643" i="10"/>
  <c r="BW644" i="10"/>
  <c r="BW645" i="10"/>
  <c r="BW646" i="10"/>
  <c r="BW647" i="10"/>
  <c r="BW648" i="10"/>
  <c r="BW649" i="10"/>
  <c r="BW650" i="10"/>
  <c r="BW651" i="10"/>
  <c r="BW652" i="10"/>
  <c r="BW653" i="10"/>
  <c r="BW654" i="10"/>
  <c r="BW655" i="10"/>
  <c r="BW656" i="10"/>
  <c r="BW657" i="10"/>
  <c r="BW658" i="10"/>
  <c r="BW659" i="10"/>
  <c r="BW660" i="10"/>
  <c r="BW661" i="10"/>
  <c r="BW662" i="10"/>
  <c r="BW663" i="10"/>
  <c r="BW664" i="10"/>
  <c r="BW665" i="10"/>
  <c r="BW666" i="10"/>
  <c r="BW667" i="10"/>
  <c r="BW668" i="10"/>
  <c r="BW669" i="10"/>
  <c r="BW670" i="10"/>
  <c r="BW671" i="10"/>
  <c r="BW672" i="10"/>
  <c r="BW673" i="10"/>
  <c r="BW674" i="10"/>
  <c r="BW675" i="10"/>
  <c r="BW676" i="10"/>
  <c r="BW677" i="10"/>
  <c r="BW678" i="10"/>
  <c r="BW679" i="10"/>
  <c r="BW680" i="10"/>
  <c r="BW681" i="10"/>
  <c r="BW682" i="10"/>
  <c r="BW683" i="10"/>
  <c r="BW684" i="10"/>
  <c r="BW685" i="10"/>
  <c r="BW686" i="10"/>
  <c r="BW687" i="10"/>
  <c r="BW688" i="10"/>
  <c r="BW689" i="10"/>
  <c r="BW690" i="10"/>
  <c r="BW691" i="10"/>
  <c r="BW692" i="10"/>
  <c r="BW693" i="10"/>
  <c r="BW694" i="10"/>
  <c r="BW695" i="10"/>
  <c r="BW696" i="10"/>
  <c r="BW697" i="10"/>
  <c r="BW698" i="10"/>
  <c r="BW699" i="10"/>
  <c r="BW700" i="10"/>
  <c r="BW701" i="10"/>
  <c r="BW702" i="10"/>
  <c r="BW703" i="10"/>
  <c r="BW704" i="10"/>
  <c r="BW705" i="10"/>
  <c r="BW706" i="10"/>
  <c r="BW707" i="10"/>
  <c r="BW708" i="10"/>
  <c r="BW709" i="10"/>
  <c r="BW710" i="10"/>
  <c r="BW711" i="10"/>
  <c r="BW712" i="10"/>
  <c r="BW713" i="10"/>
  <c r="BW714" i="10"/>
  <c r="BW715" i="10"/>
  <c r="BW716" i="10"/>
  <c r="BW717" i="10"/>
  <c r="BW718" i="10"/>
  <c r="BW719" i="10"/>
  <c r="BW720" i="10"/>
  <c r="BW721" i="10"/>
  <c r="BW722" i="10"/>
  <c r="BW723" i="10"/>
  <c r="BW724" i="10"/>
  <c r="BW725" i="10"/>
  <c r="BW726" i="10"/>
  <c r="BW727" i="10"/>
  <c r="BW728" i="10"/>
  <c r="BW729" i="10"/>
  <c r="BW730" i="10"/>
  <c r="BW731" i="10"/>
  <c r="BW732" i="10"/>
  <c r="BW733" i="10"/>
  <c r="BW734" i="10"/>
  <c r="BW735" i="10"/>
  <c r="BW736" i="10"/>
  <c r="BW737" i="10"/>
  <c r="BW738" i="10"/>
  <c r="BW739" i="10"/>
  <c r="BW740" i="10"/>
  <c r="BW741" i="10"/>
  <c r="BW742" i="10"/>
  <c r="BW743" i="10"/>
  <c r="BW744" i="10"/>
  <c r="BW745" i="10"/>
  <c r="BW746" i="10"/>
  <c r="BW747" i="10"/>
  <c r="BW748" i="10"/>
  <c r="BW749" i="10"/>
  <c r="BW750" i="10"/>
  <c r="BW751" i="10"/>
  <c r="BW752" i="10"/>
  <c r="BW753" i="10"/>
  <c r="BW754" i="10"/>
  <c r="BW755" i="10"/>
  <c r="BW756" i="10"/>
  <c r="BW757" i="10"/>
  <c r="BW758" i="10"/>
  <c r="BW759" i="10"/>
  <c r="BW760" i="10"/>
  <c r="BW761" i="10"/>
  <c r="BW762" i="10"/>
  <c r="BW763" i="10"/>
  <c r="BW764" i="10"/>
  <c r="BW765" i="10"/>
  <c r="BW766" i="10"/>
  <c r="BW767" i="10"/>
  <c r="BW768" i="10"/>
  <c r="BW769" i="10"/>
  <c r="BW770" i="10"/>
  <c r="BW771" i="10"/>
  <c r="BW772" i="10"/>
  <c r="BW773" i="10"/>
  <c r="BW774" i="10"/>
  <c r="BW775" i="10"/>
  <c r="BW776" i="10"/>
  <c r="BW777" i="10"/>
  <c r="BW778" i="10"/>
  <c r="BW779" i="10"/>
  <c r="BW780" i="10"/>
  <c r="BW781" i="10"/>
  <c r="BW782" i="10"/>
  <c r="BW783" i="10"/>
  <c r="BW784" i="10"/>
  <c r="BW785" i="10"/>
  <c r="BW786" i="10"/>
  <c r="BW787" i="10"/>
  <c r="BW788" i="10"/>
  <c r="BW789" i="10"/>
  <c r="BW790" i="10"/>
  <c r="BW791" i="10"/>
  <c r="BW792" i="10"/>
  <c r="BW793" i="10"/>
  <c r="BW794" i="10"/>
  <c r="BW795" i="10"/>
  <c r="BW796" i="10"/>
  <c r="BW797" i="10"/>
  <c r="BW798" i="10"/>
  <c r="BW799" i="10"/>
  <c r="BW800" i="10"/>
  <c r="BW801" i="10"/>
  <c r="BW802" i="10"/>
  <c r="BW803" i="10"/>
  <c r="BW804" i="10"/>
  <c r="BW805" i="10"/>
  <c r="BW806" i="10"/>
  <c r="BW807" i="10"/>
  <c r="BW808" i="10"/>
  <c r="BW809" i="10"/>
  <c r="BW810" i="10"/>
  <c r="BW811" i="10"/>
  <c r="BW812" i="10"/>
  <c r="BW813" i="10"/>
  <c r="BW814" i="10"/>
  <c r="BW815" i="10"/>
  <c r="BW816" i="10"/>
  <c r="BW817" i="10"/>
  <c r="BW818" i="10"/>
  <c r="BW819" i="10"/>
  <c r="BW820" i="10"/>
  <c r="BW821" i="10"/>
  <c r="BW822" i="10"/>
  <c r="BW823" i="10"/>
  <c r="BW824" i="10"/>
  <c r="BW825" i="10"/>
  <c r="BW826" i="10"/>
  <c r="BW827" i="10"/>
  <c r="BW828" i="10"/>
  <c r="BW829" i="10"/>
  <c r="BW830" i="10"/>
  <c r="BW831" i="10"/>
  <c r="BW832" i="10"/>
  <c r="BW833" i="10"/>
  <c r="BW834" i="10"/>
  <c r="BW835" i="10"/>
  <c r="BW836" i="10"/>
  <c r="BW837" i="10"/>
  <c r="BW838" i="10"/>
  <c r="BW839" i="10"/>
  <c r="BW840" i="10"/>
  <c r="BW841" i="10"/>
  <c r="BW842" i="10"/>
  <c r="BW843" i="10"/>
  <c r="BW844" i="10"/>
  <c r="BW845" i="10"/>
  <c r="BW846" i="10"/>
  <c r="BW847" i="10"/>
  <c r="BW848" i="10"/>
  <c r="BW849" i="10"/>
  <c r="BW850" i="10"/>
  <c r="BW851" i="10"/>
  <c r="BW852" i="10"/>
  <c r="BW853" i="10"/>
  <c r="BW854" i="10"/>
  <c r="BW855" i="10"/>
  <c r="BW856" i="10"/>
  <c r="BW857" i="10"/>
  <c r="BW858" i="10"/>
  <c r="BW859" i="10"/>
  <c r="BW860" i="10"/>
  <c r="BW861" i="10"/>
  <c r="BW862" i="10"/>
  <c r="BW863" i="10"/>
  <c r="BW864" i="10"/>
  <c r="BW865" i="10"/>
  <c r="BW866" i="10"/>
  <c r="BW867" i="10"/>
  <c r="BW868" i="10"/>
  <c r="BW869" i="10"/>
  <c r="BW870" i="10"/>
  <c r="BW871" i="10"/>
  <c r="BW872" i="10"/>
  <c r="BW873" i="10"/>
  <c r="BW874" i="10"/>
  <c r="BW875" i="10"/>
  <c r="BW876" i="10"/>
  <c r="BW877" i="10"/>
  <c r="BW878" i="10"/>
  <c r="BW879" i="10"/>
  <c r="BW880" i="10"/>
  <c r="BW881" i="10"/>
  <c r="BW882" i="10"/>
  <c r="BW883" i="10"/>
  <c r="BW884" i="10"/>
  <c r="BW885" i="10"/>
  <c r="BW886" i="10"/>
  <c r="BW887" i="10"/>
  <c r="BW888" i="10"/>
  <c r="BW889" i="10"/>
  <c r="BW890" i="10"/>
  <c r="BW891" i="10"/>
  <c r="BW892" i="10"/>
  <c r="BW893" i="10"/>
  <c r="BW894" i="10"/>
  <c r="BW895" i="10"/>
  <c r="BW896" i="10"/>
  <c r="BW897" i="10"/>
  <c r="BW898" i="10"/>
  <c r="BW899" i="10"/>
  <c r="BW900" i="10"/>
  <c r="BW901" i="10"/>
  <c r="BW902" i="10"/>
  <c r="BW903" i="10"/>
  <c r="BW904" i="10"/>
  <c r="BW905" i="10"/>
  <c r="BW906" i="10"/>
  <c r="BW907" i="10"/>
  <c r="BW908" i="10"/>
  <c r="BW909" i="10"/>
  <c r="BW910" i="10"/>
  <c r="BW911" i="10"/>
  <c r="BW912" i="10"/>
  <c r="BW913" i="10"/>
  <c r="BW914" i="10"/>
  <c r="BW915" i="10"/>
  <c r="BW916" i="10"/>
  <c r="BW917" i="10"/>
  <c r="BW918" i="10"/>
  <c r="BW919" i="10"/>
  <c r="BW920" i="10"/>
  <c r="BW921" i="10"/>
  <c r="BW922" i="10"/>
  <c r="BW923" i="10"/>
  <c r="BW924" i="10"/>
  <c r="BW925" i="10"/>
  <c r="BW926" i="10"/>
  <c r="BW927" i="10"/>
  <c r="BW928" i="10"/>
  <c r="BW929" i="10"/>
  <c r="BW930" i="10"/>
  <c r="BW931" i="10"/>
  <c r="BW932" i="10"/>
  <c r="BW933" i="10"/>
  <c r="BW934" i="10"/>
  <c r="BW935" i="10"/>
  <c r="BW936" i="10"/>
  <c r="BW937" i="10"/>
  <c r="BW938" i="10"/>
  <c r="BW939" i="10"/>
  <c r="BW940" i="10"/>
  <c r="BW941" i="10"/>
  <c r="BW942" i="10"/>
  <c r="BW943" i="10"/>
  <c r="BW944" i="10"/>
  <c r="BW945" i="10"/>
  <c r="BW946" i="10"/>
  <c r="BW947" i="10"/>
  <c r="BW948" i="10"/>
  <c r="BW949" i="10"/>
  <c r="BW950" i="10"/>
  <c r="BW951" i="10"/>
  <c r="BW952" i="10"/>
  <c r="BW953" i="10"/>
  <c r="BW954" i="10"/>
  <c r="BW955" i="10"/>
  <c r="BW956" i="10"/>
  <c r="BW957" i="10"/>
  <c r="BW958" i="10"/>
  <c r="BW959" i="10"/>
  <c r="BW960" i="10"/>
  <c r="BW961" i="10"/>
  <c r="BW962" i="10"/>
  <c r="BW963" i="10"/>
  <c r="BW964" i="10"/>
  <c r="BW965" i="10"/>
  <c r="BW966" i="10"/>
  <c r="BW967" i="10"/>
  <c r="BW968" i="10"/>
  <c r="BW969" i="10"/>
  <c r="BW970" i="10"/>
  <c r="BW971" i="10"/>
  <c r="BW972" i="10"/>
  <c r="BW973" i="10"/>
  <c r="BW974" i="10"/>
  <c r="BW975" i="10"/>
  <c r="BW976" i="10"/>
  <c r="BW977" i="10"/>
  <c r="BW978" i="10"/>
  <c r="BW979" i="10"/>
  <c r="BW980" i="10"/>
  <c r="BW981" i="10"/>
  <c r="BW982" i="10"/>
  <c r="BW983" i="10"/>
  <c r="BW984" i="10"/>
  <c r="BW985" i="10"/>
  <c r="BW986" i="10"/>
  <c r="BW987" i="10"/>
  <c r="BW988" i="10"/>
  <c r="BW989" i="10"/>
  <c r="BW990" i="10"/>
  <c r="BW991" i="10"/>
  <c r="BW992" i="10"/>
  <c r="BW993" i="10"/>
  <c r="BW994" i="10"/>
  <c r="BW995" i="10"/>
  <c r="BW996" i="10"/>
  <c r="BW997" i="10"/>
  <c r="BW998" i="10"/>
  <c r="BW999" i="10"/>
  <c r="BW1000" i="10"/>
  <c r="BW1001" i="10"/>
  <c r="BW1002" i="10"/>
  <c r="BW1003" i="10"/>
  <c r="BW1004" i="10"/>
  <c r="BW1005" i="10"/>
  <c r="BW1006" i="10"/>
  <c r="BW1007" i="10"/>
  <c r="BW1008" i="10"/>
  <c r="BW1009" i="10"/>
  <c r="BW1010" i="10"/>
  <c r="BW1011" i="10"/>
  <c r="BW1012" i="10"/>
  <c r="BW1013" i="10"/>
  <c r="BW1014" i="10"/>
  <c r="BW1015" i="10"/>
  <c r="BW1016" i="10"/>
  <c r="BW1017" i="10"/>
  <c r="BW1018" i="10"/>
  <c r="BW1019" i="10"/>
  <c r="BW1020" i="10"/>
  <c r="BW1021" i="10"/>
  <c r="BW1022" i="10"/>
  <c r="BW1023" i="10"/>
  <c r="BW1024" i="10"/>
  <c r="BW1025" i="10"/>
  <c r="BW1026" i="10"/>
  <c r="BW1027" i="10"/>
  <c r="BW1028" i="10"/>
  <c r="BW1029" i="10"/>
  <c r="BW1030" i="10"/>
  <c r="BW1031" i="10"/>
  <c r="BW1032" i="10"/>
  <c r="BW1033" i="10"/>
  <c r="BW1034" i="10"/>
  <c r="BW1035" i="10"/>
  <c r="BW1036" i="10"/>
  <c r="BW1037" i="10"/>
  <c r="BW1038" i="10"/>
  <c r="BW1039" i="10"/>
  <c r="BW1040" i="10"/>
  <c r="BW1041" i="10"/>
  <c r="BW1042" i="10"/>
  <c r="BW1043" i="10"/>
  <c r="BW1044" i="10"/>
  <c r="BW1045" i="10"/>
  <c r="BW1046" i="10"/>
  <c r="BW1047" i="10"/>
  <c r="BW1048" i="10"/>
  <c r="BW1049" i="10"/>
  <c r="BW1050" i="10"/>
  <c r="BW1051" i="10"/>
  <c r="BW1052" i="10"/>
  <c r="BW1053" i="10"/>
  <c r="BW1054" i="10"/>
  <c r="BW1055" i="10"/>
  <c r="BW1056" i="10"/>
  <c r="BW1057" i="10"/>
  <c r="BW1058" i="10"/>
  <c r="BW1059" i="10"/>
  <c r="BW1060" i="10"/>
  <c r="BW1061" i="10"/>
  <c r="BW1062" i="10"/>
  <c r="BW1063" i="10"/>
  <c r="BW1064" i="10"/>
  <c r="BW1065" i="10"/>
  <c r="BW1066" i="10"/>
  <c r="BW1067" i="10"/>
  <c r="BW1068" i="10"/>
  <c r="BW1069" i="10"/>
  <c r="BW1070" i="10"/>
  <c r="BW1071" i="10"/>
  <c r="BW1072" i="10"/>
  <c r="BW1073" i="10"/>
  <c r="BW1074" i="10"/>
  <c r="BW1075" i="10"/>
  <c r="BW1076" i="10"/>
  <c r="BW1077" i="10"/>
  <c r="BW1078" i="10"/>
  <c r="BW1079" i="10"/>
  <c r="BW1080" i="10"/>
  <c r="BW1081" i="10"/>
  <c r="BW1082" i="10"/>
  <c r="BW1083" i="10"/>
  <c r="BW1084" i="10"/>
  <c r="BW1085" i="10"/>
  <c r="BW1086" i="10"/>
  <c r="BW1087" i="10"/>
  <c r="BW1088" i="10"/>
  <c r="BW1089" i="10"/>
  <c r="BW1090" i="10"/>
  <c r="BW1091" i="10"/>
  <c r="BW1092" i="10"/>
  <c r="BW1093" i="10"/>
  <c r="BW1094" i="10"/>
  <c r="BW1095" i="10"/>
  <c r="BW1096" i="10"/>
  <c r="BW1097" i="10"/>
  <c r="BW1098" i="10"/>
  <c r="BW1099" i="10"/>
  <c r="BW1100" i="10"/>
  <c r="BW1101" i="10"/>
  <c r="BW1102" i="10"/>
  <c r="BW1103" i="10"/>
  <c r="BW1104" i="10"/>
  <c r="BW1105" i="10"/>
  <c r="BW1106" i="10"/>
  <c r="BW1107" i="10"/>
  <c r="BW1108" i="10"/>
  <c r="BW1109" i="10"/>
  <c r="BW1110" i="10"/>
  <c r="BW1111" i="10"/>
  <c r="BW1112" i="10"/>
  <c r="BW1113" i="10"/>
  <c r="BW1114" i="10"/>
  <c r="BW1115" i="10"/>
  <c r="BW1116" i="10"/>
  <c r="BW1117" i="10"/>
  <c r="BW1118" i="10"/>
  <c r="BW1119" i="10"/>
  <c r="BW1120" i="10"/>
  <c r="BW1121" i="10"/>
  <c r="BW1122" i="10"/>
  <c r="BW1123" i="10"/>
  <c r="BW1124" i="10"/>
  <c r="BW1125" i="10"/>
  <c r="BW1126" i="10"/>
  <c r="BW1127" i="10"/>
  <c r="BW1128" i="10"/>
  <c r="BW1129" i="10"/>
  <c r="BW1130" i="10"/>
  <c r="BW1131" i="10"/>
  <c r="BW1132" i="10"/>
  <c r="BW1133" i="10"/>
  <c r="BW1134" i="10"/>
  <c r="BW1135" i="10"/>
  <c r="BW1136" i="10"/>
  <c r="BW1137" i="10"/>
  <c r="BW1138" i="10"/>
  <c r="BW1139" i="10"/>
  <c r="BW1140" i="10"/>
  <c r="BW1141" i="10"/>
  <c r="BW1142" i="10"/>
  <c r="BW1143" i="10"/>
  <c r="BW1144" i="10"/>
  <c r="BW1145" i="10"/>
  <c r="BW1146" i="10"/>
  <c r="BW1147" i="10"/>
  <c r="BW1148" i="10"/>
  <c r="BW1149" i="10"/>
  <c r="BW1150" i="10"/>
  <c r="BW1151" i="10"/>
  <c r="BW1152" i="10"/>
  <c r="BW1153" i="10"/>
  <c r="BW1154" i="10"/>
  <c r="BW1155" i="10"/>
  <c r="BW1156" i="10"/>
  <c r="BW1157" i="10"/>
  <c r="BW1158" i="10"/>
  <c r="BW1159" i="10"/>
  <c r="BW1160" i="10"/>
  <c r="BW1161" i="10"/>
  <c r="BW1162" i="10"/>
  <c r="BW1163" i="10"/>
  <c r="BW1164" i="10"/>
  <c r="BW1165" i="10"/>
  <c r="BW1166" i="10"/>
  <c r="BW1167" i="10"/>
  <c r="BW1168" i="10"/>
  <c r="BW1169" i="10"/>
  <c r="BW1170" i="10"/>
  <c r="BW1171" i="10"/>
  <c r="BW1172" i="10"/>
  <c r="BW1173" i="10"/>
  <c r="BW1174" i="10"/>
  <c r="BW1175" i="10"/>
  <c r="BW1176" i="10"/>
  <c r="BW1177" i="10"/>
  <c r="BW1178" i="10"/>
  <c r="BW1179" i="10"/>
  <c r="BW1180" i="10"/>
  <c r="BW1181" i="10"/>
  <c r="BW1182" i="10"/>
  <c r="BW1183" i="10"/>
  <c r="BW1184" i="10"/>
  <c r="BW1185" i="10"/>
  <c r="BW1186" i="10"/>
  <c r="BW1187" i="10"/>
  <c r="BW1188" i="10"/>
  <c r="BW1189" i="10"/>
  <c r="BW1190" i="10"/>
  <c r="BW1191" i="10"/>
  <c r="BW1192" i="10"/>
  <c r="BW1193" i="10"/>
  <c r="BW1194" i="10"/>
  <c r="BW1195" i="10"/>
  <c r="BW1196" i="10"/>
  <c r="BW1197" i="10"/>
  <c r="BW1198" i="10"/>
  <c r="BW1199" i="10"/>
  <c r="BW1200" i="10"/>
  <c r="BW1201" i="10"/>
  <c r="BW1202" i="10"/>
  <c r="BW1203" i="10"/>
  <c r="BW1204" i="10"/>
  <c r="BW1205" i="10"/>
  <c r="BW1206" i="10"/>
  <c r="BW1207" i="10"/>
  <c r="BW1208" i="10"/>
  <c r="BW1209" i="10"/>
  <c r="BW1210" i="10"/>
  <c r="BW1211" i="10"/>
  <c r="BW1212" i="10"/>
  <c r="BW1213" i="10"/>
  <c r="BW1214" i="10"/>
  <c r="BW1215" i="10"/>
  <c r="BW1216" i="10"/>
  <c r="BW1217" i="10"/>
  <c r="BW1218" i="10"/>
  <c r="BW1219" i="10"/>
  <c r="BW1220" i="10"/>
  <c r="BW1221" i="10"/>
  <c r="BW1222" i="10"/>
  <c r="BW1223" i="10"/>
  <c r="BW1224" i="10"/>
  <c r="BW1225" i="10"/>
  <c r="BW1226" i="10"/>
  <c r="BW1227" i="10"/>
  <c r="BW1228" i="10"/>
  <c r="BW1229" i="10"/>
  <c r="BW1230" i="10"/>
  <c r="BW1231" i="10"/>
  <c r="BW1232" i="10"/>
  <c r="BW1233" i="10"/>
  <c r="BW1234" i="10"/>
  <c r="BW1235" i="10"/>
  <c r="BW1236" i="10"/>
  <c r="BW1237" i="10"/>
  <c r="BW1238" i="10"/>
  <c r="BW1239" i="10"/>
  <c r="BW1240" i="10"/>
  <c r="BW1241" i="10"/>
  <c r="BW1242" i="10"/>
  <c r="BW1243" i="10"/>
  <c r="BW1244" i="10"/>
  <c r="BW1245" i="10"/>
  <c r="BW1246" i="10"/>
  <c r="BW1247" i="10"/>
  <c r="BW1248" i="10"/>
  <c r="BW1249" i="10"/>
  <c r="BW1250" i="10"/>
  <c r="BW1251" i="10"/>
  <c r="BW1252" i="10"/>
  <c r="BW1253" i="10"/>
  <c r="BW1254" i="10"/>
  <c r="BW1255" i="10"/>
  <c r="BW1256" i="10"/>
  <c r="BW1257" i="10"/>
  <c r="BW1258" i="10"/>
  <c r="BW1259" i="10"/>
  <c r="BW1260" i="10"/>
  <c r="BW1261" i="10"/>
  <c r="BW1262" i="10"/>
  <c r="BW1263" i="10"/>
  <c r="BW1264" i="10"/>
  <c r="BW1265" i="10"/>
  <c r="BW1266" i="10"/>
  <c r="BW1267" i="10"/>
  <c r="BW1268" i="10"/>
  <c r="BW1269" i="10"/>
  <c r="BW1270" i="10"/>
  <c r="BW1271" i="10"/>
  <c r="BW1272" i="10"/>
  <c r="BW1273" i="10"/>
  <c r="BW1274" i="10"/>
  <c r="BW1275" i="10"/>
  <c r="BW1276" i="10"/>
  <c r="BW1277" i="10"/>
  <c r="BW1278" i="10"/>
  <c r="BW1279" i="10"/>
  <c r="BW1280" i="10"/>
  <c r="BW1281" i="10"/>
  <c r="BW1282" i="10"/>
  <c r="BW1283" i="10"/>
  <c r="BW1284" i="10"/>
  <c r="BW1285" i="10"/>
  <c r="BW1286" i="10"/>
  <c r="BW1287" i="10"/>
  <c r="BW1288" i="10"/>
  <c r="BW1289" i="10"/>
  <c r="BW1290" i="10"/>
  <c r="BW1291" i="10"/>
  <c r="BW1292" i="10"/>
  <c r="BW1293" i="10"/>
  <c r="BW1294" i="10"/>
  <c r="BW1295" i="10"/>
  <c r="BW1296" i="10"/>
  <c r="BW1297" i="10"/>
  <c r="BW1298" i="10"/>
  <c r="BW1299" i="10"/>
  <c r="BW1300" i="10"/>
  <c r="BW1301" i="10"/>
  <c r="BW1302" i="10"/>
  <c r="BW1303" i="10"/>
  <c r="BW1304" i="10"/>
  <c r="BW1305" i="10"/>
  <c r="BW1306" i="10"/>
  <c r="BW1307" i="10"/>
  <c r="BW1308" i="10"/>
  <c r="BW1309" i="10"/>
  <c r="BW1310" i="10"/>
  <c r="BW1311" i="10"/>
  <c r="BW1312" i="10"/>
  <c r="BW1313" i="10"/>
  <c r="BW1314" i="10"/>
  <c r="BW1315" i="10"/>
  <c r="BW1316" i="10"/>
  <c r="BW1317" i="10"/>
  <c r="BW1318" i="10"/>
  <c r="BW1319" i="10"/>
  <c r="BW1320" i="10"/>
  <c r="BW1321" i="10"/>
  <c r="BW1322" i="10"/>
  <c r="BW1323" i="10"/>
  <c r="BW1324" i="10"/>
  <c r="BW1325" i="10"/>
  <c r="BW1326" i="10"/>
  <c r="BW1327" i="10"/>
  <c r="BW1328" i="10"/>
  <c r="BW1329" i="10"/>
  <c r="BW1330" i="10"/>
  <c r="BW1331" i="10"/>
  <c r="BW1332" i="10"/>
  <c r="BW1333" i="10"/>
  <c r="BW1334" i="10"/>
  <c r="BW1335" i="10"/>
  <c r="BW1336" i="10"/>
  <c r="BW1337" i="10"/>
  <c r="BW1338" i="10"/>
  <c r="BW1339" i="10"/>
  <c r="BW1340" i="10"/>
  <c r="BW1341" i="10"/>
  <c r="BW1342" i="10"/>
  <c r="BW1343" i="10"/>
  <c r="BW1344" i="10"/>
  <c r="BW1345" i="10"/>
  <c r="BW1346" i="10"/>
  <c r="BW1347" i="10"/>
  <c r="BW1348" i="10"/>
  <c r="BW1349" i="10"/>
  <c r="BW1350" i="10"/>
  <c r="BW1351" i="10"/>
  <c r="BW1352" i="10"/>
  <c r="BW1353" i="10"/>
  <c r="BW1354" i="10"/>
  <c r="BW1355" i="10"/>
  <c r="BW1356" i="10"/>
  <c r="BW1357" i="10"/>
  <c r="BW1358" i="10"/>
  <c r="BW1359" i="10"/>
  <c r="BW1360" i="10"/>
  <c r="BW1361" i="10"/>
  <c r="BW1362" i="10"/>
  <c r="BW1363" i="10"/>
  <c r="BW1364" i="10"/>
  <c r="BW1365" i="10"/>
  <c r="BW1366" i="10"/>
  <c r="BW1367" i="10"/>
  <c r="BW1368" i="10"/>
  <c r="BW1369" i="10"/>
  <c r="BW1370" i="10"/>
  <c r="BW1371" i="10"/>
  <c r="BW1372" i="10"/>
  <c r="BW1373" i="10"/>
  <c r="BW1374" i="10"/>
  <c r="BW1375" i="10"/>
  <c r="BW1376" i="10"/>
  <c r="BW1377" i="10"/>
  <c r="BW1378" i="10"/>
  <c r="BW1379" i="10"/>
  <c r="BW1380" i="10"/>
  <c r="BW1381" i="10"/>
  <c r="BW1382" i="10"/>
  <c r="BW1383" i="10"/>
  <c r="BW1384" i="10"/>
  <c r="BW1385" i="10"/>
  <c r="BW1386" i="10"/>
  <c r="BW1387" i="10"/>
  <c r="BW1388" i="10"/>
  <c r="BW1389" i="10"/>
  <c r="BW1390" i="10"/>
  <c r="BW1391" i="10"/>
  <c r="BW1392" i="10"/>
  <c r="BW1393" i="10"/>
  <c r="BW1394" i="10"/>
  <c r="BW1395" i="10"/>
  <c r="BW1396" i="10"/>
  <c r="BW1397" i="10"/>
  <c r="BW1398" i="10"/>
  <c r="BW1399" i="10"/>
  <c r="BW1400" i="10"/>
  <c r="BW1401" i="10"/>
  <c r="BW1402" i="10"/>
  <c r="BW1403" i="10"/>
  <c r="BW1404" i="10"/>
  <c r="BW1405" i="10"/>
  <c r="BW1406" i="10"/>
  <c r="BW1407" i="10"/>
  <c r="BW1408" i="10"/>
  <c r="BW1409" i="10"/>
  <c r="BW1410" i="10"/>
  <c r="BW1411" i="10"/>
  <c r="BW1412" i="10"/>
  <c r="BW1413" i="10"/>
  <c r="BW1414" i="10"/>
  <c r="BW1415" i="10"/>
  <c r="BW1416" i="10"/>
  <c r="BW1417" i="10"/>
  <c r="BW1418" i="10"/>
  <c r="BW1419" i="10"/>
  <c r="BW1420" i="10"/>
  <c r="BW1421" i="10"/>
  <c r="BW1422" i="10"/>
  <c r="BW1423" i="10"/>
  <c r="BW1424" i="10"/>
  <c r="BW1425" i="10"/>
  <c r="BW1426" i="10"/>
  <c r="BW1427" i="10"/>
  <c r="BW1428" i="10"/>
  <c r="BW1429" i="10"/>
  <c r="BW1430" i="10"/>
  <c r="BW1431" i="10"/>
  <c r="BW1432" i="10"/>
  <c r="BW1433" i="10"/>
  <c r="BW1434" i="10"/>
  <c r="BW1435" i="10"/>
  <c r="BW1436" i="10"/>
  <c r="BW1437" i="10"/>
  <c r="BW1438" i="10"/>
  <c r="BW1439" i="10"/>
  <c r="BW1440" i="10"/>
  <c r="BW1441" i="10"/>
  <c r="BW1442" i="10"/>
  <c r="BW1443" i="10"/>
  <c r="BW1444" i="10"/>
  <c r="BW1445" i="10"/>
  <c r="BW1446" i="10"/>
  <c r="BW1447" i="10"/>
  <c r="BW1448" i="10"/>
  <c r="BW1449" i="10"/>
  <c r="BW1450" i="10"/>
  <c r="BW1451" i="10"/>
  <c r="BW1452" i="10"/>
  <c r="BW1453" i="10"/>
  <c r="BW1454" i="10"/>
  <c r="BW1455" i="10"/>
  <c r="BW1456" i="10"/>
  <c r="BW1457" i="10"/>
  <c r="BW1458" i="10"/>
  <c r="BW1459" i="10"/>
  <c r="BW1460" i="10"/>
  <c r="BW1461" i="10"/>
  <c r="BW1462" i="10"/>
  <c r="BW1463" i="10"/>
  <c r="BW1464" i="10"/>
  <c r="BW1465" i="10"/>
  <c r="BW1466" i="10"/>
  <c r="BW1467" i="10"/>
  <c r="BW1468" i="10"/>
  <c r="BW1469" i="10"/>
  <c r="BW1470" i="10"/>
  <c r="BW1471" i="10"/>
  <c r="BW1472" i="10"/>
  <c r="BW1473" i="10"/>
  <c r="BW1474" i="10"/>
  <c r="BW1475" i="10"/>
  <c r="BW1476" i="10"/>
  <c r="BW1477" i="10"/>
  <c r="BW1478" i="10"/>
  <c r="BW1479" i="10"/>
  <c r="BW1480" i="10"/>
  <c r="BW1481" i="10"/>
  <c r="BW1482" i="10"/>
  <c r="BW1483" i="10"/>
  <c r="BW1484" i="10"/>
  <c r="BW1485" i="10"/>
  <c r="BW1486" i="10"/>
  <c r="BW1487" i="10"/>
  <c r="BW1488" i="10"/>
  <c r="BW1489" i="10"/>
  <c r="BW1490" i="10"/>
  <c r="BW1491" i="10"/>
  <c r="BW1492" i="10"/>
  <c r="BW1493" i="10"/>
  <c r="BW1494" i="10"/>
  <c r="BW1495" i="10"/>
  <c r="BW1496" i="10"/>
  <c r="BW1497" i="10"/>
  <c r="BW1498" i="10"/>
  <c r="BW1499" i="10"/>
  <c r="BW1500" i="10"/>
  <c r="BW1501" i="10"/>
  <c r="BW1502" i="10"/>
  <c r="BW1503" i="10"/>
  <c r="BW1504" i="10"/>
  <c r="BW1505" i="10"/>
  <c r="BW1506" i="10"/>
  <c r="BW1507" i="10"/>
  <c r="BW1508" i="10"/>
  <c r="BW1509" i="10"/>
  <c r="BW1510" i="10"/>
  <c r="BW1511" i="10"/>
  <c r="BW1512" i="10"/>
  <c r="BW1513" i="10"/>
  <c r="BW1514" i="10"/>
  <c r="BW1515" i="10"/>
  <c r="BW1516" i="10"/>
  <c r="BW1517" i="10"/>
  <c r="BW1518" i="10"/>
  <c r="BW1519" i="10"/>
  <c r="BW1520" i="10"/>
  <c r="BW1521" i="10"/>
  <c r="BW1522" i="10"/>
  <c r="BW1523" i="10"/>
  <c r="BW1524" i="10"/>
  <c r="BW1525" i="10"/>
  <c r="BW1526" i="10"/>
  <c r="BW1527" i="10"/>
  <c r="BW1528" i="10"/>
  <c r="BW1529" i="10"/>
  <c r="BW1530" i="10"/>
  <c r="BW1531" i="10"/>
  <c r="BW1532" i="10"/>
  <c r="BW1533" i="10"/>
  <c r="BW1534" i="10"/>
  <c r="BW1535" i="10"/>
  <c r="BW1536" i="10"/>
  <c r="BW1537" i="10"/>
  <c r="BW1538" i="10"/>
  <c r="BW1539" i="10"/>
  <c r="BW1540" i="10"/>
  <c r="BW1541" i="10"/>
  <c r="BW1542" i="10"/>
  <c r="BW1543" i="10"/>
  <c r="BW1544" i="10"/>
  <c r="BW1545" i="10"/>
  <c r="BW1546" i="10"/>
  <c r="BW1547" i="10"/>
  <c r="BW1548" i="10"/>
  <c r="BW1549" i="10"/>
  <c r="BW1550" i="10"/>
  <c r="BW1551" i="10"/>
  <c r="BW1552" i="10"/>
  <c r="BW1553" i="10"/>
  <c r="BW1554" i="10"/>
  <c r="BW1555" i="10"/>
  <c r="BW1556" i="10"/>
  <c r="BW1557" i="10"/>
  <c r="BW1558" i="10"/>
  <c r="BW1559" i="10"/>
  <c r="BW1560" i="10"/>
  <c r="BW1561" i="10"/>
  <c r="BW1562" i="10"/>
  <c r="BW1563" i="10"/>
  <c r="BW1564" i="10"/>
  <c r="BW1565" i="10"/>
  <c r="BW1566" i="10"/>
  <c r="BW1567" i="10"/>
  <c r="BW1568" i="10"/>
  <c r="BW1569" i="10"/>
  <c r="BW1570" i="10"/>
  <c r="BW1571" i="10"/>
  <c r="BW1572" i="10"/>
  <c r="BW1573" i="10"/>
  <c r="BW1574" i="10"/>
  <c r="BW1575" i="10"/>
  <c r="BW1576" i="10"/>
  <c r="BW1577" i="10"/>
  <c r="BW1578" i="10"/>
  <c r="BW1579" i="10"/>
  <c r="BW1580" i="10"/>
  <c r="BW1581" i="10"/>
  <c r="BW1582" i="10"/>
  <c r="BW1583" i="10"/>
  <c r="BW1584" i="10"/>
  <c r="BW1585" i="10"/>
  <c r="BW1586" i="10"/>
  <c r="BW1587" i="10"/>
  <c r="BW1588" i="10"/>
  <c r="BW1589" i="10"/>
  <c r="BW1590" i="10"/>
  <c r="BW1591" i="10"/>
  <c r="BW1592" i="10"/>
  <c r="BW1593" i="10"/>
  <c r="BW1594" i="10"/>
  <c r="BW1595" i="10"/>
  <c r="BW1596" i="10"/>
  <c r="BW1597" i="10"/>
  <c r="BW1598" i="10"/>
  <c r="BW1599" i="10"/>
  <c r="BW1600" i="10"/>
  <c r="BW1601" i="10"/>
  <c r="BW1602" i="10"/>
  <c r="BW1603" i="10"/>
  <c r="BW1604" i="10"/>
  <c r="BW1605" i="10"/>
  <c r="BW1606" i="10"/>
  <c r="BW1607" i="10"/>
  <c r="BW1608" i="10"/>
  <c r="BW1609" i="10"/>
  <c r="BW1610" i="10"/>
  <c r="BW1611" i="10"/>
  <c r="BW1612" i="10"/>
  <c r="BW1613" i="10"/>
  <c r="BW1614" i="10"/>
  <c r="BW1615" i="10"/>
  <c r="BW1616" i="10"/>
  <c r="BW1617" i="10"/>
  <c r="BW1618" i="10"/>
  <c r="BW1619" i="10"/>
  <c r="BW1620" i="10"/>
  <c r="BW1621" i="10"/>
  <c r="BW1622" i="10"/>
  <c r="BW1623" i="10"/>
  <c r="BW1624" i="10"/>
  <c r="BW1625" i="10"/>
  <c r="BW1626" i="10"/>
  <c r="BW1627" i="10"/>
  <c r="BW1628" i="10"/>
  <c r="BW1629" i="10"/>
  <c r="BW1630" i="10"/>
  <c r="BW1631" i="10"/>
  <c r="BW1632" i="10"/>
  <c r="BW1633" i="10"/>
  <c r="BW1634" i="10"/>
  <c r="BW1635" i="10"/>
  <c r="BW1636" i="10"/>
  <c r="BW1637" i="10"/>
  <c r="BW1638" i="10"/>
  <c r="BW1639" i="10"/>
  <c r="BW1640" i="10"/>
  <c r="BW1641" i="10"/>
  <c r="BW1642" i="10"/>
  <c r="BW1643" i="10"/>
  <c r="BW1644" i="10"/>
  <c r="BW1645" i="10"/>
  <c r="BW1646" i="10"/>
  <c r="BW1647" i="10"/>
  <c r="BW1648" i="10"/>
  <c r="BW1649" i="10"/>
  <c r="BW1650" i="10"/>
  <c r="BW1651" i="10"/>
  <c r="BW1652" i="10"/>
  <c r="BW1653" i="10"/>
  <c r="BW1654" i="10"/>
  <c r="BW1655" i="10"/>
  <c r="BW1656" i="10"/>
  <c r="BW1657" i="10"/>
  <c r="BW1658" i="10"/>
  <c r="BW1659" i="10"/>
  <c r="BW1660" i="10"/>
  <c r="BW1661" i="10"/>
  <c r="BW1662" i="10"/>
  <c r="BW1663" i="10"/>
  <c r="BW1664" i="10"/>
  <c r="BW1665" i="10"/>
  <c r="BW1666" i="10"/>
  <c r="BW1667" i="10"/>
  <c r="BW1668" i="10"/>
  <c r="BW1669" i="10"/>
  <c r="BW1670" i="10"/>
  <c r="BW1671" i="10"/>
  <c r="BW1672" i="10"/>
  <c r="BW1673" i="10"/>
  <c r="BW1674" i="10"/>
  <c r="BW1675" i="10"/>
  <c r="BW1676" i="10"/>
  <c r="BW1677" i="10"/>
  <c r="BW1678" i="10"/>
  <c r="BW1679" i="10"/>
  <c r="BW1680" i="10"/>
  <c r="BW1681" i="10"/>
  <c r="BW1682" i="10"/>
  <c r="BW1683" i="10"/>
  <c r="BW1684" i="10"/>
  <c r="BW1685" i="10"/>
  <c r="BW1686" i="10"/>
  <c r="BW1687" i="10"/>
  <c r="BW1688" i="10"/>
  <c r="BW1689" i="10"/>
  <c r="BW1690" i="10"/>
  <c r="BW1691" i="10"/>
  <c r="BW1692" i="10"/>
  <c r="BW1693" i="10"/>
  <c r="BW1694" i="10"/>
  <c r="BW1695" i="10"/>
  <c r="BW1696" i="10"/>
  <c r="BW1697" i="10"/>
  <c r="BW1698" i="10"/>
  <c r="BW1699" i="10"/>
  <c r="BW1700" i="10"/>
  <c r="BW1701" i="10"/>
  <c r="BW1702" i="10"/>
  <c r="BW1703" i="10"/>
  <c r="BW1704" i="10"/>
  <c r="BW1705" i="10"/>
  <c r="BW1706" i="10"/>
  <c r="BW1707" i="10"/>
  <c r="BW1708" i="10"/>
  <c r="BW1709" i="10"/>
  <c r="BW1710" i="10"/>
  <c r="BW1711" i="10"/>
  <c r="BW1712" i="10"/>
  <c r="BW1713" i="10"/>
  <c r="BW1714" i="10"/>
  <c r="BW1715" i="10"/>
  <c r="BW1716" i="10"/>
  <c r="BW1717" i="10"/>
  <c r="BW1718" i="10"/>
  <c r="BW1719" i="10"/>
  <c r="BW1720" i="10"/>
  <c r="BW1721" i="10"/>
  <c r="BW1722" i="10"/>
  <c r="BW1723" i="10"/>
  <c r="BW1724" i="10"/>
  <c r="BW1725" i="10"/>
  <c r="BW1726" i="10"/>
  <c r="BW1727" i="10"/>
  <c r="BW1728" i="10"/>
  <c r="BW1729" i="10"/>
  <c r="BW1730" i="10"/>
  <c r="BW1731" i="10"/>
  <c r="BW1732" i="10"/>
  <c r="BW1733" i="10"/>
  <c r="BW1734" i="10"/>
  <c r="BW1735" i="10"/>
  <c r="BW1736" i="10"/>
  <c r="BW1737" i="10"/>
  <c r="BW1738" i="10"/>
  <c r="BW1739" i="10"/>
  <c r="BW1740" i="10"/>
  <c r="BW1741" i="10"/>
  <c r="BW1742" i="10"/>
  <c r="BW1743" i="10"/>
  <c r="BW1744" i="10"/>
  <c r="BW1745" i="10"/>
  <c r="BW1746" i="10"/>
  <c r="BW1747" i="10"/>
  <c r="BW1748" i="10"/>
  <c r="BW1749" i="10"/>
  <c r="BW1750" i="10"/>
  <c r="BW1751" i="10"/>
  <c r="BW1752" i="10"/>
  <c r="BW1753" i="10"/>
  <c r="BW1754" i="10"/>
  <c r="BW1755" i="10"/>
  <c r="BW1756" i="10"/>
  <c r="BW1757" i="10"/>
  <c r="BW1758" i="10"/>
  <c r="BW1759" i="10"/>
  <c r="BW1760" i="10"/>
  <c r="BW1761" i="10"/>
  <c r="BW1762" i="10"/>
  <c r="BW1763" i="10"/>
  <c r="BW1764" i="10"/>
  <c r="BW1765" i="10"/>
  <c r="BW1766" i="10"/>
  <c r="BW1767" i="10"/>
  <c r="BW1768" i="10"/>
  <c r="BW1769" i="10"/>
  <c r="BW1770" i="10"/>
  <c r="BW1771" i="10"/>
  <c r="BW1772" i="10"/>
  <c r="BW1773" i="10"/>
  <c r="BW1774" i="10"/>
  <c r="BW1775" i="10"/>
  <c r="BW1776" i="10"/>
  <c r="BW1777" i="10"/>
  <c r="BW1778" i="10"/>
  <c r="BW1779" i="10"/>
  <c r="BW1780" i="10"/>
  <c r="BW1781" i="10"/>
  <c r="BW1782" i="10"/>
  <c r="BW1783" i="10"/>
  <c r="BW1784" i="10"/>
  <c r="BW1785" i="10"/>
  <c r="BW1786" i="10"/>
  <c r="BW1787" i="10"/>
  <c r="BW1788" i="10"/>
  <c r="BW1789" i="10"/>
  <c r="BW1790" i="10"/>
  <c r="BW1791" i="10"/>
  <c r="BW1792" i="10"/>
  <c r="BW1793" i="10"/>
  <c r="BW1794" i="10"/>
  <c r="BW1795" i="10"/>
  <c r="BW1796" i="10"/>
  <c r="BW1797" i="10"/>
  <c r="BW1798" i="10"/>
  <c r="BW1799" i="10"/>
  <c r="BW1800" i="10"/>
  <c r="BW1801" i="10"/>
  <c r="BW1802" i="10"/>
  <c r="BW1803" i="10"/>
  <c r="BW1804" i="10"/>
  <c r="BW1805" i="10"/>
  <c r="BW1806" i="10"/>
  <c r="BW1807" i="10"/>
  <c r="BW1808" i="10"/>
  <c r="BW1809" i="10"/>
  <c r="BW1810" i="10"/>
  <c r="BW1811" i="10"/>
  <c r="BW1812" i="10"/>
  <c r="BW1813" i="10"/>
  <c r="BW1814" i="10"/>
  <c r="BW1815" i="10"/>
  <c r="BW1816" i="10"/>
  <c r="BW1817" i="10"/>
  <c r="BW1818" i="10"/>
  <c r="BW1819" i="10"/>
  <c r="BW1820" i="10"/>
  <c r="BW1821" i="10"/>
  <c r="BW1822" i="10"/>
  <c r="BW1823" i="10"/>
  <c r="BW1824" i="10"/>
  <c r="BW1825" i="10"/>
  <c r="BW1826" i="10"/>
  <c r="BW1827" i="10"/>
  <c r="BW1828" i="10"/>
  <c r="BW1829" i="10"/>
  <c r="BW1830" i="10"/>
  <c r="BW1831" i="10"/>
  <c r="BW1832" i="10"/>
  <c r="BW1833" i="10"/>
  <c r="BW1834" i="10"/>
  <c r="BW1835" i="10"/>
  <c r="BW1836" i="10"/>
  <c r="BW1837" i="10"/>
  <c r="BW1838" i="10"/>
  <c r="BW1839" i="10"/>
  <c r="BW1840" i="10"/>
  <c r="BW1841" i="10"/>
  <c r="BW1842" i="10"/>
  <c r="BW1843" i="10"/>
  <c r="BW1844" i="10"/>
  <c r="BW1845" i="10"/>
  <c r="BW1846" i="10"/>
  <c r="BW1847" i="10"/>
  <c r="BW1848" i="10"/>
  <c r="BW1849" i="10"/>
  <c r="BW1850" i="10"/>
  <c r="BW1851" i="10"/>
  <c r="BW1852" i="10"/>
  <c r="BW1853" i="10"/>
  <c r="BW1854" i="10"/>
  <c r="BW1855" i="10"/>
  <c r="BW1856" i="10"/>
  <c r="BW1857" i="10"/>
  <c r="BW1858" i="10"/>
  <c r="BW1859" i="10"/>
  <c r="BW1860" i="10"/>
  <c r="BW1861" i="10"/>
  <c r="BW1862" i="10"/>
  <c r="BW1863" i="10"/>
  <c r="BW1864" i="10"/>
  <c r="BW1865" i="10"/>
  <c r="BW1866" i="10"/>
  <c r="BW1867" i="10"/>
  <c r="BW1868" i="10"/>
  <c r="BW1869" i="10"/>
  <c r="BW1870" i="10"/>
  <c r="BW1871" i="10"/>
  <c r="BW1872" i="10"/>
  <c r="BW1873" i="10"/>
  <c r="BW1874" i="10"/>
  <c r="BW1875" i="10"/>
  <c r="BW1876" i="10"/>
  <c r="BW1877" i="10"/>
  <c r="BW1878" i="10"/>
  <c r="BW1879" i="10"/>
  <c r="BW1880" i="10"/>
  <c r="BW1881" i="10"/>
  <c r="BW1882" i="10"/>
  <c r="BW1883" i="10"/>
  <c r="BW1884" i="10"/>
  <c r="BW1885" i="10"/>
  <c r="BW1886" i="10"/>
  <c r="BW1887" i="10"/>
  <c r="BW1888" i="10"/>
  <c r="BW1889" i="10"/>
  <c r="BW1890" i="10"/>
  <c r="BW1891" i="10"/>
  <c r="BW1892" i="10"/>
  <c r="BW1893" i="10"/>
  <c r="BW1894" i="10"/>
  <c r="BW1895" i="10"/>
  <c r="BW1896" i="10"/>
  <c r="BW1897" i="10"/>
  <c r="BW1898" i="10"/>
  <c r="BW1899" i="10"/>
  <c r="BW1900" i="10"/>
  <c r="BW1901" i="10"/>
  <c r="BW1902" i="10"/>
  <c r="BW1903" i="10"/>
  <c r="BW1904" i="10"/>
  <c r="BW1905" i="10"/>
  <c r="BW1906" i="10"/>
  <c r="BW1907" i="10"/>
  <c r="BW1908" i="10"/>
  <c r="BW1909" i="10"/>
  <c r="BW1910" i="10"/>
  <c r="BW1911" i="10"/>
  <c r="BW1912" i="10"/>
  <c r="BW1913" i="10"/>
  <c r="BW1914" i="10"/>
  <c r="BW1915" i="10"/>
  <c r="BW1916" i="10"/>
  <c r="BW1917" i="10"/>
  <c r="BW1918" i="10"/>
  <c r="BW1919" i="10"/>
  <c r="BW1920" i="10"/>
  <c r="BW1921" i="10"/>
  <c r="BW1922" i="10"/>
  <c r="BW1923" i="10"/>
  <c r="BW1924" i="10"/>
  <c r="BW1925" i="10"/>
  <c r="BW1926" i="10"/>
  <c r="BW1927" i="10"/>
  <c r="BW1928" i="10"/>
  <c r="BW1929" i="10"/>
  <c r="BW1930" i="10"/>
  <c r="BW1931" i="10"/>
  <c r="BW1932" i="10"/>
  <c r="BW1933" i="10"/>
  <c r="BW1934" i="10"/>
  <c r="BW1935" i="10"/>
  <c r="BW1936" i="10"/>
  <c r="BW1937" i="10"/>
  <c r="BW1938" i="10"/>
  <c r="BW1939" i="10"/>
  <c r="BW1940" i="10"/>
  <c r="BW1941" i="10"/>
  <c r="BW1942" i="10"/>
  <c r="BW1943" i="10"/>
  <c r="BW1944" i="10"/>
  <c r="BW1945" i="10"/>
  <c r="BW1946" i="10"/>
  <c r="BW1947" i="10"/>
  <c r="BW1948" i="10"/>
  <c r="BW1949" i="10"/>
  <c r="BW1950" i="10"/>
  <c r="BW1951" i="10"/>
  <c r="BW1952" i="10"/>
  <c r="BW1953" i="10"/>
  <c r="BW1954" i="10"/>
  <c r="BW1955" i="10"/>
  <c r="BW1956" i="10"/>
  <c r="BW1957" i="10"/>
  <c r="BW1958" i="10"/>
  <c r="BW1959" i="10"/>
  <c r="BW1960" i="10"/>
  <c r="BW1961" i="10"/>
  <c r="BW1962" i="10"/>
  <c r="BW1963" i="10"/>
  <c r="BW1964" i="10"/>
  <c r="BW1965" i="10"/>
  <c r="BW1966" i="10"/>
  <c r="BW1967" i="10"/>
  <c r="BW1968" i="10"/>
  <c r="BW1969" i="10"/>
  <c r="BW1970" i="10"/>
  <c r="BW1971" i="10"/>
  <c r="BW1972" i="10"/>
  <c r="BW1973" i="10"/>
  <c r="BW1974" i="10"/>
  <c r="BW1975" i="10"/>
  <c r="BW1976" i="10"/>
  <c r="BW1977" i="10"/>
  <c r="BW1978" i="10"/>
  <c r="BW1979" i="10"/>
  <c r="BW1980" i="10"/>
  <c r="BW1981" i="10"/>
  <c r="BW1982" i="10"/>
  <c r="BW1983" i="10"/>
  <c r="BW1984" i="10"/>
  <c r="BW1985" i="10"/>
  <c r="BW1986" i="10"/>
  <c r="BW1987" i="10"/>
  <c r="BW1988" i="10"/>
  <c r="BW1989" i="10"/>
  <c r="BW1990" i="10"/>
  <c r="BW1991" i="10"/>
  <c r="BW1992" i="10"/>
  <c r="BW1993" i="10"/>
  <c r="BW1994" i="10"/>
  <c r="BW1995" i="10"/>
  <c r="BW1996" i="10"/>
  <c r="BW1997" i="10"/>
  <c r="BW1998" i="10"/>
  <c r="BW1999" i="10"/>
  <c r="BW2000" i="10"/>
  <c r="BW2001" i="10"/>
  <c r="BW2002" i="10"/>
  <c r="BW2003" i="10"/>
  <c r="BW2004" i="10"/>
  <c r="BW2005" i="10"/>
  <c r="BW2006" i="10"/>
  <c r="BW2007" i="10"/>
  <c r="BW2008" i="10"/>
  <c r="BW2009" i="10"/>
  <c r="BW2010" i="10"/>
  <c r="BW2011" i="10"/>
  <c r="BW2012" i="10"/>
  <c r="BW2013" i="10"/>
  <c r="BW2014" i="10"/>
  <c r="BW2015" i="10"/>
  <c r="BW2016" i="10"/>
  <c r="BW2017" i="10"/>
  <c r="BW2018" i="10"/>
  <c r="BW2019" i="10"/>
  <c r="BW2020" i="10"/>
  <c r="BW2021" i="10"/>
  <c r="BW2022" i="10"/>
  <c r="BW2023" i="10"/>
  <c r="BW2024" i="10"/>
  <c r="BW2025" i="10"/>
  <c r="BW2026" i="10"/>
  <c r="BW2027" i="10"/>
  <c r="BW2028" i="10"/>
  <c r="BW2029" i="10"/>
  <c r="BW2030" i="10"/>
  <c r="BW2031" i="10"/>
  <c r="BW2032" i="10"/>
  <c r="BW2033" i="10"/>
  <c r="BW2034" i="10"/>
  <c r="BW2035" i="10"/>
  <c r="BW2036" i="10"/>
  <c r="BW2037" i="10"/>
  <c r="BW2038" i="10"/>
  <c r="BW2039" i="10"/>
  <c r="BW2040" i="10"/>
  <c r="BW2041" i="10"/>
  <c r="BW2042" i="10"/>
  <c r="BW2043" i="10"/>
  <c r="BW2044" i="10"/>
  <c r="BW2045" i="10"/>
  <c r="BW2046" i="10"/>
  <c r="BW2047" i="10"/>
  <c r="BW2048" i="10"/>
  <c r="BW2049" i="10"/>
  <c r="BW2050" i="10"/>
  <c r="BW2051" i="10"/>
  <c r="BW2052" i="10"/>
  <c r="BW2053" i="10"/>
  <c r="BW2054" i="10"/>
  <c r="BW2055" i="10"/>
  <c r="BW2056" i="10"/>
  <c r="BW2057" i="10"/>
  <c r="BW2058" i="10"/>
  <c r="BW2059" i="10"/>
  <c r="BW2060" i="10"/>
  <c r="BW2061" i="10"/>
  <c r="BW2062" i="10"/>
  <c r="BW2063" i="10"/>
  <c r="BW2064" i="10"/>
  <c r="BW2065" i="10"/>
  <c r="BW2066" i="10"/>
  <c r="BW2067" i="10"/>
  <c r="BW2068" i="10"/>
  <c r="BW2069" i="10"/>
  <c r="BW2070" i="10"/>
  <c r="BW2071" i="10"/>
  <c r="BW2072" i="10"/>
  <c r="BW2073" i="10"/>
  <c r="BW2074" i="10"/>
  <c r="BW2075" i="10"/>
  <c r="BW2076" i="10"/>
  <c r="BW2077" i="10"/>
  <c r="BW2078" i="10"/>
  <c r="BW2079" i="10"/>
  <c r="BW2080" i="10"/>
  <c r="BW2081" i="10"/>
  <c r="BW2082" i="10"/>
  <c r="BW2083" i="10"/>
  <c r="BW2084" i="10"/>
  <c r="BW2085" i="10"/>
  <c r="BW2086" i="10"/>
  <c r="BW2087" i="10"/>
  <c r="BW2088" i="10"/>
  <c r="BW2089" i="10"/>
  <c r="BW2090" i="10"/>
  <c r="BW2091" i="10"/>
  <c r="BW2092" i="10"/>
  <c r="BW2093" i="10"/>
  <c r="BW2094" i="10"/>
  <c r="BW2095" i="10"/>
  <c r="BW2096" i="10"/>
  <c r="BW2097" i="10"/>
  <c r="BW2098" i="10"/>
  <c r="BW2099" i="10"/>
  <c r="BW2100" i="10"/>
  <c r="BW2101" i="10"/>
  <c r="BW2102" i="10"/>
  <c r="BW2103" i="10"/>
  <c r="BW2104" i="10"/>
  <c r="BW2105" i="10"/>
  <c r="BW2106" i="10"/>
  <c r="BW2107" i="10"/>
  <c r="BW2108" i="10"/>
  <c r="BW2109" i="10"/>
  <c r="BW2110" i="10"/>
  <c r="BW2111" i="10"/>
  <c r="BW2112" i="10"/>
  <c r="BW2113" i="10"/>
  <c r="BW2114" i="10"/>
  <c r="BW2115" i="10"/>
  <c r="BW2116" i="10"/>
  <c r="BW2117" i="10"/>
  <c r="BW2118" i="10"/>
  <c r="BW2119" i="10"/>
  <c r="BW2120" i="10"/>
  <c r="BW2121" i="10"/>
  <c r="BW2122" i="10"/>
  <c r="BW2123" i="10"/>
  <c r="BW2124" i="10"/>
  <c r="BW2125" i="10"/>
  <c r="BW2126" i="10"/>
  <c r="BW2127" i="10"/>
  <c r="BW2128" i="10"/>
  <c r="BW2129" i="10"/>
  <c r="BW2130" i="10"/>
  <c r="BW2131" i="10"/>
  <c r="BW2132" i="10"/>
  <c r="BW2133" i="10"/>
  <c r="BW2134" i="10"/>
  <c r="BW2135" i="10"/>
  <c r="BW2136" i="10"/>
  <c r="BW2137" i="10"/>
  <c r="BW2138" i="10"/>
  <c r="BW2139" i="10"/>
  <c r="BW2140" i="10"/>
  <c r="BW2141" i="10"/>
  <c r="BW2142" i="10"/>
  <c r="BW2143" i="10"/>
  <c r="BW2144" i="10"/>
  <c r="BW2145" i="10"/>
  <c r="BW2146" i="10"/>
  <c r="BW2147" i="10"/>
  <c r="BW2148" i="10"/>
  <c r="BW2149" i="10"/>
  <c r="BW2150" i="10"/>
  <c r="BW2151" i="10"/>
  <c r="BW2152" i="10"/>
  <c r="BW2153" i="10"/>
  <c r="BW2154" i="10"/>
  <c r="BW2155" i="10"/>
  <c r="BW2156" i="10"/>
  <c r="BW2157" i="10"/>
  <c r="BW2158" i="10"/>
  <c r="BW2159" i="10"/>
  <c r="BW2160" i="10"/>
  <c r="BW2161" i="10"/>
  <c r="BW2162" i="10"/>
  <c r="BW2163" i="10"/>
  <c r="BW2164" i="10"/>
  <c r="BW2165" i="10"/>
  <c r="BW2166" i="10"/>
  <c r="BW2167" i="10"/>
  <c r="BW2168" i="10"/>
  <c r="BW2169" i="10"/>
  <c r="BW2170" i="10"/>
  <c r="BW2171" i="10"/>
  <c r="BW2172" i="10"/>
  <c r="BW2173" i="10"/>
  <c r="BW2174" i="10"/>
  <c r="BW2175" i="10"/>
  <c r="BW2176" i="10"/>
  <c r="BW2177" i="10"/>
  <c r="BW2178" i="10"/>
  <c r="BW2179" i="10"/>
  <c r="BW2180" i="10"/>
  <c r="BW2181" i="10"/>
  <c r="BW2182" i="10"/>
  <c r="BW2183" i="10"/>
  <c r="BW2184" i="10"/>
  <c r="BW2185" i="10"/>
  <c r="BW2186" i="10"/>
  <c r="BW2187" i="10"/>
  <c r="BW2188" i="10"/>
  <c r="BW2189" i="10"/>
  <c r="BW2190" i="10"/>
  <c r="BW2191" i="10"/>
  <c r="BW2192" i="10"/>
  <c r="BW2193" i="10"/>
  <c r="BW2194" i="10"/>
  <c r="BW2195" i="10"/>
  <c r="BW2196" i="10"/>
  <c r="BW2197" i="10"/>
  <c r="BW2198" i="10"/>
  <c r="BW2199" i="10"/>
  <c r="BW2200" i="10"/>
  <c r="BW2201" i="10"/>
  <c r="BW2202" i="10"/>
  <c r="BW2203" i="10"/>
  <c r="BW2204" i="10"/>
  <c r="BW2205" i="10"/>
  <c r="BW2206" i="10"/>
  <c r="BW2207" i="10"/>
  <c r="BW2208" i="10"/>
  <c r="BW2209" i="10"/>
  <c r="BW2210" i="10"/>
  <c r="BW2211" i="10"/>
  <c r="BW2212" i="10"/>
  <c r="BW2213" i="10"/>
  <c r="BW2214" i="10"/>
  <c r="BW2215" i="10"/>
  <c r="BW2216" i="10"/>
  <c r="BW2217" i="10"/>
  <c r="BW2218" i="10"/>
  <c r="BW2219" i="10"/>
  <c r="BW2220" i="10"/>
  <c r="BW2221" i="10"/>
  <c r="BW2222" i="10"/>
  <c r="BW2223" i="10"/>
  <c r="BW2224" i="10"/>
  <c r="BW2225" i="10"/>
  <c r="BW2226" i="10"/>
  <c r="BW2227" i="10"/>
  <c r="BW2228" i="10"/>
  <c r="BW2229" i="10"/>
  <c r="BW2230" i="10"/>
  <c r="BW2231" i="10"/>
  <c r="BW2232" i="10"/>
  <c r="BW2233" i="10"/>
  <c r="BW2234" i="10"/>
  <c r="BW2235" i="10"/>
  <c r="BW2236" i="10"/>
  <c r="BW2237" i="10"/>
  <c r="BW2238" i="10"/>
  <c r="BW2239" i="10"/>
  <c r="BW2240" i="10"/>
  <c r="BW2241" i="10"/>
  <c r="BW2242" i="10"/>
  <c r="BW2243" i="10"/>
  <c r="BW2244" i="10"/>
  <c r="BW2245" i="10"/>
  <c r="BW2246" i="10"/>
  <c r="BW2247" i="10"/>
  <c r="BW2248" i="10"/>
  <c r="BW2249" i="10"/>
  <c r="BW2250" i="10"/>
  <c r="BW2251" i="10"/>
  <c r="BW2252" i="10"/>
  <c r="BW2253" i="10"/>
  <c r="BW2254" i="10"/>
  <c r="BW2255" i="10"/>
  <c r="BW2256" i="10"/>
  <c r="BW2257" i="10"/>
  <c r="BW2258" i="10"/>
  <c r="BW2259" i="10"/>
  <c r="BW2260" i="10"/>
  <c r="BW2261" i="10"/>
  <c r="BW2262" i="10"/>
  <c r="BW2263" i="10"/>
  <c r="BW2264" i="10"/>
  <c r="BW2265" i="10"/>
  <c r="BW2266" i="10"/>
  <c r="BW2267" i="10"/>
  <c r="BW2268" i="10"/>
  <c r="BW2269" i="10"/>
  <c r="BW2270" i="10"/>
  <c r="BW2271" i="10"/>
  <c r="BW2272" i="10"/>
  <c r="BW2273" i="10"/>
  <c r="BW2274" i="10"/>
  <c r="BW2275" i="10"/>
  <c r="BW2276" i="10"/>
  <c r="BW2277" i="10"/>
  <c r="BW2278" i="10"/>
  <c r="BW2279" i="10"/>
  <c r="BW2280" i="10"/>
  <c r="BW2281" i="10"/>
  <c r="BW2282" i="10"/>
  <c r="BW2283" i="10"/>
  <c r="BW2284" i="10"/>
  <c r="BW2285" i="10"/>
  <c r="BW2286" i="10"/>
  <c r="BW2287" i="10"/>
  <c r="BW2288" i="10"/>
  <c r="BW2289" i="10"/>
  <c r="BW2290" i="10"/>
  <c r="BW2291" i="10"/>
  <c r="BW2292" i="10"/>
  <c r="BW2293" i="10"/>
  <c r="BW2294" i="10"/>
  <c r="BW2295" i="10"/>
  <c r="BW2296" i="10"/>
  <c r="BW2297" i="10"/>
  <c r="BW2298" i="10"/>
  <c r="BW2299" i="10"/>
  <c r="BW2300" i="10"/>
  <c r="BW2301" i="10"/>
  <c r="BW2302" i="10"/>
  <c r="BW2303" i="10"/>
  <c r="BW2304" i="10"/>
  <c r="BW2305" i="10"/>
  <c r="BW2306" i="10"/>
  <c r="BW2307" i="10"/>
  <c r="BW2308" i="10"/>
  <c r="BW2309" i="10"/>
  <c r="BW2310" i="10"/>
  <c r="BW2311" i="10"/>
  <c r="BW2312" i="10"/>
  <c r="BW2313" i="10"/>
  <c r="BW2314" i="10"/>
  <c r="BW2315" i="10"/>
  <c r="BW2316" i="10"/>
  <c r="BW2317" i="10"/>
  <c r="BW2318" i="10"/>
  <c r="BW2319" i="10"/>
  <c r="BW2320" i="10"/>
  <c r="BW2321" i="10"/>
  <c r="BW2322" i="10"/>
  <c r="BW2323" i="10"/>
  <c r="BW2324" i="10"/>
  <c r="BW2325" i="10"/>
  <c r="BW2326" i="10"/>
  <c r="BW2327" i="10"/>
  <c r="BW2328" i="10"/>
  <c r="BW2329" i="10"/>
  <c r="BW2330" i="10"/>
  <c r="BW2331" i="10"/>
  <c r="BW2332" i="10"/>
  <c r="BW2333" i="10"/>
  <c r="BW2334" i="10"/>
  <c r="BW2335" i="10"/>
  <c r="BW2336" i="10"/>
  <c r="BW2337" i="10"/>
  <c r="BW2338" i="10"/>
  <c r="BW2339" i="10"/>
  <c r="BW2340" i="10"/>
  <c r="BW2341" i="10"/>
  <c r="BW2342" i="10"/>
  <c r="BW2343" i="10"/>
  <c r="BW2344" i="10"/>
  <c r="BW2345" i="10"/>
  <c r="BW2346" i="10"/>
  <c r="BW2347" i="10"/>
  <c r="BW2348" i="10"/>
  <c r="BW2349" i="10"/>
  <c r="BW2350" i="10"/>
  <c r="BW2351" i="10"/>
  <c r="BW2352" i="10"/>
  <c r="BW2353" i="10"/>
  <c r="BW2354" i="10"/>
  <c r="BW2355" i="10"/>
  <c r="BW2356" i="10"/>
  <c r="BW2357" i="10"/>
  <c r="BW2358" i="10"/>
  <c r="BW2359" i="10"/>
  <c r="BW2360" i="10"/>
  <c r="BW2361" i="10"/>
  <c r="BW2362" i="10"/>
  <c r="BW2363" i="10"/>
  <c r="BW2364" i="10"/>
  <c r="BW2365" i="10"/>
  <c r="BW2366" i="10"/>
  <c r="BW2367" i="10"/>
  <c r="BW2368" i="10"/>
  <c r="BW2369" i="10"/>
  <c r="BW2370" i="10"/>
  <c r="BW2371" i="10"/>
  <c r="BW2372" i="10"/>
  <c r="BW2373" i="10"/>
  <c r="BW2374" i="10"/>
  <c r="BW2375" i="10"/>
  <c r="BW2376" i="10"/>
  <c r="BW2377" i="10"/>
  <c r="BW2378" i="10"/>
  <c r="BW2379" i="10"/>
  <c r="BW2380" i="10"/>
  <c r="BW2381" i="10"/>
  <c r="BW2382" i="10"/>
  <c r="BW2383" i="10"/>
  <c r="BW2384" i="10"/>
  <c r="BW2385" i="10"/>
  <c r="BW2386" i="10"/>
  <c r="BW2387" i="10"/>
  <c r="BW2388" i="10"/>
  <c r="BW2389" i="10"/>
  <c r="BW2390" i="10"/>
  <c r="BW2391" i="10"/>
  <c r="BW2392" i="10"/>
  <c r="BW2393" i="10"/>
  <c r="BW2394" i="10"/>
  <c r="BW2395" i="10"/>
  <c r="BW2396" i="10"/>
  <c r="BW2397" i="10"/>
  <c r="BW2398" i="10"/>
  <c r="BW2399" i="10"/>
  <c r="BW2400" i="10"/>
  <c r="BW2401" i="10"/>
  <c r="BW2402" i="10"/>
  <c r="BW2403" i="10"/>
  <c r="BW2404" i="10"/>
  <c r="BW2405" i="10"/>
  <c r="BW2406" i="10"/>
  <c r="BW2407" i="10"/>
  <c r="BW2408" i="10"/>
  <c r="BW2409" i="10"/>
  <c r="BW2410" i="10"/>
  <c r="BW2411" i="10"/>
  <c r="BW2412" i="10"/>
  <c r="BW2413" i="10"/>
  <c r="BW2414" i="10"/>
  <c r="BW2415" i="10"/>
  <c r="BW2416" i="10"/>
  <c r="BW2417" i="10"/>
  <c r="BW2418" i="10"/>
  <c r="BW2419" i="10"/>
  <c r="BW2420" i="10"/>
  <c r="BW2421" i="10"/>
  <c r="BW2422" i="10"/>
  <c r="BW2423" i="10"/>
  <c r="BW2424" i="10"/>
  <c r="BW2425" i="10"/>
  <c r="BW2426" i="10"/>
  <c r="BW2427" i="10"/>
  <c r="BW2428" i="10"/>
  <c r="BW2429" i="10"/>
  <c r="BW2430" i="10"/>
  <c r="BW2431" i="10"/>
  <c r="BW2432" i="10"/>
  <c r="BW2433" i="10"/>
  <c r="BW2434" i="10"/>
  <c r="BW2435" i="10"/>
  <c r="BW2436" i="10"/>
  <c r="BW2437" i="10"/>
  <c r="BW2438" i="10"/>
  <c r="BW2439" i="10"/>
  <c r="BW2440" i="10"/>
  <c r="BW2441" i="10"/>
  <c r="BW2442" i="10"/>
  <c r="BW2443" i="10"/>
  <c r="BW2444" i="10"/>
  <c r="BW2445" i="10"/>
  <c r="BW2446" i="10"/>
  <c r="BW2447" i="10"/>
  <c r="BW2448" i="10"/>
  <c r="BW2449" i="10"/>
  <c r="BW2450" i="10"/>
  <c r="BW2451" i="10"/>
  <c r="BW2452" i="10"/>
  <c r="BW2453" i="10"/>
  <c r="BW2454" i="10"/>
  <c r="BW2455" i="10"/>
  <c r="BW2456" i="10"/>
  <c r="BW2457" i="10"/>
  <c r="BW2458" i="10"/>
  <c r="BW2459" i="10"/>
  <c r="BW2460" i="10"/>
  <c r="BW2461" i="10"/>
  <c r="BW2462" i="10"/>
  <c r="BW2463" i="10"/>
  <c r="BW2464" i="10"/>
  <c r="BW2465" i="10"/>
  <c r="BW2466" i="10"/>
  <c r="BW2467" i="10"/>
  <c r="BW2468" i="10"/>
  <c r="BW2469" i="10"/>
  <c r="BW2470" i="10"/>
  <c r="BW2471" i="10"/>
  <c r="BW2472" i="10"/>
  <c r="BW2473" i="10"/>
  <c r="BW2474" i="10"/>
  <c r="BW2475" i="10"/>
  <c r="BW2476" i="10"/>
  <c r="BW2477" i="10"/>
  <c r="BW2478" i="10"/>
  <c r="BW2479" i="10"/>
  <c r="BW2480" i="10"/>
  <c r="BW2481" i="10"/>
  <c r="BW2482" i="10"/>
  <c r="BW2483" i="10"/>
  <c r="BW2484" i="10"/>
  <c r="BW2485" i="10"/>
  <c r="BW2486" i="10"/>
  <c r="BW2487" i="10"/>
  <c r="BW2488" i="10"/>
  <c r="BW2489" i="10"/>
  <c r="BW2490" i="10"/>
  <c r="BW2491" i="10"/>
  <c r="BW2492" i="10"/>
  <c r="BW2493" i="10"/>
  <c r="BW2494" i="10"/>
  <c r="BW2495" i="10"/>
  <c r="BW2496" i="10"/>
  <c r="BW2497" i="10"/>
  <c r="BW2498" i="10"/>
  <c r="BW2499" i="10"/>
  <c r="BW2500" i="10"/>
  <c r="BW2501" i="10"/>
  <c r="BW2502" i="10"/>
  <c r="BW2503" i="10"/>
  <c r="BW2504" i="10"/>
  <c r="BW2505" i="10"/>
  <c r="BW2506" i="10"/>
  <c r="BW2507" i="10"/>
  <c r="BW2508" i="10"/>
  <c r="BW2509" i="10"/>
  <c r="BW2510" i="10"/>
  <c r="BW2511" i="10"/>
  <c r="BW2512" i="10"/>
  <c r="BW2513" i="10"/>
  <c r="BW2514" i="10"/>
  <c r="BW2515" i="10"/>
  <c r="BW2516" i="10"/>
  <c r="BW2517" i="10"/>
  <c r="BW2518" i="10"/>
  <c r="BW2519" i="10"/>
  <c r="BW2520" i="10"/>
  <c r="BW2521" i="10"/>
  <c r="BW2522" i="10"/>
  <c r="BW2523" i="10"/>
  <c r="BW2524" i="10"/>
  <c r="BW2525" i="10"/>
  <c r="BW2526" i="10"/>
  <c r="BW2527" i="10"/>
  <c r="BW2528" i="10"/>
  <c r="BW2529" i="10"/>
  <c r="BW2530" i="10"/>
  <c r="BW2531" i="10"/>
  <c r="BW2532" i="10"/>
  <c r="BW2533" i="10"/>
  <c r="BW2534" i="10"/>
  <c r="BW2535" i="10"/>
  <c r="BW2536" i="10"/>
  <c r="BW2537" i="10"/>
  <c r="BW2538" i="10"/>
  <c r="BW2539" i="10"/>
  <c r="BW2540" i="10"/>
  <c r="BW2541" i="10"/>
  <c r="BW2542" i="10"/>
  <c r="BW2543" i="10"/>
  <c r="BW2544" i="10"/>
  <c r="BW2545" i="10"/>
  <c r="BW2546" i="10"/>
  <c r="BW2547" i="10"/>
  <c r="BW2548" i="10"/>
  <c r="BW2549" i="10"/>
  <c r="BW2550" i="10"/>
  <c r="BW2551" i="10"/>
  <c r="BW2552" i="10"/>
  <c r="BW2553" i="10"/>
  <c r="BW2554" i="10"/>
  <c r="BW2555" i="10"/>
  <c r="BW2556" i="10"/>
  <c r="BW2557" i="10"/>
  <c r="BW2558" i="10"/>
  <c r="BW2559" i="10"/>
  <c r="BW2560" i="10"/>
  <c r="BW2561" i="10"/>
  <c r="BW2562" i="10"/>
  <c r="BW2563" i="10"/>
  <c r="BW2564" i="10"/>
  <c r="BW2565" i="10"/>
  <c r="BW2566" i="10"/>
  <c r="BW2567" i="10"/>
  <c r="BW2568" i="10"/>
  <c r="BW2569" i="10"/>
  <c r="BW2570" i="10"/>
  <c r="BW2571" i="10"/>
  <c r="BW2572" i="10"/>
  <c r="BW2573" i="10"/>
  <c r="BW2574" i="10"/>
  <c r="BW2575" i="10"/>
  <c r="BW2576" i="10"/>
  <c r="BW2577" i="10"/>
  <c r="BW2578" i="10"/>
  <c r="BW2579" i="10"/>
  <c r="BW2580" i="10"/>
  <c r="BW2581" i="10"/>
  <c r="BW2582" i="10"/>
  <c r="BW2583" i="10"/>
  <c r="BW2584" i="10"/>
  <c r="BW2585" i="10"/>
  <c r="BW2586" i="10"/>
  <c r="BW2587" i="10"/>
  <c r="BW2588" i="10"/>
  <c r="BW2589" i="10"/>
  <c r="BW2590" i="10"/>
  <c r="BW2591" i="10"/>
  <c r="BW2592" i="10"/>
  <c r="BW2593" i="10"/>
  <c r="BW2594" i="10"/>
  <c r="BW2595" i="10"/>
  <c r="BW2596" i="10"/>
  <c r="BW2597" i="10"/>
  <c r="BW2598" i="10"/>
  <c r="BW2599" i="10"/>
  <c r="BW2600" i="10"/>
  <c r="BW2601" i="10"/>
  <c r="BW2602" i="10"/>
  <c r="BW2603" i="10"/>
  <c r="BW2604" i="10"/>
  <c r="BW2605" i="10"/>
  <c r="BW2606" i="10"/>
  <c r="BW2607" i="10"/>
  <c r="BW2608" i="10"/>
  <c r="BW2609" i="10"/>
  <c r="BW2610" i="10"/>
  <c r="BW2611" i="10"/>
  <c r="BW2612" i="10"/>
  <c r="BW2613" i="10"/>
  <c r="BW2614" i="10"/>
  <c r="BW2615" i="10"/>
  <c r="BW2616" i="10"/>
  <c r="BW2617" i="10"/>
  <c r="BW2618" i="10"/>
  <c r="BW2619" i="10"/>
  <c r="BW2620" i="10"/>
  <c r="BW2621" i="10"/>
  <c r="BW2622" i="10"/>
  <c r="BW2623" i="10"/>
  <c r="BW2624" i="10"/>
  <c r="BW2625" i="10"/>
  <c r="BW2626" i="10"/>
  <c r="BW2627" i="10"/>
  <c r="BW2628" i="10"/>
  <c r="BW2629" i="10"/>
  <c r="BW2630" i="10"/>
  <c r="BW2631" i="10"/>
  <c r="BW2632" i="10"/>
  <c r="BW2633" i="10"/>
  <c r="BW2634" i="10"/>
  <c r="BW2635" i="10"/>
  <c r="BW2636" i="10"/>
  <c r="BW2637" i="10"/>
  <c r="BW2638" i="10"/>
  <c r="BW2639" i="10"/>
  <c r="BW2640" i="10"/>
  <c r="BW2641" i="10"/>
  <c r="BW2642" i="10"/>
  <c r="BW2643" i="10"/>
  <c r="BW2644" i="10"/>
  <c r="BW2645" i="10"/>
  <c r="BW2646" i="10"/>
  <c r="BW2647" i="10"/>
  <c r="BW2648" i="10"/>
  <c r="BW2649" i="10"/>
  <c r="BW2650" i="10"/>
  <c r="BW2651" i="10"/>
  <c r="BW2652" i="10"/>
  <c r="BW2653" i="10"/>
  <c r="BW2654" i="10"/>
  <c r="BW2655" i="10"/>
  <c r="BW2656" i="10"/>
  <c r="BW2657" i="10"/>
  <c r="BW2658" i="10"/>
  <c r="BW2659" i="10"/>
  <c r="BW2660" i="10"/>
  <c r="BW2661" i="10"/>
  <c r="BW2662" i="10"/>
  <c r="BW2663" i="10"/>
  <c r="BW2664" i="10"/>
  <c r="BW2665" i="10"/>
  <c r="BW2666" i="10"/>
  <c r="BW2667" i="10"/>
  <c r="BW2668" i="10"/>
  <c r="BW2669" i="10"/>
  <c r="BW2670" i="10"/>
  <c r="BW2671" i="10"/>
  <c r="BW2672" i="10"/>
  <c r="BW2673" i="10"/>
  <c r="BW2674" i="10"/>
  <c r="BW2675" i="10"/>
  <c r="BW2676" i="10"/>
  <c r="BW2677" i="10"/>
  <c r="BW2678" i="10"/>
  <c r="BW2679" i="10"/>
  <c r="BW2680" i="10"/>
  <c r="BW2681" i="10"/>
  <c r="BW2682" i="10"/>
  <c r="BW2683" i="10"/>
  <c r="BW2684" i="10"/>
  <c r="BW2685" i="10"/>
  <c r="BW2686" i="10"/>
  <c r="BW2687" i="10"/>
  <c r="BW2688" i="10"/>
  <c r="BW2689" i="10"/>
  <c r="BW2690" i="10"/>
  <c r="BW2691" i="10"/>
  <c r="BW2692" i="10"/>
  <c r="BW2693" i="10"/>
  <c r="BW2694" i="10"/>
  <c r="BW2695" i="10"/>
  <c r="BW2696" i="10"/>
  <c r="BW2697" i="10"/>
  <c r="BW2698" i="10"/>
  <c r="BW2699" i="10"/>
  <c r="BW2700" i="10"/>
  <c r="BW2701" i="10"/>
  <c r="BW2702" i="10"/>
  <c r="BW2703" i="10"/>
  <c r="BW2704" i="10"/>
  <c r="BW2705" i="10"/>
  <c r="BW2706" i="10"/>
  <c r="BW2707" i="10"/>
  <c r="BW2708" i="10"/>
  <c r="BW2709" i="10"/>
  <c r="BW2710" i="10"/>
  <c r="BW2711" i="10"/>
  <c r="BW2712" i="10"/>
  <c r="BW2713" i="10"/>
  <c r="BW2714" i="10"/>
  <c r="BW2715" i="10"/>
  <c r="BW2716" i="10"/>
  <c r="BW2717" i="10"/>
  <c r="BW2718" i="10"/>
  <c r="BW2719" i="10"/>
  <c r="BW2720" i="10"/>
  <c r="BW2721" i="10"/>
  <c r="BW2722" i="10"/>
  <c r="BW2723" i="10"/>
  <c r="BW2724" i="10"/>
  <c r="BW2725" i="10"/>
  <c r="BW2726" i="10"/>
  <c r="BW2727" i="10"/>
  <c r="BW2728" i="10"/>
  <c r="BW2729" i="10"/>
  <c r="BW2730" i="10"/>
  <c r="BW2731" i="10"/>
  <c r="BW2732" i="10"/>
  <c r="BW2733" i="10"/>
  <c r="BW2734" i="10"/>
  <c r="BW2735" i="10"/>
  <c r="BW2736" i="10"/>
  <c r="BW2737" i="10"/>
  <c r="BW2738" i="10"/>
  <c r="BW2739" i="10"/>
  <c r="BW2740" i="10"/>
  <c r="BW2741" i="10"/>
  <c r="BW2742" i="10"/>
  <c r="BW2743" i="10"/>
  <c r="BW2744" i="10"/>
  <c r="BW2745" i="10"/>
  <c r="BW2746" i="10"/>
  <c r="BW2747" i="10"/>
  <c r="BW2748" i="10"/>
  <c r="BW2749" i="10"/>
  <c r="BW2750" i="10"/>
  <c r="BW2751" i="10"/>
  <c r="BW2752" i="10"/>
  <c r="BW2753" i="10"/>
  <c r="BW2754" i="10"/>
  <c r="BW2755" i="10"/>
  <c r="BW2756" i="10"/>
  <c r="BW2757" i="10"/>
  <c r="BW2758" i="10"/>
  <c r="BW2759" i="10"/>
  <c r="BW2760" i="10"/>
  <c r="BW2761" i="10"/>
  <c r="BW2762" i="10"/>
  <c r="BW2763" i="10"/>
  <c r="BW2764" i="10"/>
  <c r="BW2765" i="10"/>
  <c r="BW2766" i="10"/>
  <c r="BW2767" i="10"/>
  <c r="BW2768" i="10"/>
  <c r="BW2769" i="10"/>
  <c r="BW2770" i="10"/>
  <c r="BW2771" i="10"/>
  <c r="BW2772" i="10"/>
  <c r="BW2773" i="10"/>
  <c r="BW2774" i="10"/>
  <c r="BW2775" i="10"/>
  <c r="BW2776" i="10"/>
  <c r="BW2777" i="10"/>
  <c r="BW2778" i="10"/>
  <c r="BW2779" i="10"/>
  <c r="BW2780" i="10"/>
  <c r="BW2781" i="10"/>
  <c r="BW2782" i="10"/>
  <c r="BW2783" i="10"/>
  <c r="BW2784" i="10"/>
  <c r="BW2785" i="10"/>
  <c r="BW2786" i="10"/>
  <c r="BW2787" i="10"/>
  <c r="BW2788" i="10"/>
  <c r="BW2789" i="10"/>
  <c r="BW2790" i="10"/>
  <c r="BW2791" i="10"/>
  <c r="BW2792" i="10"/>
  <c r="BW2793" i="10"/>
  <c r="BW2794" i="10"/>
  <c r="BW2795" i="10"/>
  <c r="BW2796" i="10"/>
  <c r="BW2797" i="10"/>
  <c r="BW2798" i="10"/>
  <c r="BW2799" i="10"/>
  <c r="BW2800" i="10"/>
  <c r="BW2801" i="10"/>
  <c r="BW2802" i="10"/>
  <c r="BW2803" i="10"/>
  <c r="BW2804" i="10"/>
  <c r="BW2805" i="10"/>
  <c r="BW2806" i="10"/>
  <c r="BW2807" i="10"/>
  <c r="BW2808" i="10"/>
  <c r="BW2809" i="10"/>
  <c r="BW2810" i="10"/>
  <c r="BW2811" i="10"/>
  <c r="BW2812" i="10"/>
  <c r="BW2813" i="10"/>
  <c r="BW2814" i="10"/>
  <c r="BW2815" i="10"/>
  <c r="BW2816" i="10"/>
  <c r="BW2817" i="10"/>
  <c r="BW2818" i="10"/>
  <c r="BW2819" i="10"/>
  <c r="BW2820" i="10"/>
  <c r="BW2821" i="10"/>
  <c r="BW2822" i="10"/>
  <c r="BW2823" i="10"/>
  <c r="BW2824" i="10"/>
  <c r="BW2825" i="10"/>
  <c r="BW2826" i="10"/>
  <c r="BW2827" i="10"/>
  <c r="BW2828" i="10"/>
  <c r="BW2829" i="10"/>
  <c r="BW2830" i="10"/>
  <c r="BW2831" i="10"/>
  <c r="BW2832" i="10"/>
  <c r="BW2833" i="10"/>
  <c r="BW2834" i="10"/>
  <c r="BW2835" i="10"/>
  <c r="BW2836" i="10"/>
  <c r="BW2837" i="10"/>
  <c r="BW2838" i="10"/>
  <c r="BW2839" i="10"/>
  <c r="BW2840" i="10"/>
  <c r="BW2841" i="10"/>
  <c r="BW2842" i="10"/>
  <c r="BW2843" i="10"/>
  <c r="BW2844" i="10"/>
  <c r="BW2845" i="10"/>
  <c r="BW2846" i="10"/>
  <c r="BW2847" i="10"/>
  <c r="BW2848" i="10"/>
  <c r="BW2849" i="10"/>
  <c r="BW2850" i="10"/>
  <c r="BW2851" i="10"/>
  <c r="BW2852" i="10"/>
  <c r="BW2853" i="10"/>
  <c r="BW2854" i="10"/>
  <c r="BW2855" i="10"/>
  <c r="BW2856" i="10"/>
  <c r="BW2857" i="10"/>
  <c r="BW2858" i="10"/>
  <c r="BW2859" i="10"/>
  <c r="BW2860" i="10"/>
  <c r="BW2861" i="10"/>
  <c r="BW2862" i="10"/>
  <c r="BW2863" i="10"/>
  <c r="BW2864" i="10"/>
  <c r="BW2865" i="10"/>
  <c r="BW2866" i="10"/>
  <c r="BW2867" i="10"/>
  <c r="BW2868" i="10"/>
  <c r="BW2869" i="10"/>
  <c r="BW2870" i="10"/>
  <c r="BW2871" i="10"/>
  <c r="BW2872" i="10"/>
  <c r="BW2873" i="10"/>
  <c r="BW2874" i="10"/>
  <c r="BW2875" i="10"/>
  <c r="BW2876" i="10"/>
  <c r="BW2877" i="10"/>
  <c r="BW2878" i="10"/>
  <c r="BW2879" i="10"/>
  <c r="BW2880" i="10"/>
  <c r="BW2881" i="10"/>
  <c r="BW2882" i="10"/>
  <c r="BW2883" i="10"/>
  <c r="BW2884" i="10"/>
  <c r="BW2885" i="10"/>
  <c r="BW2886" i="10"/>
  <c r="BW2887" i="10"/>
  <c r="BW2888" i="10"/>
  <c r="BW2889" i="10"/>
  <c r="BW2890" i="10"/>
  <c r="BW2891" i="10"/>
  <c r="BW2892" i="10"/>
  <c r="BW2893" i="10"/>
  <c r="BW2894" i="10"/>
  <c r="BW2895" i="10"/>
  <c r="BW2896" i="10"/>
  <c r="BW2897" i="10"/>
  <c r="BW2898" i="10"/>
  <c r="BW2899" i="10"/>
  <c r="BW2900" i="10"/>
  <c r="BW2901" i="10"/>
  <c r="BW2902" i="10"/>
  <c r="BW2903" i="10"/>
  <c r="BW2904" i="10"/>
  <c r="BW2905" i="10"/>
  <c r="BW2906" i="10"/>
  <c r="BW2907" i="10"/>
  <c r="BW2908" i="10"/>
  <c r="BW2909" i="10"/>
  <c r="BW2910" i="10"/>
  <c r="BW2911" i="10"/>
  <c r="BW2912" i="10"/>
  <c r="BW2913" i="10"/>
  <c r="BW2914" i="10"/>
  <c r="BW2915" i="10"/>
  <c r="BW2916" i="10"/>
  <c r="BW2917" i="10"/>
  <c r="BW2918" i="10"/>
  <c r="BW2919" i="10"/>
  <c r="BW2920" i="10"/>
  <c r="BW2921" i="10"/>
  <c r="BW2922" i="10"/>
  <c r="BW2923" i="10"/>
  <c r="BW2924" i="10"/>
  <c r="BW2925" i="10"/>
  <c r="BW2926" i="10"/>
  <c r="BW2927" i="10"/>
  <c r="BW2928" i="10"/>
  <c r="BW2929" i="10"/>
  <c r="BW2930" i="10"/>
  <c r="BW2931" i="10"/>
  <c r="BW2932" i="10"/>
  <c r="BW2933" i="10"/>
  <c r="BW2934" i="10"/>
  <c r="BW2935" i="10"/>
  <c r="BW2936" i="10"/>
  <c r="BW2937" i="10"/>
  <c r="BW2938" i="10"/>
  <c r="BW2939" i="10"/>
  <c r="BW2940" i="10"/>
  <c r="BW2941" i="10"/>
  <c r="BW2942" i="10"/>
  <c r="BW2943" i="10"/>
  <c r="BW2944" i="10"/>
  <c r="BW2945" i="10"/>
  <c r="BW2946" i="10"/>
  <c r="BW2947" i="10"/>
  <c r="BW2948" i="10"/>
  <c r="BW2949" i="10"/>
  <c r="BW2950" i="10"/>
  <c r="BW2951" i="10"/>
  <c r="BW2952" i="10"/>
  <c r="BW2953" i="10"/>
  <c r="BW2954" i="10"/>
  <c r="BW2955" i="10"/>
  <c r="BW2956" i="10"/>
  <c r="BW2957" i="10"/>
  <c r="BW2958" i="10"/>
  <c r="BW2959" i="10"/>
  <c r="BW2960" i="10"/>
  <c r="BW2961" i="10"/>
  <c r="BW2962" i="10"/>
  <c r="BW2963" i="10"/>
  <c r="BW2964" i="10"/>
  <c r="BW2965" i="10"/>
  <c r="BW2966" i="10"/>
  <c r="BW2967" i="10"/>
  <c r="BW2968" i="10"/>
  <c r="BW2969" i="10"/>
  <c r="BW2970" i="10"/>
  <c r="BW2971" i="10"/>
  <c r="BW2972" i="10"/>
  <c r="BW2973" i="10"/>
  <c r="BW2974" i="10"/>
  <c r="BW2975" i="10"/>
  <c r="BW2976" i="10"/>
  <c r="BW2977" i="10"/>
  <c r="BW2978" i="10"/>
  <c r="BW2979" i="10"/>
  <c r="BW2980" i="10"/>
  <c r="BW2981" i="10"/>
  <c r="BW2982" i="10"/>
  <c r="BW2983" i="10"/>
  <c r="BW2984" i="10"/>
  <c r="BW2985" i="10"/>
  <c r="BW2986" i="10"/>
  <c r="BW2987" i="10"/>
  <c r="BW2988" i="10"/>
  <c r="BW2989" i="10"/>
  <c r="BW2990" i="10"/>
  <c r="BW2991" i="10"/>
  <c r="BW2992" i="10"/>
  <c r="BW2993" i="10"/>
  <c r="BW2994" i="10"/>
  <c r="BW2995" i="10"/>
  <c r="BW2996" i="10"/>
  <c r="BW2997" i="10"/>
  <c r="BW2998" i="10"/>
  <c r="BW2999" i="10"/>
  <c r="BW3000" i="10"/>
  <c r="BW3001" i="10"/>
  <c r="BW3002" i="10"/>
  <c r="BW3003" i="10"/>
  <c r="BW3004" i="10"/>
  <c r="BW3005" i="10"/>
  <c r="BW3006" i="10"/>
  <c r="BW3007" i="10"/>
  <c r="BW3008" i="10"/>
  <c r="BW3009" i="10"/>
  <c r="BW3010" i="10"/>
  <c r="BW3011" i="10"/>
  <c r="BW3012" i="10"/>
  <c r="BW3013" i="10"/>
  <c r="BW3014" i="10"/>
  <c r="BW3015" i="10"/>
  <c r="BW3016" i="10"/>
  <c r="BW3017" i="10"/>
  <c r="BW3018" i="10"/>
  <c r="BW3019" i="10"/>
  <c r="BW3020" i="10"/>
  <c r="BW3021" i="10"/>
  <c r="BW3022" i="10"/>
  <c r="BW3023" i="10"/>
  <c r="BW3024" i="10"/>
  <c r="BW3025" i="10"/>
  <c r="BW3026" i="10"/>
  <c r="BW3027" i="10"/>
  <c r="BW3028" i="10"/>
  <c r="BW3029" i="10"/>
  <c r="BW3030" i="10"/>
  <c r="BW3031" i="10"/>
  <c r="BW3032" i="10"/>
  <c r="BW3033" i="10"/>
  <c r="BW3034" i="10"/>
  <c r="BW3035" i="10"/>
  <c r="BW3036" i="10"/>
  <c r="BW3037" i="10"/>
  <c r="BW3038" i="10"/>
  <c r="BW3039" i="10"/>
  <c r="BW3040" i="10"/>
  <c r="BW3041" i="10"/>
  <c r="BW3042" i="10"/>
  <c r="BW3043" i="10"/>
  <c r="BW3044" i="10"/>
  <c r="BW3045" i="10"/>
  <c r="BW3046" i="10"/>
  <c r="BW3047" i="10"/>
  <c r="BW3048" i="10"/>
  <c r="BW3049" i="10"/>
  <c r="BW3050" i="10"/>
  <c r="BW3051" i="10"/>
  <c r="BW3052" i="10"/>
  <c r="BW3053" i="10"/>
  <c r="BW3054" i="10"/>
  <c r="BW3055" i="10"/>
  <c r="BW3056" i="10"/>
  <c r="BW3057" i="10"/>
  <c r="BW3058" i="10"/>
  <c r="BW3059" i="10"/>
  <c r="BW3060" i="10"/>
  <c r="BW3061" i="10"/>
  <c r="BW3062" i="10"/>
  <c r="BW3063" i="10"/>
  <c r="BW3064" i="10"/>
  <c r="BW3065" i="10"/>
  <c r="BW3066" i="10"/>
  <c r="BW3067" i="10"/>
  <c r="BW3068" i="10"/>
  <c r="BW3069" i="10"/>
  <c r="BW3070" i="10"/>
  <c r="BW3071" i="10"/>
  <c r="BW3072" i="10"/>
  <c r="BW3073" i="10"/>
  <c r="BW3074" i="10"/>
  <c r="BW3075" i="10"/>
  <c r="BW3076" i="10"/>
  <c r="BW3077" i="10"/>
  <c r="BW3078" i="10"/>
  <c r="BW3079" i="10"/>
  <c r="BW3080" i="10"/>
  <c r="BW3081" i="10"/>
  <c r="BW3082" i="10"/>
  <c r="BW3083" i="10"/>
  <c r="BW3084" i="10"/>
  <c r="BW3085" i="10"/>
  <c r="BW3086" i="10"/>
  <c r="BW3087" i="10"/>
  <c r="BW3088" i="10"/>
  <c r="BW3089" i="10"/>
  <c r="BW3090" i="10"/>
  <c r="BW3091" i="10"/>
  <c r="BW3092" i="10"/>
  <c r="BW3093" i="10"/>
  <c r="BW3094" i="10"/>
  <c r="BW3095" i="10"/>
  <c r="BW3096" i="10"/>
  <c r="BW3097" i="10"/>
  <c r="BW3098" i="10"/>
  <c r="BW3099" i="10"/>
  <c r="BW3100" i="10"/>
  <c r="BW3101" i="10"/>
  <c r="BW3102" i="10"/>
  <c r="BW3103" i="10"/>
  <c r="BW3104" i="10"/>
  <c r="BW3105" i="10"/>
  <c r="BW3106" i="10"/>
  <c r="BW3107" i="10"/>
  <c r="BW3108" i="10"/>
  <c r="BW3109" i="10"/>
  <c r="BW3110" i="10"/>
  <c r="BW3111" i="10"/>
  <c r="BW3112" i="10"/>
  <c r="BW3113" i="10"/>
  <c r="BW3114" i="10"/>
  <c r="BW3115" i="10"/>
  <c r="BW3116" i="10"/>
  <c r="BW3117" i="10"/>
  <c r="BW3118" i="10"/>
  <c r="BW3119" i="10"/>
  <c r="BW3120" i="10"/>
  <c r="BW3121" i="10"/>
  <c r="BW3122" i="10"/>
  <c r="BW3123" i="10"/>
  <c r="BW3124" i="10"/>
  <c r="BW3125" i="10"/>
  <c r="BW3126" i="10"/>
  <c r="BW3127" i="10"/>
  <c r="BW3128" i="10"/>
  <c r="BW3129" i="10"/>
  <c r="BW3130" i="10"/>
  <c r="BW3131" i="10"/>
  <c r="BW3132" i="10"/>
  <c r="BW3133" i="10"/>
  <c r="BW3134" i="10"/>
  <c r="BW3135" i="10"/>
  <c r="BW3136" i="10"/>
  <c r="BW3137" i="10"/>
  <c r="BW3138" i="10"/>
  <c r="BW3139" i="10"/>
  <c r="BW3140" i="10"/>
  <c r="BW3141" i="10"/>
  <c r="BW3142" i="10"/>
  <c r="BW3143" i="10"/>
  <c r="BW3144" i="10"/>
  <c r="BW3145" i="10"/>
  <c r="BW3146" i="10"/>
  <c r="BW3147" i="10"/>
  <c r="BW3148" i="10"/>
  <c r="BW3149" i="10"/>
  <c r="BW3150" i="10"/>
  <c r="BW3151" i="10"/>
  <c r="BW3152" i="10"/>
  <c r="BW3153" i="10"/>
  <c r="BW3154" i="10"/>
  <c r="BW3155" i="10"/>
  <c r="BW3156" i="10"/>
  <c r="BW3157" i="10"/>
  <c r="BW3158" i="10"/>
  <c r="BW3159" i="10"/>
  <c r="BW3160" i="10"/>
  <c r="BW3161" i="10"/>
  <c r="BW3162" i="10"/>
  <c r="BW3163" i="10"/>
  <c r="BW3164" i="10"/>
  <c r="BW3165" i="10"/>
  <c r="BW3166" i="10"/>
  <c r="BW3167" i="10"/>
  <c r="BW3168" i="10"/>
  <c r="BW3169" i="10"/>
  <c r="BW3170" i="10"/>
  <c r="BW3171" i="10"/>
  <c r="BW3172" i="10"/>
  <c r="BW3173" i="10"/>
  <c r="BW3174" i="10"/>
  <c r="BW3175" i="10"/>
  <c r="BW3176" i="10"/>
  <c r="BW3177" i="10"/>
  <c r="BW3178" i="10"/>
  <c r="BW3179" i="10"/>
  <c r="BW3180" i="10"/>
  <c r="BW3181" i="10"/>
  <c r="BW3182" i="10"/>
  <c r="BW3183" i="10"/>
  <c r="BW3184" i="10"/>
  <c r="BW3185" i="10"/>
  <c r="BW3186" i="10"/>
  <c r="BW3187" i="10"/>
  <c r="BW3188" i="10"/>
  <c r="BW3189" i="10"/>
  <c r="BW3190" i="10"/>
  <c r="BW3191" i="10"/>
  <c r="BW3192" i="10"/>
  <c r="BW3193" i="10"/>
  <c r="BW3194" i="10"/>
  <c r="BW3195" i="10"/>
  <c r="BW3196" i="10"/>
  <c r="BW3197" i="10"/>
  <c r="BW3198" i="10"/>
  <c r="BW3199" i="10"/>
  <c r="BW3200" i="10"/>
  <c r="BW3201" i="10"/>
  <c r="BW3202" i="10"/>
  <c r="BW3203" i="10"/>
  <c r="BW3204" i="10"/>
  <c r="BW3205" i="10"/>
  <c r="BW3206" i="10"/>
  <c r="BW3207" i="10"/>
  <c r="BW3208" i="10"/>
  <c r="BW3209" i="10"/>
  <c r="BW3210" i="10"/>
  <c r="BW3211" i="10"/>
  <c r="BW3212" i="10"/>
  <c r="BW3213" i="10"/>
  <c r="BW3214" i="10"/>
  <c r="BW3215" i="10"/>
  <c r="BW3216" i="10"/>
  <c r="BW3217" i="10"/>
  <c r="BW3218" i="10"/>
  <c r="BW3219" i="10"/>
  <c r="BW3220" i="10"/>
  <c r="BW3221" i="10"/>
  <c r="BW3222" i="10"/>
  <c r="BW3223" i="10"/>
  <c r="BW3224" i="10"/>
  <c r="BW3225" i="10"/>
  <c r="BW3226" i="10"/>
  <c r="BW3227" i="10"/>
  <c r="BW3228" i="10"/>
  <c r="BW3229" i="10"/>
  <c r="BW3230" i="10"/>
  <c r="BW3231" i="10"/>
  <c r="BW3232" i="10"/>
  <c r="BW3233" i="10"/>
  <c r="BW3234" i="10"/>
  <c r="BW3235" i="10"/>
  <c r="BW3236" i="10"/>
  <c r="BW3237" i="10"/>
  <c r="BW3238" i="10"/>
  <c r="BW3239" i="10"/>
  <c r="BW3240" i="10"/>
  <c r="BW3241" i="10"/>
  <c r="BW3242" i="10"/>
  <c r="BW3243" i="10"/>
  <c r="BW3244" i="10"/>
  <c r="BW3245" i="10"/>
  <c r="BW3246" i="10"/>
  <c r="BW3247" i="10"/>
  <c r="BW3248" i="10"/>
  <c r="BW3249" i="10"/>
  <c r="BW3250" i="10"/>
  <c r="BW3251" i="10"/>
  <c r="BW3252" i="10"/>
  <c r="BW3253" i="10"/>
  <c r="BW3254" i="10"/>
  <c r="BW3255" i="10"/>
  <c r="BW3256" i="10"/>
  <c r="BW3257" i="10"/>
  <c r="BW3258" i="10"/>
  <c r="BW3259" i="10"/>
  <c r="BW3260" i="10"/>
  <c r="BW3261" i="10"/>
  <c r="BW3262" i="10"/>
  <c r="BW3263" i="10"/>
  <c r="BW3264" i="10"/>
  <c r="BW3265" i="10"/>
  <c r="BW3266" i="10"/>
  <c r="BW3267" i="10"/>
  <c r="BW3268" i="10"/>
  <c r="BW3269" i="10"/>
  <c r="BW3270" i="10"/>
  <c r="BW3271" i="10"/>
  <c r="BW3272" i="10"/>
  <c r="BW3273" i="10"/>
  <c r="BW3274" i="10"/>
  <c r="BW3275" i="10"/>
  <c r="BW3276" i="10"/>
  <c r="BW3277" i="10"/>
  <c r="BW3278" i="10"/>
  <c r="BW3279" i="10"/>
  <c r="BW3280" i="10"/>
  <c r="BW3281" i="10"/>
  <c r="BW3282" i="10"/>
  <c r="BW3283" i="10"/>
  <c r="BW3284" i="10"/>
  <c r="BW3285" i="10"/>
  <c r="BW3286" i="10"/>
  <c r="BW3287" i="10"/>
  <c r="BW3288" i="10"/>
  <c r="BW3289" i="10"/>
  <c r="BW3290" i="10"/>
  <c r="BW3291" i="10"/>
  <c r="BW3292" i="10"/>
  <c r="BW3293" i="10"/>
  <c r="BW3294" i="10"/>
  <c r="BW3295" i="10"/>
  <c r="BW3296" i="10"/>
  <c r="BW3297" i="10"/>
  <c r="BW3298" i="10"/>
  <c r="BW3299" i="10"/>
  <c r="BW3300" i="10"/>
  <c r="BW3301" i="10"/>
  <c r="BW3302" i="10"/>
  <c r="BW3303" i="10"/>
  <c r="BW3304" i="10"/>
  <c r="BW3305" i="10"/>
  <c r="BW3306" i="10"/>
  <c r="BW3307" i="10"/>
  <c r="BW3308" i="10"/>
  <c r="BW3309" i="10"/>
  <c r="BW3310" i="10"/>
  <c r="BW3311" i="10"/>
  <c r="BW3312" i="10"/>
  <c r="BW3313" i="10"/>
  <c r="BW3314" i="10"/>
  <c r="BW3315" i="10"/>
  <c r="BW3316" i="10"/>
  <c r="BW3317" i="10"/>
  <c r="BW3318" i="10"/>
  <c r="BW3319" i="10"/>
  <c r="BW3320" i="10"/>
  <c r="BW3321" i="10"/>
  <c r="BW3322" i="10"/>
  <c r="BW3323" i="10"/>
  <c r="BW3324" i="10"/>
  <c r="BW3325" i="10"/>
  <c r="BW3326" i="10"/>
  <c r="BW3327" i="10"/>
  <c r="BW3328" i="10"/>
  <c r="BW3329" i="10"/>
  <c r="BW3330" i="10"/>
  <c r="BW3331" i="10"/>
  <c r="BW3332" i="10"/>
  <c r="BW3333" i="10"/>
  <c r="BW3334" i="10"/>
  <c r="BW3335" i="10"/>
  <c r="BW3336" i="10"/>
  <c r="BW3337" i="10"/>
  <c r="BW3338" i="10"/>
  <c r="BW3339" i="10"/>
  <c r="BW3340" i="10"/>
  <c r="BW3341" i="10"/>
  <c r="BW3342" i="10"/>
  <c r="BW3343" i="10"/>
  <c r="BW3344" i="10"/>
  <c r="BW3345" i="10"/>
  <c r="BW3346" i="10"/>
  <c r="BW3347" i="10"/>
  <c r="BW3348" i="10"/>
  <c r="BW3349" i="10"/>
  <c r="BW3350" i="10"/>
  <c r="BW3351" i="10"/>
  <c r="BW3352" i="10"/>
  <c r="BW3353" i="10"/>
  <c r="BW3354" i="10"/>
  <c r="BW3355" i="10"/>
  <c r="BW3356" i="10"/>
  <c r="BW3357" i="10"/>
  <c r="BW3358" i="10"/>
  <c r="BW3359" i="10"/>
  <c r="BW3360" i="10"/>
  <c r="BW3361" i="10"/>
  <c r="BW3362" i="10"/>
  <c r="BW3363" i="10"/>
  <c r="BW3364" i="10"/>
  <c r="BW3365" i="10"/>
  <c r="BW3366" i="10"/>
  <c r="BW3367" i="10"/>
  <c r="BW3368" i="10"/>
  <c r="BW3369" i="10"/>
  <c r="BW3370" i="10"/>
  <c r="BW3371" i="10"/>
  <c r="BW3372" i="10"/>
  <c r="BW3373" i="10"/>
  <c r="BW3374" i="10"/>
  <c r="BW3375" i="10"/>
  <c r="BW3376" i="10"/>
  <c r="BW3377" i="10"/>
  <c r="BW3378" i="10"/>
  <c r="BW3379" i="10"/>
  <c r="BW3380" i="10"/>
  <c r="BW3381" i="10"/>
  <c r="BW3382" i="10"/>
  <c r="BW3383" i="10"/>
  <c r="BW3384" i="10"/>
  <c r="BW3385" i="10"/>
  <c r="BW3386" i="10"/>
  <c r="BW3387" i="10"/>
  <c r="BW3388" i="10"/>
  <c r="BW3389" i="10"/>
  <c r="BW3390" i="10"/>
  <c r="BW3391" i="10"/>
  <c r="BW3392" i="10"/>
  <c r="BW3393" i="10"/>
  <c r="BW3394" i="10"/>
  <c r="BW3395" i="10"/>
  <c r="BW3396" i="10"/>
  <c r="BW3397" i="10"/>
  <c r="BW3398" i="10"/>
  <c r="BW3399" i="10"/>
  <c r="BW3400" i="10"/>
  <c r="BW3401" i="10"/>
  <c r="BW3402" i="10"/>
  <c r="BW3403" i="10"/>
  <c r="BW3404" i="10"/>
  <c r="BW3405" i="10"/>
  <c r="BW3406" i="10"/>
  <c r="BW3407" i="10"/>
  <c r="BW3408" i="10"/>
  <c r="BW3409" i="10"/>
  <c r="BW3410" i="10"/>
  <c r="BW3411" i="10"/>
  <c r="BW3412" i="10"/>
  <c r="BW3413" i="10"/>
  <c r="BW3414" i="10"/>
  <c r="BW3415" i="10"/>
  <c r="BW3416" i="10"/>
  <c r="BW3417" i="10"/>
  <c r="BW3418" i="10"/>
  <c r="BW3419" i="10"/>
  <c r="BW3420" i="10"/>
  <c r="BW3421" i="10"/>
  <c r="BW3422" i="10"/>
  <c r="BW3423" i="10"/>
  <c r="BW3424" i="10"/>
  <c r="BW3425" i="10"/>
  <c r="BW3426" i="10"/>
  <c r="BW3427" i="10"/>
  <c r="BW3428" i="10"/>
  <c r="BW3429" i="10"/>
  <c r="BW3430" i="10"/>
  <c r="BW3431" i="10"/>
  <c r="BW3432" i="10"/>
  <c r="BW3433" i="10"/>
  <c r="BW3434" i="10"/>
  <c r="BW3435" i="10"/>
  <c r="BW3436" i="10"/>
  <c r="BW3437" i="10"/>
  <c r="BW3438" i="10"/>
  <c r="BW3439" i="10"/>
  <c r="BW3440" i="10"/>
  <c r="BW3441" i="10"/>
  <c r="BW3442" i="10"/>
  <c r="BW3443" i="10"/>
  <c r="BW3444" i="10"/>
  <c r="BW3445" i="10"/>
  <c r="BW3446" i="10"/>
  <c r="BW3447" i="10"/>
  <c r="BW3448" i="10"/>
  <c r="BW3449" i="10"/>
  <c r="BW3450" i="10"/>
  <c r="BW3451" i="10"/>
  <c r="BW3452" i="10"/>
  <c r="BW3453" i="10"/>
  <c r="BW3454" i="10"/>
  <c r="BW3455" i="10"/>
  <c r="BW3456" i="10"/>
  <c r="BW3457" i="10"/>
  <c r="BW3458" i="10"/>
  <c r="BW3459" i="10"/>
  <c r="BW3460" i="10"/>
  <c r="BW3461" i="10"/>
  <c r="BW3462" i="10"/>
  <c r="BW3463" i="10"/>
  <c r="BW3464" i="10"/>
  <c r="BW3465" i="10"/>
  <c r="BW3466" i="10"/>
  <c r="BW3467" i="10"/>
  <c r="BW3468" i="10"/>
  <c r="BW3469" i="10"/>
  <c r="BW3470" i="10"/>
  <c r="BW3471" i="10"/>
  <c r="BW3472" i="10"/>
  <c r="BW3473" i="10"/>
  <c r="BW3474" i="10"/>
  <c r="BW3475" i="10"/>
  <c r="BW3476" i="10"/>
  <c r="BW3477" i="10"/>
  <c r="BW3478" i="10"/>
  <c r="BW3479" i="10"/>
  <c r="BW3480" i="10"/>
  <c r="BW3481" i="10"/>
  <c r="BW3482" i="10"/>
  <c r="BW3483" i="10"/>
  <c r="BW3484" i="10"/>
  <c r="BW3485" i="10"/>
  <c r="BW3486" i="10"/>
  <c r="BW3487" i="10"/>
  <c r="BW3488" i="10"/>
  <c r="BW3489" i="10"/>
  <c r="BW3490" i="10"/>
  <c r="BW3491" i="10"/>
  <c r="BW3492" i="10"/>
  <c r="BW3493" i="10"/>
  <c r="BW3494" i="10"/>
  <c r="BW3495" i="10"/>
  <c r="BW3496" i="10"/>
  <c r="BW3497" i="10"/>
  <c r="BW3498" i="10"/>
  <c r="BW3499" i="10"/>
  <c r="BW3500" i="10"/>
  <c r="BW3501" i="10"/>
  <c r="BW3502" i="10"/>
  <c r="BW3503" i="10"/>
  <c r="BW3504" i="10"/>
  <c r="BW3505" i="10"/>
  <c r="BW3506" i="10"/>
  <c r="BW3507" i="10"/>
  <c r="BW3508" i="10"/>
  <c r="BW3509" i="10"/>
  <c r="BW3510" i="10"/>
  <c r="BW3511" i="10"/>
  <c r="BW3512" i="10"/>
  <c r="BW3513" i="10"/>
  <c r="BW3514" i="10"/>
  <c r="BW3515" i="10"/>
  <c r="BW3516" i="10"/>
  <c r="BW3517" i="10"/>
  <c r="BW3518" i="10"/>
  <c r="BW3519" i="10"/>
  <c r="BW3520" i="10"/>
  <c r="BW3521" i="10"/>
  <c r="BW3522" i="10"/>
  <c r="BW3523" i="10"/>
  <c r="BW3524" i="10"/>
  <c r="BW3525" i="10"/>
  <c r="BW3526" i="10"/>
  <c r="BW3527" i="10"/>
  <c r="BW3528" i="10"/>
  <c r="BW3529" i="10"/>
  <c r="BW3530" i="10"/>
  <c r="BW3531" i="10"/>
  <c r="BW3532" i="10"/>
  <c r="BW3533" i="10"/>
  <c r="BW3534" i="10"/>
  <c r="BW3535" i="10"/>
  <c r="BW3536" i="10"/>
  <c r="BW3537" i="10"/>
  <c r="BW3538" i="10"/>
  <c r="BW3539" i="10"/>
  <c r="BW3540" i="10"/>
  <c r="BW3541" i="10"/>
  <c r="BW3542" i="10"/>
  <c r="BW3543" i="10"/>
  <c r="BW3544" i="10"/>
  <c r="BW3545" i="10"/>
  <c r="BW3546" i="10"/>
  <c r="BW3547" i="10"/>
  <c r="BW3548" i="10"/>
  <c r="BW3549" i="10"/>
  <c r="BW3550" i="10"/>
  <c r="BW3551" i="10"/>
  <c r="BW3552" i="10"/>
  <c r="BW3553" i="10"/>
  <c r="BW3554" i="10"/>
  <c r="BW3555" i="10"/>
  <c r="BW3556" i="10"/>
  <c r="BW3557" i="10"/>
  <c r="BW3558" i="10"/>
  <c r="BW3559" i="10"/>
  <c r="BW3560" i="10"/>
  <c r="BW3561" i="10"/>
  <c r="BW3562" i="10"/>
  <c r="BW3563" i="10"/>
  <c r="BW3564" i="10"/>
  <c r="BW3565" i="10"/>
  <c r="BW3566" i="10"/>
  <c r="BW3567" i="10"/>
  <c r="BW3568" i="10"/>
  <c r="BW3569" i="10"/>
  <c r="BW3570" i="10"/>
  <c r="BW3571" i="10"/>
  <c r="BW3572" i="10"/>
  <c r="BW3573" i="10"/>
  <c r="BW3574" i="10"/>
  <c r="BW3575" i="10"/>
  <c r="BW3576" i="10"/>
  <c r="BW3577" i="10"/>
  <c r="BW3578" i="10"/>
  <c r="BW3579" i="10"/>
  <c r="BW3580" i="10"/>
  <c r="BW3581" i="10"/>
  <c r="BW3582" i="10"/>
  <c r="BW3583" i="10"/>
  <c r="BW3584" i="10"/>
  <c r="BW3585" i="10"/>
  <c r="BW3586" i="10"/>
  <c r="BW3587" i="10"/>
  <c r="BW3588" i="10"/>
  <c r="BW3589" i="10"/>
  <c r="BW3590" i="10"/>
  <c r="BW3591" i="10"/>
  <c r="BW3592" i="10"/>
  <c r="BW3593" i="10"/>
  <c r="BW3594" i="10"/>
  <c r="BW3595" i="10"/>
  <c r="BW3596" i="10"/>
  <c r="BW3597" i="10"/>
  <c r="BW3598" i="10"/>
  <c r="BW3599" i="10"/>
  <c r="BW3600" i="10"/>
  <c r="BW3601" i="10"/>
  <c r="BW3602" i="10"/>
  <c r="BW3603" i="10"/>
  <c r="BW3604" i="10"/>
  <c r="BW3605" i="10"/>
  <c r="BW3606" i="10"/>
  <c r="BW3607" i="10"/>
  <c r="BW3608" i="10"/>
  <c r="BW3609" i="10"/>
  <c r="BW3610" i="10"/>
  <c r="BW3611" i="10"/>
  <c r="BW3612" i="10"/>
  <c r="BW3613" i="10"/>
  <c r="BW3614" i="10"/>
  <c r="BW3615" i="10"/>
  <c r="BW3616" i="10"/>
  <c r="BW3617" i="10"/>
  <c r="BW3618" i="10"/>
  <c r="BW3619" i="10"/>
  <c r="BW3620" i="10"/>
  <c r="BW3621" i="10"/>
  <c r="BW3622" i="10"/>
  <c r="BW3623" i="10"/>
  <c r="BW3624" i="10"/>
  <c r="BW3625" i="10"/>
  <c r="BW3626" i="10"/>
  <c r="BW3627" i="10"/>
  <c r="BW3628" i="10"/>
  <c r="BW3629" i="10"/>
  <c r="BW3630" i="10"/>
  <c r="BW3631" i="10"/>
  <c r="BW3632" i="10"/>
  <c r="BW3633" i="10"/>
  <c r="BW3634" i="10"/>
  <c r="BW3635" i="10"/>
  <c r="BW3636" i="10"/>
  <c r="BW3637" i="10"/>
  <c r="BW3638" i="10"/>
  <c r="BW3639" i="10"/>
  <c r="BW3640" i="10"/>
  <c r="BW3641" i="10"/>
  <c r="BW3642" i="10"/>
  <c r="BW3643" i="10"/>
  <c r="BW3644" i="10"/>
  <c r="BW3645" i="10"/>
  <c r="BW3646" i="10"/>
  <c r="BW3647" i="10"/>
  <c r="BW3648" i="10"/>
  <c r="BW3649" i="10"/>
  <c r="BW3650" i="10"/>
  <c r="BW3651" i="10"/>
  <c r="BW3652" i="10"/>
  <c r="BW3653" i="10"/>
  <c r="BW3654" i="10"/>
  <c r="BW3655" i="10"/>
  <c r="BW3656" i="10"/>
  <c r="BW3657" i="10"/>
  <c r="BW3658" i="10"/>
  <c r="BW3659" i="10"/>
  <c r="BW3660" i="10"/>
  <c r="BW3661" i="10"/>
  <c r="BW3662" i="10"/>
  <c r="BW3663" i="10"/>
  <c r="BW3664" i="10"/>
  <c r="BW3665" i="10"/>
  <c r="BW3666" i="10"/>
  <c r="BW3667" i="10"/>
  <c r="BW3668" i="10"/>
  <c r="BW3669" i="10"/>
  <c r="BW3670" i="10"/>
  <c r="BW3671" i="10"/>
  <c r="BW3672" i="10"/>
  <c r="BW3673" i="10"/>
  <c r="BW3674" i="10"/>
  <c r="BW3675" i="10"/>
  <c r="BW3676" i="10"/>
  <c r="BW3677" i="10"/>
  <c r="BW3678" i="10"/>
  <c r="BW3679" i="10"/>
  <c r="BW3680" i="10"/>
  <c r="BW3681" i="10"/>
  <c r="BW3682" i="10"/>
  <c r="BW3683" i="10"/>
  <c r="BW3684" i="10"/>
  <c r="BW3685" i="10"/>
  <c r="BW3686" i="10"/>
  <c r="BW3687" i="10"/>
  <c r="BW3688" i="10"/>
  <c r="BW3689" i="10"/>
  <c r="BW3690" i="10"/>
  <c r="BW3691" i="10"/>
  <c r="BW3692" i="10"/>
  <c r="BW3693" i="10"/>
  <c r="BW3694" i="10"/>
  <c r="BW3695" i="10"/>
  <c r="BW3696" i="10"/>
  <c r="BW3697" i="10"/>
  <c r="BW3698" i="10"/>
  <c r="BW3699" i="10"/>
  <c r="BW3700" i="10"/>
  <c r="BW3701" i="10"/>
  <c r="BW3702" i="10"/>
  <c r="BW3703" i="10"/>
  <c r="BW3704" i="10"/>
  <c r="BW3705" i="10"/>
  <c r="BW3706" i="10"/>
  <c r="BW3707" i="10"/>
  <c r="BW3708" i="10"/>
  <c r="BW3709" i="10"/>
  <c r="BW3710" i="10"/>
  <c r="BW3711" i="10"/>
  <c r="BW3712" i="10"/>
  <c r="BW3713" i="10"/>
  <c r="BW3714" i="10"/>
  <c r="BW3715" i="10"/>
  <c r="BW3716" i="10"/>
  <c r="BW3717" i="10"/>
  <c r="BW3718" i="10"/>
  <c r="BW3719" i="10"/>
  <c r="BW3720" i="10"/>
  <c r="BW3721" i="10"/>
  <c r="BW3722" i="10"/>
  <c r="BW3723" i="10"/>
  <c r="BW3724" i="10"/>
  <c r="BW3725" i="10"/>
  <c r="BW3726" i="10"/>
  <c r="BW3727" i="10"/>
  <c r="BW3728" i="10"/>
  <c r="BW3729" i="10"/>
  <c r="BW3730" i="10"/>
  <c r="BW3731" i="10"/>
  <c r="BW3732" i="10"/>
  <c r="BW3733" i="10"/>
  <c r="BW3734" i="10"/>
  <c r="BW3735" i="10"/>
  <c r="BW3736" i="10"/>
  <c r="BW3737" i="10"/>
  <c r="BW3738" i="10"/>
  <c r="BW3739" i="10"/>
  <c r="BW3740" i="10"/>
  <c r="BW3741" i="10"/>
  <c r="BW3742" i="10"/>
  <c r="BW3743" i="10"/>
  <c r="BW3744" i="10"/>
  <c r="BW3745" i="10"/>
  <c r="BW3746" i="10"/>
  <c r="BW3747" i="10"/>
  <c r="BW3748" i="10"/>
  <c r="BW3749" i="10"/>
  <c r="BW3750" i="10"/>
  <c r="BW3751" i="10"/>
  <c r="BW3752" i="10"/>
  <c r="BW3753" i="10"/>
  <c r="BW3754" i="10"/>
  <c r="BW3755" i="10"/>
  <c r="BW3756" i="10"/>
  <c r="BW3757" i="10"/>
  <c r="BW3758" i="10"/>
  <c r="BW3759" i="10"/>
  <c r="BW3760" i="10"/>
  <c r="BW3761" i="10"/>
  <c r="BW3762" i="10"/>
  <c r="BW3763" i="10"/>
  <c r="BW3764" i="10"/>
  <c r="BW3765" i="10"/>
  <c r="BW3766" i="10"/>
  <c r="BW3767" i="10"/>
  <c r="BW3768" i="10"/>
  <c r="BW3769" i="10"/>
  <c r="BW3770" i="10"/>
  <c r="BW3771" i="10"/>
  <c r="BW3772" i="10"/>
  <c r="BW3773" i="10"/>
  <c r="BW3774" i="10"/>
  <c r="BW3775" i="10"/>
  <c r="BW3776" i="10"/>
  <c r="BW3777" i="10"/>
  <c r="BW3778" i="10"/>
  <c r="BW3779" i="10"/>
  <c r="BW3780" i="10"/>
  <c r="BW3781" i="10"/>
  <c r="BW3782" i="10"/>
  <c r="BW3783" i="10"/>
  <c r="BW3784" i="10"/>
  <c r="BW3785" i="10"/>
  <c r="BW3786" i="10"/>
  <c r="BW3787" i="10"/>
  <c r="BW3788" i="10"/>
  <c r="BW3789" i="10"/>
  <c r="BW3790" i="10"/>
  <c r="BW3791" i="10"/>
  <c r="BW3792" i="10"/>
  <c r="BW3793" i="10"/>
  <c r="BW3794" i="10"/>
  <c r="BW3795" i="10"/>
  <c r="BW3796" i="10"/>
  <c r="BW3797" i="10"/>
  <c r="BW3798" i="10"/>
  <c r="BW3799" i="10"/>
  <c r="BW3800" i="10"/>
  <c r="BW3801" i="10"/>
  <c r="BW3802" i="10"/>
  <c r="BW3803" i="10"/>
  <c r="BW3804" i="10"/>
  <c r="BW3805" i="10"/>
  <c r="BW3806" i="10"/>
  <c r="BW3807" i="10"/>
  <c r="BW3808" i="10"/>
  <c r="BW3809" i="10"/>
  <c r="BW3810" i="10"/>
  <c r="BW3811" i="10"/>
  <c r="BW3812" i="10"/>
  <c r="BW3813" i="10"/>
  <c r="BW3814" i="10"/>
  <c r="BW3815" i="10"/>
  <c r="BW3816" i="10"/>
  <c r="BW3817" i="10"/>
  <c r="BW3818" i="10"/>
  <c r="BW3819" i="10"/>
  <c r="BW3820" i="10"/>
  <c r="BW3821" i="10"/>
  <c r="BW3822" i="10"/>
  <c r="BW3823" i="10"/>
  <c r="BW3824" i="10"/>
  <c r="BW3825" i="10"/>
  <c r="BW3826" i="10"/>
  <c r="BW3827" i="10"/>
  <c r="BW3828" i="10"/>
  <c r="BW3829" i="10"/>
  <c r="BW3830" i="10"/>
  <c r="BW3831" i="10"/>
  <c r="BW3832" i="10"/>
  <c r="BW3833" i="10"/>
  <c r="BW3834" i="10"/>
  <c r="BW3835" i="10"/>
  <c r="BW3836" i="10"/>
  <c r="BW3837" i="10"/>
  <c r="BW3838" i="10"/>
  <c r="BW3839" i="10"/>
  <c r="BW3840" i="10"/>
  <c r="BW3841" i="10"/>
  <c r="BW3842" i="10"/>
  <c r="BW3843" i="10"/>
  <c r="BW3844" i="10"/>
  <c r="BW3845" i="10"/>
  <c r="BW3846" i="10"/>
  <c r="BW3847" i="10"/>
  <c r="BW3848" i="10"/>
  <c r="BW3849" i="10"/>
  <c r="BW3850" i="10"/>
  <c r="BW3851" i="10"/>
  <c r="BW3852" i="10"/>
  <c r="BW3853" i="10"/>
  <c r="BW3854" i="10"/>
  <c r="BW3855" i="10"/>
  <c r="BW3856" i="10"/>
  <c r="BW3857" i="10"/>
  <c r="BW3858" i="10"/>
  <c r="BW3859" i="10"/>
  <c r="BW3860" i="10"/>
  <c r="BW3861" i="10"/>
  <c r="BW3862" i="10"/>
  <c r="BW3863" i="10"/>
  <c r="BW3864" i="10"/>
  <c r="BW3865" i="10"/>
  <c r="BW3866" i="10"/>
  <c r="BW3867" i="10"/>
  <c r="BW3868" i="10"/>
  <c r="BW3869" i="10"/>
  <c r="BW3870" i="10"/>
  <c r="BW3871" i="10"/>
  <c r="BW3872" i="10"/>
  <c r="BW3873" i="10"/>
  <c r="BW3874" i="10"/>
  <c r="BW3875" i="10"/>
  <c r="BW3876" i="10"/>
  <c r="BW3877" i="10"/>
  <c r="BW3878" i="10"/>
  <c r="BW3879" i="10"/>
  <c r="BW3880" i="10"/>
  <c r="BW3881" i="10"/>
  <c r="BW3882" i="10"/>
  <c r="BW3883" i="10"/>
  <c r="BW3884" i="10"/>
  <c r="BW3885" i="10"/>
  <c r="BW3886" i="10"/>
  <c r="BW3887" i="10"/>
  <c r="BW3888" i="10"/>
  <c r="BW3889" i="10"/>
  <c r="BW3890" i="10"/>
  <c r="BW3891" i="10"/>
  <c r="BW3892" i="10"/>
  <c r="BW3893" i="10"/>
  <c r="BW3894" i="10"/>
  <c r="BW3895" i="10"/>
  <c r="BW3896" i="10"/>
  <c r="BW3897" i="10"/>
  <c r="BW3898" i="10"/>
  <c r="BW3899" i="10"/>
  <c r="BW3900" i="10"/>
  <c r="BW3901" i="10"/>
  <c r="BW3902" i="10"/>
  <c r="BW3903" i="10"/>
  <c r="BW3904" i="10"/>
  <c r="BW3905" i="10"/>
  <c r="BW3906" i="10"/>
  <c r="BW3907" i="10"/>
  <c r="BW3908" i="10"/>
  <c r="BW3909" i="10"/>
  <c r="BW3910" i="10"/>
  <c r="BW3911" i="10"/>
  <c r="BW3912" i="10"/>
  <c r="BW3913" i="10"/>
  <c r="BW3914" i="10"/>
  <c r="BW3915" i="10"/>
  <c r="BW3916" i="10"/>
  <c r="BW3917" i="10"/>
  <c r="BW3918" i="10"/>
  <c r="BW3919" i="10"/>
  <c r="BW3920" i="10"/>
  <c r="BW3921" i="10"/>
  <c r="BW3922" i="10"/>
  <c r="BW3923" i="10"/>
  <c r="BW3924" i="10"/>
  <c r="BW3925" i="10"/>
  <c r="BW3926" i="10"/>
  <c r="BW3927" i="10"/>
  <c r="BW3928" i="10"/>
  <c r="BW3929" i="10"/>
  <c r="BW3930" i="10"/>
  <c r="BW3931" i="10"/>
  <c r="BW3932" i="10"/>
  <c r="BW3933" i="10"/>
  <c r="BW3934" i="10"/>
  <c r="BW3935" i="10"/>
  <c r="BW3936" i="10"/>
  <c r="BW3937" i="10"/>
  <c r="BW3938" i="10"/>
  <c r="BW3939" i="10"/>
  <c r="BW3940" i="10"/>
  <c r="BW3941" i="10"/>
  <c r="BW3942" i="10"/>
  <c r="BW3943" i="10"/>
  <c r="BW3944" i="10"/>
  <c r="BW3945" i="10"/>
  <c r="BW3946" i="10"/>
  <c r="BW3947" i="10"/>
  <c r="BW3948" i="10"/>
  <c r="BW3949" i="10"/>
  <c r="BW3950" i="10"/>
  <c r="BW3951" i="10"/>
  <c r="BW3952" i="10"/>
  <c r="BW3953" i="10"/>
  <c r="BW3954" i="10"/>
  <c r="BW3955" i="10"/>
  <c r="BW3956" i="10"/>
  <c r="BW3957" i="10"/>
  <c r="BW3958" i="10"/>
  <c r="BW3959" i="10"/>
  <c r="BW3960" i="10"/>
  <c r="BW3961" i="10"/>
  <c r="BW3962" i="10"/>
  <c r="BW3963" i="10"/>
  <c r="BW3964" i="10"/>
  <c r="BW3965" i="10"/>
  <c r="BW3966" i="10"/>
  <c r="BW3967" i="10"/>
  <c r="BW3968" i="10"/>
  <c r="BW3969" i="10"/>
  <c r="BW3970" i="10"/>
  <c r="BW3971" i="10"/>
  <c r="BW3972" i="10"/>
  <c r="BW3973" i="10"/>
  <c r="BW3974" i="10"/>
  <c r="BW3975" i="10"/>
  <c r="BW3976" i="10"/>
  <c r="BW3977" i="10"/>
  <c r="BW3978" i="10"/>
  <c r="BW3979" i="10"/>
  <c r="BW3980" i="10"/>
  <c r="BW3981" i="10"/>
  <c r="BW3982" i="10"/>
  <c r="BW3983" i="10"/>
  <c r="BW3984" i="10"/>
  <c r="BW3985" i="10"/>
  <c r="BW3986" i="10"/>
  <c r="BW3987" i="10"/>
  <c r="BW3988" i="10"/>
  <c r="BW3989" i="10"/>
  <c r="BW3990" i="10"/>
  <c r="BW3991" i="10"/>
  <c r="BW3992" i="10"/>
  <c r="BW3993" i="10"/>
  <c r="BW3994" i="10"/>
  <c r="BW3995" i="10"/>
  <c r="BW3996" i="10"/>
  <c r="BW3997" i="10"/>
  <c r="BW3998" i="10"/>
  <c r="BW3999" i="10"/>
  <c r="BW4000" i="10"/>
  <c r="BW4001" i="10"/>
  <c r="BW4002" i="10"/>
  <c r="BW4003" i="10"/>
  <c r="BW4004" i="10"/>
  <c r="BW4005" i="10"/>
  <c r="BW4006" i="10"/>
  <c r="BW4007" i="10"/>
  <c r="BW4008" i="10"/>
  <c r="BW4009" i="10"/>
  <c r="BW4010" i="10"/>
  <c r="BW4011" i="10"/>
  <c r="BW4012" i="10"/>
  <c r="BW4013" i="10"/>
  <c r="BW4014" i="10"/>
  <c r="BW4015" i="10"/>
  <c r="BW4016" i="10"/>
  <c r="BW4017" i="10"/>
  <c r="BW4018" i="10"/>
  <c r="BW4019" i="10"/>
  <c r="BW4020" i="10"/>
  <c r="BW4021" i="10"/>
  <c r="BW4022" i="10"/>
  <c r="BW4023" i="10"/>
  <c r="BW4024" i="10"/>
  <c r="BW4025" i="10"/>
  <c r="BW4026" i="10"/>
  <c r="BW4027" i="10"/>
  <c r="BW4028" i="10"/>
  <c r="BW4029" i="10"/>
  <c r="BW4030" i="10"/>
  <c r="BW4031" i="10"/>
  <c r="BW4032" i="10"/>
  <c r="BW4033" i="10"/>
  <c r="BW4034" i="10"/>
  <c r="BW4035" i="10"/>
  <c r="BW4036" i="10"/>
  <c r="BW4037" i="10"/>
  <c r="BW4038" i="10"/>
  <c r="BW4039" i="10"/>
  <c r="BW4040" i="10"/>
  <c r="BW4041" i="10"/>
  <c r="BW4042" i="10"/>
  <c r="BW4043" i="10"/>
  <c r="BW4044" i="10"/>
  <c r="BW4045" i="10"/>
  <c r="BW4046" i="10"/>
  <c r="BW4047" i="10"/>
  <c r="BW4048" i="10"/>
  <c r="BW4049" i="10"/>
  <c r="BW4050" i="10"/>
  <c r="BW4051" i="10"/>
  <c r="BW4052" i="10"/>
  <c r="BW4053" i="10"/>
  <c r="BW4054" i="10"/>
  <c r="BW4055" i="10"/>
  <c r="BW4056" i="10"/>
  <c r="BW4057" i="10"/>
  <c r="BW4058" i="10"/>
  <c r="BW4059" i="10"/>
  <c r="BW4060" i="10"/>
  <c r="BW4061" i="10"/>
  <c r="BW4062" i="10"/>
  <c r="BW4063" i="10"/>
  <c r="BW4064" i="10"/>
  <c r="BW4065" i="10"/>
  <c r="BW4066" i="10"/>
  <c r="BW4067" i="10"/>
  <c r="BW4068" i="10"/>
  <c r="BW4069" i="10"/>
  <c r="BW4070" i="10"/>
  <c r="BW4071" i="10"/>
  <c r="BW4072" i="10"/>
  <c r="BW4073" i="10"/>
  <c r="BW4074" i="10"/>
  <c r="BW4075" i="10"/>
  <c r="BW4076" i="10"/>
  <c r="BW4077" i="10"/>
  <c r="BW4078" i="10"/>
  <c r="BW4079" i="10"/>
  <c r="BW4080" i="10"/>
  <c r="BW4081" i="10"/>
  <c r="BW4082" i="10"/>
  <c r="BW4083" i="10"/>
  <c r="BW4084" i="10"/>
  <c r="BW4085" i="10"/>
  <c r="BW4086" i="10"/>
  <c r="BW4087" i="10"/>
  <c r="BW4088" i="10"/>
  <c r="BW4089" i="10"/>
  <c r="BW4090" i="10"/>
  <c r="BW4091" i="10"/>
  <c r="BW4092" i="10"/>
  <c r="BW4093" i="10"/>
  <c r="BW4094" i="10"/>
  <c r="BW4095" i="10"/>
  <c r="BW4096" i="10"/>
  <c r="BW4097" i="10"/>
  <c r="BW4098" i="10"/>
  <c r="BW4099" i="10"/>
  <c r="BW4100" i="10"/>
  <c r="BW4101" i="10"/>
  <c r="BW4102" i="10"/>
  <c r="BW4103" i="10"/>
  <c r="BW4104" i="10"/>
  <c r="BW4105" i="10"/>
  <c r="BW4106" i="10"/>
  <c r="BW4107" i="10"/>
  <c r="BW4108" i="10"/>
  <c r="BW4109" i="10"/>
  <c r="BW4110" i="10"/>
  <c r="BW4111" i="10"/>
  <c r="BW4112" i="10"/>
  <c r="BW4113" i="10"/>
  <c r="BW4114" i="10"/>
  <c r="BW4115" i="10"/>
  <c r="BW4116" i="10"/>
  <c r="BW4117" i="10"/>
  <c r="BW4118" i="10"/>
  <c r="BW4119" i="10"/>
  <c r="BW4120" i="10"/>
  <c r="BW4121" i="10"/>
  <c r="BW4122" i="10"/>
  <c r="BW4123" i="10"/>
  <c r="BW4124" i="10"/>
  <c r="BW4125" i="10"/>
  <c r="BW4126" i="10"/>
  <c r="BW4127" i="10"/>
  <c r="BW4128" i="10"/>
  <c r="BW4129" i="10"/>
  <c r="BW4130" i="10"/>
  <c r="BW4131" i="10"/>
  <c r="BW4132" i="10"/>
  <c r="BW4133" i="10"/>
  <c r="BW4134" i="10"/>
  <c r="BW4135" i="10"/>
  <c r="BW4136" i="10"/>
  <c r="BW4137" i="10"/>
  <c r="BW4138" i="10"/>
  <c r="BW4139" i="10"/>
  <c r="BW4140" i="10"/>
  <c r="BW4141" i="10"/>
  <c r="BW4142" i="10"/>
  <c r="BW4143" i="10"/>
  <c r="BW4144" i="10"/>
  <c r="BW4145" i="10"/>
  <c r="BW4146" i="10"/>
  <c r="BW4147" i="10"/>
  <c r="BW4148" i="10"/>
  <c r="BW4149" i="10"/>
  <c r="BW4150" i="10"/>
  <c r="BW4151" i="10"/>
  <c r="BW4152" i="10"/>
  <c r="BW4153" i="10"/>
  <c r="BW4154" i="10"/>
  <c r="BW4155" i="10"/>
  <c r="BW4156" i="10"/>
  <c r="BW4157" i="10"/>
  <c r="BW4158" i="10"/>
  <c r="BW4159" i="10"/>
  <c r="BW4160" i="10"/>
  <c r="BW4161" i="10"/>
  <c r="BW4162" i="10"/>
  <c r="BW4163" i="10"/>
  <c r="BW4164" i="10"/>
  <c r="BW4165" i="10"/>
  <c r="BW4166" i="10"/>
  <c r="BW4167" i="10"/>
  <c r="BW4168" i="10"/>
  <c r="BW4169" i="10"/>
  <c r="BW4170" i="10"/>
  <c r="BW4171" i="10"/>
  <c r="BW4172" i="10"/>
  <c r="BW4173" i="10"/>
  <c r="BW4174" i="10"/>
  <c r="BW4175" i="10"/>
  <c r="BW4176" i="10"/>
  <c r="BW4177" i="10"/>
  <c r="BW4178" i="10"/>
  <c r="BW4179" i="10"/>
  <c r="BW4180" i="10"/>
  <c r="BW4181" i="10"/>
  <c r="BW4182" i="10"/>
  <c r="BW4183" i="10"/>
  <c r="BW4184" i="10"/>
  <c r="BW4185" i="10"/>
  <c r="BW4186" i="10"/>
  <c r="BW4187" i="10"/>
  <c r="BW4188" i="10"/>
  <c r="BW4189" i="10"/>
  <c r="BW4190" i="10"/>
  <c r="BW4191" i="10"/>
  <c r="BW4192" i="10"/>
  <c r="BW4193" i="10"/>
  <c r="BW4194" i="10"/>
  <c r="BW4195" i="10"/>
  <c r="BW4196" i="10"/>
  <c r="BW4197" i="10"/>
  <c r="BW4198" i="10"/>
  <c r="BW4199" i="10"/>
  <c r="BW4200" i="10"/>
  <c r="BW4201" i="10"/>
  <c r="BW4202" i="10"/>
  <c r="BW4203" i="10"/>
  <c r="BW4204" i="10"/>
  <c r="BW4205" i="10"/>
  <c r="BW4206" i="10"/>
  <c r="BW4207" i="10"/>
  <c r="BW4208" i="10"/>
  <c r="BW4209" i="10"/>
  <c r="BW4210" i="10"/>
  <c r="BW4211" i="10"/>
  <c r="BW4212" i="10"/>
  <c r="BW4213" i="10"/>
  <c r="BW4214" i="10"/>
  <c r="BW4215" i="10"/>
  <c r="BW4216" i="10"/>
  <c r="BW4217" i="10"/>
  <c r="BW4218" i="10"/>
  <c r="BW4219" i="10"/>
  <c r="BW4220" i="10"/>
  <c r="BW4221" i="10"/>
  <c r="BW4222" i="10"/>
  <c r="BW4223" i="10"/>
  <c r="BW4224" i="10"/>
  <c r="BW4225" i="10"/>
  <c r="BW4226" i="10"/>
  <c r="BW4227" i="10"/>
  <c r="BW4228" i="10"/>
  <c r="BW4229" i="10"/>
  <c r="BW4230" i="10"/>
  <c r="BW4231" i="10"/>
  <c r="BW4232" i="10"/>
  <c r="BW4233" i="10"/>
  <c r="BW4234" i="10"/>
  <c r="BW4235" i="10"/>
  <c r="BW4236" i="10"/>
  <c r="BW4237" i="10"/>
  <c r="BW4238" i="10"/>
  <c r="BW4239" i="10"/>
  <c r="BW4240" i="10"/>
  <c r="BW4241" i="10"/>
  <c r="BW4242" i="10"/>
  <c r="BW4243" i="10"/>
  <c r="BW4244" i="10"/>
  <c r="BW4245" i="10"/>
  <c r="BW4246" i="10"/>
  <c r="BW4247" i="10"/>
  <c r="BW4248" i="10"/>
  <c r="BW4249" i="10"/>
  <c r="BW4250" i="10"/>
  <c r="BW4251" i="10"/>
  <c r="BW4252" i="10"/>
  <c r="BW4253" i="10"/>
  <c r="BW4254" i="10"/>
  <c r="BW4255" i="10"/>
  <c r="BW4256" i="10"/>
  <c r="BW4257" i="10"/>
  <c r="BW4258" i="10"/>
  <c r="BW4259" i="10"/>
  <c r="BW4260" i="10"/>
  <c r="BW4261" i="10"/>
  <c r="BW4262" i="10"/>
  <c r="BW4263" i="10"/>
  <c r="BW4264" i="10"/>
  <c r="BW4265" i="10"/>
  <c r="BW4266" i="10"/>
  <c r="BW4267" i="10"/>
  <c r="BW4268" i="10"/>
  <c r="BW4269" i="10"/>
  <c r="BW4270" i="10"/>
  <c r="BW4271" i="10"/>
  <c r="BW4272" i="10"/>
  <c r="BW4273" i="10"/>
  <c r="BW4274" i="10"/>
  <c r="BW4275" i="10"/>
  <c r="BW4276" i="10"/>
  <c r="BW4277" i="10"/>
  <c r="BW4278" i="10"/>
  <c r="BW4279" i="10"/>
  <c r="BW4280" i="10"/>
  <c r="BW4281" i="10"/>
  <c r="BW4282" i="10"/>
  <c r="BW4283" i="10"/>
  <c r="BW4284" i="10"/>
  <c r="BW4285" i="10"/>
  <c r="BW4286" i="10"/>
  <c r="BW4287" i="10"/>
  <c r="BW4288" i="10"/>
  <c r="BW4289" i="10"/>
  <c r="BW4290" i="10"/>
  <c r="BW4291" i="10"/>
  <c r="BW4292" i="10"/>
  <c r="BW4293" i="10"/>
  <c r="BW4294" i="10"/>
  <c r="BW4295" i="10"/>
  <c r="BW4296" i="10"/>
  <c r="BW4297" i="10"/>
  <c r="BW4298" i="10"/>
  <c r="BW4299" i="10"/>
  <c r="BW4300" i="10"/>
  <c r="BW4301" i="10"/>
  <c r="BW4302" i="10"/>
  <c r="BW4303" i="10"/>
  <c r="BW4304" i="10"/>
  <c r="BW4305" i="10"/>
  <c r="BW4306" i="10"/>
  <c r="BW4307" i="10"/>
  <c r="BW4308" i="10"/>
  <c r="BW4309" i="10"/>
  <c r="BW4310" i="10"/>
  <c r="BW4311" i="10"/>
  <c r="BW4312" i="10"/>
  <c r="BW4313" i="10"/>
  <c r="BW4314" i="10"/>
  <c r="BW4315" i="10"/>
  <c r="BW4316" i="10"/>
  <c r="BW4317" i="10"/>
  <c r="BW4318" i="10"/>
  <c r="BW4319" i="10"/>
  <c r="BW4320" i="10"/>
  <c r="BW4321" i="10"/>
  <c r="BW4322" i="10"/>
  <c r="BW4323" i="10"/>
  <c r="BW4324" i="10"/>
  <c r="BW4325" i="10"/>
  <c r="BW4326" i="10"/>
  <c r="BW4327" i="10"/>
  <c r="BW4328" i="10"/>
  <c r="BW4329" i="10"/>
  <c r="BW4330" i="10"/>
  <c r="BW4331" i="10"/>
  <c r="BW4332" i="10"/>
  <c r="BW4333" i="10"/>
  <c r="BW4334" i="10"/>
  <c r="BW4335" i="10"/>
  <c r="BW4336" i="10"/>
  <c r="BW4337" i="10"/>
  <c r="BW4338" i="10"/>
  <c r="BW4339" i="10"/>
  <c r="BW4340" i="10"/>
  <c r="BW4341" i="10"/>
  <c r="BW4342" i="10"/>
  <c r="BW4343" i="10"/>
  <c r="BW4344" i="10"/>
  <c r="BW4345" i="10"/>
  <c r="BW4346" i="10"/>
  <c r="BW4347" i="10"/>
  <c r="BW4348" i="10"/>
  <c r="BW4349" i="10"/>
  <c r="BW4350" i="10"/>
  <c r="BW4351" i="10"/>
  <c r="BW4352" i="10"/>
  <c r="BW4353" i="10"/>
  <c r="BW4354" i="10"/>
  <c r="BW4355" i="10"/>
  <c r="BW4356" i="10"/>
  <c r="BW4357" i="10"/>
  <c r="BW4358" i="10"/>
  <c r="BW4359" i="10"/>
  <c r="BW4360" i="10"/>
  <c r="BW4361" i="10"/>
  <c r="BW4362" i="10"/>
  <c r="BW4363" i="10"/>
  <c r="BW4364" i="10"/>
  <c r="BW4365" i="10"/>
  <c r="BW4366" i="10"/>
  <c r="BW4367" i="10"/>
  <c r="BW4368" i="10"/>
  <c r="BW4369" i="10"/>
  <c r="BW4370" i="10"/>
  <c r="BW4371" i="10"/>
  <c r="BW4372" i="10"/>
  <c r="BW4373" i="10"/>
  <c r="BW4374" i="10"/>
  <c r="BW4375" i="10"/>
  <c r="BW4376" i="10"/>
  <c r="BW4377" i="10"/>
  <c r="BW4378" i="10"/>
  <c r="BW4379" i="10"/>
  <c r="BW4380" i="10"/>
  <c r="BW4381" i="10"/>
  <c r="BW4382" i="10"/>
  <c r="BW4383" i="10"/>
  <c r="BW4384" i="10"/>
  <c r="BW4385" i="10"/>
  <c r="BW4386" i="10"/>
  <c r="BW4387" i="10"/>
  <c r="BW4388" i="10"/>
  <c r="BW4389" i="10"/>
  <c r="BW4390" i="10"/>
  <c r="BW4391" i="10"/>
  <c r="BW4392" i="10"/>
  <c r="BW4393" i="10"/>
  <c r="BW4394" i="10"/>
  <c r="BW4395" i="10"/>
  <c r="BW4396" i="10"/>
  <c r="BW4397" i="10"/>
  <c r="BW4398" i="10"/>
  <c r="BW4399" i="10"/>
  <c r="BW4400" i="10"/>
  <c r="BW4401" i="10"/>
  <c r="BW4402" i="10"/>
  <c r="BW4403" i="10"/>
  <c r="BW4404" i="10"/>
  <c r="BW4405" i="10"/>
  <c r="BW4406" i="10"/>
  <c r="BW4407" i="10"/>
  <c r="BW4408" i="10"/>
  <c r="BW4409" i="10"/>
  <c r="BW4410" i="10"/>
  <c r="BW4411" i="10"/>
  <c r="BW4412" i="10"/>
  <c r="BW4413" i="10"/>
  <c r="BW4414" i="10"/>
  <c r="BW4415" i="10"/>
  <c r="BW4416" i="10"/>
  <c r="BW4417" i="10"/>
  <c r="BW4418" i="10"/>
  <c r="BW4419" i="10"/>
  <c r="BW4420" i="10"/>
  <c r="BW4421" i="10"/>
  <c r="BW4422" i="10"/>
  <c r="BW4423" i="10"/>
  <c r="BW4424" i="10"/>
  <c r="BW4425" i="10"/>
  <c r="BW4426" i="10"/>
  <c r="BW4427" i="10"/>
  <c r="BW4428" i="10"/>
  <c r="BW4429" i="10"/>
  <c r="BW4430" i="10"/>
  <c r="BW4431" i="10"/>
  <c r="BW4432" i="10"/>
  <c r="BW4433" i="10"/>
  <c r="BW4434" i="10"/>
  <c r="BW4435" i="10"/>
  <c r="BW4436" i="10"/>
  <c r="BW4437" i="10"/>
  <c r="BW4438" i="10"/>
  <c r="BW4439" i="10"/>
  <c r="BW4440" i="10"/>
  <c r="BW4441" i="10"/>
  <c r="BW4442" i="10"/>
  <c r="BW4443" i="10"/>
  <c r="BW4444" i="10"/>
  <c r="BW4445" i="10"/>
  <c r="BW4446" i="10"/>
  <c r="BW4447" i="10"/>
  <c r="BW4448" i="10"/>
  <c r="BW4449" i="10"/>
  <c r="BW4450" i="10"/>
  <c r="BW4451" i="10"/>
  <c r="BW4452" i="10"/>
  <c r="BW4453" i="10"/>
  <c r="BW4454" i="10"/>
  <c r="BW4455" i="10"/>
  <c r="BW4456" i="10"/>
  <c r="BW4457" i="10"/>
  <c r="BW4458" i="10"/>
  <c r="BW4459" i="10"/>
  <c r="BW4460" i="10"/>
  <c r="BW4461" i="10"/>
  <c r="BW4462" i="10"/>
  <c r="BW4463" i="10"/>
  <c r="BW4464" i="10"/>
  <c r="BW4465" i="10"/>
  <c r="BW4466" i="10"/>
  <c r="BW4467" i="10"/>
  <c r="BW4468" i="10"/>
  <c r="BW4469" i="10"/>
  <c r="BW4470" i="10"/>
  <c r="BW4471" i="10"/>
  <c r="BW4472" i="10"/>
  <c r="BW4473" i="10"/>
  <c r="BW4474" i="10"/>
  <c r="BW4475" i="10"/>
  <c r="BW4476" i="10"/>
  <c r="BW4477" i="10"/>
  <c r="BW4478" i="10"/>
  <c r="BW4479" i="10"/>
  <c r="BW4480" i="10"/>
  <c r="BW4481" i="10"/>
  <c r="BW4482" i="10"/>
  <c r="BW4483" i="10"/>
  <c r="BW4484" i="10"/>
  <c r="BW4485" i="10"/>
  <c r="BW4486" i="10"/>
  <c r="BW4487" i="10"/>
  <c r="BW4488" i="10"/>
  <c r="BW4489" i="10"/>
  <c r="BW4490" i="10"/>
  <c r="BW4491" i="10"/>
  <c r="BW4492" i="10"/>
  <c r="BW4493" i="10"/>
  <c r="BW4494" i="10"/>
  <c r="BW4495" i="10"/>
  <c r="BW4496" i="10"/>
  <c r="BW4497" i="10"/>
  <c r="BW4498" i="10"/>
  <c r="BW4499" i="10"/>
  <c r="BW4500" i="10"/>
  <c r="BW4501" i="10"/>
  <c r="BW4502" i="10"/>
  <c r="BW4503" i="10"/>
  <c r="BW4504" i="10"/>
  <c r="BW4505" i="10"/>
  <c r="BW4506" i="10"/>
  <c r="BW4507" i="10"/>
  <c r="BW4508" i="10"/>
  <c r="BW4509" i="10"/>
  <c r="BW4510" i="10"/>
  <c r="BW4511" i="10"/>
  <c r="BW4512" i="10"/>
  <c r="BW4513" i="10"/>
  <c r="BW4514" i="10"/>
  <c r="BW4515" i="10"/>
  <c r="BW4516" i="10"/>
  <c r="BW4517" i="10"/>
  <c r="BW4518" i="10"/>
  <c r="BW4519" i="10"/>
  <c r="BW4520" i="10"/>
  <c r="BW4521" i="10"/>
  <c r="BW4522" i="10"/>
  <c r="BW4523" i="10"/>
  <c r="BW4524" i="10"/>
  <c r="BW4525" i="10"/>
  <c r="BW4526" i="10"/>
  <c r="BW4527" i="10"/>
  <c r="BW4528" i="10"/>
  <c r="BW4529" i="10"/>
  <c r="BW4530" i="10"/>
  <c r="BW4531" i="10"/>
  <c r="BW4532" i="10"/>
  <c r="BW4533" i="10"/>
  <c r="BW4534" i="10"/>
  <c r="BW4535" i="10"/>
  <c r="BW4536" i="10"/>
  <c r="BW4537" i="10"/>
  <c r="BW4538" i="10"/>
  <c r="BW4539" i="10"/>
  <c r="BW4540" i="10"/>
  <c r="BW4541" i="10"/>
  <c r="BW4542" i="10"/>
  <c r="BW4543" i="10"/>
  <c r="BW4544" i="10"/>
  <c r="BW4545" i="10"/>
  <c r="BW4546" i="10"/>
  <c r="BW4547" i="10"/>
  <c r="BW4548" i="10"/>
  <c r="BW4549" i="10"/>
  <c r="BW4550" i="10"/>
  <c r="BW4551" i="10"/>
  <c r="BW4552" i="10"/>
  <c r="BW4553" i="10"/>
  <c r="BW4554" i="10"/>
  <c r="BW4555" i="10"/>
  <c r="BW4556" i="10"/>
  <c r="BW4557" i="10"/>
  <c r="BW4558" i="10"/>
  <c r="BW4559" i="10"/>
  <c r="BW4560" i="10"/>
  <c r="BW4561" i="10"/>
  <c r="BW4562" i="10"/>
  <c r="BW4563" i="10"/>
  <c r="BW4564" i="10"/>
  <c r="BW4565" i="10"/>
  <c r="BW4566" i="10"/>
  <c r="BW4567" i="10"/>
  <c r="BW4568" i="10"/>
  <c r="BW4569" i="10"/>
  <c r="BW4570" i="10"/>
  <c r="BW4571" i="10"/>
  <c r="BW4572" i="10"/>
  <c r="BW4573" i="10"/>
  <c r="BW4574" i="10"/>
  <c r="BW4575" i="10"/>
  <c r="BW4576" i="10"/>
  <c r="BW4577" i="10"/>
  <c r="BW4578" i="10"/>
  <c r="BW4579" i="10"/>
  <c r="BW4580" i="10"/>
  <c r="BW4581" i="10"/>
  <c r="BW4582" i="10"/>
  <c r="BW4583" i="10"/>
  <c r="BW4584" i="10"/>
  <c r="BW4585" i="10"/>
  <c r="BW4586" i="10"/>
  <c r="BW4587" i="10"/>
  <c r="BW4588" i="10"/>
  <c r="BW4589" i="10"/>
  <c r="BW4590" i="10"/>
  <c r="BW4591" i="10"/>
  <c r="BW4592" i="10"/>
  <c r="BW4593" i="10"/>
  <c r="BW4594" i="10"/>
  <c r="BW4595" i="10"/>
  <c r="BW4596" i="10"/>
  <c r="BW4597" i="10"/>
  <c r="BW4598" i="10"/>
  <c r="BW4599" i="10"/>
  <c r="BW4600" i="10"/>
  <c r="BW4601" i="10"/>
  <c r="BW4602" i="10"/>
  <c r="BW4603" i="10"/>
  <c r="BW4604" i="10"/>
  <c r="BW4605" i="10"/>
  <c r="BW4606" i="10"/>
  <c r="BW4607" i="10"/>
  <c r="BW4608" i="10"/>
  <c r="BW4609" i="10"/>
  <c r="BW4610" i="10"/>
  <c r="BW4611" i="10"/>
  <c r="BW4612" i="10"/>
  <c r="BW4613" i="10"/>
  <c r="BW4614" i="10"/>
  <c r="BW4615" i="10"/>
  <c r="BW4616" i="10"/>
  <c r="BW4617" i="10"/>
  <c r="BW4618" i="10"/>
  <c r="BW4619" i="10"/>
  <c r="BW4620" i="10"/>
  <c r="BW4621" i="10"/>
  <c r="BW4622" i="10"/>
  <c r="BW4623" i="10"/>
  <c r="BW4624" i="10"/>
  <c r="BW4625" i="10"/>
  <c r="BW4626" i="10"/>
  <c r="BW4627" i="10"/>
  <c r="BW4628" i="10"/>
  <c r="BW4629" i="10"/>
  <c r="BW4630" i="10"/>
  <c r="BW4631" i="10"/>
  <c r="BW4632" i="10"/>
  <c r="BW4633" i="10"/>
  <c r="BW4634" i="10"/>
  <c r="BW4635" i="10"/>
  <c r="BW4636" i="10"/>
  <c r="BW4637" i="10"/>
  <c r="BW4638" i="10"/>
  <c r="BW4639" i="10"/>
  <c r="BW4640" i="10"/>
  <c r="BW4641" i="10"/>
  <c r="BW4642" i="10"/>
  <c r="BW4643" i="10"/>
  <c r="BW4644" i="10"/>
  <c r="BW4645" i="10"/>
  <c r="BW4646" i="10"/>
  <c r="BW4647" i="10"/>
  <c r="BW4648" i="10"/>
  <c r="BW4649" i="10"/>
  <c r="BW4650" i="10"/>
  <c r="BW4651" i="10"/>
  <c r="BW4652" i="10"/>
  <c r="BW4653" i="10"/>
  <c r="BW4654" i="10"/>
  <c r="BW4655" i="10"/>
  <c r="BW4656" i="10"/>
  <c r="BW4657" i="10"/>
  <c r="BW4658" i="10"/>
  <c r="BW4659" i="10"/>
  <c r="BW4660" i="10"/>
  <c r="BW4661" i="10"/>
  <c r="BW4662" i="10"/>
  <c r="BW4663" i="10"/>
  <c r="BW4664" i="10"/>
  <c r="BW4665" i="10"/>
  <c r="BW4666" i="10"/>
  <c r="BW4667" i="10"/>
  <c r="BW4668" i="10"/>
  <c r="BW4669" i="10"/>
  <c r="BW4670" i="10"/>
  <c r="BW4671" i="10"/>
  <c r="BW4672" i="10"/>
  <c r="BW4673" i="10"/>
  <c r="BW4674" i="10"/>
  <c r="BW4675" i="10"/>
  <c r="BW4676" i="10"/>
  <c r="BW4677" i="10"/>
  <c r="BW4678" i="10"/>
  <c r="BW4679" i="10"/>
  <c r="BW4680" i="10"/>
  <c r="BW4681" i="10"/>
  <c r="BW4682" i="10"/>
  <c r="BW4683" i="10"/>
  <c r="BW4684" i="10"/>
  <c r="BW4685" i="10"/>
  <c r="BW4686" i="10"/>
  <c r="BW4687" i="10"/>
  <c r="BW4688" i="10"/>
  <c r="BW4689" i="10"/>
  <c r="BW4690" i="10"/>
  <c r="BW4691" i="10"/>
  <c r="BW4692" i="10"/>
  <c r="BW4693" i="10"/>
  <c r="BW4694" i="10"/>
  <c r="BW4695" i="10"/>
  <c r="BW4696" i="10"/>
  <c r="BW4697" i="10"/>
  <c r="BW4698" i="10"/>
  <c r="BW4699" i="10"/>
  <c r="BW4700" i="10"/>
  <c r="BW4701" i="10"/>
  <c r="BW4702" i="10"/>
  <c r="BW4703" i="10"/>
  <c r="BW4704" i="10"/>
  <c r="BW4705" i="10"/>
  <c r="BW4706" i="10"/>
  <c r="BW4707" i="10"/>
  <c r="BW4708" i="10"/>
  <c r="BW4709" i="10"/>
  <c r="BW4710" i="10"/>
  <c r="BW4711" i="10"/>
  <c r="BW4712" i="10"/>
  <c r="BW4713" i="10"/>
  <c r="BW4714" i="10"/>
  <c r="BW4715" i="10"/>
  <c r="BW4716" i="10"/>
  <c r="BW4717" i="10"/>
  <c r="BW4718" i="10"/>
  <c r="BW4719" i="10"/>
  <c r="BW4720" i="10"/>
  <c r="BW4721" i="10"/>
  <c r="BW4722" i="10"/>
  <c r="BW4723" i="10"/>
  <c r="BW4724" i="10"/>
  <c r="BW4725" i="10"/>
  <c r="BW4726" i="10"/>
  <c r="BW4727" i="10"/>
  <c r="BW4728" i="10"/>
  <c r="BW4729" i="10"/>
  <c r="BW4730" i="10"/>
  <c r="BW4731" i="10"/>
  <c r="BW4732" i="10"/>
  <c r="BW4733" i="10"/>
  <c r="BW4734" i="10"/>
  <c r="BW4735" i="10"/>
  <c r="BW4736" i="10"/>
  <c r="BW4737" i="10"/>
  <c r="BW4738" i="10"/>
  <c r="BW4739" i="10"/>
  <c r="BW4740" i="10"/>
  <c r="BW4741" i="10"/>
  <c r="BW4742" i="10"/>
  <c r="BW4743" i="10"/>
  <c r="BW4744" i="10"/>
  <c r="BW4745" i="10"/>
  <c r="BW4746" i="10"/>
  <c r="BW4747" i="10"/>
  <c r="BW4748" i="10"/>
  <c r="BW4749" i="10"/>
  <c r="BW4750" i="10"/>
  <c r="BW4751" i="10"/>
  <c r="BW4752" i="10"/>
  <c r="BW4753" i="10"/>
  <c r="BW4754" i="10"/>
  <c r="BW4755" i="10"/>
  <c r="BW4756" i="10"/>
  <c r="BW4757" i="10"/>
  <c r="BW4758" i="10"/>
  <c r="BW4759" i="10"/>
  <c r="BW4760" i="10"/>
  <c r="BW4761" i="10"/>
  <c r="BW4762" i="10"/>
  <c r="BW4763" i="10"/>
  <c r="BW4764" i="10"/>
  <c r="BW4765" i="10"/>
  <c r="BW4766" i="10"/>
  <c r="BW4767" i="10"/>
  <c r="BW4768" i="10"/>
  <c r="BW4769" i="10"/>
  <c r="BW4770" i="10"/>
  <c r="BW4771" i="10"/>
  <c r="BW4772" i="10"/>
  <c r="BW4773" i="10"/>
  <c r="BW4774" i="10"/>
  <c r="BW4775" i="10"/>
  <c r="BW4776" i="10"/>
  <c r="BW4777" i="10"/>
  <c r="BW4778" i="10"/>
  <c r="BW4779" i="10"/>
  <c r="BW4780" i="10"/>
  <c r="BW4781" i="10"/>
  <c r="BW4782" i="10"/>
  <c r="BW4783" i="10"/>
  <c r="BW4784" i="10"/>
  <c r="BW4785" i="10"/>
  <c r="BW4786" i="10"/>
  <c r="BW4787" i="10"/>
  <c r="BW4788" i="10"/>
  <c r="BW4789" i="10"/>
  <c r="BW4790" i="10"/>
  <c r="BW4791" i="10"/>
  <c r="BW4792" i="10"/>
  <c r="BW4793" i="10"/>
  <c r="BW4794" i="10"/>
  <c r="BW4795" i="10"/>
  <c r="BW4796" i="10"/>
  <c r="BW4797" i="10"/>
  <c r="BW4798" i="10"/>
  <c r="BW4799" i="10"/>
  <c r="BW4800" i="10"/>
  <c r="BW4801" i="10"/>
  <c r="BW4802" i="10"/>
  <c r="BW4803" i="10"/>
  <c r="BW4804" i="10"/>
  <c r="BW4805" i="10"/>
  <c r="BW4806" i="10"/>
  <c r="BW4807" i="10"/>
  <c r="BW4808" i="10"/>
  <c r="BW4809" i="10"/>
  <c r="BW4810" i="10"/>
  <c r="BW4811" i="10"/>
  <c r="BW4812" i="10"/>
  <c r="BW4813" i="10"/>
  <c r="BW4814" i="10"/>
  <c r="BW4815" i="10"/>
  <c r="BW4816" i="10"/>
  <c r="BW4817" i="10"/>
  <c r="BW4818" i="10"/>
  <c r="BW4819" i="10"/>
  <c r="BW4820" i="10"/>
  <c r="BW4821" i="10"/>
  <c r="BW4822" i="10"/>
  <c r="BW4823" i="10"/>
  <c r="BW4824" i="10"/>
  <c r="BW4825" i="10"/>
  <c r="BW4826" i="10"/>
  <c r="BW4827" i="10"/>
  <c r="BW4828" i="10"/>
  <c r="BW4829" i="10"/>
  <c r="BW4830" i="10"/>
  <c r="BW4831" i="10"/>
  <c r="BW4832" i="10"/>
  <c r="BW4833" i="10"/>
  <c r="BW4834" i="10"/>
  <c r="BW4835" i="10"/>
  <c r="BW4836" i="10"/>
  <c r="BW4837" i="10"/>
  <c r="BW4838" i="10"/>
  <c r="BW4839" i="10"/>
  <c r="BW4840" i="10"/>
  <c r="BW4841" i="10"/>
  <c r="BW4842" i="10"/>
  <c r="BW4843" i="10"/>
  <c r="BW4844" i="10"/>
  <c r="BW4845" i="10"/>
  <c r="BW4846" i="10"/>
  <c r="BW4847" i="10"/>
  <c r="BW4848" i="10"/>
  <c r="BW4849" i="10"/>
  <c r="BW4850" i="10"/>
  <c r="BW4851" i="10"/>
  <c r="BW4852" i="10"/>
  <c r="BW4853" i="10"/>
  <c r="BW4854" i="10"/>
  <c r="BW4855" i="10"/>
  <c r="BW4856" i="10"/>
  <c r="BW4857" i="10"/>
  <c r="BW4858" i="10"/>
  <c r="BW4859" i="10"/>
  <c r="BW4860" i="10"/>
  <c r="BW4861" i="10"/>
  <c r="BW4862" i="10"/>
  <c r="BW4863" i="10"/>
  <c r="BW4864" i="10"/>
  <c r="BW4865" i="10"/>
  <c r="BW4866" i="10"/>
  <c r="BW4867" i="10"/>
  <c r="BW4868" i="10"/>
  <c r="BW4869" i="10"/>
  <c r="BW4870" i="10"/>
  <c r="BW4871" i="10"/>
  <c r="BW4872" i="10"/>
  <c r="BW4873" i="10"/>
  <c r="BW4874" i="10"/>
  <c r="BW4875" i="10"/>
  <c r="BW4876" i="10"/>
  <c r="BW4877" i="10"/>
  <c r="BW4878" i="10"/>
  <c r="BW4879" i="10"/>
  <c r="BW4880" i="10"/>
  <c r="BW4881" i="10"/>
  <c r="BW4882" i="10"/>
  <c r="BW4883" i="10"/>
  <c r="BW4884" i="10"/>
  <c r="BW4885" i="10"/>
  <c r="BW4886" i="10"/>
  <c r="BW4887" i="10"/>
  <c r="BW4888" i="10"/>
  <c r="BW4889" i="10"/>
  <c r="BW4890" i="10"/>
  <c r="BW4891" i="10"/>
  <c r="BW4892" i="10"/>
  <c r="BW4893" i="10"/>
  <c r="BW4894" i="10"/>
  <c r="BW4895" i="10"/>
  <c r="BW4896" i="10"/>
  <c r="BW4897" i="10"/>
  <c r="BW4898" i="10"/>
  <c r="BW4899" i="10"/>
  <c r="BW4900" i="10"/>
  <c r="BW4901" i="10"/>
  <c r="BW4902" i="10"/>
  <c r="BW4903" i="10"/>
  <c r="BW4904" i="10"/>
  <c r="BW4905" i="10"/>
  <c r="BW4906" i="10"/>
  <c r="BW4907" i="10"/>
  <c r="BW4908" i="10"/>
  <c r="BW4909" i="10"/>
  <c r="BW4910" i="10"/>
  <c r="BW4911" i="10"/>
  <c r="BW4912" i="10"/>
  <c r="BW4913" i="10"/>
  <c r="BW4914" i="10"/>
  <c r="BW4915" i="10"/>
  <c r="BW4916" i="10"/>
  <c r="BW4917" i="10"/>
  <c r="BW4918" i="10"/>
  <c r="BW4919" i="10"/>
  <c r="BW4920" i="10"/>
  <c r="BW4921" i="10"/>
  <c r="BW4922" i="10"/>
  <c r="BW4923" i="10"/>
  <c r="BW4924" i="10"/>
  <c r="BW4925" i="10"/>
  <c r="BW4926" i="10"/>
  <c r="BW4927" i="10"/>
  <c r="BW4928" i="10"/>
  <c r="BW4929" i="10"/>
  <c r="BW4930" i="10"/>
  <c r="BW4931" i="10"/>
  <c r="BW4932" i="10"/>
  <c r="BW4933" i="10"/>
  <c r="BW4934" i="10"/>
  <c r="BW4935" i="10"/>
  <c r="BW4936" i="10"/>
  <c r="BW4937" i="10"/>
  <c r="BW4938" i="10"/>
  <c r="BW4939" i="10"/>
  <c r="BW4940" i="10"/>
  <c r="BW4941" i="10"/>
  <c r="BW4942" i="10"/>
  <c r="BW4943" i="10"/>
  <c r="BW4944" i="10"/>
  <c r="BW4945" i="10"/>
  <c r="BW4946" i="10"/>
  <c r="BW4947" i="10"/>
  <c r="BW4948" i="10"/>
  <c r="BW4949" i="10"/>
  <c r="BW4950" i="10"/>
  <c r="BW4951" i="10"/>
  <c r="BW4952" i="10"/>
  <c r="BW4953" i="10"/>
  <c r="BW4954" i="10"/>
  <c r="BW4955" i="10"/>
  <c r="BW4956" i="10"/>
  <c r="BW4957" i="10"/>
  <c r="BW4958" i="10"/>
  <c r="BW4959" i="10"/>
  <c r="BW4960" i="10"/>
  <c r="BW4961" i="10"/>
  <c r="BW4962" i="10"/>
  <c r="BW4963" i="10"/>
  <c r="BW4964" i="10"/>
  <c r="BW4965" i="10"/>
  <c r="BW4966" i="10"/>
  <c r="BW4967" i="10"/>
  <c r="BW4968" i="10"/>
  <c r="BW4969" i="10"/>
  <c r="BW4970" i="10"/>
  <c r="BW4971" i="10"/>
  <c r="BW4972" i="10"/>
  <c r="BW4973" i="10"/>
  <c r="BW4974" i="10"/>
  <c r="BW4975" i="10"/>
  <c r="BW4976" i="10"/>
  <c r="BW4977" i="10"/>
  <c r="BW4978" i="10"/>
  <c r="BW4979" i="10"/>
  <c r="BW4980" i="10"/>
  <c r="BW4981" i="10"/>
  <c r="BW4982" i="10"/>
  <c r="BW4983" i="10"/>
  <c r="BW4984" i="10"/>
  <c r="BW4985" i="10"/>
  <c r="BW4986" i="10"/>
  <c r="BW4987" i="10"/>
  <c r="BW4988" i="10"/>
  <c r="BW4989" i="10"/>
  <c r="BW4990" i="10"/>
  <c r="BW4991" i="10"/>
  <c r="BW4992" i="10"/>
  <c r="BW4993" i="10"/>
  <c r="BW4994" i="10"/>
  <c r="BW4995" i="10"/>
  <c r="BW4996" i="10"/>
  <c r="BW4997" i="10"/>
  <c r="BW4998" i="10"/>
  <c r="BW4999" i="10"/>
  <c r="BW5000" i="10"/>
  <c r="BW5001" i="10"/>
  <c r="BW5002" i="10"/>
  <c r="BW5003" i="10"/>
  <c r="BW5004" i="10"/>
  <c r="BW5005" i="10"/>
  <c r="BW5006" i="10"/>
  <c r="BW5007" i="10"/>
  <c r="BW5008" i="10"/>
  <c r="BW5009" i="10"/>
  <c r="BW5010" i="10"/>
  <c r="BW5011" i="10"/>
  <c r="BW5012" i="10"/>
  <c r="BW5013" i="10"/>
  <c r="BW5014" i="10"/>
  <c r="BW5015" i="10"/>
  <c r="BW5016" i="10"/>
  <c r="BW5017" i="10"/>
  <c r="BW5018" i="10"/>
  <c r="BW5019" i="10"/>
  <c r="BW5020" i="10"/>
  <c r="BW5021" i="10"/>
  <c r="BW5022" i="10"/>
  <c r="BW5023" i="10"/>
  <c r="BW5024" i="10"/>
  <c r="BW5025" i="10"/>
  <c r="BW5026" i="10"/>
  <c r="BW5027" i="10"/>
  <c r="BW5028" i="10"/>
  <c r="BW5029" i="10"/>
  <c r="BW5030" i="10"/>
  <c r="BW5031" i="10"/>
  <c r="BW5032" i="10"/>
  <c r="BW5033" i="10"/>
  <c r="BW5034" i="10"/>
  <c r="BW5035" i="10"/>
  <c r="BW5036" i="10"/>
  <c r="BW5037" i="10"/>
  <c r="BW5038" i="10"/>
  <c r="BW5039" i="10"/>
  <c r="BW5040" i="10"/>
  <c r="BW5041" i="10"/>
  <c r="BW5042" i="10"/>
  <c r="BW5043" i="10"/>
  <c r="BW5044" i="10"/>
  <c r="BW5045" i="10"/>
  <c r="BW5046" i="10"/>
  <c r="BW5047" i="10"/>
  <c r="BW5048" i="10"/>
  <c r="BW5049" i="10"/>
  <c r="BW5050" i="10"/>
  <c r="BW5051" i="10"/>
  <c r="BW5052" i="10"/>
  <c r="BW5053" i="10"/>
  <c r="BW5054" i="10"/>
  <c r="BW5055" i="10"/>
  <c r="BW5056" i="10"/>
  <c r="BW5057" i="10"/>
  <c r="BW5058" i="10"/>
  <c r="BW5059" i="10"/>
  <c r="BW5060" i="10"/>
  <c r="BW5061" i="10"/>
  <c r="BW5062" i="10"/>
  <c r="BW5063" i="10"/>
  <c r="BW5064" i="10"/>
  <c r="BW5065" i="10"/>
  <c r="BW5066" i="10"/>
  <c r="BW5067" i="10"/>
  <c r="BW5068" i="10"/>
  <c r="BW5069" i="10"/>
  <c r="BW5070" i="10"/>
  <c r="BW5071" i="10"/>
  <c r="BW5072" i="10"/>
  <c r="BW5073" i="10"/>
  <c r="BW5074" i="10"/>
  <c r="BW5075" i="10"/>
  <c r="BW5076" i="10"/>
  <c r="BW5077" i="10"/>
  <c r="BW5078" i="10"/>
  <c r="BW5079" i="10"/>
  <c r="BW5080" i="10"/>
  <c r="BW5081" i="10"/>
  <c r="BW5082" i="10"/>
  <c r="BW5083" i="10"/>
  <c r="BW5084" i="10"/>
  <c r="BW5085" i="10"/>
  <c r="BW5086" i="10"/>
  <c r="BW5087" i="10"/>
  <c r="BW5088" i="10"/>
  <c r="BW5089" i="10"/>
  <c r="BW5090" i="10"/>
  <c r="BW5091" i="10"/>
  <c r="BW5092" i="10"/>
  <c r="BW5093" i="10"/>
  <c r="BW5094" i="10"/>
  <c r="BW5095" i="10"/>
  <c r="BW5096" i="10"/>
  <c r="BW5097" i="10"/>
  <c r="BW5098" i="10"/>
  <c r="BW5099" i="10"/>
  <c r="BW5100" i="10"/>
  <c r="BW5101" i="10"/>
  <c r="BW5102" i="10"/>
  <c r="BW5103" i="10"/>
  <c r="BW5104" i="10"/>
  <c r="BW5105" i="10"/>
  <c r="BW5106" i="10"/>
  <c r="BW5107" i="10"/>
  <c r="BW5108" i="10"/>
  <c r="BW5109" i="10"/>
  <c r="BW5110" i="10"/>
  <c r="BW5111" i="10"/>
  <c r="BW5112" i="10"/>
  <c r="BW5113" i="10"/>
  <c r="BW5114" i="10"/>
  <c r="BW5115" i="10"/>
  <c r="BW5116" i="10"/>
  <c r="BW5117" i="10"/>
  <c r="BW5118" i="10"/>
  <c r="BW5119" i="10"/>
  <c r="BW5120" i="10"/>
  <c r="BW5121" i="10"/>
  <c r="BW5122" i="10"/>
  <c r="BW5123" i="10"/>
  <c r="BW5124" i="10"/>
  <c r="BW5125" i="10"/>
  <c r="BW5126" i="10"/>
  <c r="BW5127" i="10"/>
  <c r="BW5128" i="10"/>
  <c r="BW5129" i="10"/>
  <c r="BW5130" i="10"/>
  <c r="BW5131" i="10"/>
  <c r="BW5132" i="10"/>
  <c r="BW5133" i="10"/>
  <c r="BW5134" i="10"/>
  <c r="BW5135" i="10"/>
  <c r="BW5136" i="10"/>
  <c r="BW5137" i="10"/>
  <c r="BW5138" i="10"/>
  <c r="BW5139" i="10"/>
  <c r="BW5140" i="10"/>
  <c r="BW5141" i="10"/>
  <c r="BW5142" i="10"/>
  <c r="BW5143" i="10"/>
  <c r="BW5144" i="10"/>
  <c r="BW5145" i="10"/>
  <c r="BW5146" i="10"/>
  <c r="BW5147" i="10"/>
  <c r="BW5148" i="10"/>
  <c r="BW5149" i="10"/>
  <c r="BW5150" i="10"/>
  <c r="BW5151" i="10"/>
  <c r="BW5152" i="10"/>
  <c r="BW5153" i="10"/>
  <c r="BW5154" i="10"/>
  <c r="BW5155" i="10"/>
  <c r="BW5156" i="10"/>
  <c r="BW5157" i="10"/>
  <c r="BW5158" i="10"/>
  <c r="BW5159" i="10"/>
  <c r="BW5160" i="10"/>
  <c r="BW5161" i="10"/>
  <c r="BW5162" i="10"/>
  <c r="BW5163" i="10"/>
  <c r="BW5164" i="10"/>
  <c r="BW5165" i="10"/>
  <c r="BW5166" i="10"/>
  <c r="BW5167" i="10"/>
  <c r="BW5168" i="10"/>
  <c r="BW5169" i="10"/>
  <c r="BW5170" i="10"/>
  <c r="BW5171" i="10"/>
  <c r="BW5172" i="10"/>
  <c r="BW5173" i="10"/>
  <c r="BW5174" i="10"/>
  <c r="BW5175" i="10"/>
  <c r="BW5176" i="10"/>
  <c r="BW5177" i="10"/>
  <c r="BW5178" i="10"/>
  <c r="BW5179" i="10"/>
  <c r="BW5180" i="10"/>
  <c r="BW5181" i="10"/>
  <c r="BW5182" i="10"/>
  <c r="BW5183" i="10"/>
  <c r="BW5184" i="10"/>
  <c r="BW5185" i="10"/>
  <c r="BW5186" i="10"/>
  <c r="BW5187" i="10"/>
  <c r="BW5188" i="10"/>
  <c r="BW5189" i="10"/>
  <c r="BW5190" i="10"/>
  <c r="BW5191" i="10"/>
  <c r="BW5192" i="10"/>
  <c r="BW5193" i="10"/>
  <c r="BW5194" i="10"/>
  <c r="BW5195" i="10"/>
  <c r="BW5196" i="10"/>
  <c r="BW5197" i="10"/>
  <c r="BW5198" i="10"/>
  <c r="BW5199" i="10"/>
  <c r="BW5200" i="10"/>
  <c r="BW5201" i="10"/>
  <c r="BW5202" i="10"/>
  <c r="BW5203" i="10"/>
  <c r="BW5204" i="10"/>
  <c r="BW5205" i="10"/>
  <c r="BW5206" i="10"/>
  <c r="BW5207" i="10"/>
  <c r="BW5208" i="10"/>
  <c r="BW5209" i="10"/>
  <c r="BW5210" i="10"/>
  <c r="BW5211" i="10"/>
  <c r="BW5212" i="10"/>
  <c r="BW5213" i="10"/>
  <c r="BW5214" i="10"/>
  <c r="BW5215" i="10"/>
  <c r="BW5216" i="10"/>
  <c r="BW5217" i="10"/>
  <c r="BW5218" i="10"/>
  <c r="BW5219" i="10"/>
  <c r="BW5220" i="10"/>
  <c r="BW5221" i="10"/>
  <c r="BW5222" i="10"/>
  <c r="BW5223" i="10"/>
  <c r="BW5224" i="10"/>
  <c r="BW5225" i="10"/>
  <c r="BW5226" i="10"/>
  <c r="BW5227" i="10"/>
  <c r="BW5228" i="10"/>
  <c r="BW5229" i="10"/>
  <c r="BW5230" i="10"/>
  <c r="BW5231" i="10"/>
  <c r="BW5232" i="10"/>
  <c r="BW5233" i="10"/>
  <c r="BW5234" i="10"/>
  <c r="BW5235" i="10"/>
  <c r="BW5236" i="10"/>
  <c r="BW5237" i="10"/>
  <c r="BW5238" i="10"/>
  <c r="BW5239" i="10"/>
  <c r="BW5240" i="10"/>
  <c r="BW5241" i="10"/>
  <c r="BW5242" i="10"/>
  <c r="BW5243" i="10"/>
  <c r="BW5244" i="10"/>
  <c r="BW5245" i="10"/>
  <c r="BW5246" i="10"/>
  <c r="BW5247" i="10"/>
  <c r="BW5248" i="10"/>
  <c r="BW5249" i="10"/>
  <c r="BW5250" i="10"/>
  <c r="BW5251" i="10"/>
  <c r="BW5252" i="10"/>
  <c r="BW5253" i="10"/>
  <c r="BW5254" i="10"/>
  <c r="BW5255" i="10"/>
  <c r="BW5256" i="10"/>
  <c r="BW5257" i="10"/>
  <c r="BW5258" i="10"/>
  <c r="BW5259" i="10"/>
  <c r="BW5260" i="10"/>
  <c r="BW5261" i="10"/>
  <c r="BW5262" i="10"/>
  <c r="BW5263" i="10"/>
  <c r="BW5264" i="10"/>
  <c r="BW5265" i="10"/>
  <c r="BW5266" i="10"/>
  <c r="BW5267" i="10"/>
  <c r="BW5268" i="10"/>
  <c r="BW5269" i="10"/>
  <c r="BW5270" i="10"/>
  <c r="BW5271" i="10"/>
  <c r="BW5272" i="10"/>
  <c r="BW5273" i="10"/>
  <c r="BW5274" i="10"/>
  <c r="BW5275" i="10"/>
  <c r="BW5276" i="10"/>
  <c r="BW5277" i="10"/>
  <c r="BW5278" i="10"/>
  <c r="BW5279" i="10"/>
  <c r="BW5280" i="10"/>
  <c r="BW5281" i="10"/>
  <c r="BW5282" i="10"/>
  <c r="BW5283" i="10"/>
  <c r="BW5284" i="10"/>
  <c r="BW5285" i="10"/>
  <c r="BW5286" i="10"/>
  <c r="BW5287" i="10"/>
  <c r="BW5288" i="10"/>
  <c r="BW5289" i="10"/>
  <c r="BW5290" i="10"/>
  <c r="BW5291" i="10"/>
  <c r="BW5292" i="10"/>
  <c r="BW5293" i="10"/>
  <c r="BW5294" i="10"/>
  <c r="BW5295" i="10"/>
  <c r="BW5296" i="10"/>
  <c r="BW5297" i="10"/>
  <c r="BW5298" i="10"/>
  <c r="BW5299" i="10"/>
  <c r="BW5300" i="10"/>
  <c r="BW5301" i="10"/>
  <c r="BW5302" i="10"/>
  <c r="BW5303" i="10"/>
  <c r="BW5304" i="10"/>
  <c r="BW5305" i="10"/>
  <c r="BW5306" i="10"/>
  <c r="BW5307" i="10"/>
  <c r="BW5308" i="10"/>
  <c r="BW5309" i="10"/>
  <c r="BW5310" i="10"/>
  <c r="BW5311" i="10"/>
  <c r="BW5312" i="10"/>
  <c r="BW5313" i="10"/>
  <c r="BW5314" i="10"/>
  <c r="BW5315" i="10"/>
  <c r="BW5316" i="10"/>
  <c r="BW5317" i="10"/>
  <c r="BW5318" i="10"/>
  <c r="BW5319" i="10"/>
  <c r="BW5320" i="10"/>
  <c r="BW5321" i="10"/>
  <c r="BW5322" i="10"/>
  <c r="BW5323" i="10"/>
  <c r="BW5324" i="10"/>
  <c r="BW5325" i="10"/>
  <c r="BW5326" i="10"/>
  <c r="BW5327" i="10"/>
  <c r="BW5328" i="10"/>
  <c r="BW5329" i="10"/>
  <c r="BW5330" i="10"/>
  <c r="BW5331" i="10"/>
  <c r="BW5332" i="10"/>
  <c r="BW5333" i="10"/>
  <c r="BW5334" i="10"/>
  <c r="BW5335" i="10"/>
  <c r="BW5336" i="10"/>
  <c r="BW5337" i="10"/>
  <c r="BW5338" i="10"/>
  <c r="BW5339" i="10"/>
  <c r="BW5340" i="10"/>
  <c r="BW5341" i="10"/>
  <c r="BW5342" i="10"/>
  <c r="BW5343" i="10"/>
  <c r="BW5344" i="10"/>
  <c r="BW5345" i="10"/>
  <c r="BW5346" i="10"/>
  <c r="BW5347" i="10"/>
  <c r="BW5348" i="10"/>
  <c r="BW5349" i="10"/>
  <c r="BW5350" i="10"/>
  <c r="BW5351" i="10"/>
  <c r="BW5352" i="10"/>
  <c r="BW5353" i="10"/>
  <c r="BW5354" i="10"/>
  <c r="BW5355" i="10"/>
  <c r="BW5356" i="10"/>
  <c r="BW5357" i="10"/>
  <c r="BW5358" i="10"/>
  <c r="BW5359" i="10"/>
  <c r="BW5360" i="10"/>
  <c r="BW5361" i="10"/>
  <c r="BW5362" i="10"/>
  <c r="BW5363" i="10"/>
  <c r="BW5364" i="10"/>
  <c r="BW5365" i="10"/>
  <c r="BW5366" i="10"/>
  <c r="BW5367" i="10"/>
  <c r="BW5368" i="10"/>
  <c r="BW5369" i="10"/>
  <c r="BW5370" i="10"/>
  <c r="BW5371" i="10"/>
  <c r="BW5372" i="10"/>
  <c r="BW5373" i="10"/>
  <c r="BW5374" i="10"/>
  <c r="BW5375" i="10"/>
  <c r="BW5376" i="10"/>
  <c r="BW5377" i="10"/>
  <c r="BW5378" i="10"/>
  <c r="BW5379" i="10"/>
  <c r="BW5380" i="10"/>
  <c r="BW5381" i="10"/>
  <c r="BW5382" i="10"/>
  <c r="BW5383" i="10"/>
  <c r="BW5384" i="10"/>
  <c r="BW5385" i="10"/>
  <c r="BW5386" i="10"/>
  <c r="BW5387" i="10"/>
  <c r="BW5388" i="10"/>
  <c r="BW5389" i="10"/>
  <c r="BW5390" i="10"/>
  <c r="BW5391" i="10"/>
  <c r="BW5392" i="10"/>
  <c r="BW5393" i="10"/>
  <c r="BW5394" i="10"/>
  <c r="BW5395" i="10"/>
  <c r="BW5396" i="10"/>
  <c r="BW5397" i="10"/>
  <c r="BW5398" i="10"/>
  <c r="BW5399" i="10"/>
  <c r="BW5400" i="10"/>
  <c r="BW5401" i="10"/>
  <c r="BW5402" i="10"/>
  <c r="BW5403" i="10"/>
  <c r="BW5404" i="10"/>
  <c r="BW5405" i="10"/>
  <c r="BW5406" i="10"/>
  <c r="BW5407" i="10"/>
  <c r="BW5408" i="10"/>
  <c r="BW5409" i="10"/>
  <c r="BW5410" i="10"/>
  <c r="BW5411" i="10"/>
  <c r="BW5412" i="10"/>
  <c r="BW5413" i="10"/>
  <c r="BW5414" i="10"/>
  <c r="BW5415" i="10"/>
  <c r="BW5416" i="10"/>
  <c r="BW5417" i="10"/>
  <c r="BW5418" i="10"/>
  <c r="BW5419" i="10"/>
  <c r="BW5420" i="10"/>
  <c r="BW5421" i="10"/>
  <c r="BW5422" i="10"/>
  <c r="BW5423" i="10"/>
  <c r="BW5424" i="10"/>
  <c r="BW5425" i="10"/>
  <c r="BW5426" i="10"/>
  <c r="BW5427" i="10"/>
  <c r="BW5428" i="10"/>
  <c r="BW5429" i="10"/>
  <c r="BW5430" i="10"/>
  <c r="BW5431" i="10"/>
  <c r="BW5432" i="10"/>
  <c r="BW5433" i="10"/>
  <c r="BW5434" i="10"/>
  <c r="BW5435" i="10"/>
  <c r="BW5436" i="10"/>
  <c r="BW5437" i="10"/>
  <c r="BW5438" i="10"/>
  <c r="BW5439" i="10"/>
  <c r="BW5440" i="10"/>
  <c r="BW5441" i="10"/>
  <c r="BW5442" i="10"/>
  <c r="BW5443" i="10"/>
  <c r="BW5444" i="10"/>
  <c r="BW5445" i="10"/>
  <c r="BW5446" i="10"/>
  <c r="BW5447" i="10"/>
  <c r="BW5448" i="10"/>
  <c r="BW5449" i="10"/>
  <c r="BW5450" i="10"/>
  <c r="BW5451" i="10"/>
  <c r="BW5452" i="10"/>
  <c r="BW5453" i="10"/>
  <c r="BW5454" i="10"/>
  <c r="BW5455" i="10"/>
  <c r="BW5456" i="10"/>
  <c r="BW5457" i="10"/>
  <c r="BW5458" i="10"/>
  <c r="BW5459" i="10"/>
  <c r="BW5460" i="10"/>
  <c r="BW5461" i="10"/>
  <c r="BW5462" i="10"/>
  <c r="BW5463" i="10"/>
  <c r="BW5464" i="10"/>
  <c r="BW5465" i="10"/>
  <c r="BW5466" i="10"/>
  <c r="BW5467" i="10"/>
  <c r="BW5468" i="10"/>
  <c r="BW5469" i="10"/>
  <c r="BW5470" i="10"/>
  <c r="BW5471" i="10"/>
  <c r="BW5472" i="10"/>
  <c r="BW5473" i="10"/>
  <c r="BW5474" i="10"/>
  <c r="BW5475" i="10"/>
  <c r="BW5476" i="10"/>
  <c r="BW5477" i="10"/>
  <c r="BW5478" i="10"/>
  <c r="BW5479" i="10"/>
  <c r="BW5480" i="10"/>
  <c r="BW5481" i="10"/>
  <c r="BW5482" i="10"/>
  <c r="BW5483" i="10"/>
  <c r="BW5484" i="10"/>
  <c r="BW5485" i="10"/>
  <c r="BW5486" i="10"/>
  <c r="BW5487" i="10"/>
  <c r="BW5488" i="10"/>
  <c r="BW5489" i="10"/>
  <c r="BW5490" i="10"/>
  <c r="BW5491" i="10"/>
  <c r="BW5492" i="10"/>
  <c r="BW5493" i="10"/>
  <c r="BW5494" i="10"/>
  <c r="BW5495" i="10"/>
  <c r="BW5496" i="10"/>
  <c r="BW5497" i="10"/>
  <c r="BW5498" i="10"/>
  <c r="BW5499" i="10"/>
  <c r="BW5500" i="10"/>
  <c r="BW5501" i="10"/>
  <c r="BW5502" i="10"/>
  <c r="BW5503" i="10"/>
  <c r="BW5504" i="10"/>
  <c r="BW5505" i="10"/>
  <c r="BW5506" i="10"/>
  <c r="BW5507" i="10"/>
  <c r="BW5508" i="10"/>
  <c r="BW5509" i="10"/>
  <c r="BW5510" i="10"/>
  <c r="BW5511" i="10"/>
  <c r="BW5512" i="10"/>
  <c r="BW5513" i="10"/>
  <c r="BW5514" i="10"/>
  <c r="BW5515" i="10"/>
  <c r="BW5516" i="10"/>
  <c r="BW5517" i="10"/>
  <c r="BW5518" i="10"/>
  <c r="BW5519" i="10"/>
  <c r="BW5520" i="10"/>
  <c r="BW5521" i="10"/>
  <c r="BW5522" i="10"/>
  <c r="BW5523" i="10"/>
  <c r="BW5524" i="10"/>
  <c r="BW5525" i="10"/>
  <c r="BW5526" i="10"/>
  <c r="BW5527" i="10"/>
  <c r="BW5528" i="10"/>
  <c r="BW5529" i="10"/>
  <c r="BW5530" i="10"/>
  <c r="BW5531" i="10"/>
  <c r="BW5532" i="10"/>
  <c r="BW5533" i="10"/>
  <c r="BW5534" i="10"/>
  <c r="BW5535" i="10"/>
  <c r="BW5536" i="10"/>
  <c r="BW5537" i="10"/>
  <c r="BW5538" i="10"/>
  <c r="BW5539" i="10"/>
  <c r="BW5540" i="10"/>
  <c r="BW5541" i="10"/>
  <c r="BW5542" i="10"/>
  <c r="BW5543" i="10"/>
  <c r="BW5544" i="10"/>
  <c r="BW5545" i="10"/>
  <c r="BW5546" i="10"/>
  <c r="BW5547" i="10"/>
  <c r="BW5548" i="10"/>
  <c r="BW5549" i="10"/>
  <c r="BW5550" i="10"/>
  <c r="BW5551" i="10"/>
  <c r="BW5552" i="10"/>
  <c r="BW5553" i="10"/>
  <c r="BW5554" i="10"/>
  <c r="BW5555" i="10"/>
  <c r="BW5556" i="10"/>
  <c r="BW5557" i="10"/>
  <c r="BW5558" i="10"/>
  <c r="BW5559" i="10"/>
  <c r="BW5560" i="10"/>
  <c r="BW5561" i="10"/>
  <c r="BW5562" i="10"/>
  <c r="BW5563" i="10"/>
  <c r="BW5564" i="10"/>
  <c r="BW5565" i="10"/>
  <c r="BW5566" i="10"/>
  <c r="BW5567" i="10"/>
  <c r="BW5568" i="10"/>
  <c r="BW5569" i="10"/>
  <c r="BW5570" i="10"/>
  <c r="BW5571" i="10"/>
  <c r="BW5572" i="10"/>
  <c r="BW5573" i="10"/>
  <c r="BW5574" i="10"/>
  <c r="BW5575" i="10"/>
  <c r="BW5576" i="10"/>
  <c r="BW5577" i="10"/>
  <c r="BW5578" i="10"/>
  <c r="BW5579" i="10"/>
  <c r="BW5580" i="10"/>
  <c r="BW5581" i="10"/>
  <c r="BW5582" i="10"/>
  <c r="BW5583" i="10"/>
  <c r="BW5584" i="10"/>
  <c r="BW5585" i="10"/>
  <c r="BW5586" i="10"/>
  <c r="BW5587" i="10"/>
  <c r="BW5588" i="10"/>
  <c r="BW5589" i="10"/>
  <c r="BW5590" i="10"/>
  <c r="BW5591" i="10"/>
  <c r="BW5592" i="10"/>
  <c r="BW5593" i="10"/>
  <c r="BW5594" i="10"/>
  <c r="BW5595" i="10"/>
  <c r="BW5596" i="10"/>
  <c r="BW5597" i="10"/>
  <c r="BW5598" i="10"/>
  <c r="BW5599" i="10"/>
  <c r="BW5600" i="10"/>
  <c r="BW5601" i="10"/>
  <c r="BW5602" i="10"/>
  <c r="BW5603" i="10"/>
  <c r="BW5604" i="10"/>
  <c r="BW5605" i="10"/>
  <c r="BW5606" i="10"/>
  <c r="BW5607" i="10"/>
  <c r="BW5608" i="10"/>
  <c r="BW5609" i="10"/>
  <c r="BW5610" i="10"/>
  <c r="BW5611" i="10"/>
  <c r="BW5612" i="10"/>
  <c r="BW5613" i="10"/>
  <c r="BW5614" i="10"/>
  <c r="BW5615" i="10"/>
  <c r="BW5616" i="10"/>
  <c r="BW5617" i="10"/>
  <c r="BW5618" i="10"/>
  <c r="BW5619" i="10"/>
  <c r="BW5620" i="10"/>
  <c r="BW5621" i="10"/>
  <c r="BW5622" i="10"/>
  <c r="BW5623" i="10"/>
  <c r="BW5624" i="10"/>
  <c r="BW5625" i="10"/>
  <c r="BW5626" i="10"/>
  <c r="BW5627" i="10"/>
  <c r="BW5628" i="10"/>
  <c r="BW5629" i="10"/>
  <c r="BW5630" i="10"/>
  <c r="BW5631" i="10"/>
  <c r="BW5632" i="10"/>
  <c r="BW5633" i="10"/>
  <c r="BW5634" i="10"/>
  <c r="BW5635" i="10"/>
  <c r="BW5636" i="10"/>
  <c r="BW5637" i="10"/>
  <c r="BW5638" i="10"/>
  <c r="BW5639" i="10"/>
  <c r="BW5640" i="10"/>
  <c r="BW5641" i="10"/>
  <c r="BW5642" i="10"/>
  <c r="BW5643" i="10"/>
  <c r="BW5644" i="10"/>
  <c r="BW5645" i="10"/>
  <c r="BW5646" i="10"/>
  <c r="BW5647" i="10"/>
  <c r="BW5648" i="10"/>
  <c r="BW5649" i="10"/>
  <c r="BW5650" i="10"/>
  <c r="BW5651" i="10"/>
  <c r="BW5652" i="10"/>
  <c r="BW5653" i="10"/>
  <c r="BW5654" i="10"/>
  <c r="BW5655" i="10"/>
  <c r="BW5656" i="10"/>
  <c r="BW5657" i="10"/>
  <c r="BW5658" i="10"/>
  <c r="BW5659" i="10"/>
  <c r="BW5660" i="10"/>
  <c r="BW5661" i="10"/>
  <c r="BW5662" i="10"/>
  <c r="BW5663" i="10"/>
  <c r="BW5664" i="10"/>
  <c r="BW5665" i="10"/>
  <c r="BW5666" i="10"/>
  <c r="BW5667" i="10"/>
  <c r="BW5668" i="10"/>
  <c r="BW5669" i="10"/>
  <c r="BW5670" i="10"/>
  <c r="BW5671" i="10"/>
  <c r="BW5672" i="10"/>
  <c r="BW5673" i="10"/>
  <c r="BW5674" i="10"/>
  <c r="BW5675" i="10"/>
  <c r="BW5676" i="10"/>
  <c r="BW5677" i="10"/>
  <c r="BW5678" i="10"/>
  <c r="BW5679" i="10"/>
  <c r="BW5680" i="10"/>
  <c r="BW5681" i="10"/>
  <c r="BW5682" i="10"/>
  <c r="BW5683" i="10"/>
  <c r="BW5684" i="10"/>
  <c r="BW5685" i="10"/>
  <c r="BW5686" i="10"/>
  <c r="BW5687" i="10"/>
  <c r="BW5688" i="10"/>
  <c r="BW5689" i="10"/>
  <c r="BW5690" i="10"/>
  <c r="BW5691" i="10"/>
  <c r="BW5692" i="10"/>
  <c r="BW5693" i="10"/>
  <c r="BW5694" i="10"/>
  <c r="BW5695" i="10"/>
  <c r="BW5696" i="10"/>
  <c r="BW5697" i="10"/>
  <c r="BW5698" i="10"/>
  <c r="BW5699" i="10"/>
  <c r="BW5700" i="10"/>
  <c r="BW5701" i="10"/>
  <c r="BW5702" i="10"/>
  <c r="BW5703" i="10"/>
  <c r="BW5704" i="10"/>
  <c r="BW5705" i="10"/>
  <c r="BW5706" i="10"/>
  <c r="BW5707" i="10"/>
  <c r="BW5708" i="10"/>
  <c r="BW5709" i="10"/>
  <c r="BW5710" i="10"/>
  <c r="BW5711" i="10"/>
  <c r="BW5712" i="10"/>
  <c r="BW5713" i="10"/>
  <c r="BW5714" i="10"/>
  <c r="BW5715" i="10"/>
  <c r="BW5716" i="10"/>
  <c r="BW5717" i="10"/>
  <c r="BW5718" i="10"/>
  <c r="BW5719" i="10"/>
  <c r="BW5720" i="10"/>
  <c r="BW5721" i="10"/>
  <c r="BW5722" i="10"/>
  <c r="BW5723" i="10"/>
  <c r="BW5724" i="10"/>
  <c r="BW5725" i="10"/>
  <c r="BW5726" i="10"/>
  <c r="BW5727" i="10"/>
  <c r="BW5728" i="10"/>
  <c r="BW5729" i="10"/>
  <c r="BW5730" i="10"/>
  <c r="BW5731" i="10"/>
  <c r="BW5732" i="10"/>
  <c r="BW5733" i="10"/>
  <c r="BW5734" i="10"/>
  <c r="BW5735" i="10"/>
  <c r="BW5736" i="10"/>
  <c r="BW5737" i="10"/>
  <c r="BW5738" i="10"/>
  <c r="BW5739" i="10"/>
  <c r="BW5740" i="10"/>
  <c r="BW5741" i="10"/>
  <c r="BW5742" i="10"/>
  <c r="BW5743" i="10"/>
  <c r="BW5744" i="10"/>
  <c r="BW5745" i="10"/>
  <c r="BW5746" i="10"/>
  <c r="BW5747" i="10"/>
  <c r="BW5748" i="10"/>
  <c r="BW5749" i="10"/>
  <c r="BW5750" i="10"/>
  <c r="BW5751" i="10"/>
  <c r="BW5752" i="10"/>
  <c r="BW5753" i="10"/>
  <c r="BW5754" i="10"/>
  <c r="BW5755" i="10"/>
  <c r="BW5756" i="10"/>
  <c r="BW5757" i="10"/>
  <c r="BW5758" i="10"/>
  <c r="BW5759" i="10"/>
  <c r="BW5760" i="10"/>
  <c r="BW5761" i="10"/>
  <c r="BW5762" i="10"/>
  <c r="BW5763" i="10"/>
  <c r="BW5764" i="10"/>
  <c r="BW5765" i="10"/>
  <c r="BW5766" i="10"/>
  <c r="BW5767" i="10"/>
  <c r="BW5768" i="10"/>
  <c r="BW5769" i="10"/>
  <c r="BW5770" i="10"/>
  <c r="BW5771" i="10"/>
  <c r="BW5772" i="10"/>
  <c r="BW5773" i="10"/>
  <c r="BW5774" i="10"/>
  <c r="BW5775" i="10"/>
  <c r="BW5776" i="10"/>
  <c r="BW5777" i="10"/>
  <c r="BW5778" i="10"/>
  <c r="BW5779" i="10"/>
  <c r="BW5780" i="10"/>
  <c r="BW5781" i="10"/>
  <c r="BW5782" i="10"/>
  <c r="BW5783" i="10"/>
  <c r="BW5784" i="10"/>
  <c r="BW5785" i="10"/>
  <c r="BW5786" i="10"/>
  <c r="BW5787" i="10"/>
  <c r="BW5788" i="10"/>
  <c r="BW5789" i="10"/>
  <c r="BW5790" i="10"/>
  <c r="BW5791" i="10"/>
  <c r="BW5792" i="10"/>
  <c r="BW5793" i="10"/>
  <c r="BW5794" i="10"/>
  <c r="BW5795" i="10"/>
  <c r="BW5796" i="10"/>
  <c r="BW5797" i="10"/>
  <c r="BW5798" i="10"/>
  <c r="BW5799" i="10"/>
  <c r="BW5800" i="10"/>
  <c r="BW5801" i="10"/>
  <c r="BW5802" i="10"/>
  <c r="BW5803" i="10"/>
  <c r="BW5804" i="10"/>
  <c r="BW5805" i="10"/>
  <c r="BW5806" i="10"/>
  <c r="BW5807" i="10"/>
  <c r="BW5808" i="10"/>
  <c r="BW5809" i="10"/>
  <c r="BW5810" i="10"/>
  <c r="BW5811" i="10"/>
  <c r="BW5812" i="10"/>
  <c r="BW5813" i="10"/>
  <c r="BW5814" i="10"/>
  <c r="BW5815" i="10"/>
  <c r="BW5816" i="10"/>
  <c r="BW5817" i="10"/>
  <c r="BW5818" i="10"/>
  <c r="BW5819" i="10"/>
  <c r="BW5820" i="10"/>
  <c r="BW5821" i="10"/>
  <c r="BW5822" i="10"/>
  <c r="BW5823" i="10"/>
  <c r="BW5824" i="10"/>
  <c r="BW5825" i="10"/>
  <c r="BW5826" i="10"/>
  <c r="BW5827" i="10"/>
  <c r="BW5828" i="10"/>
  <c r="BW5829" i="10"/>
  <c r="BW5830" i="10"/>
  <c r="BW5831" i="10"/>
  <c r="BW5832" i="10"/>
  <c r="BW5833" i="10"/>
  <c r="BW5834" i="10"/>
  <c r="BW5835" i="10"/>
  <c r="BW5836" i="10"/>
  <c r="BW5837" i="10"/>
  <c r="BW5838" i="10"/>
  <c r="BW5839" i="10"/>
  <c r="BW5840" i="10"/>
  <c r="BW5841" i="10"/>
  <c r="BW5842" i="10"/>
  <c r="BW5843" i="10"/>
  <c r="BW5844" i="10"/>
  <c r="BW5845" i="10"/>
  <c r="BW5846" i="10"/>
  <c r="BW5847" i="10"/>
  <c r="BW5848" i="10"/>
  <c r="BW5849" i="10"/>
  <c r="BW5850" i="10"/>
  <c r="BW5851" i="10"/>
  <c r="BW5852" i="10"/>
  <c r="BW5853" i="10"/>
  <c r="BW5854" i="10"/>
  <c r="BW5855" i="10"/>
  <c r="BW5856" i="10"/>
  <c r="BW5857" i="10"/>
  <c r="BW5858" i="10"/>
  <c r="BW5859" i="10"/>
  <c r="BW5860" i="10"/>
  <c r="BW5861" i="10"/>
  <c r="BW5862" i="10"/>
  <c r="BW5863" i="10"/>
  <c r="BW5864" i="10"/>
  <c r="BW5865" i="10"/>
  <c r="BW5866" i="10"/>
  <c r="BW5867" i="10"/>
  <c r="BW5868" i="10"/>
  <c r="BW5869" i="10"/>
  <c r="BW5870" i="10"/>
  <c r="BW5871" i="10"/>
  <c r="BW5872" i="10"/>
  <c r="BW5873" i="10"/>
  <c r="BW5874" i="10"/>
  <c r="BW5875" i="10"/>
  <c r="BW5876" i="10"/>
  <c r="BW5877" i="10"/>
  <c r="BW5878" i="10"/>
  <c r="BW5879" i="10"/>
  <c r="BW5880" i="10"/>
  <c r="BW5881" i="10"/>
  <c r="BW5882" i="10"/>
  <c r="BW5883" i="10"/>
  <c r="BW5884" i="10"/>
  <c r="BW5885" i="10"/>
  <c r="BW5886" i="10"/>
  <c r="BW5887" i="10"/>
  <c r="BW5888" i="10"/>
  <c r="BW5889" i="10"/>
  <c r="BW5890" i="10"/>
  <c r="BW5891" i="10"/>
  <c r="BW5892" i="10"/>
  <c r="BW5893" i="10"/>
  <c r="BW5894" i="10"/>
  <c r="BW5895" i="10"/>
  <c r="BW5896" i="10"/>
  <c r="BW5897" i="10"/>
  <c r="BW5898" i="10"/>
  <c r="BW5899" i="10"/>
  <c r="BW5900" i="10"/>
  <c r="BW5901" i="10"/>
  <c r="BW5902" i="10"/>
  <c r="BW5903" i="10"/>
  <c r="BW5904" i="10"/>
  <c r="BW5905" i="10"/>
  <c r="BW5906" i="10"/>
  <c r="BW5907" i="10"/>
  <c r="BW5908" i="10"/>
  <c r="BW5909" i="10"/>
  <c r="BW5910" i="10"/>
  <c r="BW5911" i="10"/>
  <c r="BW5912" i="10"/>
  <c r="BW5913" i="10"/>
  <c r="BW5914" i="10"/>
  <c r="BW5915" i="10"/>
  <c r="BW5916" i="10"/>
  <c r="BW5917" i="10"/>
  <c r="BW5918" i="10"/>
  <c r="BW5919" i="10"/>
  <c r="BW5920" i="10"/>
  <c r="BW5921" i="10"/>
  <c r="BW5922" i="10"/>
  <c r="BW5923" i="10"/>
  <c r="BW5924" i="10"/>
  <c r="BW5925" i="10"/>
  <c r="BW5926" i="10"/>
  <c r="BW5927" i="10"/>
  <c r="BW5928" i="10"/>
  <c r="BW5929" i="10"/>
  <c r="BW5930" i="10"/>
  <c r="BW5931" i="10"/>
  <c r="BW5932" i="10"/>
  <c r="BW5933" i="10"/>
  <c r="BW5934" i="10"/>
  <c r="BW5935" i="10"/>
  <c r="BW5936" i="10"/>
  <c r="BW5937" i="10"/>
  <c r="BW5938" i="10"/>
  <c r="BW5939" i="10"/>
  <c r="BW5940" i="10"/>
  <c r="BW5941" i="10"/>
  <c r="BW5942" i="10"/>
  <c r="BW5943" i="10"/>
  <c r="BW5944" i="10"/>
  <c r="BW5945" i="10"/>
  <c r="BW5946" i="10"/>
  <c r="BW5947" i="10"/>
  <c r="BW5948" i="10"/>
  <c r="BW5949" i="10"/>
  <c r="BW5950" i="10"/>
  <c r="BW5951" i="10"/>
  <c r="BW5952" i="10"/>
  <c r="BW5953" i="10"/>
  <c r="BW5954" i="10"/>
  <c r="BW5955" i="10"/>
  <c r="BW5956" i="10"/>
  <c r="BW5957" i="10"/>
  <c r="BW5958" i="10"/>
  <c r="BW5959" i="10"/>
  <c r="BW5960" i="10"/>
  <c r="BW5961" i="10"/>
  <c r="BW5962" i="10"/>
  <c r="BW5963" i="10"/>
  <c r="BW5964" i="10"/>
  <c r="BW5965" i="10"/>
  <c r="BW5966" i="10"/>
  <c r="BW5967" i="10"/>
  <c r="BW5968" i="10"/>
  <c r="BW5969" i="10"/>
  <c r="BW5970" i="10"/>
  <c r="BW5971" i="10"/>
  <c r="BW5972" i="10"/>
  <c r="BW5973" i="10"/>
  <c r="BW5974" i="10"/>
  <c r="BW5975" i="10"/>
  <c r="BW5976" i="10"/>
  <c r="BW5977" i="10"/>
  <c r="BW5978" i="10"/>
  <c r="BW5979" i="10"/>
  <c r="BW5980" i="10"/>
  <c r="BW5981" i="10"/>
  <c r="BW5982" i="10"/>
  <c r="BW5983" i="10"/>
  <c r="BW5984" i="10"/>
  <c r="BW5985" i="10"/>
  <c r="BW5986" i="10"/>
  <c r="BW5987" i="10"/>
  <c r="BW5988" i="10"/>
  <c r="BW5989" i="10"/>
  <c r="BW5990" i="10"/>
  <c r="BW5991" i="10"/>
  <c r="BW5992" i="10"/>
  <c r="BW5993" i="10"/>
  <c r="BW5994" i="10"/>
  <c r="BW5995" i="10"/>
  <c r="BW5996" i="10"/>
  <c r="BW5997" i="10"/>
  <c r="BW5998" i="10"/>
  <c r="BW5999" i="10"/>
  <c r="BW6000" i="10"/>
  <c r="BW6001" i="10"/>
  <c r="BW6002" i="10"/>
  <c r="BW6003" i="10"/>
  <c r="BW6004" i="10"/>
  <c r="BW6005" i="10"/>
  <c r="BW6006" i="10"/>
  <c r="BW6007" i="10"/>
  <c r="BW6008" i="10"/>
  <c r="BW6009" i="10"/>
  <c r="BW6010" i="10"/>
  <c r="BW6011" i="10"/>
  <c r="BW6012" i="10"/>
  <c r="BW6013" i="10"/>
  <c r="BW6014" i="10"/>
  <c r="BW6015" i="10"/>
  <c r="BW6016" i="10"/>
  <c r="BW6017" i="10"/>
  <c r="BW6018" i="10"/>
  <c r="BW6019" i="10"/>
  <c r="BW6020" i="10"/>
  <c r="BW6021" i="10"/>
  <c r="BW6022" i="10"/>
  <c r="BW6023" i="10"/>
  <c r="BW6024" i="10"/>
  <c r="BW6025" i="10"/>
  <c r="BW6026" i="10"/>
  <c r="BW6027" i="10"/>
  <c r="BW6028" i="10"/>
  <c r="BW6029" i="10"/>
  <c r="BW6030" i="10"/>
  <c r="BW6031" i="10"/>
  <c r="BW6032" i="10"/>
  <c r="BW6033" i="10"/>
  <c r="BW6034" i="10"/>
  <c r="BW6035" i="10"/>
  <c r="BW6036" i="10"/>
  <c r="BW6037" i="10"/>
  <c r="BW6038" i="10"/>
  <c r="BW6039" i="10"/>
  <c r="BW6040" i="10"/>
  <c r="BW6041" i="10"/>
  <c r="BW6042" i="10"/>
  <c r="BW6043" i="10"/>
  <c r="BW6044" i="10"/>
  <c r="BW6045" i="10"/>
  <c r="BW6046" i="10"/>
  <c r="BW6047" i="10"/>
  <c r="BW6048" i="10"/>
  <c r="BW6049" i="10"/>
  <c r="BW6050" i="10"/>
  <c r="BW6051" i="10"/>
  <c r="BW6052" i="10"/>
  <c r="BW6053" i="10"/>
  <c r="BW6054" i="10"/>
  <c r="BW6055" i="10"/>
  <c r="BW6056" i="10"/>
  <c r="BW6057" i="10"/>
  <c r="BW6058" i="10"/>
  <c r="BW6059" i="10"/>
  <c r="BW6060" i="10"/>
  <c r="BW6061" i="10"/>
  <c r="BW6062" i="10"/>
  <c r="BW6063" i="10"/>
  <c r="BW6064" i="10"/>
  <c r="BW6065" i="10"/>
  <c r="BW6066" i="10"/>
  <c r="BW6067" i="10"/>
  <c r="BW6068" i="10"/>
  <c r="BW6069" i="10"/>
  <c r="BW6070" i="10"/>
  <c r="BW6071" i="10"/>
  <c r="BW6072" i="10"/>
  <c r="BW6073" i="10"/>
  <c r="BW6074" i="10"/>
  <c r="BW6075" i="10"/>
  <c r="BW6076" i="10"/>
  <c r="BW6077" i="10"/>
  <c r="BW6078" i="10"/>
  <c r="BW6079" i="10"/>
  <c r="BW6080" i="10"/>
  <c r="BW6081" i="10"/>
  <c r="BW6082" i="10"/>
  <c r="BW6083" i="10"/>
  <c r="BW6084" i="10"/>
  <c r="BW6085" i="10"/>
  <c r="BW6086" i="10"/>
  <c r="BW6087" i="10"/>
  <c r="BW6088" i="10"/>
  <c r="BW6089" i="10"/>
  <c r="BW6090" i="10"/>
  <c r="BW6091" i="10"/>
  <c r="BW6092" i="10"/>
  <c r="BW6093" i="10"/>
  <c r="BW6094" i="10"/>
  <c r="BO12" i="10"/>
  <c r="N957" i="10"/>
  <c r="N958" i="10" s="1"/>
  <c r="N959" i="10" s="1"/>
  <c r="N960" i="10" s="1"/>
  <c r="N961" i="10" s="1"/>
  <c r="N962" i="10" s="1"/>
  <c r="N963" i="10" s="1"/>
  <c r="N964" i="10" s="1"/>
  <c r="N965" i="10" s="1"/>
  <c r="N966" i="10" s="1"/>
  <c r="N967" i="10" s="1"/>
  <c r="N968" i="10" s="1"/>
  <c r="N969" i="10" s="1"/>
  <c r="N970" i="10" s="1"/>
  <c r="N971" i="10" s="1"/>
  <c r="N972" i="10" s="1"/>
  <c r="N973" i="10" s="1"/>
  <c r="N974" i="10" s="1"/>
  <c r="N975" i="10" s="1"/>
  <c r="N976" i="10" s="1"/>
  <c r="N977" i="10" s="1"/>
  <c r="N978" i="10" s="1"/>
  <c r="N979" i="10" s="1"/>
  <c r="N980" i="10" s="1"/>
  <c r="N981" i="10" s="1"/>
  <c r="N982" i="10" s="1"/>
  <c r="N983" i="10" s="1"/>
  <c r="N984" i="10" s="1"/>
  <c r="N985" i="10" s="1"/>
  <c r="N986" i="10" s="1"/>
  <c r="N987" i="10" s="1"/>
  <c r="N988" i="10" s="1"/>
  <c r="N989" i="10" s="1"/>
  <c r="N990" i="10" s="1"/>
  <c r="N991" i="10" s="1"/>
  <c r="N992" i="10" s="1"/>
  <c r="N993" i="10" s="1"/>
  <c r="N994" i="10" s="1"/>
  <c r="N995" i="10" s="1"/>
  <c r="N996" i="10" s="1"/>
  <c r="N997" i="10" s="1"/>
  <c r="N998" i="10" s="1"/>
  <c r="N999" i="10" s="1"/>
  <c r="N1000" i="10" s="1"/>
  <c r="N909" i="10"/>
  <c r="N910" i="10" s="1"/>
  <c r="N911" i="10" s="1"/>
  <c r="N912" i="10" s="1"/>
  <c r="N913" i="10" s="1"/>
  <c r="N914" i="10" s="1"/>
  <c r="N915" i="10" s="1"/>
  <c r="N916" i="10" s="1"/>
  <c r="N917" i="10" s="1"/>
  <c r="N918" i="10" s="1"/>
  <c r="N919" i="10" s="1"/>
  <c r="N920" i="10" s="1"/>
  <c r="N921" i="10" s="1"/>
  <c r="N922" i="10" s="1"/>
  <c r="N923" i="10" s="1"/>
  <c r="N924" i="10" s="1"/>
  <c r="N925" i="10" s="1"/>
  <c r="N926" i="10" s="1"/>
  <c r="N927" i="10" s="1"/>
  <c r="N928" i="10" s="1"/>
  <c r="N929" i="10" s="1"/>
  <c r="N930" i="10" s="1"/>
  <c r="N931" i="10" s="1"/>
  <c r="N932" i="10" s="1"/>
  <c r="N933" i="10" s="1"/>
  <c r="N934" i="10" s="1"/>
  <c r="N935" i="10" s="1"/>
  <c r="N936" i="10" s="1"/>
  <c r="N937" i="10" s="1"/>
  <c r="N938" i="10" s="1"/>
  <c r="N939" i="10" s="1"/>
  <c r="N940" i="10" s="1"/>
  <c r="N941" i="10" s="1"/>
  <c r="N942" i="10" s="1"/>
  <c r="N943" i="10" s="1"/>
  <c r="N944" i="10" s="1"/>
  <c r="N945" i="10" s="1"/>
  <c r="N946" i="10" s="1"/>
  <c r="N947" i="10" s="1"/>
  <c r="N948" i="10" s="1"/>
  <c r="N949" i="10" s="1"/>
  <c r="N950" i="10" s="1"/>
  <c r="N951" i="10" s="1"/>
  <c r="N952" i="10" s="1"/>
  <c r="N860" i="10"/>
  <c r="N861" i="10" s="1"/>
  <c r="N862" i="10" s="1"/>
  <c r="N863" i="10" s="1"/>
  <c r="N864" i="10" s="1"/>
  <c r="N865" i="10" s="1"/>
  <c r="N867" i="10" s="1"/>
  <c r="N868" i="10" s="1"/>
  <c r="N869" i="10" s="1"/>
  <c r="N870" i="10" s="1"/>
  <c r="N871" i="10" s="1"/>
  <c r="N872" i="10" s="1"/>
  <c r="N873" i="10" s="1"/>
  <c r="N874" i="10" s="1"/>
  <c r="N875" i="10" s="1"/>
  <c r="N876" i="10" s="1"/>
  <c r="N877" i="10" s="1"/>
  <c r="N878" i="10" s="1"/>
  <c r="N879" i="10" s="1"/>
  <c r="N880" i="10" s="1"/>
  <c r="N881" i="10" s="1"/>
  <c r="N882" i="10" s="1"/>
  <c r="N883" i="10" s="1"/>
  <c r="N884" i="10" s="1"/>
  <c r="N885" i="10" s="1"/>
  <c r="N886" i="10" s="1"/>
  <c r="N887" i="10" s="1"/>
  <c r="N888" i="10" s="1"/>
  <c r="N889" i="10" s="1"/>
  <c r="N890" i="10" s="1"/>
  <c r="N891" i="10" s="1"/>
  <c r="N892" i="10" s="1"/>
  <c r="N893" i="10" s="1"/>
  <c r="N894" i="10" s="1"/>
  <c r="N895" i="10" s="1"/>
  <c r="N896" i="10" s="1"/>
  <c r="N897" i="10" s="1"/>
  <c r="N898" i="10" s="1"/>
  <c r="N899" i="10" s="1"/>
  <c r="N900" i="10" s="1"/>
  <c r="N901" i="10" s="1"/>
  <c r="N902" i="10" s="1"/>
  <c r="N903" i="10" s="1"/>
  <c r="N812" i="10"/>
  <c r="N813" i="10" s="1"/>
  <c r="N814" i="10" s="1"/>
  <c r="N815" i="10" s="1"/>
  <c r="N816" i="10" s="1"/>
  <c r="N817" i="10" s="1"/>
  <c r="N818" i="10" s="1"/>
  <c r="N819" i="10" s="1"/>
  <c r="N820" i="10" s="1"/>
  <c r="N821" i="10" s="1"/>
  <c r="N822" i="10" s="1"/>
  <c r="N823" i="10" s="1"/>
  <c r="N824" i="10" s="1"/>
  <c r="N825" i="10" s="1"/>
  <c r="N826" i="10" s="1"/>
  <c r="N827" i="10" s="1"/>
  <c r="N828" i="10" s="1"/>
  <c r="N829" i="10" s="1"/>
  <c r="N830" i="10" s="1"/>
  <c r="N831" i="10" s="1"/>
  <c r="N832" i="10" s="1"/>
  <c r="N833" i="10" s="1"/>
  <c r="N834" i="10" s="1"/>
  <c r="N835" i="10" s="1"/>
  <c r="N836" i="10" s="1"/>
  <c r="N837" i="10" s="1"/>
  <c r="N838" i="10" s="1"/>
  <c r="N839" i="10" s="1"/>
  <c r="N840" i="10" s="1"/>
  <c r="N841" i="10" s="1"/>
  <c r="N842" i="10" s="1"/>
  <c r="N843" i="10" s="1"/>
  <c r="N844" i="10" s="1"/>
  <c r="N845" i="10" s="1"/>
  <c r="N846" i="10" s="1"/>
  <c r="N847" i="10" s="1"/>
  <c r="N848" i="10" s="1"/>
  <c r="N849" i="10" s="1"/>
  <c r="N850" i="10" s="1"/>
  <c r="N851" i="10" s="1"/>
  <c r="N852" i="10" s="1"/>
  <c r="N853" i="10" s="1"/>
  <c r="N854" i="10" s="1"/>
  <c r="N855" i="10" s="1"/>
  <c r="N752" i="10"/>
  <c r="N753" i="10" s="1"/>
  <c r="N754" i="10" s="1"/>
  <c r="N755" i="10" s="1"/>
  <c r="N756" i="10" s="1"/>
  <c r="N757" i="10" s="1"/>
  <c r="N758" i="10" s="1"/>
  <c r="N759" i="10" s="1"/>
  <c r="N760" i="10" s="1"/>
  <c r="N761" i="10" s="1"/>
  <c r="N762" i="10" s="1"/>
  <c r="N763" i="10" s="1"/>
  <c r="N764" i="10" s="1"/>
  <c r="N765" i="10" s="1"/>
  <c r="N766" i="10" s="1"/>
  <c r="N767" i="10" s="1"/>
  <c r="N768" i="10" s="1"/>
  <c r="N769" i="10" s="1"/>
  <c r="N770" i="10" s="1"/>
  <c r="N771" i="10" s="1"/>
  <c r="N772" i="10" s="1"/>
  <c r="N773" i="10" s="1"/>
  <c r="N774" i="10" s="1"/>
  <c r="N775" i="10" s="1"/>
  <c r="N776" i="10" s="1"/>
  <c r="N777" i="10" s="1"/>
  <c r="N778" i="10" s="1"/>
  <c r="N779" i="10" s="1"/>
  <c r="N780" i="10" s="1"/>
  <c r="N781" i="10" s="1"/>
  <c r="N782" i="10" s="1"/>
  <c r="N783" i="10" s="1"/>
  <c r="N784" i="10" s="1"/>
  <c r="N785" i="10" s="1"/>
  <c r="N786" i="10" s="1"/>
  <c r="N787" i="10" s="1"/>
  <c r="N788" i="10" s="1"/>
  <c r="N789" i="10" s="1"/>
  <c r="N790" i="10" s="1"/>
  <c r="N791" i="10" s="1"/>
  <c r="N792" i="10" s="1"/>
  <c r="N793" i="10" s="1"/>
  <c r="N794" i="10" s="1"/>
  <c r="N795" i="10" s="1"/>
  <c r="N704" i="10"/>
  <c r="N705" i="10" s="1"/>
  <c r="N706" i="10" s="1"/>
  <c r="N707" i="10" s="1"/>
  <c r="N708" i="10" s="1"/>
  <c r="N709" i="10" s="1"/>
  <c r="N710" i="10" s="1"/>
  <c r="N711" i="10" s="1"/>
  <c r="N712" i="10" s="1"/>
  <c r="N713" i="10" s="1"/>
  <c r="N714" i="10" s="1"/>
  <c r="N715" i="10" s="1"/>
  <c r="N716" i="10" s="1"/>
  <c r="N717" i="10" s="1"/>
  <c r="N718" i="10" s="1"/>
  <c r="N719" i="10" s="1"/>
  <c r="N720" i="10" s="1"/>
  <c r="N721" i="10" s="1"/>
  <c r="N722" i="10" s="1"/>
  <c r="N723" i="10" s="1"/>
  <c r="N724" i="10" s="1"/>
  <c r="N725" i="10" s="1"/>
  <c r="N726" i="10" s="1"/>
  <c r="N727" i="10" s="1"/>
  <c r="N728" i="10" s="1"/>
  <c r="N729" i="10" s="1"/>
  <c r="N730" i="10" s="1"/>
  <c r="N731" i="10" s="1"/>
  <c r="N732" i="10" s="1"/>
  <c r="N733" i="10" s="1"/>
  <c r="N734" i="10" s="1"/>
  <c r="N735" i="10" s="1"/>
  <c r="N736" i="10" s="1"/>
  <c r="N737" i="10" s="1"/>
  <c r="N738" i="10" s="1"/>
  <c r="N739" i="10" s="1"/>
  <c r="N740" i="10" s="1"/>
  <c r="N741" i="10" s="1"/>
  <c r="N742" i="10" s="1"/>
  <c r="N743" i="10" s="1"/>
  <c r="N744" i="10" s="1"/>
  <c r="N745" i="10" s="1"/>
  <c r="N746" i="10" s="1"/>
  <c r="N747" i="10" s="1"/>
  <c r="N655" i="10"/>
  <c r="N656" i="10" s="1"/>
  <c r="N657" i="10" s="1"/>
  <c r="N658" i="10" s="1"/>
  <c r="N659" i="10" s="1"/>
  <c r="N660" i="10" s="1"/>
  <c r="N661" i="10" s="1"/>
  <c r="N662" i="10" s="1"/>
  <c r="N663" i="10" s="1"/>
  <c r="N664" i="10" s="1"/>
  <c r="N665" i="10" s="1"/>
  <c r="N666" i="10" s="1"/>
  <c r="N667" i="10" s="1"/>
  <c r="N668" i="10" s="1"/>
  <c r="N669" i="10" s="1"/>
  <c r="N670" i="10" s="1"/>
  <c r="N671" i="10" s="1"/>
  <c r="N672" i="10" s="1"/>
  <c r="N673" i="10" s="1"/>
  <c r="N674" i="10" s="1"/>
  <c r="N675" i="10" s="1"/>
  <c r="N676" i="10" s="1"/>
  <c r="N677" i="10" s="1"/>
  <c r="N678" i="10" s="1"/>
  <c r="N679" i="10" s="1"/>
  <c r="N680" i="10" s="1"/>
  <c r="N681" i="10" s="1"/>
  <c r="N682" i="10" s="1"/>
  <c r="N683" i="10" s="1"/>
  <c r="N684" i="10" s="1"/>
  <c r="N685" i="10" s="1"/>
  <c r="N686" i="10" s="1"/>
  <c r="N687" i="10" s="1"/>
  <c r="N688" i="10" s="1"/>
  <c r="N689" i="10" s="1"/>
  <c r="N690" i="10" s="1"/>
  <c r="N691" i="10" s="1"/>
  <c r="N692" i="10" s="1"/>
  <c r="N693" i="10" s="1"/>
  <c r="N694" i="10" s="1"/>
  <c r="N695" i="10" s="1"/>
  <c r="N696" i="10" s="1"/>
  <c r="N697" i="10" s="1"/>
  <c r="N698" i="10" s="1"/>
  <c r="N607" i="10"/>
  <c r="N608" i="10" s="1"/>
  <c r="N609" i="10" s="1"/>
  <c r="N610" i="10" s="1"/>
  <c r="N611" i="10" s="1"/>
  <c r="N612" i="10" s="1"/>
  <c r="N613" i="10" s="1"/>
  <c r="N614" i="10" s="1"/>
  <c r="N615" i="10" s="1"/>
  <c r="N616" i="10" s="1"/>
  <c r="N617" i="10" s="1"/>
  <c r="N618" i="10" s="1"/>
  <c r="N619" i="10" s="1"/>
  <c r="N620" i="10" s="1"/>
  <c r="N621" i="10" s="1"/>
  <c r="N622" i="10" s="1"/>
  <c r="N623" i="10" s="1"/>
  <c r="N624" i="10" s="1"/>
  <c r="N625" i="10" s="1"/>
  <c r="N626" i="10" s="1"/>
  <c r="N627" i="10" s="1"/>
  <c r="N628" i="10" s="1"/>
  <c r="N629" i="10" s="1"/>
  <c r="N630" i="10" s="1"/>
  <c r="N631" i="10" s="1"/>
  <c r="N632" i="10" s="1"/>
  <c r="N633" i="10" s="1"/>
  <c r="N634" i="10" s="1"/>
  <c r="N635" i="10" s="1"/>
  <c r="N636" i="10" s="1"/>
  <c r="N637" i="10" s="1"/>
  <c r="N638" i="10" s="1"/>
  <c r="N639" i="10" s="1"/>
  <c r="N640" i="10" s="1"/>
  <c r="N641" i="10" s="1"/>
  <c r="N642" i="10" s="1"/>
  <c r="N643" i="10" s="1"/>
  <c r="N644" i="10" s="1"/>
  <c r="N645" i="10" s="1"/>
  <c r="N646" i="10" s="1"/>
  <c r="N647" i="10" s="1"/>
  <c r="N648" i="10" s="1"/>
  <c r="N649" i="10" s="1"/>
  <c r="N650" i="10" s="1"/>
  <c r="V8" i="10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S8" i="9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N409" i="9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7" i="9"/>
  <c r="N458" i="9" s="1"/>
  <c r="N459" i="9" s="1"/>
  <c r="N460" i="9" s="1"/>
  <c r="N461" i="9" s="1"/>
  <c r="N462" i="9" s="1"/>
  <c r="N463" i="9" s="1"/>
  <c r="N464" i="9" s="1"/>
  <c r="N465" i="9" s="1"/>
  <c r="N466" i="9" s="1"/>
  <c r="N467" i="9" s="1"/>
  <c r="N468" i="9" s="1"/>
  <c r="N469" i="9" s="1"/>
  <c r="N470" i="9" s="1"/>
  <c r="N471" i="9" s="1"/>
  <c r="N472" i="9" s="1"/>
  <c r="N473" i="9" s="1"/>
  <c r="N474" i="9" s="1"/>
  <c r="N475" i="9" s="1"/>
  <c r="N476" i="9" s="1"/>
  <c r="N477" i="9" s="1"/>
  <c r="N478" i="9" s="1"/>
  <c r="N479" i="9" s="1"/>
  <c r="N480" i="9" s="1"/>
  <c r="N481" i="9" s="1"/>
  <c r="N482" i="9" s="1"/>
  <c r="N483" i="9" s="1"/>
  <c r="N484" i="9" s="1"/>
  <c r="N485" i="9" s="1"/>
  <c r="N486" i="9" s="1"/>
  <c r="N487" i="9" s="1"/>
  <c r="N488" i="9" s="1"/>
  <c r="N489" i="9" s="1"/>
  <c r="N490" i="9" s="1"/>
  <c r="N491" i="9" s="1"/>
  <c r="N492" i="9" s="1"/>
  <c r="N493" i="9" s="1"/>
  <c r="N494" i="9" s="1"/>
  <c r="N495" i="9" s="1"/>
  <c r="N496" i="9" s="1"/>
  <c r="N497" i="9" s="1"/>
  <c r="N498" i="9" s="1"/>
  <c r="N499" i="9" s="1"/>
  <c r="N500" i="9" s="1"/>
  <c r="N509" i="9"/>
  <c r="N510" i="9" s="1"/>
  <c r="N511" i="9" s="1"/>
  <c r="N512" i="9" s="1"/>
  <c r="N513" i="9" s="1"/>
  <c r="N514" i="9" s="1"/>
  <c r="N515" i="9" s="1"/>
  <c r="N516" i="9" s="1"/>
  <c r="N517" i="9" s="1"/>
  <c r="N518" i="9" s="1"/>
  <c r="N519" i="9" s="1"/>
  <c r="N520" i="9" s="1"/>
  <c r="N521" i="9" s="1"/>
  <c r="N522" i="9" s="1"/>
  <c r="N523" i="9" s="1"/>
  <c r="N524" i="9" s="1"/>
  <c r="N525" i="9" s="1"/>
  <c r="N526" i="9" s="1"/>
  <c r="N527" i="9" s="1"/>
  <c r="N528" i="9" s="1"/>
  <c r="N529" i="9" s="1"/>
  <c r="N530" i="9" s="1"/>
  <c r="N531" i="9" s="1"/>
  <c r="N532" i="9" s="1"/>
  <c r="N533" i="9" s="1"/>
  <c r="N534" i="9" s="1"/>
  <c r="N535" i="9" s="1"/>
  <c r="N536" i="9" s="1"/>
  <c r="N537" i="9" s="1"/>
  <c r="N538" i="9" s="1"/>
  <c r="N539" i="9" s="1"/>
  <c r="N540" i="9" s="1"/>
  <c r="N541" i="9" s="1"/>
  <c r="N542" i="9" s="1"/>
  <c r="N543" i="9" s="1"/>
  <c r="N544" i="9" s="1"/>
  <c r="N545" i="9" s="1"/>
  <c r="N546" i="9" s="1"/>
  <c r="N547" i="9" s="1"/>
  <c r="N548" i="9" s="1"/>
  <c r="N549" i="9" s="1"/>
  <c r="N550" i="9" s="1"/>
  <c r="N551" i="9" s="1"/>
  <c r="N552" i="9" s="1"/>
  <c r="N557" i="9"/>
  <c r="N558" i="9" s="1"/>
  <c r="N559" i="9" s="1"/>
  <c r="N560" i="9" s="1"/>
  <c r="N561" i="9" s="1"/>
  <c r="N562" i="9" s="1"/>
  <c r="N563" i="9" s="1"/>
  <c r="N564" i="9" s="1"/>
  <c r="N565" i="9" s="1"/>
  <c r="N566" i="9" s="1"/>
  <c r="N567" i="9" s="1"/>
  <c r="N568" i="9" s="1"/>
  <c r="N569" i="9" s="1"/>
  <c r="N570" i="9" s="1"/>
  <c r="N571" i="9" s="1"/>
  <c r="N572" i="9" s="1"/>
  <c r="N573" i="9" s="1"/>
  <c r="N574" i="9" s="1"/>
  <c r="N575" i="9" s="1"/>
  <c r="N576" i="9" s="1"/>
  <c r="N577" i="9" s="1"/>
  <c r="N578" i="9" s="1"/>
  <c r="N579" i="9" s="1"/>
  <c r="N580" i="9" s="1"/>
  <c r="N581" i="9" s="1"/>
  <c r="N582" i="9" s="1"/>
  <c r="N583" i="9" s="1"/>
  <c r="N584" i="9" s="1"/>
  <c r="N585" i="9" s="1"/>
  <c r="N586" i="9" s="1"/>
  <c r="N587" i="9" s="1"/>
  <c r="N588" i="9" s="1"/>
  <c r="N589" i="9" s="1"/>
  <c r="N590" i="9" s="1"/>
  <c r="N591" i="9" s="1"/>
  <c r="N592" i="9" s="1"/>
  <c r="N593" i="9" s="1"/>
  <c r="N594" i="9" s="1"/>
  <c r="N595" i="9" s="1"/>
  <c r="N596" i="9" s="1"/>
  <c r="N597" i="9" s="1"/>
  <c r="N598" i="9" s="1"/>
  <c r="N599" i="9" s="1"/>
  <c r="N600" i="9" s="1"/>
  <c r="AF184" i="10" l="1"/>
  <c r="AF172" i="10"/>
  <c r="AF160" i="10"/>
  <c r="AF149" i="10"/>
  <c r="AF193" i="10"/>
  <c r="AF188" i="10"/>
  <c r="AF181" i="10"/>
  <c r="AF176" i="10"/>
  <c r="AF191" i="10"/>
  <c r="AF185" i="10"/>
  <c r="AF182" i="10"/>
  <c r="AF179" i="10"/>
  <c r="AF173" i="10"/>
  <c r="AF170" i="10"/>
  <c r="AF167" i="10"/>
  <c r="AF161" i="10"/>
  <c r="AF158" i="10"/>
  <c r="AF155" i="10"/>
  <c r="AF169" i="10"/>
  <c r="AF164" i="10"/>
  <c r="AF157" i="10"/>
  <c r="AF190" i="10"/>
  <c r="AF187" i="10"/>
  <c r="AF178" i="10"/>
  <c r="AF175" i="10"/>
  <c r="AF166" i="10"/>
  <c r="AF163" i="10"/>
  <c r="AF154" i="10"/>
  <c r="AF151" i="10"/>
  <c r="AF152" i="10"/>
  <c r="AF192" i="10"/>
  <c r="AF189" i="10"/>
  <c r="AF186" i="10"/>
  <c r="AF183" i="10"/>
  <c r="AF180" i="10"/>
  <c r="AF177" i="10"/>
  <c r="AF174" i="10"/>
  <c r="AF171" i="10"/>
  <c r="AF168" i="10"/>
  <c r="AF165" i="10"/>
  <c r="AF162" i="10"/>
  <c r="AF159" i="10"/>
  <c r="AF156" i="10"/>
  <c r="AF153" i="10"/>
  <c r="AF150" i="10"/>
  <c r="BV6" i="10"/>
  <c r="N977" i="9"/>
  <c r="N978" i="9" s="1"/>
  <c r="N979" i="9" s="1"/>
  <c r="N980" i="9" s="1"/>
  <c r="N981" i="9" s="1"/>
  <c r="N982" i="9" s="1"/>
  <c r="N983" i="9" s="1"/>
  <c r="N984" i="9" s="1"/>
  <c r="N985" i="9" s="1"/>
  <c r="N986" i="9" s="1"/>
  <c r="N987" i="9" s="1"/>
  <c r="N988" i="9" s="1"/>
  <c r="N989" i="9" s="1"/>
  <c r="N990" i="9" s="1"/>
  <c r="N991" i="9" s="1"/>
  <c r="N992" i="9" s="1"/>
  <c r="N993" i="9" s="1"/>
  <c r="N994" i="9" s="1"/>
  <c r="N995" i="9" s="1"/>
  <c r="N996" i="9" s="1"/>
  <c r="N997" i="9" s="1"/>
  <c r="N998" i="9" s="1"/>
  <c r="N999" i="9" s="1"/>
  <c r="N1000" i="9" s="1"/>
  <c r="N1001" i="9" s="1"/>
  <c r="N1002" i="9" s="1"/>
  <c r="N1003" i="9" s="1"/>
  <c r="N1004" i="9" s="1"/>
  <c r="N1005" i="9" s="1"/>
  <c r="N1006" i="9" s="1"/>
  <c r="N1007" i="9" s="1"/>
  <c r="N1008" i="9" s="1"/>
  <c r="N1009" i="9" s="1"/>
  <c r="N1010" i="9" s="1"/>
  <c r="N1011" i="9" s="1"/>
  <c r="N1012" i="9" s="1"/>
  <c r="N1013" i="9" s="1"/>
  <c r="N1014" i="9" s="1"/>
  <c r="N1015" i="9" s="1"/>
  <c r="N1016" i="9" s="1"/>
  <c r="N1017" i="9" s="1"/>
  <c r="N1018" i="9" s="1"/>
  <c r="N1019" i="9" s="1"/>
  <c r="N1020" i="9" s="1"/>
  <c r="N929" i="9"/>
  <c r="N930" i="9" s="1"/>
  <c r="N931" i="9" s="1"/>
  <c r="N932" i="9" s="1"/>
  <c r="N933" i="9" s="1"/>
  <c r="N934" i="9" s="1"/>
  <c r="N935" i="9" s="1"/>
  <c r="N936" i="9" s="1"/>
  <c r="N937" i="9" s="1"/>
  <c r="N938" i="9" s="1"/>
  <c r="N939" i="9" s="1"/>
  <c r="N940" i="9" s="1"/>
  <c r="N941" i="9" s="1"/>
  <c r="N942" i="9" s="1"/>
  <c r="N943" i="9" s="1"/>
  <c r="N944" i="9" s="1"/>
  <c r="N945" i="9" s="1"/>
  <c r="N946" i="9" s="1"/>
  <c r="N947" i="9" s="1"/>
  <c r="N948" i="9" s="1"/>
  <c r="N949" i="9" s="1"/>
  <c r="N950" i="9" s="1"/>
  <c r="N951" i="9" s="1"/>
  <c r="N952" i="9" s="1"/>
  <c r="N953" i="9" s="1"/>
  <c r="N954" i="9" s="1"/>
  <c r="N955" i="9" s="1"/>
  <c r="N956" i="9" s="1"/>
  <c r="N957" i="9" s="1"/>
  <c r="N958" i="9" s="1"/>
  <c r="N959" i="9" s="1"/>
  <c r="N960" i="9" s="1"/>
  <c r="N961" i="9" s="1"/>
  <c r="N962" i="9" s="1"/>
  <c r="N963" i="9" s="1"/>
  <c r="N964" i="9" s="1"/>
  <c r="N965" i="9" s="1"/>
  <c r="N966" i="9" s="1"/>
  <c r="N967" i="9" s="1"/>
  <c r="N968" i="9" s="1"/>
  <c r="N969" i="9" s="1"/>
  <c r="N970" i="9" s="1"/>
  <c r="N971" i="9" s="1"/>
  <c r="N972" i="9" s="1"/>
  <c r="N877" i="9"/>
  <c r="N878" i="9" s="1"/>
  <c r="N879" i="9" s="1"/>
  <c r="N880" i="9" s="1"/>
  <c r="N881" i="9" s="1"/>
  <c r="N882" i="9" s="1"/>
  <c r="N883" i="9" s="1"/>
  <c r="N884" i="9" s="1"/>
  <c r="N885" i="9" s="1"/>
  <c r="N886" i="9" s="1"/>
  <c r="N887" i="9" s="1"/>
  <c r="N888" i="9" s="1"/>
  <c r="N889" i="9" s="1"/>
  <c r="N890" i="9" s="1"/>
  <c r="N891" i="9" s="1"/>
  <c r="N892" i="9" s="1"/>
  <c r="N893" i="9" s="1"/>
  <c r="N894" i="9" s="1"/>
  <c r="N895" i="9" s="1"/>
  <c r="N896" i="9" s="1"/>
  <c r="N897" i="9" s="1"/>
  <c r="N898" i="9" s="1"/>
  <c r="N899" i="9" s="1"/>
  <c r="N900" i="9" s="1"/>
  <c r="N901" i="9" s="1"/>
  <c r="N902" i="9" s="1"/>
  <c r="N903" i="9" s="1"/>
  <c r="N904" i="9" s="1"/>
  <c r="N905" i="9" s="1"/>
  <c r="N906" i="9" s="1"/>
  <c r="N907" i="9" s="1"/>
  <c r="N908" i="9" s="1"/>
  <c r="N909" i="9" s="1"/>
  <c r="N910" i="9" s="1"/>
  <c r="N911" i="9" s="1"/>
  <c r="N912" i="9" s="1"/>
  <c r="N913" i="9" s="1"/>
  <c r="N914" i="9" s="1"/>
  <c r="N915" i="9" s="1"/>
  <c r="N916" i="9" s="1"/>
  <c r="N917" i="9" s="1"/>
  <c r="N918" i="9" s="1"/>
  <c r="N919" i="9" s="1"/>
  <c r="N920" i="9" s="1"/>
  <c r="N829" i="9"/>
  <c r="N830" i="9" s="1"/>
  <c r="N831" i="9" s="1"/>
  <c r="N832" i="9" s="1"/>
  <c r="N833" i="9" s="1"/>
  <c r="N834" i="9" s="1"/>
  <c r="N835" i="9" s="1"/>
  <c r="N836" i="9" s="1"/>
  <c r="N837" i="9" s="1"/>
  <c r="N838" i="9" s="1"/>
  <c r="N839" i="9" s="1"/>
  <c r="N840" i="9" s="1"/>
  <c r="N841" i="9" s="1"/>
  <c r="N842" i="9" s="1"/>
  <c r="N843" i="9" s="1"/>
  <c r="N844" i="9" s="1"/>
  <c r="N845" i="9" s="1"/>
  <c r="N846" i="9" s="1"/>
  <c r="N847" i="9" s="1"/>
  <c r="N848" i="9" s="1"/>
  <c r="N849" i="9" s="1"/>
  <c r="N850" i="9" s="1"/>
  <c r="N851" i="9" s="1"/>
  <c r="N852" i="9" s="1"/>
  <c r="N853" i="9" s="1"/>
  <c r="N854" i="9" s="1"/>
  <c r="N855" i="9" s="1"/>
  <c r="N856" i="9" s="1"/>
  <c r="N857" i="9" s="1"/>
  <c r="N858" i="9" s="1"/>
  <c r="N859" i="9" s="1"/>
  <c r="N860" i="9" s="1"/>
  <c r="N861" i="9" s="1"/>
  <c r="N862" i="9" s="1"/>
  <c r="N863" i="9" s="1"/>
  <c r="N864" i="9" s="1"/>
  <c r="N865" i="9" s="1"/>
  <c r="N866" i="9" s="1"/>
  <c r="N867" i="9" s="1"/>
  <c r="N868" i="9" s="1"/>
  <c r="N869" i="9" s="1"/>
  <c r="N870" i="9" s="1"/>
  <c r="N871" i="9" s="1"/>
  <c r="N872" i="9" s="1"/>
  <c r="D24" i="14"/>
  <c r="C27" i="14"/>
  <c r="B26" i="14"/>
  <c r="C26" i="14"/>
  <c r="N762" i="9"/>
  <c r="N763" i="9" s="1"/>
  <c r="N764" i="9" s="1"/>
  <c r="N765" i="9" s="1"/>
  <c r="N766" i="9" s="1"/>
  <c r="N767" i="9" s="1"/>
  <c r="N768" i="9" s="1"/>
  <c r="N769" i="9" s="1"/>
  <c r="N770" i="9" s="1"/>
  <c r="N771" i="9" s="1"/>
  <c r="N772" i="9" s="1"/>
  <c r="N773" i="9" s="1"/>
  <c r="N774" i="9" s="1"/>
  <c r="N775" i="9" s="1"/>
  <c r="N776" i="9" s="1"/>
  <c r="N777" i="9" s="1"/>
  <c r="N778" i="9" s="1"/>
  <c r="N779" i="9" s="1"/>
  <c r="N780" i="9" s="1"/>
  <c r="N781" i="9" s="1"/>
  <c r="N782" i="9" s="1"/>
  <c r="N783" i="9" s="1"/>
  <c r="N784" i="9" s="1"/>
  <c r="N785" i="9" s="1"/>
  <c r="N786" i="9" s="1"/>
  <c r="N787" i="9" s="1"/>
  <c r="N788" i="9" s="1"/>
  <c r="N789" i="9" s="1"/>
  <c r="N790" i="9" s="1"/>
  <c r="N791" i="9" s="1"/>
  <c r="N792" i="9" s="1"/>
  <c r="N793" i="9" s="1"/>
  <c r="N794" i="9" s="1"/>
  <c r="N795" i="9" s="1"/>
  <c r="N796" i="9" s="1"/>
  <c r="N797" i="9" s="1"/>
  <c r="N798" i="9" s="1"/>
  <c r="N799" i="9" s="1"/>
  <c r="N800" i="9" s="1"/>
  <c r="N801" i="9" s="1"/>
  <c r="N802" i="9" s="1"/>
  <c r="N803" i="9" s="1"/>
  <c r="N804" i="9" s="1"/>
  <c r="N805" i="9" s="1"/>
  <c r="N714" i="9"/>
  <c r="N715" i="9" s="1"/>
  <c r="N716" i="9" s="1"/>
  <c r="N717" i="9" s="1"/>
  <c r="N718" i="9" s="1"/>
  <c r="N719" i="9" s="1"/>
  <c r="N720" i="9" s="1"/>
  <c r="N721" i="9" s="1"/>
  <c r="N722" i="9" s="1"/>
  <c r="N723" i="9" s="1"/>
  <c r="N724" i="9" s="1"/>
  <c r="N725" i="9" s="1"/>
  <c r="N726" i="9" s="1"/>
  <c r="N727" i="9" s="1"/>
  <c r="N728" i="9" s="1"/>
  <c r="N729" i="9" s="1"/>
  <c r="N730" i="9" s="1"/>
  <c r="N731" i="9" s="1"/>
  <c r="N732" i="9" s="1"/>
  <c r="N733" i="9" s="1"/>
  <c r="N734" i="9" s="1"/>
  <c r="N735" i="9" s="1"/>
  <c r="N736" i="9" s="1"/>
  <c r="N737" i="9" s="1"/>
  <c r="N738" i="9" s="1"/>
  <c r="N739" i="9" s="1"/>
  <c r="N740" i="9" s="1"/>
  <c r="N741" i="9" s="1"/>
  <c r="N742" i="9" s="1"/>
  <c r="N743" i="9" s="1"/>
  <c r="N744" i="9" s="1"/>
  <c r="N745" i="9" s="1"/>
  <c r="N746" i="9" s="1"/>
  <c r="N747" i="9" s="1"/>
  <c r="N748" i="9" s="1"/>
  <c r="N749" i="9" s="1"/>
  <c r="N750" i="9" s="1"/>
  <c r="N751" i="9" s="1"/>
  <c r="N752" i="9" s="1"/>
  <c r="N753" i="9" s="1"/>
  <c r="N754" i="9" s="1"/>
  <c r="N755" i="9" s="1"/>
  <c r="N756" i="9" s="1"/>
  <c r="N757" i="9" s="1"/>
  <c r="N662" i="9"/>
  <c r="N663" i="9" s="1"/>
  <c r="N664" i="9" s="1"/>
  <c r="N665" i="9" s="1"/>
  <c r="N666" i="9" s="1"/>
  <c r="N667" i="9" s="1"/>
  <c r="N668" i="9" s="1"/>
  <c r="N669" i="9" s="1"/>
  <c r="N670" i="9" s="1"/>
  <c r="N671" i="9" s="1"/>
  <c r="N672" i="9" s="1"/>
  <c r="N673" i="9" s="1"/>
  <c r="N674" i="9" s="1"/>
  <c r="N675" i="9" s="1"/>
  <c r="N676" i="9" s="1"/>
  <c r="N677" i="9" s="1"/>
  <c r="N678" i="9" s="1"/>
  <c r="N679" i="9" s="1"/>
  <c r="N680" i="9" s="1"/>
  <c r="N681" i="9" s="1"/>
  <c r="N682" i="9" s="1"/>
  <c r="N683" i="9" s="1"/>
  <c r="N684" i="9" s="1"/>
  <c r="N685" i="9" s="1"/>
  <c r="N686" i="9" s="1"/>
  <c r="N687" i="9" s="1"/>
  <c r="N688" i="9" s="1"/>
  <c r="N689" i="9" s="1"/>
  <c r="N690" i="9" s="1"/>
  <c r="N691" i="9" s="1"/>
  <c r="N692" i="9" s="1"/>
  <c r="N693" i="9" s="1"/>
  <c r="N694" i="9" s="1"/>
  <c r="N695" i="9" s="1"/>
  <c r="N696" i="9" s="1"/>
  <c r="N697" i="9" s="1"/>
  <c r="N698" i="9" s="1"/>
  <c r="N699" i="9" s="1"/>
  <c r="N700" i="9" s="1"/>
  <c r="N701" i="9" s="1"/>
  <c r="N702" i="9" s="1"/>
  <c r="N703" i="9" s="1"/>
  <c r="N704" i="9" s="1"/>
  <c r="N705" i="9" s="1"/>
  <c r="N614" i="9"/>
  <c r="N615" i="9" s="1"/>
  <c r="N616" i="9" s="1"/>
  <c r="N617" i="9" s="1"/>
  <c r="N618" i="9" s="1"/>
  <c r="N619" i="9" s="1"/>
  <c r="N620" i="9" s="1"/>
  <c r="N621" i="9" s="1"/>
  <c r="N622" i="9" s="1"/>
  <c r="N623" i="9" s="1"/>
  <c r="N624" i="9" s="1"/>
  <c r="N625" i="9" s="1"/>
  <c r="N626" i="9" s="1"/>
  <c r="N627" i="9" s="1"/>
  <c r="N628" i="9" s="1"/>
  <c r="N629" i="9" s="1"/>
  <c r="N630" i="9" s="1"/>
  <c r="N631" i="9" s="1"/>
  <c r="N632" i="9" s="1"/>
  <c r="N633" i="9" s="1"/>
  <c r="N634" i="9" s="1"/>
  <c r="N635" i="9" s="1"/>
  <c r="N636" i="9" s="1"/>
  <c r="N637" i="9" s="1"/>
  <c r="N638" i="9" s="1"/>
  <c r="N639" i="9" s="1"/>
  <c r="N640" i="9" s="1"/>
  <c r="N641" i="9" s="1"/>
  <c r="N642" i="9" s="1"/>
  <c r="N643" i="9" s="1"/>
  <c r="N644" i="9" s="1"/>
  <c r="N645" i="9" s="1"/>
  <c r="N646" i="9" s="1"/>
  <c r="N647" i="9" s="1"/>
  <c r="N648" i="9" s="1"/>
  <c r="N649" i="9" s="1"/>
  <c r="N650" i="9" s="1"/>
  <c r="N651" i="9" s="1"/>
  <c r="N652" i="9" s="1"/>
  <c r="N653" i="9" s="1"/>
  <c r="N654" i="9" s="1"/>
  <c r="N655" i="9" s="1"/>
  <c r="N656" i="9" s="1"/>
  <c r="N657" i="9" s="1"/>
  <c r="AV254" i="2"/>
  <c r="AV271" i="2"/>
  <c r="AV268" i="2"/>
  <c r="AV253" i="2"/>
  <c r="AV272" i="2"/>
  <c r="AV273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9" i="2"/>
  <c r="AV270" i="2"/>
  <c r="AV274" i="2"/>
  <c r="AV230" i="2"/>
  <c r="C275" i="2"/>
  <c r="AV275" i="2" s="1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N354" i="9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06" i="9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254" i="9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06" i="9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W26" i="2"/>
  <c r="V25" i="2"/>
  <c r="AD12" i="2"/>
  <c r="AC12" i="2"/>
  <c r="V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N58" i="2"/>
  <c r="N57" i="2"/>
  <c r="N8" i="2"/>
  <c r="N7" i="2"/>
  <c r="N12" i="2"/>
  <c r="O138" i="2"/>
  <c r="O139" i="2"/>
  <c r="N153" i="9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05" i="9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5" i="9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53" i="9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548" i="10"/>
  <c r="N549" i="10" s="1"/>
  <c r="N550" i="10" s="1"/>
  <c r="N551" i="10" s="1"/>
  <c r="N552" i="10" s="1"/>
  <c r="N553" i="10" s="1"/>
  <c r="N554" i="10" s="1"/>
  <c r="N555" i="10" s="1"/>
  <c r="N556" i="10" s="1"/>
  <c r="N557" i="10" s="1"/>
  <c r="N558" i="10" s="1"/>
  <c r="N559" i="10" s="1"/>
  <c r="N560" i="10" s="1"/>
  <c r="N561" i="10" s="1"/>
  <c r="N562" i="10" s="1"/>
  <c r="N563" i="10" s="1"/>
  <c r="N564" i="10" s="1"/>
  <c r="N565" i="10" s="1"/>
  <c r="N566" i="10" s="1"/>
  <c r="N567" i="10" s="1"/>
  <c r="N568" i="10" s="1"/>
  <c r="N569" i="10" s="1"/>
  <c r="N570" i="10" s="1"/>
  <c r="N571" i="10" s="1"/>
  <c r="N572" i="10" s="1"/>
  <c r="N573" i="10" s="1"/>
  <c r="N574" i="10" s="1"/>
  <c r="N575" i="10" s="1"/>
  <c r="N576" i="10" s="1"/>
  <c r="N577" i="10" s="1"/>
  <c r="N578" i="10" s="1"/>
  <c r="N579" i="10" s="1"/>
  <c r="N580" i="10" s="1"/>
  <c r="N581" i="10" s="1"/>
  <c r="N582" i="10" s="1"/>
  <c r="N583" i="10" s="1"/>
  <c r="N584" i="10" s="1"/>
  <c r="N585" i="10" s="1"/>
  <c r="N586" i="10" s="1"/>
  <c r="N587" i="10" s="1"/>
  <c r="N588" i="10" s="1"/>
  <c r="N589" i="10" s="1"/>
  <c r="N590" i="10" s="1"/>
  <c r="N591" i="10" s="1"/>
  <c r="N500" i="10"/>
  <c r="N501" i="10" s="1"/>
  <c r="N502" i="10" s="1"/>
  <c r="N503" i="10" s="1"/>
  <c r="N504" i="10" s="1"/>
  <c r="N505" i="10" s="1"/>
  <c r="N506" i="10" s="1"/>
  <c r="N507" i="10" s="1"/>
  <c r="N508" i="10" s="1"/>
  <c r="N509" i="10" s="1"/>
  <c r="N510" i="10" s="1"/>
  <c r="N511" i="10" s="1"/>
  <c r="N512" i="10" s="1"/>
  <c r="N513" i="10" s="1"/>
  <c r="N514" i="10" s="1"/>
  <c r="N515" i="10" s="1"/>
  <c r="N516" i="10" s="1"/>
  <c r="N517" i="10" s="1"/>
  <c r="N518" i="10" s="1"/>
  <c r="N519" i="10" s="1"/>
  <c r="N520" i="10" s="1"/>
  <c r="N521" i="10" s="1"/>
  <c r="N522" i="10" s="1"/>
  <c r="N523" i="10" s="1"/>
  <c r="N524" i="10" s="1"/>
  <c r="N525" i="10" s="1"/>
  <c r="N526" i="10" s="1"/>
  <c r="N527" i="10" s="1"/>
  <c r="N528" i="10" s="1"/>
  <c r="N529" i="10" s="1"/>
  <c r="N530" i="10" s="1"/>
  <c r="N531" i="10" s="1"/>
  <c r="N532" i="10" s="1"/>
  <c r="N533" i="10" s="1"/>
  <c r="N534" i="10" s="1"/>
  <c r="N535" i="10" s="1"/>
  <c r="N536" i="10" s="1"/>
  <c r="N537" i="10" s="1"/>
  <c r="N538" i="10" s="1"/>
  <c r="N539" i="10" s="1"/>
  <c r="N540" i="10" s="1"/>
  <c r="N541" i="10" s="1"/>
  <c r="N542" i="10" s="1"/>
  <c r="N543" i="10" s="1"/>
  <c r="N451" i="10"/>
  <c r="N452" i="10" s="1"/>
  <c r="N453" i="10" s="1"/>
  <c r="N454" i="10" s="1"/>
  <c r="N455" i="10" s="1"/>
  <c r="N456" i="10" s="1"/>
  <c r="N457" i="10" s="1"/>
  <c r="N458" i="10" s="1"/>
  <c r="N459" i="10" s="1"/>
  <c r="N460" i="10" s="1"/>
  <c r="N461" i="10" s="1"/>
  <c r="N462" i="10" s="1"/>
  <c r="N463" i="10" s="1"/>
  <c r="N464" i="10" s="1"/>
  <c r="N465" i="10" s="1"/>
  <c r="N466" i="10" s="1"/>
  <c r="N467" i="10" s="1"/>
  <c r="N468" i="10" s="1"/>
  <c r="N469" i="10" s="1"/>
  <c r="N470" i="10" s="1"/>
  <c r="N471" i="10" s="1"/>
  <c r="N472" i="10" s="1"/>
  <c r="N473" i="10" s="1"/>
  <c r="N474" i="10" s="1"/>
  <c r="N475" i="10" s="1"/>
  <c r="N476" i="10" s="1"/>
  <c r="N477" i="10" s="1"/>
  <c r="N478" i="10" s="1"/>
  <c r="N479" i="10" s="1"/>
  <c r="N480" i="10" s="1"/>
  <c r="N481" i="10" s="1"/>
  <c r="N482" i="10" s="1"/>
  <c r="N483" i="10" s="1"/>
  <c r="N484" i="10" s="1"/>
  <c r="N485" i="10" s="1"/>
  <c r="N486" i="10" s="1"/>
  <c r="N487" i="10" s="1"/>
  <c r="N488" i="10" s="1"/>
  <c r="N489" i="10" s="1"/>
  <c r="N490" i="10" s="1"/>
  <c r="N491" i="10" s="1"/>
  <c r="N492" i="10" s="1"/>
  <c r="N493" i="10" s="1"/>
  <c r="N494" i="10" s="1"/>
  <c r="N403" i="10"/>
  <c r="N404" i="10" s="1"/>
  <c r="N405" i="10" s="1"/>
  <c r="N406" i="10" s="1"/>
  <c r="N407" i="10" s="1"/>
  <c r="N408" i="10" s="1"/>
  <c r="N409" i="10" s="1"/>
  <c r="N410" i="10" s="1"/>
  <c r="N411" i="10" s="1"/>
  <c r="N412" i="10" s="1"/>
  <c r="N413" i="10" s="1"/>
  <c r="N414" i="10" s="1"/>
  <c r="N415" i="10" s="1"/>
  <c r="N416" i="10" s="1"/>
  <c r="N417" i="10" s="1"/>
  <c r="N418" i="10" s="1"/>
  <c r="N419" i="10" s="1"/>
  <c r="N420" i="10" s="1"/>
  <c r="N421" i="10" s="1"/>
  <c r="N422" i="10" s="1"/>
  <c r="N423" i="10" s="1"/>
  <c r="N424" i="10" s="1"/>
  <c r="N425" i="10" s="1"/>
  <c r="N426" i="10" s="1"/>
  <c r="N427" i="10" s="1"/>
  <c r="N428" i="10" s="1"/>
  <c r="N429" i="10" s="1"/>
  <c r="N430" i="10" s="1"/>
  <c r="N431" i="10" s="1"/>
  <c r="N432" i="10" s="1"/>
  <c r="N433" i="10" s="1"/>
  <c r="N434" i="10" s="1"/>
  <c r="N435" i="10" s="1"/>
  <c r="N436" i="10" s="1"/>
  <c r="N437" i="10" s="1"/>
  <c r="N438" i="10" s="1"/>
  <c r="N439" i="10" s="1"/>
  <c r="N440" i="10" s="1"/>
  <c r="N441" i="10" s="1"/>
  <c r="N442" i="10" s="1"/>
  <c r="N443" i="10" s="1"/>
  <c r="N444" i="10" s="1"/>
  <c r="N445" i="10" s="1"/>
  <c r="N446" i="10" s="1"/>
  <c r="N349" i="10"/>
  <c r="N350" i="10" s="1"/>
  <c r="N351" i="10" s="1"/>
  <c r="N352" i="10" s="1"/>
  <c r="N353" i="10" s="1"/>
  <c r="N354" i="10" s="1"/>
  <c r="N355" i="10" s="1"/>
  <c r="N356" i="10" s="1"/>
  <c r="N357" i="10" s="1"/>
  <c r="N358" i="10" s="1"/>
  <c r="N359" i="10" s="1"/>
  <c r="N360" i="10" s="1"/>
  <c r="N361" i="10" s="1"/>
  <c r="N362" i="10" s="1"/>
  <c r="N363" i="10" s="1"/>
  <c r="N364" i="10" s="1"/>
  <c r="N365" i="10" s="1"/>
  <c r="N366" i="10" s="1"/>
  <c r="N367" i="10" s="1"/>
  <c r="N368" i="10" s="1"/>
  <c r="N369" i="10" s="1"/>
  <c r="N370" i="10" s="1"/>
  <c r="N371" i="10" s="1"/>
  <c r="N372" i="10" s="1"/>
  <c r="N373" i="10" s="1"/>
  <c r="N374" i="10" s="1"/>
  <c r="N375" i="10" s="1"/>
  <c r="N376" i="10" s="1"/>
  <c r="N377" i="10" s="1"/>
  <c r="N378" i="10" s="1"/>
  <c r="N379" i="10" s="1"/>
  <c r="N380" i="10" s="1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N391" i="10" s="1"/>
  <c r="N392" i="10" s="1"/>
  <c r="N301" i="10"/>
  <c r="N302" i="10" s="1"/>
  <c r="N303" i="10" s="1"/>
  <c r="N304" i="10" s="1"/>
  <c r="N305" i="10" s="1"/>
  <c r="N306" i="10" s="1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320" i="10" s="1"/>
  <c r="N321" i="10" s="1"/>
  <c r="N322" i="10" s="1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336" i="10" s="1"/>
  <c r="N337" i="10" s="1"/>
  <c r="N338" i="10" s="1"/>
  <c r="N339" i="10" s="1"/>
  <c r="N340" i="10" s="1"/>
  <c r="N341" i="10" s="1"/>
  <c r="N342" i="10" s="1"/>
  <c r="N343" i="10" s="1"/>
  <c r="N344" i="10" s="1"/>
  <c r="N252" i="10"/>
  <c r="N253" i="10" s="1"/>
  <c r="N254" i="10" s="1"/>
  <c r="N255" i="10" s="1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75" i="10" s="1"/>
  <c r="N276" i="10" s="1"/>
  <c r="N277" i="10" s="1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04" i="10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45" i="10" s="1"/>
  <c r="N246" i="10" s="1"/>
  <c r="N247" i="10" s="1"/>
  <c r="E16" i="14"/>
  <c r="E17" i="14"/>
  <c r="E14" i="14"/>
  <c r="E15" i="14"/>
  <c r="E10" i="14"/>
  <c r="E9" i="14"/>
  <c r="E8" i="14"/>
  <c r="E11" i="14"/>
  <c r="E2" i="14"/>
  <c r="E4" i="14"/>
  <c r="E3" i="14"/>
  <c r="N151" i="10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03" i="10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54" i="10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6" i="10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BP95" i="6" a="1"/>
  <c r="BP95" i="6" s="1"/>
  <c r="U80" i="6"/>
  <c r="P59" i="2"/>
  <c r="O59" i="2"/>
  <c r="N59" i="2"/>
  <c r="AG81" i="6"/>
  <c r="AH81" i="6"/>
  <c r="AI81" i="6"/>
  <c r="AG82" i="6"/>
  <c r="AH82" i="6"/>
  <c r="AI82" i="6"/>
  <c r="AG83" i="6"/>
  <c r="AH83" i="6"/>
  <c r="AI83" i="6"/>
  <c r="AG84" i="6"/>
  <c r="AH84" i="6"/>
  <c r="AI84" i="6"/>
  <c r="AG85" i="6"/>
  <c r="AH85" i="6"/>
  <c r="AI85" i="6"/>
  <c r="AG86" i="6"/>
  <c r="AH86" i="6"/>
  <c r="AI86" i="6"/>
  <c r="AG87" i="6"/>
  <c r="AH87" i="6"/>
  <c r="AI87" i="6"/>
  <c r="AG88" i="6"/>
  <c r="AH88" i="6"/>
  <c r="AI88" i="6"/>
  <c r="AG89" i="6"/>
  <c r="AH89" i="6"/>
  <c r="AI89" i="6"/>
  <c r="AG90" i="6"/>
  <c r="AH90" i="6"/>
  <c r="AI90" i="6"/>
  <c r="AH80" i="6"/>
  <c r="AI80" i="6"/>
  <c r="AG80" i="6"/>
  <c r="C50" i="6" l="1"/>
  <c r="BQ95" i="6" a="1"/>
  <c r="BQ95" i="6" s="1"/>
  <c r="BR95" i="6" a="1"/>
  <c r="BR95" i="6" s="1"/>
  <c r="BS95" i="6" a="1"/>
  <c r="BS95" i="6" s="1"/>
  <c r="BT95" i="6" a="1"/>
  <c r="BT95" i="6" s="1"/>
  <c r="BU95" i="6" a="1"/>
  <c r="BU95" i="6" s="1"/>
  <c r="BV95" i="6" a="1"/>
  <c r="BV95" i="6" s="1"/>
  <c r="BW95" i="6" a="1"/>
  <c r="BW95" i="6" s="1"/>
  <c r="BX95" i="6" a="1"/>
  <c r="BX95" i="6" s="1"/>
  <c r="BY95" i="6" a="1"/>
  <c r="BY95" i="6" s="1"/>
  <c r="BZ95" i="6" a="1"/>
  <c r="BZ95" i="6" s="1"/>
  <c r="AM5" i="4" l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N20" i="3"/>
  <c r="O20" i="3"/>
  <c r="P20" i="3"/>
  <c r="Q20" i="3"/>
  <c r="R20" i="3"/>
  <c r="S20" i="3"/>
  <c r="N21" i="3"/>
  <c r="O21" i="3"/>
  <c r="P21" i="3"/>
  <c r="Q21" i="3"/>
  <c r="R21" i="3"/>
  <c r="S21" i="3"/>
  <c r="N22" i="3"/>
  <c r="O22" i="3"/>
  <c r="P22" i="3"/>
  <c r="Q22" i="3"/>
  <c r="R22" i="3"/>
  <c r="S22" i="3"/>
  <c r="N23" i="3"/>
  <c r="O23" i="3"/>
  <c r="P23" i="3"/>
  <c r="Q23" i="3"/>
  <c r="R23" i="3"/>
  <c r="S23" i="3"/>
  <c r="N24" i="3"/>
  <c r="O24" i="3"/>
  <c r="P24" i="3"/>
  <c r="Q24" i="3"/>
  <c r="R24" i="3"/>
  <c r="S24" i="3"/>
  <c r="N25" i="3"/>
  <c r="O25" i="3"/>
  <c r="P25" i="3"/>
  <c r="Q25" i="3"/>
  <c r="R25" i="3"/>
  <c r="S25" i="3"/>
  <c r="N26" i="3"/>
  <c r="O26" i="3"/>
  <c r="P26" i="3"/>
  <c r="Q26" i="3"/>
  <c r="R26" i="3"/>
  <c r="S26" i="3"/>
  <c r="N27" i="3"/>
  <c r="O27" i="3"/>
  <c r="P27" i="3"/>
  <c r="Q27" i="3"/>
  <c r="R27" i="3"/>
  <c r="S27" i="3"/>
  <c r="N28" i="3"/>
  <c r="O28" i="3"/>
  <c r="P28" i="3"/>
  <c r="Q28" i="3"/>
  <c r="R28" i="3"/>
  <c r="S28" i="3"/>
  <c r="N29" i="3"/>
  <c r="O29" i="3"/>
  <c r="P29" i="3"/>
  <c r="Q29" i="3"/>
  <c r="R29" i="3"/>
  <c r="S29" i="3"/>
  <c r="N30" i="3"/>
  <c r="O30" i="3"/>
  <c r="P30" i="3"/>
  <c r="Q30" i="3"/>
  <c r="R30" i="3"/>
  <c r="S30" i="3"/>
  <c r="N31" i="3"/>
  <c r="O31" i="3"/>
  <c r="P31" i="3"/>
  <c r="Q31" i="3"/>
  <c r="R31" i="3"/>
  <c r="S31" i="3"/>
  <c r="N32" i="3"/>
  <c r="O32" i="3"/>
  <c r="P32" i="3"/>
  <c r="Q32" i="3"/>
  <c r="R32" i="3"/>
  <c r="S32" i="3"/>
  <c r="N33" i="3"/>
  <c r="O33" i="3"/>
  <c r="P33" i="3"/>
  <c r="Q33" i="3"/>
  <c r="R33" i="3"/>
  <c r="S33" i="3"/>
  <c r="N34" i="3"/>
  <c r="O34" i="3"/>
  <c r="P34" i="3"/>
  <c r="Q34" i="3"/>
  <c r="R34" i="3"/>
  <c r="S34" i="3"/>
  <c r="N35" i="3"/>
  <c r="O35" i="3"/>
  <c r="V35" i="3" s="1"/>
  <c r="P35" i="3"/>
  <c r="W35" i="3" s="1"/>
  <c r="Q35" i="3"/>
  <c r="R35" i="3"/>
  <c r="S35" i="3"/>
  <c r="Z35" i="3" s="1"/>
  <c r="N36" i="3"/>
  <c r="O36" i="3"/>
  <c r="P36" i="3"/>
  <c r="W36" i="3" s="1"/>
  <c r="Q36" i="3"/>
  <c r="R36" i="3"/>
  <c r="S36" i="3"/>
  <c r="Z36" i="3" s="1"/>
  <c r="N37" i="3"/>
  <c r="O37" i="3"/>
  <c r="V37" i="3" s="1"/>
  <c r="P37" i="3"/>
  <c r="W37" i="3" s="1"/>
  <c r="Q37" i="3"/>
  <c r="R37" i="3"/>
  <c r="S37" i="3"/>
  <c r="Z37" i="3" s="1"/>
  <c r="N38" i="3"/>
  <c r="O38" i="3"/>
  <c r="P38" i="3"/>
  <c r="W38" i="3" s="1"/>
  <c r="Q38" i="3"/>
  <c r="R38" i="3"/>
  <c r="S38" i="3"/>
  <c r="Z38" i="3" s="1"/>
  <c r="N39" i="3"/>
  <c r="O39" i="3"/>
  <c r="V39" i="3" s="1"/>
  <c r="P39" i="3"/>
  <c r="W39" i="3" s="1"/>
  <c r="Q39" i="3"/>
  <c r="R39" i="3"/>
  <c r="S39" i="3"/>
  <c r="Z39" i="3" s="1"/>
  <c r="N40" i="3"/>
  <c r="O40" i="3"/>
  <c r="P40" i="3"/>
  <c r="W40" i="3" s="1"/>
  <c r="Q40" i="3"/>
  <c r="R40" i="3"/>
  <c r="S40" i="3"/>
  <c r="Z40" i="3" s="1"/>
  <c r="N41" i="3"/>
  <c r="O41" i="3"/>
  <c r="V41" i="3" s="1"/>
  <c r="P41" i="3"/>
  <c r="W41" i="3" s="1"/>
  <c r="Q41" i="3"/>
  <c r="R41" i="3"/>
  <c r="S41" i="3"/>
  <c r="Z41" i="3" s="1"/>
  <c r="N42" i="3"/>
  <c r="O42" i="3"/>
  <c r="P42" i="3"/>
  <c r="W42" i="3" s="1"/>
  <c r="Q42" i="3"/>
  <c r="R42" i="3"/>
  <c r="S42" i="3"/>
  <c r="Z42" i="3" s="1"/>
  <c r="N43" i="3"/>
  <c r="O43" i="3"/>
  <c r="V43" i="3" s="1"/>
  <c r="P43" i="3"/>
  <c r="W43" i="3" s="1"/>
  <c r="Q43" i="3"/>
  <c r="R43" i="3"/>
  <c r="S43" i="3"/>
  <c r="Z43" i="3" s="1"/>
  <c r="N44" i="3"/>
  <c r="O44" i="3"/>
  <c r="P44" i="3"/>
  <c r="Q44" i="3"/>
  <c r="R44" i="3"/>
  <c r="S44" i="3"/>
  <c r="Z44" i="3" s="1"/>
  <c r="N45" i="3"/>
  <c r="O45" i="3"/>
  <c r="V45" i="3" s="1"/>
  <c r="P45" i="3"/>
  <c r="W45" i="3" s="1"/>
  <c r="Q45" i="3"/>
  <c r="R45" i="3"/>
  <c r="S45" i="3"/>
  <c r="Z45" i="3" s="1"/>
  <c r="N46" i="3"/>
  <c r="O46" i="3"/>
  <c r="P46" i="3"/>
  <c r="W46" i="3" s="1"/>
  <c r="Q46" i="3"/>
  <c r="R46" i="3"/>
  <c r="S46" i="3"/>
  <c r="Z46" i="3" s="1"/>
  <c r="N47" i="3"/>
  <c r="U47" i="3" s="1"/>
  <c r="O47" i="3"/>
  <c r="V47" i="3" s="1"/>
  <c r="P47" i="3"/>
  <c r="W47" i="3" s="1"/>
  <c r="Q47" i="3"/>
  <c r="R47" i="3"/>
  <c r="S47" i="3"/>
  <c r="Z47" i="3" s="1"/>
  <c r="O19" i="3"/>
  <c r="P19" i="3"/>
  <c r="Q19" i="3"/>
  <c r="R19" i="3"/>
  <c r="S19" i="3"/>
  <c r="J62" i="3"/>
  <c r="I62" i="3"/>
  <c r="M62" i="3"/>
  <c r="H35" i="3"/>
  <c r="V36" i="3"/>
  <c r="V38" i="3"/>
  <c r="V40" i="3"/>
  <c r="V42" i="3"/>
  <c r="V44" i="3"/>
  <c r="W44" i="3"/>
  <c r="V46" i="3"/>
  <c r="V19" i="3"/>
  <c r="W19" i="3"/>
  <c r="AM30" i="1"/>
  <c r="BP30" i="1" s="1"/>
  <c r="X80" i="6"/>
  <c r="AP80" i="6" s="1"/>
  <c r="AA80" i="6"/>
  <c r="AD80" i="6"/>
  <c r="C70" i="6"/>
  <c r="AB70" i="6" s="1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Z80" i="6" s="1"/>
  <c r="AK81" i="6"/>
  <c r="AK82" i="6"/>
  <c r="AK83" i="6"/>
  <c r="AK84" i="6"/>
  <c r="AK85" i="6"/>
  <c r="AK86" i="6"/>
  <c r="AK87" i="6"/>
  <c r="AK88" i="6"/>
  <c r="AK89" i="6"/>
  <c r="AK90" i="6"/>
  <c r="AK91" i="6"/>
  <c r="AK92" i="6"/>
  <c r="W80" i="6"/>
  <c r="V80" i="6"/>
  <c r="BM80" i="6" l="1"/>
  <c r="AM71" i="6"/>
  <c r="AT71" i="6"/>
  <c r="AU71" i="6"/>
  <c r="AQ71" i="6"/>
  <c r="AR71" i="6"/>
  <c r="AP71" i="6"/>
  <c r="AX71" i="6"/>
  <c r="AN71" i="6"/>
  <c r="AS71" i="6"/>
  <c r="AO71" i="6"/>
  <c r="AW71" i="6"/>
  <c r="AV71" i="6"/>
  <c r="AO80" i="6"/>
  <c r="BB80" i="6" s="1"/>
  <c r="AM91" i="6"/>
  <c r="AO91" i="6"/>
  <c r="AN91" i="6"/>
  <c r="AM79" i="6"/>
  <c r="AQ79" i="6"/>
  <c r="AV79" i="6"/>
  <c r="AW79" i="6"/>
  <c r="AU79" i="6"/>
  <c r="AS79" i="6"/>
  <c r="AP79" i="6"/>
  <c r="AT79" i="6"/>
  <c r="AR79" i="6"/>
  <c r="AO79" i="6"/>
  <c r="AX79" i="6"/>
  <c r="AN79" i="6"/>
  <c r="AM90" i="6"/>
  <c r="AO90" i="6"/>
  <c r="AN90" i="6"/>
  <c r="AM78" i="6"/>
  <c r="AO78" i="6"/>
  <c r="AW78" i="6"/>
  <c r="AU78" i="6"/>
  <c r="AX78" i="6"/>
  <c r="AT78" i="6"/>
  <c r="AQ78" i="6"/>
  <c r="AV78" i="6"/>
  <c r="AR78" i="6"/>
  <c r="AN78" i="6"/>
  <c r="AP78" i="6"/>
  <c r="AS78" i="6"/>
  <c r="AM89" i="6"/>
  <c r="AN89" i="6"/>
  <c r="AO89" i="6"/>
  <c r="AM77" i="6"/>
  <c r="AQ77" i="6"/>
  <c r="AP77" i="6"/>
  <c r="AV77" i="6"/>
  <c r="AR77" i="6"/>
  <c r="AX77" i="6"/>
  <c r="AU77" i="6"/>
  <c r="AT77" i="6"/>
  <c r="AS77" i="6"/>
  <c r="AN77" i="6"/>
  <c r="AO77" i="6"/>
  <c r="AW77" i="6"/>
  <c r="AN80" i="6"/>
  <c r="BA80" i="6" s="1"/>
  <c r="AM92" i="6"/>
  <c r="AV92" i="6"/>
  <c r="AX92" i="6"/>
  <c r="AW92" i="6"/>
  <c r="AO92" i="6"/>
  <c r="AN92" i="6"/>
  <c r="AM88" i="6"/>
  <c r="AO88" i="6"/>
  <c r="AN88" i="6"/>
  <c r="AM93" i="6"/>
  <c r="AU93" i="6"/>
  <c r="AT93" i="6"/>
  <c r="AP93" i="6"/>
  <c r="AW93" i="6"/>
  <c r="AV93" i="6"/>
  <c r="AQ93" i="6"/>
  <c r="AR93" i="6"/>
  <c r="AN93" i="6"/>
  <c r="AX93" i="6"/>
  <c r="AS93" i="6"/>
  <c r="AO93" i="6"/>
  <c r="AM74" i="6"/>
  <c r="AW74" i="6"/>
  <c r="AP74" i="6"/>
  <c r="AS74" i="6"/>
  <c r="AU74" i="6"/>
  <c r="AN74" i="6"/>
  <c r="AO74" i="6"/>
  <c r="AT74" i="6"/>
  <c r="AQ74" i="6"/>
  <c r="AV74" i="6"/>
  <c r="AX74" i="6"/>
  <c r="AR74" i="6"/>
  <c r="AT70" i="6"/>
  <c r="AM76" i="6"/>
  <c r="AR76" i="6"/>
  <c r="AX76" i="6"/>
  <c r="AO76" i="6"/>
  <c r="AT76" i="6"/>
  <c r="AQ76" i="6"/>
  <c r="AV76" i="6"/>
  <c r="AS76" i="6"/>
  <c r="AP76" i="6"/>
  <c r="AN76" i="6"/>
  <c r="AU76" i="6"/>
  <c r="AW76" i="6"/>
  <c r="AV80" i="6"/>
  <c r="BI80" i="6" s="1"/>
  <c r="AM75" i="6"/>
  <c r="AR75" i="6"/>
  <c r="AX75" i="6"/>
  <c r="AN75" i="6"/>
  <c r="AP75" i="6"/>
  <c r="AQ75" i="6"/>
  <c r="AS75" i="6"/>
  <c r="AU75" i="6"/>
  <c r="AV75" i="6"/>
  <c r="AT75" i="6"/>
  <c r="AO75" i="6"/>
  <c r="AW75" i="6"/>
  <c r="AM73" i="6"/>
  <c r="AS73" i="6"/>
  <c r="AT73" i="6"/>
  <c r="AP73" i="6"/>
  <c r="AN73" i="6"/>
  <c r="AO73" i="6"/>
  <c r="AQ73" i="6"/>
  <c r="AX73" i="6"/>
  <c r="AR73" i="6"/>
  <c r="AU73" i="6"/>
  <c r="AW73" i="6"/>
  <c r="AV73" i="6"/>
  <c r="AM72" i="6"/>
  <c r="AN72" i="6"/>
  <c r="AX72" i="6"/>
  <c r="AS72" i="6"/>
  <c r="AT72" i="6"/>
  <c r="AP72" i="6"/>
  <c r="AQ72" i="6"/>
  <c r="AV72" i="6"/>
  <c r="AW72" i="6"/>
  <c r="AU72" i="6"/>
  <c r="AO72" i="6"/>
  <c r="AR72" i="6"/>
  <c r="AS80" i="6"/>
  <c r="BF80" i="6" s="1"/>
  <c r="Y70" i="6"/>
  <c r="AQ70" i="6" s="1"/>
  <c r="Z70" i="6"/>
  <c r="AR70" i="6" s="1"/>
  <c r="X70" i="6"/>
  <c r="AA70" i="6"/>
  <c r="AS70" i="6" s="1"/>
  <c r="BC80" i="6"/>
  <c r="V70" i="6"/>
  <c r="AN70" i="6" s="1"/>
  <c r="AF70" i="6"/>
  <c r="AX70" i="6" s="1"/>
  <c r="AE70" i="6"/>
  <c r="AW70" i="6" s="1"/>
  <c r="AD70" i="6"/>
  <c r="AV70" i="6" s="1"/>
  <c r="U70" i="6"/>
  <c r="AC70" i="6"/>
  <c r="AU70" i="6" s="1"/>
  <c r="W70" i="6"/>
  <c r="AO70" i="6" s="1"/>
  <c r="AP70" i="6" l="1"/>
  <c r="BC70" i="6" s="1"/>
  <c r="BM70" i="6"/>
  <c r="BJ70" i="6"/>
  <c r="BH70" i="6"/>
  <c r="BB70" i="6"/>
  <c r="BI70" i="6"/>
  <c r="BK70" i="6"/>
  <c r="BA70" i="6"/>
  <c r="BE70" i="6"/>
  <c r="BF70" i="6"/>
  <c r="AP95" i="6"/>
  <c r="BD70" i="6" l="1"/>
  <c r="BG70" i="6"/>
  <c r="AR95" i="6"/>
  <c r="AN95" i="6"/>
  <c r="AS95" i="6"/>
  <c r="AM95" i="6"/>
  <c r="AQ95" i="6"/>
  <c r="AO95" i="6"/>
  <c r="AU95" i="6"/>
  <c r="AW95" i="6"/>
  <c r="AV95" i="6"/>
  <c r="AX95" i="6"/>
  <c r="AT95" i="6"/>
  <c r="X81" i="6"/>
  <c r="AP81" i="6" s="1"/>
  <c r="Y81" i="6"/>
  <c r="AQ81" i="6" s="1"/>
  <c r="Z81" i="6"/>
  <c r="AR81" i="6" s="1"/>
  <c r="AA81" i="6"/>
  <c r="AS81" i="6" s="1"/>
  <c r="AB81" i="6"/>
  <c r="AT81" i="6" s="1"/>
  <c r="AC81" i="6"/>
  <c r="AU81" i="6" s="1"/>
  <c r="AD81" i="6"/>
  <c r="AV81" i="6" s="1"/>
  <c r="AE81" i="6"/>
  <c r="AW81" i="6" s="1"/>
  <c r="AF81" i="6"/>
  <c r="AX81" i="6" s="1"/>
  <c r="X82" i="6"/>
  <c r="AP82" i="6" s="1"/>
  <c r="Y82" i="6"/>
  <c r="AQ82" i="6" s="1"/>
  <c r="Z82" i="6"/>
  <c r="AR82" i="6" s="1"/>
  <c r="AA82" i="6"/>
  <c r="AS82" i="6" s="1"/>
  <c r="AB82" i="6"/>
  <c r="AT82" i="6" s="1"/>
  <c r="AC82" i="6"/>
  <c r="AU82" i="6" s="1"/>
  <c r="AD82" i="6"/>
  <c r="AV82" i="6" s="1"/>
  <c r="AE82" i="6"/>
  <c r="AW82" i="6" s="1"/>
  <c r="AF82" i="6"/>
  <c r="AX82" i="6" s="1"/>
  <c r="X83" i="6"/>
  <c r="AP83" i="6" s="1"/>
  <c r="Y83" i="6"/>
  <c r="AQ83" i="6" s="1"/>
  <c r="Z83" i="6"/>
  <c r="AR83" i="6" s="1"/>
  <c r="AA83" i="6"/>
  <c r="AS83" i="6" s="1"/>
  <c r="AB83" i="6"/>
  <c r="AT83" i="6" s="1"/>
  <c r="AC83" i="6"/>
  <c r="AU83" i="6" s="1"/>
  <c r="AD83" i="6"/>
  <c r="AV83" i="6" s="1"/>
  <c r="AE83" i="6"/>
  <c r="AW83" i="6" s="1"/>
  <c r="AF83" i="6"/>
  <c r="AX83" i="6" s="1"/>
  <c r="X84" i="6"/>
  <c r="AP84" i="6" s="1"/>
  <c r="Y84" i="6"/>
  <c r="AQ84" i="6" s="1"/>
  <c r="Z84" i="6"/>
  <c r="AR84" i="6" s="1"/>
  <c r="AA84" i="6"/>
  <c r="AS84" i="6" s="1"/>
  <c r="AB84" i="6"/>
  <c r="AT84" i="6" s="1"/>
  <c r="AC84" i="6"/>
  <c r="AU84" i="6" s="1"/>
  <c r="AD84" i="6"/>
  <c r="AV84" i="6" s="1"/>
  <c r="AE84" i="6"/>
  <c r="AW84" i="6" s="1"/>
  <c r="AF84" i="6"/>
  <c r="AX84" i="6" s="1"/>
  <c r="X85" i="6"/>
  <c r="AP85" i="6" s="1"/>
  <c r="Y85" i="6"/>
  <c r="AQ85" i="6" s="1"/>
  <c r="Z85" i="6"/>
  <c r="AR85" i="6" s="1"/>
  <c r="AA85" i="6"/>
  <c r="AS85" i="6" s="1"/>
  <c r="AB85" i="6"/>
  <c r="AT85" i="6" s="1"/>
  <c r="AC85" i="6"/>
  <c r="AU85" i="6" s="1"/>
  <c r="AD85" i="6"/>
  <c r="AV85" i="6" s="1"/>
  <c r="AE85" i="6"/>
  <c r="AW85" i="6" s="1"/>
  <c r="AF85" i="6"/>
  <c r="AX85" i="6" s="1"/>
  <c r="X86" i="6"/>
  <c r="AP86" i="6" s="1"/>
  <c r="Y86" i="6"/>
  <c r="AQ86" i="6" s="1"/>
  <c r="Z86" i="6"/>
  <c r="AR86" i="6" s="1"/>
  <c r="AA86" i="6"/>
  <c r="AS86" i="6" s="1"/>
  <c r="AB86" i="6"/>
  <c r="AT86" i="6" s="1"/>
  <c r="AC86" i="6"/>
  <c r="AU86" i="6" s="1"/>
  <c r="AD86" i="6"/>
  <c r="AV86" i="6" s="1"/>
  <c r="AE86" i="6"/>
  <c r="AW86" i="6" s="1"/>
  <c r="AF86" i="6"/>
  <c r="AX86" i="6" s="1"/>
  <c r="X87" i="6"/>
  <c r="AP87" i="6" s="1"/>
  <c r="Y87" i="6"/>
  <c r="AQ87" i="6" s="1"/>
  <c r="Z87" i="6"/>
  <c r="AR87" i="6" s="1"/>
  <c r="AA87" i="6"/>
  <c r="AS87" i="6" s="1"/>
  <c r="AB87" i="6"/>
  <c r="AT87" i="6" s="1"/>
  <c r="AC87" i="6"/>
  <c r="AU87" i="6" s="1"/>
  <c r="AD87" i="6"/>
  <c r="AV87" i="6" s="1"/>
  <c r="AE87" i="6"/>
  <c r="AW87" i="6" s="1"/>
  <c r="AF87" i="6"/>
  <c r="AX87" i="6" s="1"/>
  <c r="X88" i="6"/>
  <c r="AP88" i="6" s="1"/>
  <c r="Y88" i="6"/>
  <c r="AQ88" i="6" s="1"/>
  <c r="Z88" i="6"/>
  <c r="AR88" i="6" s="1"/>
  <c r="AA88" i="6"/>
  <c r="AS88" i="6" s="1"/>
  <c r="AB88" i="6"/>
  <c r="AT88" i="6" s="1"/>
  <c r="AC88" i="6"/>
  <c r="AU88" i="6" s="1"/>
  <c r="AD88" i="6"/>
  <c r="AV88" i="6" s="1"/>
  <c r="AE88" i="6"/>
  <c r="AW88" i="6" s="1"/>
  <c r="AF88" i="6"/>
  <c r="AX88" i="6" s="1"/>
  <c r="X89" i="6"/>
  <c r="AP89" i="6" s="1"/>
  <c r="Y89" i="6"/>
  <c r="AQ89" i="6" s="1"/>
  <c r="Z89" i="6"/>
  <c r="AR89" i="6" s="1"/>
  <c r="AA89" i="6"/>
  <c r="AS89" i="6" s="1"/>
  <c r="AB89" i="6"/>
  <c r="AT89" i="6" s="1"/>
  <c r="AC89" i="6"/>
  <c r="AU89" i="6" s="1"/>
  <c r="AD89" i="6"/>
  <c r="AV89" i="6" s="1"/>
  <c r="AE89" i="6"/>
  <c r="AW89" i="6" s="1"/>
  <c r="AF89" i="6"/>
  <c r="AX89" i="6" s="1"/>
  <c r="X90" i="6"/>
  <c r="AP90" i="6" s="1"/>
  <c r="Y90" i="6"/>
  <c r="AQ90" i="6" s="1"/>
  <c r="Z90" i="6"/>
  <c r="AR90" i="6" s="1"/>
  <c r="AA90" i="6"/>
  <c r="AS90" i="6" s="1"/>
  <c r="AB90" i="6"/>
  <c r="AT90" i="6" s="1"/>
  <c r="AC90" i="6"/>
  <c r="AU90" i="6" s="1"/>
  <c r="AD90" i="6"/>
  <c r="AV90" i="6" s="1"/>
  <c r="AE90" i="6"/>
  <c r="AW90" i="6" s="1"/>
  <c r="AF90" i="6"/>
  <c r="AX90" i="6" s="1"/>
  <c r="X91" i="6"/>
  <c r="AP91" i="6" s="1"/>
  <c r="Y91" i="6"/>
  <c r="AQ91" i="6" s="1"/>
  <c r="Z91" i="6"/>
  <c r="AR91" i="6" s="1"/>
  <c r="AA91" i="6"/>
  <c r="AS91" i="6" s="1"/>
  <c r="AB91" i="6"/>
  <c r="AT91" i="6" s="1"/>
  <c r="AC91" i="6"/>
  <c r="AU91" i="6" s="1"/>
  <c r="AD91" i="6"/>
  <c r="AV91" i="6" s="1"/>
  <c r="AE91" i="6"/>
  <c r="AW91" i="6" s="1"/>
  <c r="AF91" i="6"/>
  <c r="AX91" i="6" s="1"/>
  <c r="X92" i="6"/>
  <c r="AP92" i="6" s="1"/>
  <c r="Y92" i="6"/>
  <c r="AQ92" i="6" s="1"/>
  <c r="Z92" i="6"/>
  <c r="AR92" i="6" s="1"/>
  <c r="AA92" i="6"/>
  <c r="AS92" i="6" s="1"/>
  <c r="AB92" i="6"/>
  <c r="AT92" i="6" s="1"/>
  <c r="AC92" i="6"/>
  <c r="AU92" i="6" s="1"/>
  <c r="Y80" i="6"/>
  <c r="AQ80" i="6" s="1"/>
  <c r="Z80" i="6"/>
  <c r="AR80" i="6" s="1"/>
  <c r="AB80" i="6"/>
  <c r="AT80" i="6" s="1"/>
  <c r="AC80" i="6"/>
  <c r="AU80" i="6" s="1"/>
  <c r="AE80" i="6"/>
  <c r="AW80" i="6" s="1"/>
  <c r="AF80" i="6"/>
  <c r="AX80" i="6" s="1"/>
  <c r="U81" i="6"/>
  <c r="AM81" i="6" s="1"/>
  <c r="V81" i="6"/>
  <c r="AN81" i="6" s="1"/>
  <c r="W81" i="6"/>
  <c r="AO81" i="6" s="1"/>
  <c r="U82" i="6"/>
  <c r="AM82" i="6" s="1"/>
  <c r="V82" i="6"/>
  <c r="AN82" i="6" s="1"/>
  <c r="W82" i="6"/>
  <c r="AO82" i="6" s="1"/>
  <c r="U83" i="6"/>
  <c r="AM83" i="6" s="1"/>
  <c r="V83" i="6"/>
  <c r="AN83" i="6" s="1"/>
  <c r="W83" i="6"/>
  <c r="AO83" i="6" s="1"/>
  <c r="U84" i="6"/>
  <c r="AM84" i="6" s="1"/>
  <c r="V84" i="6"/>
  <c r="AN84" i="6" s="1"/>
  <c r="W84" i="6"/>
  <c r="AO84" i="6" s="1"/>
  <c r="U85" i="6"/>
  <c r="AM85" i="6" s="1"/>
  <c r="V85" i="6"/>
  <c r="AN85" i="6" s="1"/>
  <c r="W85" i="6"/>
  <c r="AO85" i="6" s="1"/>
  <c r="U86" i="6"/>
  <c r="AM86" i="6" s="1"/>
  <c r="V86" i="6"/>
  <c r="AN86" i="6" s="1"/>
  <c r="W86" i="6"/>
  <c r="AO86" i="6" s="1"/>
  <c r="U87" i="6"/>
  <c r="AM87" i="6" s="1"/>
  <c r="V87" i="6"/>
  <c r="AN87" i="6" s="1"/>
  <c r="W87" i="6"/>
  <c r="AO87" i="6" s="1"/>
  <c r="BO70" i="6" l="1"/>
  <c r="BN70" i="6"/>
  <c r="BF87" i="6"/>
  <c r="BI84" i="6"/>
  <c r="BB82" i="6"/>
  <c r="BK81" i="6"/>
  <c r="BH85" i="6"/>
  <c r="BJ85" i="6"/>
  <c r="BC91" i="6"/>
  <c r="BF84" i="6"/>
  <c r="BE92" i="6"/>
  <c r="BK86" i="6"/>
  <c r="BE84" i="6"/>
  <c r="BA85" i="6"/>
  <c r="BI90" i="6"/>
  <c r="BI82" i="6"/>
  <c r="BF81" i="6"/>
  <c r="BC90" i="6"/>
  <c r="BF83" i="6"/>
  <c r="BB86" i="6"/>
  <c r="BK89" i="6"/>
  <c r="BH88" i="6"/>
  <c r="BJ81" i="6"/>
  <c r="BB85" i="6"/>
  <c r="BC92" i="6"/>
  <c r="BI86" i="6"/>
  <c r="BB84" i="6"/>
  <c r="BH90" i="6"/>
  <c r="BE89" i="6"/>
  <c r="BK87" i="6"/>
  <c r="BH86" i="6"/>
  <c r="BE85" i="6"/>
  <c r="BK83" i="6"/>
  <c r="BH82" i="6"/>
  <c r="BE81" i="6"/>
  <c r="BF91" i="6"/>
  <c r="BH84" i="6"/>
  <c r="BA82" i="6"/>
  <c r="BJ89" i="6"/>
  <c r="BF88" i="6"/>
  <c r="BC87" i="6"/>
  <c r="BI85" i="6"/>
  <c r="BB81" i="6"/>
  <c r="BE88" i="6"/>
  <c r="BH81" i="6"/>
  <c r="BA81" i="6"/>
  <c r="BF89" i="6"/>
  <c r="BJ91" i="6"/>
  <c r="BI88" i="6"/>
  <c r="BC82" i="6"/>
  <c r="BE91" i="6"/>
  <c r="BK85" i="6"/>
  <c r="BF92" i="6"/>
  <c r="BI81" i="6"/>
  <c r="BK90" i="6"/>
  <c r="BJ82" i="6"/>
  <c r="BC88" i="6"/>
  <c r="BJ83" i="6"/>
  <c r="BH80" i="6"/>
  <c r="BI91" i="6"/>
  <c r="BF90" i="6"/>
  <c r="BC89" i="6"/>
  <c r="BI87" i="6"/>
  <c r="BF86" i="6"/>
  <c r="BC85" i="6"/>
  <c r="BI83" i="6"/>
  <c r="BF82" i="6"/>
  <c r="BC81" i="6"/>
  <c r="BE83" i="6"/>
  <c r="BA86" i="6"/>
  <c r="BC83" i="6"/>
  <c r="BH89" i="6"/>
  <c r="BK82" i="6"/>
  <c r="BJ90" i="6"/>
  <c r="BJ86" i="6"/>
  <c r="BF85" i="6"/>
  <c r="BJ87" i="6"/>
  <c r="BB87" i="6"/>
  <c r="BH91" i="6"/>
  <c r="BE90" i="6"/>
  <c r="BK88" i="6"/>
  <c r="BH87" i="6"/>
  <c r="BK84" i="6"/>
  <c r="BE82" i="6"/>
  <c r="BC86" i="6"/>
  <c r="BH92" i="6"/>
  <c r="BE87" i="6"/>
  <c r="BI89" i="6"/>
  <c r="BC84" i="6"/>
  <c r="BK80" i="6"/>
  <c r="BK91" i="6"/>
  <c r="BA84" i="6"/>
  <c r="BJ80" i="6"/>
  <c r="BB83" i="6"/>
  <c r="BE86" i="6"/>
  <c r="BH83" i="6"/>
  <c r="BA87" i="6"/>
  <c r="BA83" i="6"/>
  <c r="BE80" i="6"/>
  <c r="BJ88" i="6"/>
  <c r="BJ84" i="6"/>
  <c r="BD92" i="6"/>
  <c r="BN92" i="6" s="1"/>
  <c r="BG85" i="6"/>
  <c r="BO85" i="6" s="1"/>
  <c r="AZ85" i="6"/>
  <c r="BM85" i="6" s="1"/>
  <c r="BG90" i="6"/>
  <c r="BO90" i="6" s="1"/>
  <c r="BD89" i="6"/>
  <c r="BN89" i="6" s="1"/>
  <c r="BG86" i="6"/>
  <c r="BO86" i="6" s="1"/>
  <c r="BD85" i="6"/>
  <c r="BN85" i="6" s="1"/>
  <c r="BG82" i="6"/>
  <c r="BO82" i="6" s="1"/>
  <c r="BD81" i="6"/>
  <c r="BN81" i="6" s="1"/>
  <c r="BG89" i="6"/>
  <c r="BO89" i="6" s="1"/>
  <c r="BG80" i="6"/>
  <c r="BO80" i="6" s="1"/>
  <c r="BD84" i="6"/>
  <c r="BN84" i="6" s="1"/>
  <c r="AZ81" i="6"/>
  <c r="AZ84" i="6"/>
  <c r="BM84" i="6" s="1"/>
  <c r="BD80" i="6"/>
  <c r="BN80" i="6" s="1"/>
  <c r="BD88" i="6"/>
  <c r="BN88" i="6" s="1"/>
  <c r="BG81" i="6"/>
  <c r="BO81" i="6" s="1"/>
  <c r="BD90" i="6"/>
  <c r="BN90" i="6" s="1"/>
  <c r="BG87" i="6"/>
  <c r="BO87" i="6" s="1"/>
  <c r="BG83" i="6"/>
  <c r="BO83" i="6" s="1"/>
  <c r="AZ87" i="6"/>
  <c r="BM87" i="6" s="1"/>
  <c r="BD87" i="6"/>
  <c r="BN87" i="6" s="1"/>
  <c r="BG84" i="6"/>
  <c r="BO84" i="6" s="1"/>
  <c r="BD83" i="6"/>
  <c r="BN83" i="6" s="1"/>
  <c r="BG91" i="6"/>
  <c r="BO91" i="6" s="1"/>
  <c r="BD86" i="6"/>
  <c r="BN86" i="6" s="1"/>
  <c r="BD82" i="6"/>
  <c r="BN82" i="6" s="1"/>
  <c r="AZ83" i="6"/>
  <c r="BM83" i="6" s="1"/>
  <c r="BG92" i="6"/>
  <c r="BO92" i="6" s="1"/>
  <c r="BD91" i="6"/>
  <c r="BN91" i="6" s="1"/>
  <c r="BG88" i="6"/>
  <c r="BO88" i="6" s="1"/>
  <c r="AZ86" i="6"/>
  <c r="BM86" i="6" s="1"/>
  <c r="AZ82" i="6"/>
  <c r="BM82" i="6" s="1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56" i="5"/>
  <c r="H56" i="5"/>
  <c r="N4" i="5" s="1"/>
  <c r="G57" i="5"/>
  <c r="H57" i="5"/>
  <c r="G58" i="5"/>
  <c r="H58" i="5"/>
  <c r="G59" i="5"/>
  <c r="H59" i="5"/>
  <c r="G60" i="5"/>
  <c r="H60" i="5"/>
  <c r="G61" i="5"/>
  <c r="O10" i="5" s="1"/>
  <c r="H61" i="5"/>
  <c r="G62" i="5"/>
  <c r="H62" i="5"/>
  <c r="G63" i="5"/>
  <c r="H63" i="5"/>
  <c r="G64" i="5"/>
  <c r="H64" i="5"/>
  <c r="H65" i="5"/>
  <c r="G65" i="5"/>
  <c r="N9" i="5" s="1"/>
  <c r="O9" i="5"/>
  <c r="S33" i="5"/>
  <c r="R33" i="5"/>
  <c r="P34" i="5"/>
  <c r="O34" i="5"/>
  <c r="L10" i="5"/>
  <c r="L4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BF99" i="6" l="1"/>
  <c r="BI93" i="6" a="1"/>
  <c r="BI93" i="6" s="1"/>
  <c r="BI95" i="6" s="1" a="1"/>
  <c r="BI95" i="6" s="1"/>
  <c r="BC93" i="6" a="1"/>
  <c r="BC93" i="6" s="1"/>
  <c r="BC95" i="6" s="1" a="1"/>
  <c r="BC95" i="6" s="1"/>
  <c r="BJ93" i="6" a="1"/>
  <c r="BJ93" i="6" s="1"/>
  <c r="BB95" i="6" a="1"/>
  <c r="BB95" i="6" s="1"/>
  <c r="BA93" i="6" a="1"/>
  <c r="BA93" i="6" s="1"/>
  <c r="BF93" i="6" a="1"/>
  <c r="BF93" i="6" s="1"/>
  <c r="BF95" i="6" s="1" a="1"/>
  <c r="BF95" i="6" s="1"/>
  <c r="AZ93" i="6" a="1"/>
  <c r="AZ93" i="6" s="1"/>
  <c r="BE93" i="6" a="1"/>
  <c r="BE93" i="6" s="1"/>
  <c r="BD93" i="6" a="1"/>
  <c r="BD93" i="6" s="1"/>
  <c r="BK93" i="6" a="1"/>
  <c r="BK93" i="6" s="1"/>
  <c r="BN100" i="6" a="1"/>
  <c r="BN100" i="6" s="1"/>
  <c r="BG93" i="6" a="1"/>
  <c r="BG93" i="6" s="1"/>
  <c r="BB93" i="6" a="1"/>
  <c r="BB93" i="6" s="1"/>
  <c r="BH93" i="6" a="1"/>
  <c r="BH93" i="6" s="1"/>
  <c r="Z36" i="5"/>
  <c r="V33" i="5"/>
  <c r="V34" i="5"/>
  <c r="AA34" i="5" s="1"/>
  <c r="Z34" i="5"/>
  <c r="BN95" i="6" a="1"/>
  <c r="BN95" i="6" s="1"/>
  <c r="BO95" i="6" a="1"/>
  <c r="BO95" i="6" s="1"/>
  <c r="BM81" i="6"/>
  <c r="BM95" i="6" s="1" a="1"/>
  <c r="BM95" i="6" s="1"/>
  <c r="S10" i="5"/>
  <c r="N10" i="5"/>
  <c r="R10" i="5"/>
  <c r="Q10" i="5"/>
  <c r="P10" i="5"/>
  <c r="S4" i="5"/>
  <c r="Q4" i="5"/>
  <c r="P4" i="5"/>
  <c r="O4" i="5"/>
  <c r="R4" i="5"/>
  <c r="Q9" i="5"/>
  <c r="R9" i="5"/>
  <c r="P9" i="5"/>
  <c r="S9" i="5"/>
  <c r="BP98" i="6" l="1" a="1"/>
  <c r="BP98" i="6" s="1"/>
  <c r="BP100" i="6" a="1"/>
  <c r="BP100" i="6" s="1"/>
  <c r="BN102" i="6" a="1"/>
  <c r="BN102" i="6" s="1"/>
  <c r="BP99" i="6" a="1"/>
  <c r="BP99" i="6" s="1"/>
  <c r="BN98" i="6" a="1"/>
  <c r="BN98" i="6" s="1"/>
  <c r="BP102" i="6" a="1"/>
  <c r="BP102" i="6" s="1"/>
  <c r="BN99" i="6" a="1"/>
  <c r="BN99" i="6" s="1"/>
  <c r="BP101" i="6" a="1"/>
  <c r="BP101" i="6" s="1"/>
  <c r="BN101" i="6" a="1"/>
  <c r="BN101" i="6" s="1"/>
  <c r="X33" i="5"/>
  <c r="X34" i="5"/>
  <c r="W34" i="5"/>
  <c r="L19" i="5"/>
  <c r="L14" i="5"/>
  <c r="AB34" i="5" l="1"/>
  <c r="Q35" i="5"/>
  <c r="R35" i="5"/>
  <c r="S35" i="5"/>
  <c r="P36" i="5"/>
  <c r="Q36" i="5"/>
  <c r="AC36" i="5" s="1"/>
  <c r="R36" i="5"/>
  <c r="S36" i="5"/>
  <c r="P37" i="5"/>
  <c r="Q37" i="5"/>
  <c r="R37" i="5"/>
  <c r="S37" i="5"/>
  <c r="P38" i="5"/>
  <c r="Q38" i="5"/>
  <c r="R38" i="5"/>
  <c r="S38" i="5"/>
  <c r="P39" i="5"/>
  <c r="Q39" i="5"/>
  <c r="R39" i="5"/>
  <c r="S39" i="5"/>
  <c r="P40" i="5"/>
  <c r="Q40" i="5"/>
  <c r="R40" i="5"/>
  <c r="S40" i="5"/>
  <c r="P41" i="5"/>
  <c r="Q41" i="5"/>
  <c r="R41" i="5"/>
  <c r="S41" i="5"/>
  <c r="P42" i="5"/>
  <c r="Q42" i="5"/>
  <c r="R42" i="5"/>
  <c r="S42" i="5"/>
  <c r="P43" i="5"/>
  <c r="Q43" i="5"/>
  <c r="R43" i="5"/>
  <c r="S43" i="5"/>
  <c r="P44" i="5"/>
  <c r="Q44" i="5"/>
  <c r="R44" i="5"/>
  <c r="S44" i="5"/>
  <c r="P45" i="5"/>
  <c r="Q45" i="5"/>
  <c r="R45" i="5"/>
  <c r="S45" i="5"/>
  <c r="P46" i="5"/>
  <c r="Q46" i="5"/>
  <c r="R46" i="5"/>
  <c r="S46" i="5"/>
  <c r="R34" i="5"/>
  <c r="S34" i="5"/>
  <c r="AC41" i="5" l="1"/>
  <c r="AA46" i="5"/>
  <c r="AC46" i="5"/>
  <c r="AA37" i="5"/>
  <c r="AC42" i="5"/>
  <c r="AA42" i="5"/>
  <c r="AC44" i="5"/>
  <c r="AA44" i="5"/>
  <c r="AC38" i="5"/>
  <c r="AA38" i="5"/>
  <c r="X35" i="5"/>
  <c r="AC35" i="5" s="1"/>
  <c r="AC45" i="5"/>
  <c r="AA45" i="5"/>
  <c r="AC43" i="5"/>
  <c r="AA43" i="5"/>
  <c r="AA39" i="5"/>
  <c r="AC39" i="5"/>
  <c r="AA41" i="5"/>
  <c r="AA40" i="5"/>
  <c r="AC40" i="5"/>
  <c r="AC37" i="5"/>
  <c r="W51" i="5" l="1"/>
  <c r="W48" i="5"/>
  <c r="W49" i="5"/>
  <c r="U49" i="5"/>
  <c r="U48" i="5"/>
  <c r="O36" i="5" l="1"/>
  <c r="U51" i="5" s="1"/>
  <c r="N37" i="5"/>
  <c r="O37" i="5"/>
  <c r="N38" i="5"/>
  <c r="O38" i="5"/>
  <c r="N39" i="5"/>
  <c r="O39" i="5"/>
  <c r="N40" i="5"/>
  <c r="O40" i="5"/>
  <c r="N41" i="5"/>
  <c r="O41" i="5"/>
  <c r="N42" i="5"/>
  <c r="O42" i="5"/>
  <c r="N43" i="5"/>
  <c r="O43" i="5"/>
  <c r="N44" i="5"/>
  <c r="O44" i="5"/>
  <c r="N45" i="5"/>
  <c r="O45" i="5"/>
  <c r="N46" i="5"/>
  <c r="O46" i="5"/>
  <c r="Z39" i="5" l="1"/>
  <c r="AB39" i="5"/>
  <c r="AB43" i="5"/>
  <c r="Z42" i="5"/>
  <c r="Z46" i="5"/>
  <c r="Z44" i="5"/>
  <c r="AB44" i="5"/>
  <c r="Z37" i="5"/>
  <c r="AB38" i="5"/>
  <c r="Z38" i="5"/>
  <c r="AB46" i="5"/>
  <c r="AB42" i="5"/>
  <c r="Z41" i="5"/>
  <c r="AB41" i="5"/>
  <c r="AB40" i="5"/>
  <c r="Z40" i="5"/>
  <c r="Z45" i="5"/>
  <c r="AB45" i="5"/>
  <c r="Z43" i="5"/>
  <c r="V51" i="5" l="1"/>
  <c r="V48" i="5"/>
  <c r="Y49" i="5"/>
  <c r="V49" i="5"/>
  <c r="T49" i="5"/>
  <c r="T48" i="5"/>
  <c r="T51" i="5"/>
  <c r="R35" i="4" l="1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Q46" i="4"/>
  <c r="Q47" i="4"/>
  <c r="Q35" i="4"/>
  <c r="P35" i="4"/>
  <c r="V35" i="4"/>
  <c r="Z11" i="4"/>
  <c r="Z6" i="4"/>
  <c r="Y8" i="4"/>
  <c r="Y6" i="4"/>
  <c r="Y15" i="4"/>
  <c r="Y31" i="4"/>
  <c r="Y7" i="4"/>
  <c r="Z7" i="4"/>
  <c r="Z8" i="4"/>
  <c r="AX8" i="4" s="1"/>
  <c r="Y9" i="4"/>
  <c r="AW9" i="4" s="1"/>
  <c r="Z9" i="4"/>
  <c r="AX9" i="4" s="1"/>
  <c r="Y10" i="4"/>
  <c r="Z10" i="4"/>
  <c r="Y11" i="4"/>
  <c r="Y12" i="4"/>
  <c r="Z12" i="4"/>
  <c r="Y13" i="4"/>
  <c r="Z13" i="4"/>
  <c r="Y14" i="4"/>
  <c r="Z14" i="4"/>
  <c r="Z15" i="4"/>
  <c r="AX15" i="4" s="1"/>
  <c r="Y16" i="4"/>
  <c r="Z16" i="4"/>
  <c r="Y17" i="4"/>
  <c r="Z17" i="4"/>
  <c r="Y18" i="4"/>
  <c r="Z18" i="4"/>
  <c r="Y19" i="4"/>
  <c r="Z19" i="4"/>
  <c r="Y20" i="4"/>
  <c r="Z20" i="4"/>
  <c r="Y21" i="4"/>
  <c r="Z21" i="4"/>
  <c r="Y22" i="4"/>
  <c r="Z22" i="4"/>
  <c r="Y23" i="4"/>
  <c r="Z23" i="4"/>
  <c r="Y24" i="4"/>
  <c r="Z24" i="4"/>
  <c r="Y25" i="4"/>
  <c r="Z25" i="4"/>
  <c r="Y26" i="4"/>
  <c r="Z26" i="4"/>
  <c r="Y27" i="4"/>
  <c r="Z27" i="4"/>
  <c r="Y28" i="4"/>
  <c r="Z28" i="4"/>
  <c r="Y29" i="4"/>
  <c r="Z29" i="4"/>
  <c r="Y30" i="4"/>
  <c r="Z30" i="4"/>
  <c r="Z31" i="4"/>
  <c r="Y32" i="4"/>
  <c r="Z32" i="4"/>
  <c r="Y33" i="4"/>
  <c r="Z33" i="4"/>
  <c r="Y34" i="4"/>
  <c r="Z34" i="4"/>
  <c r="D7" i="4"/>
  <c r="D8" i="4"/>
  <c r="D9" i="4"/>
  <c r="D10" i="4"/>
  <c r="D11" i="4"/>
  <c r="D12" i="4"/>
  <c r="D13" i="4"/>
  <c r="D14" i="4"/>
  <c r="D15" i="4"/>
  <c r="D6" i="4"/>
  <c r="E5" i="4"/>
  <c r="B4" i="4"/>
  <c r="AA5" i="4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X14" i="4" l="1"/>
  <c r="AX13" i="4"/>
  <c r="AW15" i="4"/>
  <c r="AW12" i="4"/>
  <c r="V8" i="4"/>
  <c r="AW8" i="4"/>
  <c r="AW11" i="4"/>
  <c r="AX12" i="4"/>
  <c r="AX10" i="4"/>
  <c r="AX11" i="4"/>
  <c r="AW14" i="4"/>
  <c r="AW13" i="4"/>
  <c r="AW10" i="4"/>
  <c r="U8" i="4"/>
  <c r="L8" i="4"/>
  <c r="T8" i="4"/>
  <c r="K8" i="4"/>
  <c r="S8" i="4"/>
  <c r="W8" i="4"/>
  <c r="X8" i="4"/>
  <c r="D26" i="4" l="1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25" i="4"/>
  <c r="K35" i="4"/>
  <c r="AO35" i="4" s="1"/>
  <c r="J36" i="4"/>
  <c r="K36" i="4"/>
  <c r="J37" i="4"/>
  <c r="K37" i="4"/>
  <c r="J38" i="4"/>
  <c r="AN38" i="4" s="1"/>
  <c r="K38" i="4"/>
  <c r="AO38" i="4" s="1"/>
  <c r="J39" i="4"/>
  <c r="AN39" i="4" s="1"/>
  <c r="K39" i="4"/>
  <c r="AO39" i="4" s="1"/>
  <c r="J40" i="4"/>
  <c r="AN40" i="4" s="1"/>
  <c r="K40" i="4"/>
  <c r="AO40" i="4" s="1"/>
  <c r="J41" i="4"/>
  <c r="AN41" i="4" s="1"/>
  <c r="K41" i="4"/>
  <c r="AO41" i="4" s="1"/>
  <c r="J42" i="4"/>
  <c r="K42" i="4"/>
  <c r="J43" i="4"/>
  <c r="K43" i="4"/>
  <c r="J44" i="4"/>
  <c r="K44" i="4"/>
  <c r="J45" i="4"/>
  <c r="K45" i="4"/>
  <c r="AO45" i="4" s="1"/>
  <c r="K46" i="4"/>
  <c r="AO46" i="4" s="1"/>
  <c r="K47" i="4"/>
  <c r="AO47" i="4" s="1"/>
  <c r="AR47" i="4" l="1"/>
  <c r="AS35" i="4"/>
  <c r="AQ35" i="4"/>
  <c r="AR35" i="4"/>
  <c r="AN35" i="4"/>
  <c r="AT35" i="4"/>
  <c r="AU35" i="4"/>
  <c r="AV35" i="4"/>
  <c r="AN45" i="4"/>
  <c r="AX32" i="4"/>
  <c r="AW32" i="4"/>
  <c r="AQ42" i="4"/>
  <c r="AR42" i="4"/>
  <c r="AS42" i="4"/>
  <c r="AT42" i="4"/>
  <c r="AV42" i="4"/>
  <c r="AU42" i="4"/>
  <c r="AR41" i="4"/>
  <c r="AS41" i="4"/>
  <c r="AQ41" i="4"/>
  <c r="AT41" i="4"/>
  <c r="AU41" i="4"/>
  <c r="AV41" i="4"/>
  <c r="AR46" i="4"/>
  <c r="AX34" i="4"/>
  <c r="AW34" i="4"/>
  <c r="AQ44" i="4"/>
  <c r="AR44" i="4"/>
  <c r="AS44" i="4"/>
  <c r="AV44" i="4"/>
  <c r="AU44" i="4"/>
  <c r="AT44" i="4"/>
  <c r="AO44" i="4"/>
  <c r="AR43" i="4"/>
  <c r="AQ43" i="4"/>
  <c r="AS43" i="4"/>
  <c r="AT43" i="4"/>
  <c r="AU43" i="4"/>
  <c r="AV43" i="4"/>
  <c r="AN44" i="4"/>
  <c r="AO43" i="4"/>
  <c r="AN37" i="4"/>
  <c r="AO36" i="4"/>
  <c r="AQ39" i="4"/>
  <c r="AR39" i="4"/>
  <c r="AS39" i="4"/>
  <c r="AU39" i="4"/>
  <c r="AV39" i="4"/>
  <c r="AT39" i="4"/>
  <c r="AR37" i="4"/>
  <c r="AS37" i="4"/>
  <c r="AQ37" i="4"/>
  <c r="AP37" i="4"/>
  <c r="AU37" i="4"/>
  <c r="AV37" i="4"/>
  <c r="AT37" i="4"/>
  <c r="AQ36" i="4"/>
  <c r="AR36" i="4"/>
  <c r="AS36" i="4"/>
  <c r="AT36" i="4"/>
  <c r="AV36" i="4"/>
  <c r="AU36" i="4"/>
  <c r="AR45" i="4"/>
  <c r="AS45" i="4"/>
  <c r="AQ45" i="4"/>
  <c r="AV45" i="4"/>
  <c r="AU45" i="4"/>
  <c r="AT45" i="4"/>
  <c r="AX33" i="4"/>
  <c r="AW33" i="4"/>
  <c r="AX31" i="4"/>
  <c r="AW31" i="4"/>
  <c r="AO37" i="4"/>
  <c r="AN43" i="4"/>
  <c r="AQ40" i="4"/>
  <c r="AR40" i="4"/>
  <c r="AS40" i="4"/>
  <c r="AT40" i="4"/>
  <c r="AV40" i="4"/>
  <c r="AU40" i="4"/>
  <c r="AO42" i="4"/>
  <c r="AN42" i="4"/>
  <c r="AN36" i="4"/>
  <c r="AQ38" i="4"/>
  <c r="AR38" i="4"/>
  <c r="AS38" i="4"/>
  <c r="AT38" i="4"/>
  <c r="AU38" i="4"/>
  <c r="AV38" i="4"/>
  <c r="AK51" i="4"/>
  <c r="AL51" i="4"/>
  <c r="AF51" i="4" l="1"/>
  <c r="AE51" i="4"/>
  <c r="AG51" i="4"/>
  <c r="AC51" i="4"/>
  <c r="AB51" i="4"/>
  <c r="Y24" i="3" l="1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19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F91" i="3"/>
  <c r="E91" i="3"/>
  <c r="Z31" i="3" l="1"/>
  <c r="X31" i="3"/>
  <c r="Z21" i="3"/>
  <c r="X21" i="3"/>
  <c r="Z30" i="3"/>
  <c r="X30" i="3"/>
  <c r="Z23" i="3"/>
  <c r="Z34" i="3"/>
  <c r="Z33" i="3"/>
  <c r="X33" i="3"/>
  <c r="Z32" i="3"/>
  <c r="X32" i="3"/>
  <c r="Z26" i="3"/>
  <c r="X26" i="3"/>
  <c r="Z20" i="3"/>
  <c r="X20" i="3"/>
  <c r="Z25" i="3"/>
  <c r="X25" i="3"/>
  <c r="Z24" i="3"/>
  <c r="Z29" i="3"/>
  <c r="X29" i="3"/>
  <c r="Z28" i="3"/>
  <c r="X28" i="3"/>
  <c r="Z22" i="3"/>
  <c r="X22" i="3"/>
  <c r="Z27" i="3"/>
  <c r="X27" i="3"/>
  <c r="Z19" i="3"/>
  <c r="X19" i="3"/>
  <c r="W36" i="4"/>
  <c r="X36" i="4"/>
  <c r="V37" i="4"/>
  <c r="X37" i="4"/>
  <c r="W38" i="4"/>
  <c r="X38" i="4"/>
  <c r="V39" i="4"/>
  <c r="W39" i="4"/>
  <c r="X39" i="4"/>
  <c r="V40" i="4"/>
  <c r="W40" i="4"/>
  <c r="X40" i="4"/>
  <c r="V41" i="4"/>
  <c r="W41" i="4"/>
  <c r="X41" i="4"/>
  <c r="V42" i="4"/>
  <c r="W42" i="4"/>
  <c r="X42" i="4"/>
  <c r="V43" i="4"/>
  <c r="W43" i="4"/>
  <c r="X43" i="4"/>
  <c r="V44" i="4"/>
  <c r="W44" i="4"/>
  <c r="X44" i="4"/>
  <c r="V45" i="4"/>
  <c r="W45" i="4"/>
  <c r="X45" i="4"/>
  <c r="W35" i="4"/>
  <c r="X35" i="4"/>
  <c r="AH51" i="4" l="1"/>
  <c r="AI51" i="4"/>
  <c r="AJ51" i="4"/>
  <c r="L36" i="4"/>
  <c r="AP36" i="4" s="1"/>
  <c r="L38" i="4"/>
  <c r="AP38" i="4" s="1"/>
  <c r="L39" i="4"/>
  <c r="AP39" i="4" s="1"/>
  <c r="L40" i="4"/>
  <c r="AP40" i="4" s="1"/>
  <c r="L41" i="4"/>
  <c r="AP41" i="4" s="1"/>
  <c r="L42" i="4"/>
  <c r="AP42" i="4" s="1"/>
  <c r="L43" i="4"/>
  <c r="AP43" i="4" s="1"/>
  <c r="L44" i="4"/>
  <c r="AP44" i="4" s="1"/>
  <c r="L45" i="4"/>
  <c r="AP45" i="4" s="1"/>
  <c r="L35" i="4"/>
  <c r="AP35" i="4" s="1"/>
  <c r="U35" i="3"/>
  <c r="AD51" i="4" l="1"/>
  <c r="N97" i="2" l="1"/>
  <c r="O97" i="2"/>
  <c r="P97" i="2"/>
  <c r="N98" i="2"/>
  <c r="O98" i="2"/>
  <c r="P98" i="2"/>
  <c r="O96" i="2"/>
  <c r="P96" i="2"/>
  <c r="N60" i="2"/>
  <c r="O60" i="2"/>
  <c r="P60" i="2"/>
  <c r="N61" i="2"/>
  <c r="O61" i="2"/>
  <c r="P61" i="2"/>
  <c r="N62" i="2"/>
  <c r="O62" i="2"/>
  <c r="P62" i="2"/>
  <c r="N63" i="2"/>
  <c r="O63" i="2"/>
  <c r="P63" i="2"/>
  <c r="N64" i="2"/>
  <c r="O64" i="2"/>
  <c r="P64" i="2"/>
  <c r="N65" i="2"/>
  <c r="O65" i="2"/>
  <c r="P65" i="2"/>
  <c r="N66" i="2"/>
  <c r="O66" i="2"/>
  <c r="P66" i="2"/>
  <c r="N67" i="2"/>
  <c r="O67" i="2"/>
  <c r="P67" i="2"/>
  <c r="N68" i="2"/>
  <c r="O68" i="2"/>
  <c r="P68" i="2"/>
  <c r="N69" i="2"/>
  <c r="O69" i="2"/>
  <c r="P69" i="2"/>
  <c r="N70" i="2"/>
  <c r="O70" i="2"/>
  <c r="P70" i="2"/>
  <c r="N71" i="2"/>
  <c r="O71" i="2"/>
  <c r="P71" i="2"/>
  <c r="N72" i="2"/>
  <c r="O72" i="2"/>
  <c r="P72" i="2"/>
  <c r="N73" i="2"/>
  <c r="O73" i="2"/>
  <c r="P73" i="2"/>
  <c r="N74" i="2"/>
  <c r="O74" i="2"/>
  <c r="P74" i="2"/>
  <c r="N75" i="2"/>
  <c r="O75" i="2"/>
  <c r="P75" i="2"/>
  <c r="N76" i="2"/>
  <c r="O76" i="2"/>
  <c r="P76" i="2"/>
  <c r="N77" i="2"/>
  <c r="O77" i="2"/>
  <c r="P77" i="2"/>
  <c r="N78" i="2"/>
  <c r="O78" i="2"/>
  <c r="P78" i="2"/>
  <c r="N79" i="2"/>
  <c r="O79" i="2"/>
  <c r="P79" i="2"/>
  <c r="N80" i="2"/>
  <c r="O80" i="2"/>
  <c r="P80" i="2"/>
  <c r="N81" i="2"/>
  <c r="O81" i="2"/>
  <c r="P81" i="2"/>
  <c r="N82" i="2"/>
  <c r="O82" i="2"/>
  <c r="P82" i="2"/>
  <c r="N83" i="2"/>
  <c r="O83" i="2"/>
  <c r="P83" i="2"/>
  <c r="N84" i="2"/>
  <c r="O84" i="2"/>
  <c r="P84" i="2"/>
  <c r="N85" i="2"/>
  <c r="O85" i="2"/>
  <c r="P85" i="2"/>
  <c r="N86" i="2"/>
  <c r="O86" i="2"/>
  <c r="P86" i="2"/>
  <c r="N87" i="2"/>
  <c r="O87" i="2"/>
  <c r="P87" i="2"/>
  <c r="N88" i="2"/>
  <c r="O88" i="2"/>
  <c r="P88" i="2"/>
  <c r="N89" i="2"/>
  <c r="O89" i="2"/>
  <c r="P89" i="2"/>
  <c r="N90" i="2"/>
  <c r="O90" i="2"/>
  <c r="P90" i="2"/>
  <c r="N91" i="2"/>
  <c r="O91" i="2"/>
  <c r="P91" i="2"/>
  <c r="N92" i="2"/>
  <c r="O92" i="2"/>
  <c r="P92" i="2"/>
  <c r="N93" i="2"/>
  <c r="O93" i="2"/>
  <c r="P93" i="2"/>
  <c r="N94" i="2"/>
  <c r="O94" i="2"/>
  <c r="P94" i="2"/>
  <c r="N95" i="2"/>
  <c r="O95" i="2"/>
  <c r="P95" i="2"/>
  <c r="N96" i="2"/>
  <c r="N9" i="2"/>
  <c r="N47" i="2"/>
  <c r="O47" i="2"/>
  <c r="P47" i="2"/>
  <c r="N48" i="2"/>
  <c r="O48" i="2"/>
  <c r="P48" i="2"/>
  <c r="O46" i="2"/>
  <c r="P46" i="2"/>
  <c r="P9" i="2"/>
  <c r="O9" i="2"/>
  <c r="N10" i="2"/>
  <c r="O10" i="2"/>
  <c r="P10" i="2"/>
  <c r="N11" i="2"/>
  <c r="O11" i="2"/>
  <c r="P11" i="2"/>
  <c r="O12" i="2"/>
  <c r="P12" i="2"/>
  <c r="N13" i="2"/>
  <c r="O13" i="2"/>
  <c r="P13" i="2"/>
  <c r="N14" i="2"/>
  <c r="O14" i="2"/>
  <c r="P14" i="2"/>
  <c r="N15" i="2"/>
  <c r="O15" i="2"/>
  <c r="P15" i="2"/>
  <c r="N16" i="2"/>
  <c r="O16" i="2"/>
  <c r="P16" i="2"/>
  <c r="N17" i="2"/>
  <c r="O17" i="2"/>
  <c r="P17" i="2"/>
  <c r="N18" i="2"/>
  <c r="O18" i="2"/>
  <c r="P18" i="2"/>
  <c r="N19" i="2"/>
  <c r="O19" i="2"/>
  <c r="P19" i="2"/>
  <c r="N20" i="2"/>
  <c r="O20" i="2"/>
  <c r="P20" i="2"/>
  <c r="N21" i="2"/>
  <c r="O21" i="2"/>
  <c r="P21" i="2"/>
  <c r="N22" i="2"/>
  <c r="O22" i="2"/>
  <c r="P22" i="2"/>
  <c r="N23" i="2"/>
  <c r="O23" i="2"/>
  <c r="P23" i="2"/>
  <c r="N24" i="2"/>
  <c r="O24" i="2"/>
  <c r="P24" i="2"/>
  <c r="N25" i="2"/>
  <c r="O25" i="2"/>
  <c r="P25" i="2"/>
  <c r="N26" i="2"/>
  <c r="O26" i="2"/>
  <c r="P26" i="2"/>
  <c r="N27" i="2"/>
  <c r="O27" i="2"/>
  <c r="P27" i="2"/>
  <c r="N28" i="2"/>
  <c r="O28" i="2"/>
  <c r="P28" i="2"/>
  <c r="N29" i="2"/>
  <c r="O29" i="2"/>
  <c r="P29" i="2"/>
  <c r="N30" i="2"/>
  <c r="O30" i="2"/>
  <c r="P30" i="2"/>
  <c r="N31" i="2"/>
  <c r="O31" i="2"/>
  <c r="P31" i="2"/>
  <c r="N32" i="2"/>
  <c r="O32" i="2"/>
  <c r="P32" i="2"/>
  <c r="N33" i="2"/>
  <c r="O33" i="2"/>
  <c r="P33" i="2"/>
  <c r="N34" i="2"/>
  <c r="O34" i="2"/>
  <c r="P34" i="2"/>
  <c r="N35" i="2"/>
  <c r="O35" i="2"/>
  <c r="P35" i="2"/>
  <c r="N36" i="2"/>
  <c r="O36" i="2"/>
  <c r="P36" i="2"/>
  <c r="N37" i="2"/>
  <c r="O37" i="2"/>
  <c r="P37" i="2"/>
  <c r="N38" i="2"/>
  <c r="O38" i="2"/>
  <c r="P38" i="2"/>
  <c r="N39" i="2"/>
  <c r="O39" i="2"/>
  <c r="P39" i="2"/>
  <c r="N40" i="2"/>
  <c r="O40" i="2"/>
  <c r="P40" i="2"/>
  <c r="N41" i="2"/>
  <c r="O41" i="2"/>
  <c r="P41" i="2"/>
  <c r="N42" i="2"/>
  <c r="O42" i="2"/>
  <c r="P42" i="2"/>
  <c r="N43" i="2"/>
  <c r="O43" i="2"/>
  <c r="P43" i="2"/>
  <c r="N44" i="2"/>
  <c r="O44" i="2"/>
  <c r="P44" i="2"/>
  <c r="N45" i="2"/>
  <c r="O45" i="2"/>
  <c r="P45" i="2"/>
  <c r="N46" i="2"/>
  <c r="I87" i="3" l="1"/>
  <c r="J87" i="3" s="1"/>
  <c r="M87" i="3" s="1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O63" i="3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I63" i="3"/>
  <c r="J63" i="3" s="1"/>
  <c r="M63" i="3" s="1"/>
  <c r="I64" i="3"/>
  <c r="J64" i="3" s="1"/>
  <c r="M64" i="3" s="1"/>
  <c r="I65" i="3"/>
  <c r="J65" i="3" s="1"/>
  <c r="M65" i="3" s="1"/>
  <c r="I66" i="3"/>
  <c r="J66" i="3" s="1"/>
  <c r="M66" i="3" s="1"/>
  <c r="I67" i="3"/>
  <c r="J67" i="3" s="1"/>
  <c r="M67" i="3" s="1"/>
  <c r="I68" i="3"/>
  <c r="J68" i="3" s="1"/>
  <c r="M68" i="3" s="1"/>
  <c r="I69" i="3"/>
  <c r="J69" i="3" s="1"/>
  <c r="M69" i="3" s="1"/>
  <c r="I70" i="3"/>
  <c r="J70" i="3" s="1"/>
  <c r="M70" i="3" s="1"/>
  <c r="I71" i="3"/>
  <c r="J71" i="3" s="1"/>
  <c r="M71" i="3" s="1"/>
  <c r="I72" i="3"/>
  <c r="J72" i="3" s="1"/>
  <c r="M72" i="3" s="1"/>
  <c r="I73" i="3"/>
  <c r="J73" i="3" s="1"/>
  <c r="M73" i="3" s="1"/>
  <c r="I74" i="3"/>
  <c r="J74" i="3" s="1"/>
  <c r="M74" i="3" s="1"/>
  <c r="I75" i="3"/>
  <c r="J75" i="3" s="1"/>
  <c r="M75" i="3" s="1"/>
  <c r="I76" i="3"/>
  <c r="J76" i="3" s="1"/>
  <c r="M76" i="3" s="1"/>
  <c r="I77" i="3"/>
  <c r="J77" i="3" s="1"/>
  <c r="M77" i="3" s="1"/>
  <c r="I78" i="3"/>
  <c r="J78" i="3" s="1"/>
  <c r="M78" i="3" s="1"/>
  <c r="I79" i="3"/>
  <c r="J79" i="3" s="1"/>
  <c r="M79" i="3" s="1"/>
  <c r="I80" i="3"/>
  <c r="J80" i="3" s="1"/>
  <c r="M80" i="3" s="1"/>
  <c r="I81" i="3"/>
  <c r="J81" i="3" s="1"/>
  <c r="M81" i="3" s="1"/>
  <c r="I82" i="3"/>
  <c r="J82" i="3" s="1"/>
  <c r="M82" i="3" s="1"/>
  <c r="I83" i="3"/>
  <c r="J83" i="3" s="1"/>
  <c r="M83" i="3" s="1"/>
  <c r="I84" i="3"/>
  <c r="J84" i="3" s="1"/>
  <c r="M84" i="3" s="1"/>
  <c r="I85" i="3"/>
  <c r="J85" i="3" s="1"/>
  <c r="M85" i="3" s="1"/>
  <c r="I86" i="3"/>
  <c r="J86" i="3" s="1"/>
  <c r="M86" i="3" s="1"/>
  <c r="AA62" i="3"/>
  <c r="H36" i="3" l="1"/>
  <c r="U36" i="3" s="1"/>
  <c r="I36" i="3"/>
  <c r="J36" i="3"/>
  <c r="H37" i="3"/>
  <c r="U37" i="3" s="1"/>
  <c r="I37" i="3"/>
  <c r="J37" i="3"/>
  <c r="H38" i="3"/>
  <c r="U38" i="3" s="1"/>
  <c r="I38" i="3"/>
  <c r="J38" i="3"/>
  <c r="H39" i="3"/>
  <c r="U39" i="3" s="1"/>
  <c r="I39" i="3"/>
  <c r="J39" i="3"/>
  <c r="H40" i="3"/>
  <c r="U40" i="3" s="1"/>
  <c r="I40" i="3"/>
  <c r="J40" i="3"/>
  <c r="H41" i="3"/>
  <c r="U41" i="3" s="1"/>
  <c r="I41" i="3"/>
  <c r="J41" i="3"/>
  <c r="H42" i="3"/>
  <c r="U42" i="3" s="1"/>
  <c r="I42" i="3"/>
  <c r="J42" i="3"/>
  <c r="H43" i="3"/>
  <c r="U43" i="3" s="1"/>
  <c r="I43" i="3"/>
  <c r="J43" i="3"/>
  <c r="H44" i="3"/>
  <c r="U44" i="3" s="1"/>
  <c r="I44" i="3"/>
  <c r="J44" i="3"/>
  <c r="H45" i="3"/>
  <c r="U45" i="3" s="1"/>
  <c r="I45" i="3"/>
  <c r="J45" i="3"/>
  <c r="H46" i="3"/>
  <c r="U46" i="3" s="1"/>
  <c r="I46" i="3"/>
  <c r="J46" i="3"/>
  <c r="H47" i="3"/>
  <c r="I47" i="3"/>
  <c r="J47" i="3"/>
  <c r="I35" i="3"/>
  <c r="J35" i="3"/>
  <c r="G98" i="2" l="1"/>
  <c r="Q98" i="2" s="1"/>
  <c r="G97" i="2"/>
  <c r="Q97" i="2" s="1"/>
  <c r="G96" i="2"/>
  <c r="Q96" i="2" s="1"/>
  <c r="G95" i="2"/>
  <c r="Q95" i="2" s="1"/>
  <c r="G94" i="2"/>
  <c r="Q94" i="2" s="1"/>
  <c r="G93" i="2"/>
  <c r="Q93" i="2" s="1"/>
  <c r="G92" i="2"/>
  <c r="Q92" i="2" s="1"/>
  <c r="G91" i="2"/>
  <c r="Q91" i="2" s="1"/>
  <c r="G90" i="2"/>
  <c r="Q90" i="2" s="1"/>
  <c r="U90" i="2" s="1"/>
  <c r="AB90" i="2" s="1"/>
  <c r="G89" i="2"/>
  <c r="Q89" i="2" s="1"/>
  <c r="U89" i="2" s="1"/>
  <c r="AB89" i="2" s="1"/>
  <c r="G88" i="2"/>
  <c r="Q88" i="2" s="1"/>
  <c r="G87" i="2"/>
  <c r="Q87" i="2" s="1"/>
  <c r="U87" i="2" s="1"/>
  <c r="AB87" i="2" s="1"/>
  <c r="G86" i="2"/>
  <c r="Q86" i="2" s="1"/>
  <c r="Q85" i="2"/>
  <c r="I85" i="2"/>
  <c r="G85" i="2"/>
  <c r="Q84" i="2"/>
  <c r="I84" i="2"/>
  <c r="G84" i="2"/>
  <c r="Q83" i="2"/>
  <c r="I83" i="2"/>
  <c r="G83" i="2"/>
  <c r="Q82" i="2"/>
  <c r="I82" i="2"/>
  <c r="G82" i="2"/>
  <c r="Q81" i="2"/>
  <c r="I81" i="2"/>
  <c r="G81" i="2"/>
  <c r="Q80" i="2"/>
  <c r="I80" i="2"/>
  <c r="G80" i="2"/>
  <c r="Q79" i="2"/>
  <c r="I79" i="2"/>
  <c r="G79" i="2"/>
  <c r="Q78" i="2"/>
  <c r="U78" i="2" s="1"/>
  <c r="AB78" i="2" s="1"/>
  <c r="I78" i="2"/>
  <c r="G78" i="2"/>
  <c r="Q77" i="2"/>
  <c r="I77" i="2"/>
  <c r="G77" i="2"/>
  <c r="Q76" i="2"/>
  <c r="I76" i="2"/>
  <c r="G76" i="2"/>
  <c r="Q75" i="2"/>
  <c r="I75" i="2"/>
  <c r="Q74" i="2"/>
  <c r="U74" i="2" s="1"/>
  <c r="AB74" i="2" s="1"/>
  <c r="I74" i="2"/>
  <c r="Q73" i="2"/>
  <c r="U73" i="2" s="1"/>
  <c r="AB73" i="2" s="1"/>
  <c r="I73" i="2"/>
  <c r="Q72" i="2"/>
  <c r="I72" i="2"/>
  <c r="Q71" i="2"/>
  <c r="I71" i="2"/>
  <c r="Q70" i="2"/>
  <c r="I70" i="2"/>
  <c r="Q69" i="2"/>
  <c r="I69" i="2"/>
  <c r="Q68" i="2"/>
  <c r="U68" i="2" s="1"/>
  <c r="AB68" i="2" s="1"/>
  <c r="I68" i="2"/>
  <c r="Q67" i="2"/>
  <c r="U67" i="2" s="1"/>
  <c r="AB67" i="2" s="1"/>
  <c r="I67" i="2"/>
  <c r="Q66" i="2"/>
  <c r="I66" i="2"/>
  <c r="Q65" i="2"/>
  <c r="I65" i="2"/>
  <c r="Q64" i="2"/>
  <c r="I64" i="2"/>
  <c r="Q63" i="2"/>
  <c r="I63" i="2"/>
  <c r="Q62" i="2"/>
  <c r="I62" i="2"/>
  <c r="Q61" i="2"/>
  <c r="I61" i="2"/>
  <c r="Q60" i="2"/>
  <c r="I60" i="2"/>
  <c r="Q59" i="2"/>
  <c r="I59" i="2"/>
  <c r="Q58" i="2"/>
  <c r="R58" i="2" s="1"/>
  <c r="I58" i="2"/>
  <c r="Q57" i="2"/>
  <c r="I57" i="2"/>
  <c r="Q56" i="2"/>
  <c r="I56" i="2"/>
  <c r="O140" i="2"/>
  <c r="O141" i="2"/>
  <c r="O142" i="2"/>
  <c r="O143" i="2"/>
  <c r="Q7" i="2"/>
  <c r="Q8" i="2"/>
  <c r="R8" i="2" s="1"/>
  <c r="Q9" i="2"/>
  <c r="Q10" i="2"/>
  <c r="S10" i="2" s="1"/>
  <c r="Z10" i="2" s="1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6" i="2"/>
  <c r="I35" i="2"/>
  <c r="I33" i="2"/>
  <c r="G28" i="2"/>
  <c r="G29" i="2"/>
  <c r="G30" i="2"/>
  <c r="G31" i="2"/>
  <c r="G32" i="2"/>
  <c r="G33" i="2"/>
  <c r="G34" i="2"/>
  <c r="G35" i="2"/>
  <c r="G36" i="2"/>
  <c r="Q36" i="2" s="1"/>
  <c r="G37" i="2"/>
  <c r="Q37" i="2" s="1"/>
  <c r="G38" i="2"/>
  <c r="Q38" i="2" s="1"/>
  <c r="G39" i="2"/>
  <c r="Q39" i="2" s="1"/>
  <c r="G40" i="2"/>
  <c r="Q40" i="2" s="1"/>
  <c r="G41" i="2"/>
  <c r="Q41" i="2" s="1"/>
  <c r="G42" i="2"/>
  <c r="Q42" i="2" s="1"/>
  <c r="G43" i="2"/>
  <c r="Q43" i="2" s="1"/>
  <c r="G44" i="2"/>
  <c r="Q44" i="2" s="1"/>
  <c r="G45" i="2"/>
  <c r="Q45" i="2" s="1"/>
  <c r="G46" i="2"/>
  <c r="Q46" i="2" s="1"/>
  <c r="G47" i="2"/>
  <c r="Q47" i="2" s="1"/>
  <c r="G48" i="2"/>
  <c r="Q48" i="2" s="1"/>
  <c r="G27" i="2"/>
  <c r="G26" i="2"/>
  <c r="I31" i="2"/>
  <c r="I32" i="2"/>
  <c r="I34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6" i="2"/>
  <c r="U39" i="2" l="1"/>
  <c r="AB39" i="2" s="1"/>
  <c r="V39" i="2"/>
  <c r="W39" i="2"/>
  <c r="U26" i="2"/>
  <c r="AB26" i="2" s="1"/>
  <c r="V26" i="2"/>
  <c r="U14" i="2"/>
  <c r="AB14" i="2" s="1"/>
  <c r="W14" i="2"/>
  <c r="V14" i="2"/>
  <c r="U82" i="2"/>
  <c r="AB82" i="2" s="1"/>
  <c r="U88" i="2"/>
  <c r="AB88" i="2" s="1"/>
  <c r="V27" i="2"/>
  <c r="W27" i="2"/>
  <c r="U35" i="2"/>
  <c r="AB35" i="2" s="1"/>
  <c r="V35" i="2"/>
  <c r="W35" i="2"/>
  <c r="W21" i="2"/>
  <c r="V21" i="2"/>
  <c r="V38" i="2"/>
  <c r="W38" i="2"/>
  <c r="U13" i="2"/>
  <c r="AB13" i="2" s="1"/>
  <c r="V13" i="2"/>
  <c r="W13" i="2"/>
  <c r="U24" i="2"/>
  <c r="AB24" i="2" s="1"/>
  <c r="W24" i="2"/>
  <c r="V24" i="2"/>
  <c r="U23" i="2"/>
  <c r="AB23" i="2" s="1"/>
  <c r="W23" i="2"/>
  <c r="V23" i="2"/>
  <c r="W34" i="2"/>
  <c r="V34" i="2"/>
  <c r="U12" i="2"/>
  <c r="AB12" i="2" s="1"/>
  <c r="W12" i="2"/>
  <c r="V47" i="2"/>
  <c r="W47" i="2"/>
  <c r="U37" i="2"/>
  <c r="AB37" i="2" s="1"/>
  <c r="W37" i="2"/>
  <c r="V37" i="2"/>
  <c r="U48" i="2"/>
  <c r="AB48" i="2" s="1"/>
  <c r="W48" i="2"/>
  <c r="V48" i="2"/>
  <c r="W22" i="2"/>
  <c r="V22" i="2"/>
  <c r="V46" i="2"/>
  <c r="W46" i="2"/>
  <c r="W45" i="2"/>
  <c r="V45" i="2"/>
  <c r="V32" i="2"/>
  <c r="W32" i="2"/>
  <c r="W44" i="2"/>
  <c r="V44" i="2"/>
  <c r="V43" i="2"/>
  <c r="W43" i="2"/>
  <c r="V18" i="2"/>
  <c r="W18" i="2"/>
  <c r="V29" i="2"/>
  <c r="W29" i="2"/>
  <c r="U40" i="2"/>
  <c r="AB40" i="2" s="1"/>
  <c r="V40" i="2"/>
  <c r="W40" i="2"/>
  <c r="U15" i="2"/>
  <c r="AB15" i="2" s="1"/>
  <c r="W15" i="2"/>
  <c r="V15" i="2"/>
  <c r="U25" i="2"/>
  <c r="AB25" i="2" s="1"/>
  <c r="W25" i="2"/>
  <c r="U36" i="2"/>
  <c r="AB36" i="2" s="1"/>
  <c r="W36" i="2"/>
  <c r="V36" i="2"/>
  <c r="V33" i="2"/>
  <c r="W33" i="2"/>
  <c r="V20" i="2"/>
  <c r="W20" i="2"/>
  <c r="V31" i="2"/>
  <c r="W31" i="2"/>
  <c r="W19" i="2"/>
  <c r="V19" i="2"/>
  <c r="V30" i="2"/>
  <c r="W30" i="2"/>
  <c r="V42" i="2"/>
  <c r="W42" i="2"/>
  <c r="V17" i="2"/>
  <c r="W17" i="2"/>
  <c r="W41" i="2"/>
  <c r="V41" i="2"/>
  <c r="W28" i="2"/>
  <c r="V28" i="2"/>
  <c r="V16" i="2"/>
  <c r="W16" i="2"/>
  <c r="U38" i="2"/>
  <c r="AB38" i="2" s="1"/>
  <c r="T38" i="2"/>
  <c r="AA38" i="2" s="1"/>
  <c r="U27" i="2"/>
  <c r="AB27" i="2" s="1"/>
  <c r="R27" i="2"/>
  <c r="Y27" i="2" s="1"/>
  <c r="R9" i="2"/>
  <c r="T9" i="2"/>
  <c r="T62" i="2"/>
  <c r="AA62" i="2" s="1"/>
  <c r="U62" i="2"/>
  <c r="AB62" i="2" s="1"/>
  <c r="T12" i="2"/>
  <c r="AA12" i="2" s="1"/>
  <c r="U63" i="2"/>
  <c r="AB63" i="2" s="1"/>
  <c r="U75" i="2"/>
  <c r="AB75" i="2" s="1"/>
  <c r="U83" i="2"/>
  <c r="AB83" i="2" s="1"/>
  <c r="U47" i="2"/>
  <c r="AB47" i="2" s="1"/>
  <c r="U34" i="2"/>
  <c r="AB34" i="2" s="1"/>
  <c r="U46" i="2"/>
  <c r="AB46" i="2" s="1"/>
  <c r="U33" i="2"/>
  <c r="AB33" i="2" s="1"/>
  <c r="U70" i="2"/>
  <c r="AB70" i="2" s="1"/>
  <c r="U80" i="2"/>
  <c r="AB80" i="2" s="1"/>
  <c r="U84" i="2"/>
  <c r="AB84" i="2" s="1"/>
  <c r="U44" i="2"/>
  <c r="AB44" i="2" s="1"/>
  <c r="U19" i="2"/>
  <c r="AB19" i="2" s="1"/>
  <c r="U65" i="2"/>
  <c r="AB65" i="2" s="1"/>
  <c r="U95" i="2"/>
  <c r="AB95" i="2" s="1"/>
  <c r="U43" i="2"/>
  <c r="AB43" i="2" s="1"/>
  <c r="U18" i="2"/>
  <c r="AB18" i="2" s="1"/>
  <c r="U42" i="2"/>
  <c r="AB42" i="2" s="1"/>
  <c r="U29" i="2"/>
  <c r="AB29" i="2" s="1"/>
  <c r="U17" i="2"/>
  <c r="AB17" i="2" s="1"/>
  <c r="U66" i="2"/>
  <c r="AB66" i="2" s="1"/>
  <c r="U72" i="2"/>
  <c r="AB72" i="2" s="1"/>
  <c r="U77" i="2"/>
  <c r="AB77" i="2" s="1"/>
  <c r="U81" i="2"/>
  <c r="AB81" i="2" s="1"/>
  <c r="U85" i="2"/>
  <c r="AB85" i="2" s="1"/>
  <c r="U97" i="2"/>
  <c r="AB97" i="2" s="1"/>
  <c r="U69" i="2"/>
  <c r="AB69" i="2" s="1"/>
  <c r="U79" i="2"/>
  <c r="AB79" i="2" s="1"/>
  <c r="U91" i="2"/>
  <c r="AB91" i="2" s="1"/>
  <c r="U22" i="2"/>
  <c r="AB22" i="2" s="1"/>
  <c r="U92" i="2"/>
  <c r="AB92" i="2" s="1"/>
  <c r="U21" i="2"/>
  <c r="AB21" i="2" s="1"/>
  <c r="U64" i="2"/>
  <c r="AB64" i="2" s="1"/>
  <c r="U93" i="2"/>
  <c r="AB93" i="2" s="1"/>
  <c r="U45" i="2"/>
  <c r="AB45" i="2" s="1"/>
  <c r="U32" i="2"/>
  <c r="AB32" i="2" s="1"/>
  <c r="U20" i="2"/>
  <c r="AB20" i="2" s="1"/>
  <c r="U76" i="2"/>
  <c r="AB76" i="2" s="1"/>
  <c r="U94" i="2"/>
  <c r="AB94" i="2" s="1"/>
  <c r="U31" i="2"/>
  <c r="AB31" i="2" s="1"/>
  <c r="R59" i="2"/>
  <c r="U71" i="2"/>
  <c r="AB71" i="2" s="1"/>
  <c r="U30" i="2"/>
  <c r="AB30" i="2" s="1"/>
  <c r="U96" i="2"/>
  <c r="AB96" i="2" s="1"/>
  <c r="U41" i="2"/>
  <c r="AB41" i="2" s="1"/>
  <c r="U28" i="2"/>
  <c r="AB28" i="2" s="1"/>
  <c r="U16" i="2"/>
  <c r="AB16" i="2" s="1"/>
  <c r="U86" i="2"/>
  <c r="AB86" i="2" s="1"/>
  <c r="U98" i="2"/>
  <c r="AB98" i="2" s="1"/>
  <c r="S92" i="2"/>
  <c r="Z92" i="2" s="1"/>
  <c r="T92" i="2"/>
  <c r="AA92" i="2" s="1"/>
  <c r="R92" i="2"/>
  <c r="Y92" i="2" s="1"/>
  <c r="S27" i="2"/>
  <c r="Z27" i="2" s="1"/>
  <c r="T27" i="2"/>
  <c r="AA27" i="2" s="1"/>
  <c r="S72" i="2"/>
  <c r="Z72" i="2" s="1"/>
  <c r="R72" i="2"/>
  <c r="Y72" i="2" s="1"/>
  <c r="T72" i="2"/>
  <c r="AA72" i="2" s="1"/>
  <c r="T17" i="2"/>
  <c r="AA17" i="2" s="1"/>
  <c r="S17" i="2"/>
  <c r="Z17" i="2" s="1"/>
  <c r="R17" i="2"/>
  <c r="Y17" i="2" s="1"/>
  <c r="R64" i="2"/>
  <c r="Y64" i="2" s="1"/>
  <c r="T64" i="2"/>
  <c r="AA64" i="2" s="1"/>
  <c r="S64" i="2"/>
  <c r="Z64" i="2" s="1"/>
  <c r="T90" i="2"/>
  <c r="AA90" i="2" s="1"/>
  <c r="S90" i="2"/>
  <c r="Z90" i="2" s="1"/>
  <c r="R90" i="2"/>
  <c r="Y90" i="2" s="1"/>
  <c r="S15" i="2"/>
  <c r="Z15" i="2" s="1"/>
  <c r="T15" i="2"/>
  <c r="AA15" i="2" s="1"/>
  <c r="R15" i="2"/>
  <c r="Y15" i="2" s="1"/>
  <c r="T65" i="2"/>
  <c r="AA65" i="2" s="1"/>
  <c r="R65" i="2"/>
  <c r="Y65" i="2" s="1"/>
  <c r="S65" i="2"/>
  <c r="Z65" i="2" s="1"/>
  <c r="S80" i="2"/>
  <c r="Z80" i="2" s="1"/>
  <c r="R80" i="2"/>
  <c r="Y80" i="2" s="1"/>
  <c r="T80" i="2"/>
  <c r="AA80" i="2" s="1"/>
  <c r="T14" i="2"/>
  <c r="AA14" i="2" s="1"/>
  <c r="R14" i="2"/>
  <c r="Y14" i="2" s="1"/>
  <c r="S14" i="2"/>
  <c r="Z14" i="2" s="1"/>
  <c r="R38" i="2"/>
  <c r="Y38" i="2" s="1"/>
  <c r="S38" i="2"/>
  <c r="Z38" i="2" s="1"/>
  <c r="S25" i="2"/>
  <c r="Z25" i="2" s="1"/>
  <c r="T25" i="2"/>
  <c r="AA25" i="2" s="1"/>
  <c r="R25" i="2"/>
  <c r="Y25" i="2" s="1"/>
  <c r="T13" i="2"/>
  <c r="AA13" i="2" s="1"/>
  <c r="R13" i="2"/>
  <c r="Y13" i="2" s="1"/>
  <c r="S13" i="2"/>
  <c r="Z13" i="2" s="1"/>
  <c r="S70" i="2"/>
  <c r="Z70" i="2" s="1"/>
  <c r="T70" i="2"/>
  <c r="AA70" i="2" s="1"/>
  <c r="R70" i="2"/>
  <c r="Y70" i="2" s="1"/>
  <c r="R74" i="2"/>
  <c r="Y74" i="2" s="1"/>
  <c r="S74" i="2"/>
  <c r="Z74" i="2" s="1"/>
  <c r="T74" i="2"/>
  <c r="AA74" i="2" s="1"/>
  <c r="S18" i="2"/>
  <c r="Z18" i="2" s="1"/>
  <c r="R18" i="2"/>
  <c r="Y18" i="2" s="1"/>
  <c r="T18" i="2"/>
  <c r="AA18" i="2" s="1"/>
  <c r="R68" i="2"/>
  <c r="Y68" i="2" s="1"/>
  <c r="S68" i="2"/>
  <c r="Z68" i="2" s="1"/>
  <c r="T68" i="2"/>
  <c r="AA68" i="2" s="1"/>
  <c r="T42" i="2"/>
  <c r="AA42" i="2" s="1"/>
  <c r="S42" i="2"/>
  <c r="Z42" i="2" s="1"/>
  <c r="R42" i="2"/>
  <c r="Y42" i="2" s="1"/>
  <c r="T89" i="2"/>
  <c r="AA89" i="2" s="1"/>
  <c r="S89" i="2"/>
  <c r="Z89" i="2" s="1"/>
  <c r="R89" i="2"/>
  <c r="Y89" i="2" s="1"/>
  <c r="S16" i="2"/>
  <c r="Z16" i="2" s="1"/>
  <c r="R16" i="2"/>
  <c r="Y16" i="2" s="1"/>
  <c r="T16" i="2"/>
  <c r="AA16" i="2" s="1"/>
  <c r="R77" i="2"/>
  <c r="Y77" i="2" s="1"/>
  <c r="S77" i="2"/>
  <c r="Z77" i="2" s="1"/>
  <c r="T77" i="2"/>
  <c r="AA77" i="2" s="1"/>
  <c r="S40" i="2"/>
  <c r="Z40" i="2" s="1"/>
  <c r="T40" i="2"/>
  <c r="AA40" i="2" s="1"/>
  <c r="R40" i="2"/>
  <c r="Y40" i="2" s="1"/>
  <c r="R91" i="2"/>
  <c r="S91" i="2"/>
  <c r="Z91" i="2" s="1"/>
  <c r="T91" i="2"/>
  <c r="AA91" i="2" s="1"/>
  <c r="S26" i="2"/>
  <c r="Z26" i="2" s="1"/>
  <c r="R26" i="2"/>
  <c r="Y26" i="2" s="1"/>
  <c r="T26" i="2"/>
  <c r="AA26" i="2" s="1"/>
  <c r="S66" i="2"/>
  <c r="Z66" i="2" s="1"/>
  <c r="R66" i="2"/>
  <c r="Y66" i="2" s="1"/>
  <c r="T66" i="2"/>
  <c r="AA66" i="2" s="1"/>
  <c r="R81" i="2"/>
  <c r="Y81" i="2" s="1"/>
  <c r="T81" i="2"/>
  <c r="AA81" i="2" s="1"/>
  <c r="S81" i="2"/>
  <c r="Z81" i="2" s="1"/>
  <c r="S35" i="2"/>
  <c r="Z35" i="2" s="1"/>
  <c r="T35" i="2"/>
  <c r="AA35" i="2" s="1"/>
  <c r="R35" i="2"/>
  <c r="Y35" i="2" s="1"/>
  <c r="R23" i="2"/>
  <c r="Y23" i="2" s="1"/>
  <c r="S23" i="2"/>
  <c r="Z23" i="2" s="1"/>
  <c r="T23" i="2"/>
  <c r="AA23" i="2" s="1"/>
  <c r="S11" i="2"/>
  <c r="Z11" i="2" s="1"/>
  <c r="R11" i="2"/>
  <c r="Y11" i="2" s="1"/>
  <c r="T11" i="2"/>
  <c r="AA11" i="2" s="1"/>
  <c r="T78" i="2"/>
  <c r="AA78" i="2" s="1"/>
  <c r="S78" i="2"/>
  <c r="Z78" i="2" s="1"/>
  <c r="R78" i="2"/>
  <c r="Y78" i="2" s="1"/>
  <c r="S94" i="2"/>
  <c r="Z94" i="2" s="1"/>
  <c r="R94" i="2"/>
  <c r="T94" i="2"/>
  <c r="AA94" i="2" s="1"/>
  <c r="S88" i="2"/>
  <c r="Z88" i="2" s="1"/>
  <c r="R88" i="2"/>
  <c r="Y88" i="2" s="1"/>
  <c r="T88" i="2"/>
  <c r="AA88" i="2" s="1"/>
  <c r="S29" i="2"/>
  <c r="Z29" i="2" s="1"/>
  <c r="T29" i="2"/>
  <c r="AA29" i="2" s="1"/>
  <c r="R29" i="2"/>
  <c r="Y29" i="2" s="1"/>
  <c r="R28" i="2"/>
  <c r="Y28" i="2" s="1"/>
  <c r="S28" i="2"/>
  <c r="Z28" i="2" s="1"/>
  <c r="T28" i="2"/>
  <c r="AA28" i="2" s="1"/>
  <c r="R69" i="2"/>
  <c r="Y69" i="2" s="1"/>
  <c r="S69" i="2"/>
  <c r="Z69" i="2" s="1"/>
  <c r="T69" i="2"/>
  <c r="AA69" i="2" s="1"/>
  <c r="S39" i="2"/>
  <c r="Z39" i="2" s="1"/>
  <c r="T39" i="2"/>
  <c r="AA39" i="2" s="1"/>
  <c r="R39" i="2"/>
  <c r="Y39" i="2" s="1"/>
  <c r="R12" i="2"/>
  <c r="Y12" i="2" s="1"/>
  <c r="S12" i="2"/>
  <c r="Z12" i="2" s="1"/>
  <c r="S22" i="2"/>
  <c r="Z22" i="2" s="1"/>
  <c r="T22" i="2"/>
  <c r="AA22" i="2" s="1"/>
  <c r="R22" i="2"/>
  <c r="Y22" i="2" s="1"/>
  <c r="T10" i="2"/>
  <c r="AA10" i="2" s="1"/>
  <c r="R10" i="2"/>
  <c r="Y10" i="2" s="1"/>
  <c r="S62" i="2"/>
  <c r="Z62" i="2" s="1"/>
  <c r="R62" i="2"/>
  <c r="Y62" i="2" s="1"/>
  <c r="S71" i="2"/>
  <c r="Z71" i="2" s="1"/>
  <c r="T71" i="2"/>
  <c r="AA71" i="2" s="1"/>
  <c r="R71" i="2"/>
  <c r="Y71" i="2" s="1"/>
  <c r="S75" i="2"/>
  <c r="Z75" i="2" s="1"/>
  <c r="R75" i="2"/>
  <c r="Y75" i="2" s="1"/>
  <c r="T75" i="2"/>
  <c r="AA75" i="2" s="1"/>
  <c r="R95" i="2"/>
  <c r="Y95" i="2" s="1"/>
  <c r="T95" i="2"/>
  <c r="AA95" i="2" s="1"/>
  <c r="S95" i="2"/>
  <c r="Z95" i="2" s="1"/>
  <c r="S43" i="2"/>
  <c r="Z43" i="2" s="1"/>
  <c r="R43" i="2"/>
  <c r="Y43" i="2" s="1"/>
  <c r="T43" i="2"/>
  <c r="AA43" i="2" s="1"/>
  <c r="S30" i="2"/>
  <c r="Z30" i="2" s="1"/>
  <c r="T30" i="2"/>
  <c r="AA30" i="2" s="1"/>
  <c r="R30" i="2"/>
  <c r="Y30" i="2" s="1"/>
  <c r="R83" i="2"/>
  <c r="Y83" i="2" s="1"/>
  <c r="T83" i="2"/>
  <c r="AA83" i="2" s="1"/>
  <c r="S83" i="2"/>
  <c r="Z83" i="2" s="1"/>
  <c r="T41" i="2"/>
  <c r="AA41" i="2" s="1"/>
  <c r="R41" i="2"/>
  <c r="Y41" i="2" s="1"/>
  <c r="S41" i="2"/>
  <c r="Z41" i="2" s="1"/>
  <c r="R60" i="2"/>
  <c r="Y60" i="2" s="1"/>
  <c r="S60" i="2"/>
  <c r="Z60" i="2" s="1"/>
  <c r="T60" i="2"/>
  <c r="AA60" i="2" s="1"/>
  <c r="S73" i="2"/>
  <c r="Z73" i="2" s="1"/>
  <c r="R73" i="2"/>
  <c r="Y73" i="2" s="1"/>
  <c r="T73" i="2"/>
  <c r="AA73" i="2" s="1"/>
  <c r="T24" i="2"/>
  <c r="AA24" i="2" s="1"/>
  <c r="S24" i="2"/>
  <c r="Z24" i="2" s="1"/>
  <c r="R24" i="2"/>
  <c r="Y24" i="2" s="1"/>
  <c r="T61" i="2"/>
  <c r="AA61" i="2" s="1"/>
  <c r="R61" i="2"/>
  <c r="Y61" i="2" s="1"/>
  <c r="S61" i="2"/>
  <c r="Z61" i="2" s="1"/>
  <c r="T46" i="2"/>
  <c r="AA46" i="2" s="1"/>
  <c r="R46" i="2"/>
  <c r="Y46" i="2" s="1"/>
  <c r="S46" i="2"/>
  <c r="Z46" i="2" s="1"/>
  <c r="S9" i="2"/>
  <c r="T85" i="2"/>
  <c r="AA85" i="2" s="1"/>
  <c r="S85" i="2"/>
  <c r="Z85" i="2" s="1"/>
  <c r="R85" i="2"/>
  <c r="Y85" i="2" s="1"/>
  <c r="S96" i="2"/>
  <c r="Z96" i="2" s="1"/>
  <c r="T96" i="2"/>
  <c r="AA96" i="2" s="1"/>
  <c r="R96" i="2"/>
  <c r="Y96" i="2" s="1"/>
  <c r="S93" i="2"/>
  <c r="Z93" i="2" s="1"/>
  <c r="R93" i="2"/>
  <c r="Y93" i="2" s="1"/>
  <c r="T93" i="2"/>
  <c r="AA93" i="2" s="1"/>
  <c r="S48" i="2"/>
  <c r="Z48" i="2" s="1"/>
  <c r="T48" i="2"/>
  <c r="AA48" i="2" s="1"/>
  <c r="R48" i="2"/>
  <c r="Y48" i="2" s="1"/>
  <c r="T47" i="2"/>
  <c r="AA47" i="2" s="1"/>
  <c r="R47" i="2"/>
  <c r="Y47" i="2" s="1"/>
  <c r="S47" i="2"/>
  <c r="Z47" i="2" s="1"/>
  <c r="T21" i="2"/>
  <c r="AA21" i="2" s="1"/>
  <c r="R21" i="2"/>
  <c r="Y21" i="2" s="1"/>
  <c r="S21" i="2"/>
  <c r="Z21" i="2" s="1"/>
  <c r="T67" i="2"/>
  <c r="AA67" i="2" s="1"/>
  <c r="S67" i="2"/>
  <c r="Z67" i="2" s="1"/>
  <c r="R67" i="2"/>
  <c r="Y67" i="2" s="1"/>
  <c r="S82" i="2"/>
  <c r="Z82" i="2" s="1"/>
  <c r="T82" i="2"/>
  <c r="AA82" i="2" s="1"/>
  <c r="R82" i="2"/>
  <c r="Y82" i="2" s="1"/>
  <c r="T86" i="2"/>
  <c r="AA86" i="2" s="1"/>
  <c r="S86" i="2"/>
  <c r="Z86" i="2" s="1"/>
  <c r="R86" i="2"/>
  <c r="Y86" i="2" s="1"/>
  <c r="T97" i="2"/>
  <c r="AA97" i="2" s="1"/>
  <c r="R97" i="2"/>
  <c r="Y97" i="2" s="1"/>
  <c r="S97" i="2"/>
  <c r="Z97" i="2" s="1"/>
  <c r="S37" i="2"/>
  <c r="Z37" i="2" s="1"/>
  <c r="T37" i="2"/>
  <c r="AA37" i="2" s="1"/>
  <c r="R37" i="2"/>
  <c r="Y37" i="2" s="1"/>
  <c r="S84" i="2"/>
  <c r="Z84" i="2" s="1"/>
  <c r="T84" i="2"/>
  <c r="AA84" i="2" s="1"/>
  <c r="R84" i="2"/>
  <c r="Y84" i="2" s="1"/>
  <c r="R36" i="2"/>
  <c r="Y36" i="2" s="1"/>
  <c r="T36" i="2"/>
  <c r="AA36" i="2" s="1"/>
  <c r="S36" i="2"/>
  <c r="Z36" i="2" s="1"/>
  <c r="S34" i="2"/>
  <c r="Z34" i="2" s="1"/>
  <c r="T34" i="2"/>
  <c r="AA34" i="2" s="1"/>
  <c r="R34" i="2"/>
  <c r="Y34" i="2" s="1"/>
  <c r="S33" i="2"/>
  <c r="Z33" i="2" s="1"/>
  <c r="T33" i="2"/>
  <c r="AA33" i="2" s="1"/>
  <c r="R33" i="2"/>
  <c r="Y33" i="2" s="1"/>
  <c r="S45" i="2"/>
  <c r="Z45" i="2" s="1"/>
  <c r="T45" i="2"/>
  <c r="AA45" i="2" s="1"/>
  <c r="R45" i="2"/>
  <c r="Y45" i="2" s="1"/>
  <c r="T32" i="2"/>
  <c r="AA32" i="2" s="1"/>
  <c r="R32" i="2"/>
  <c r="Y32" i="2" s="1"/>
  <c r="S32" i="2"/>
  <c r="Z32" i="2" s="1"/>
  <c r="T20" i="2"/>
  <c r="AA20" i="2" s="1"/>
  <c r="S20" i="2"/>
  <c r="Z20" i="2" s="1"/>
  <c r="R20" i="2"/>
  <c r="Y20" i="2" s="1"/>
  <c r="R44" i="2"/>
  <c r="Y44" i="2" s="1"/>
  <c r="S44" i="2"/>
  <c r="Z44" i="2" s="1"/>
  <c r="T44" i="2"/>
  <c r="AA44" i="2" s="1"/>
  <c r="S31" i="2"/>
  <c r="Z31" i="2" s="1"/>
  <c r="T31" i="2"/>
  <c r="AA31" i="2" s="1"/>
  <c r="R31" i="2"/>
  <c r="Y31" i="2" s="1"/>
  <c r="S19" i="2"/>
  <c r="Z19" i="2" s="1"/>
  <c r="T19" i="2"/>
  <c r="AA19" i="2" s="1"/>
  <c r="R19" i="2"/>
  <c r="Y19" i="2" s="1"/>
  <c r="S59" i="2"/>
  <c r="T59" i="2"/>
  <c r="S63" i="2"/>
  <c r="Z63" i="2" s="1"/>
  <c r="T63" i="2"/>
  <c r="AA63" i="2" s="1"/>
  <c r="R63" i="2"/>
  <c r="Y63" i="2" s="1"/>
  <c r="T76" i="2"/>
  <c r="AA76" i="2" s="1"/>
  <c r="S76" i="2"/>
  <c r="Z76" i="2" s="1"/>
  <c r="R76" i="2"/>
  <c r="Y76" i="2" s="1"/>
  <c r="R79" i="2"/>
  <c r="Y79" i="2" s="1"/>
  <c r="T79" i="2"/>
  <c r="AA79" i="2" s="1"/>
  <c r="S79" i="2"/>
  <c r="Z79" i="2" s="1"/>
  <c r="S87" i="2"/>
  <c r="Z87" i="2" s="1"/>
  <c r="R87" i="2"/>
  <c r="Y87" i="2" s="1"/>
  <c r="T87" i="2"/>
  <c r="AA87" i="2" s="1"/>
  <c r="T98" i="2"/>
  <c r="AA98" i="2" s="1"/>
  <c r="S98" i="2"/>
  <c r="Z98" i="2" s="1"/>
  <c r="R98" i="2"/>
  <c r="Y98" i="2" s="1"/>
  <c r="Y91" i="2"/>
  <c r="Y94" i="2"/>
  <c r="CE52" i="1" l="1"/>
  <c r="CD52" i="1"/>
  <c r="CC52" i="1"/>
  <c r="CE51" i="1"/>
  <c r="CD51" i="1"/>
  <c r="CC51" i="1"/>
  <c r="CE50" i="1"/>
  <c r="CD50" i="1"/>
  <c r="CC50" i="1"/>
  <c r="CE49" i="1"/>
  <c r="CD49" i="1"/>
  <c r="CC49" i="1"/>
  <c r="CE48" i="1"/>
  <c r="CD48" i="1"/>
  <c r="CC48" i="1"/>
  <c r="CE47" i="1"/>
  <c r="CD47" i="1"/>
  <c r="CC47" i="1"/>
  <c r="CE46" i="1"/>
  <c r="CD46" i="1"/>
  <c r="CC46" i="1"/>
  <c r="CE45" i="1"/>
  <c r="CD45" i="1"/>
  <c r="CC45" i="1"/>
  <c r="CE44" i="1"/>
  <c r="CD44" i="1"/>
  <c r="CC44" i="1"/>
  <c r="CE43" i="1"/>
  <c r="CD43" i="1"/>
  <c r="CC43" i="1"/>
  <c r="CE42" i="1"/>
  <c r="CD42" i="1"/>
  <c r="CC42" i="1"/>
  <c r="CE41" i="1"/>
  <c r="CD41" i="1"/>
  <c r="CC41" i="1"/>
  <c r="CE40" i="1"/>
  <c r="CD40" i="1"/>
  <c r="CC40" i="1"/>
  <c r="CD39" i="1"/>
  <c r="CC39" i="1"/>
  <c r="CD38" i="1"/>
  <c r="CC38" i="1"/>
  <c r="CD37" i="1"/>
  <c r="CC37" i="1"/>
  <c r="CD36" i="1"/>
  <c r="CC36" i="1"/>
  <c r="CD35" i="1"/>
  <c r="CC35" i="1"/>
  <c r="CD34" i="1"/>
  <c r="CC34" i="1"/>
  <c r="CC33" i="1"/>
  <c r="CC32" i="1"/>
  <c r="CC31" i="1"/>
  <c r="B5" i="1"/>
  <c r="AG6" i="1" l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" i="1"/>
  <c r="AF26" i="1"/>
  <c r="AF27" i="1"/>
  <c r="AF28" i="1"/>
  <c r="AI52" i="1"/>
  <c r="AI51" i="1"/>
  <c r="AI50" i="1"/>
  <c r="AI49" i="1"/>
  <c r="AI48" i="1"/>
  <c r="AI47" i="1"/>
  <c r="AI46" i="1"/>
  <c r="AI45" i="1"/>
  <c r="AI44" i="1"/>
  <c r="AI43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Q9" i="1"/>
  <c r="R9" i="1"/>
  <c r="S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B10" i="1"/>
  <c r="B9" i="1"/>
  <c r="A27" i="1"/>
  <c r="A26" i="1" s="1"/>
  <c r="A25" i="1" s="1"/>
  <c r="A24" i="1" s="1"/>
  <c r="A23" i="1" s="1"/>
  <c r="A22" i="1" s="1"/>
  <c r="A21" i="1" s="1"/>
  <c r="A20" i="1" s="1"/>
  <c r="A19" i="1" s="1"/>
  <c r="A18" i="1" s="1"/>
  <c r="A17" i="1" s="1"/>
  <c r="A16" i="1" s="1"/>
  <c r="A15" i="1" s="1"/>
  <c r="A14" i="1" s="1"/>
  <c r="A13" i="1" s="1"/>
  <c r="A12" i="1" s="1"/>
  <c r="A11" i="1" s="1"/>
  <c r="A10" i="1" s="1"/>
  <c r="A9" i="1" s="1"/>
  <c r="A8" i="1" s="1"/>
  <c r="A7" i="1" s="1"/>
  <c r="S6" i="1"/>
  <c r="S5" i="1"/>
  <c r="Q6" i="1"/>
  <c r="R6" i="1"/>
  <c r="Q5" i="1"/>
  <c r="R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B6" i="1"/>
  <c r="BH40" i="1" l="1"/>
  <c r="BA31" i="1"/>
  <c r="BA43" i="1"/>
  <c r="AZ32" i="1"/>
  <c r="AZ44" i="1"/>
  <c r="AY35" i="1"/>
  <c r="CB35" i="1" s="1"/>
  <c r="AY47" i="1"/>
  <c r="CB47" i="1" s="1"/>
  <c r="BA34" i="1"/>
  <c r="AZ47" i="1"/>
  <c r="AY38" i="1"/>
  <c r="CB38" i="1" s="1"/>
  <c r="BA47" i="1"/>
  <c r="AZ48" i="1"/>
  <c r="BA36" i="1"/>
  <c r="AZ49" i="1"/>
  <c r="BA37" i="1"/>
  <c r="AZ50" i="1"/>
  <c r="BA50" i="1"/>
  <c r="AY42" i="1"/>
  <c r="CB42" i="1" s="1"/>
  <c r="BA51" i="1"/>
  <c r="AZ40" i="1"/>
  <c r="AY43" i="1"/>
  <c r="CB43" i="1" s="1"/>
  <c r="AZ41" i="1"/>
  <c r="AZ52" i="1"/>
  <c r="AY45" i="1"/>
  <c r="CB45" i="1" s="1"/>
  <c r="AZ31" i="1"/>
  <c r="AY46" i="1"/>
  <c r="CB46" i="1" s="1"/>
  <c r="BA32" i="1"/>
  <c r="BA44" i="1"/>
  <c r="AZ33" i="1"/>
  <c r="AZ45" i="1"/>
  <c r="AY36" i="1"/>
  <c r="CB36" i="1" s="1"/>
  <c r="AY48" i="1"/>
  <c r="CB48" i="1" s="1"/>
  <c r="AZ35" i="1"/>
  <c r="BA35" i="1"/>
  <c r="AY39" i="1"/>
  <c r="CB39" i="1" s="1"/>
  <c r="AZ37" i="1"/>
  <c r="AY52" i="1"/>
  <c r="CB52" i="1" s="1"/>
  <c r="AZ38" i="1"/>
  <c r="AY30" i="1"/>
  <c r="CB30" i="1" s="1"/>
  <c r="AZ39" i="1"/>
  <c r="BA52" i="1"/>
  <c r="AY44" i="1"/>
  <c r="CB44" i="1" s="1"/>
  <c r="AZ42" i="1"/>
  <c r="AZ43" i="1"/>
  <c r="BA33" i="1"/>
  <c r="BA45" i="1"/>
  <c r="AZ34" i="1"/>
  <c r="AZ46" i="1"/>
  <c r="AY37" i="1"/>
  <c r="CB37" i="1" s="1"/>
  <c r="AY49" i="1"/>
  <c r="CB49" i="1" s="1"/>
  <c r="BA46" i="1"/>
  <c r="AY50" i="1"/>
  <c r="CB50" i="1" s="1"/>
  <c r="AZ36" i="1"/>
  <c r="AY51" i="1"/>
  <c r="CB51" i="1" s="1"/>
  <c r="BA48" i="1"/>
  <c r="AY40" i="1"/>
  <c r="CB40" i="1" s="1"/>
  <c r="BA49" i="1"/>
  <c r="AY41" i="1"/>
  <c r="CB41" i="1" s="1"/>
  <c r="BA38" i="1"/>
  <c r="AZ51" i="1"/>
  <c r="BA39" i="1"/>
  <c r="AY31" i="1"/>
  <c r="CB31" i="1" s="1"/>
  <c r="BA40" i="1"/>
  <c r="AY32" i="1"/>
  <c r="CB32" i="1" s="1"/>
  <c r="BA41" i="1"/>
  <c r="AY33" i="1"/>
  <c r="CB33" i="1" s="1"/>
  <c r="BA42" i="1"/>
  <c r="AY34" i="1"/>
  <c r="CB34" i="1" s="1"/>
  <c r="AX31" i="1"/>
  <c r="AX43" i="1"/>
  <c r="CA43" i="1" s="1"/>
  <c r="BA30" i="1"/>
  <c r="AX34" i="1"/>
  <c r="CA34" i="1" s="1"/>
  <c r="AX46" i="1"/>
  <c r="CA46" i="1" s="1"/>
  <c r="AX35" i="1"/>
  <c r="CA35" i="1" s="1"/>
  <c r="AX48" i="1"/>
  <c r="CA48" i="1" s="1"/>
  <c r="AX37" i="1"/>
  <c r="CA37" i="1" s="1"/>
  <c r="AX50" i="1"/>
  <c r="CA50" i="1" s="1"/>
  <c r="AX51" i="1"/>
  <c r="CA51" i="1" s="1"/>
  <c r="AX52" i="1"/>
  <c r="CA52" i="1" s="1"/>
  <c r="AZ30" i="1"/>
  <c r="AX32" i="1"/>
  <c r="AX44" i="1"/>
  <c r="CA44" i="1" s="1"/>
  <c r="AX30" i="1"/>
  <c r="AX47" i="1"/>
  <c r="CA47" i="1" s="1"/>
  <c r="AX36" i="1"/>
  <c r="CA36" i="1" s="1"/>
  <c r="AX49" i="1"/>
  <c r="CA49" i="1" s="1"/>
  <c r="AX39" i="1"/>
  <c r="CA39" i="1" s="1"/>
  <c r="AX40" i="1"/>
  <c r="CA40" i="1" s="1"/>
  <c r="AX42" i="1"/>
  <c r="CA42" i="1" s="1"/>
  <c r="AX33" i="1"/>
  <c r="AX45" i="1"/>
  <c r="CA45" i="1" s="1"/>
  <c r="AX38" i="1"/>
  <c r="CA38" i="1" s="1"/>
  <c r="AX41" i="1"/>
  <c r="CA41" i="1" s="1"/>
  <c r="BB34" i="1"/>
  <c r="BB38" i="1"/>
  <c r="BB42" i="1"/>
  <c r="BB46" i="1"/>
  <c r="BB50" i="1"/>
  <c r="BD34" i="1"/>
  <c r="BD38" i="1"/>
  <c r="BD42" i="1"/>
  <c r="CG42" i="1" s="1"/>
  <c r="BD50" i="1"/>
  <c r="CG50" i="1" s="1"/>
  <c r="BB35" i="1"/>
  <c r="BB39" i="1"/>
  <c r="BB47" i="1"/>
  <c r="BC31" i="1"/>
  <c r="BC39" i="1"/>
  <c r="BC47" i="1"/>
  <c r="CF47" i="1" s="1"/>
  <c r="BD31" i="1"/>
  <c r="BD43" i="1"/>
  <c r="CG43" i="1" s="1"/>
  <c r="BD51" i="1"/>
  <c r="CG51" i="1" s="1"/>
  <c r="BB32" i="1"/>
  <c r="BB40" i="1"/>
  <c r="BB48" i="1"/>
  <c r="BC32" i="1"/>
  <c r="BC40" i="1"/>
  <c r="CF40" i="1" s="1"/>
  <c r="BC52" i="1"/>
  <c r="CF52" i="1" s="1"/>
  <c r="BD36" i="1"/>
  <c r="BD44" i="1"/>
  <c r="CG44" i="1" s="1"/>
  <c r="BD52" i="1"/>
  <c r="CG52" i="1" s="1"/>
  <c r="BB37" i="1"/>
  <c r="BB45" i="1"/>
  <c r="BC30" i="1"/>
  <c r="BC37" i="1"/>
  <c r="BC45" i="1"/>
  <c r="CF45" i="1" s="1"/>
  <c r="BD30" i="1"/>
  <c r="BC34" i="1"/>
  <c r="BC38" i="1"/>
  <c r="BC42" i="1"/>
  <c r="CF42" i="1" s="1"/>
  <c r="BC46" i="1"/>
  <c r="CF46" i="1" s="1"/>
  <c r="BC50" i="1"/>
  <c r="CF50" i="1" s="1"/>
  <c r="BD46" i="1"/>
  <c r="CG46" i="1" s="1"/>
  <c r="BB31" i="1"/>
  <c r="BB43" i="1"/>
  <c r="BB51" i="1"/>
  <c r="BC35" i="1"/>
  <c r="BC43" i="1"/>
  <c r="CF43" i="1" s="1"/>
  <c r="BC51" i="1"/>
  <c r="CF51" i="1" s="1"/>
  <c r="BD35" i="1"/>
  <c r="BD39" i="1"/>
  <c r="BD47" i="1"/>
  <c r="CG47" i="1" s="1"/>
  <c r="BB36" i="1"/>
  <c r="BB44" i="1"/>
  <c r="BB52" i="1"/>
  <c r="BC36" i="1"/>
  <c r="BC44" i="1"/>
  <c r="CF44" i="1" s="1"/>
  <c r="BC48" i="1"/>
  <c r="CF48" i="1" s="1"/>
  <c r="BD32" i="1"/>
  <c r="BD40" i="1"/>
  <c r="CG40" i="1" s="1"/>
  <c r="BD48" i="1"/>
  <c r="CG48" i="1" s="1"/>
  <c r="BB33" i="1"/>
  <c r="BB41" i="1"/>
  <c r="BB49" i="1"/>
  <c r="BC33" i="1"/>
  <c r="BC41" i="1"/>
  <c r="CF41" i="1" s="1"/>
  <c r="BC49" i="1"/>
  <c r="CF49" i="1" s="1"/>
  <c r="BB30" i="1"/>
  <c r="BD33" i="1"/>
  <c r="BD37" i="1"/>
  <c r="BD41" i="1"/>
  <c r="CG41" i="1" s="1"/>
  <c r="BD45" i="1"/>
  <c r="CG45" i="1" s="1"/>
  <c r="BD49" i="1"/>
  <c r="CG49" i="1" s="1"/>
  <c r="BE5" i="1"/>
  <c r="BJ33" i="1"/>
  <c r="BE37" i="1"/>
  <c r="BG30" i="1"/>
  <c r="AP31" i="1"/>
  <c r="BS31" i="1" s="1"/>
  <c r="AM32" i="1"/>
  <c r="AV33" i="1"/>
  <c r="AS34" i="1"/>
  <c r="BV34" i="1" s="1"/>
  <c r="AP35" i="1"/>
  <c r="BS35" i="1" s="1"/>
  <c r="AM36" i="1"/>
  <c r="AV37" i="1"/>
  <c r="BY37" i="1" s="1"/>
  <c r="AS38" i="1"/>
  <c r="BV38" i="1" s="1"/>
  <c r="AP39" i="1"/>
  <c r="BS39" i="1" s="1"/>
  <c r="AM40" i="1"/>
  <c r="AV41" i="1"/>
  <c r="BY41" i="1" s="1"/>
  <c r="AS42" i="1"/>
  <c r="BV42" i="1" s="1"/>
  <c r="AP43" i="1"/>
  <c r="BS43" i="1" s="1"/>
  <c r="AM44" i="1"/>
  <c r="AV45" i="1"/>
  <c r="BY45" i="1" s="1"/>
  <c r="AS46" i="1"/>
  <c r="BV46" i="1" s="1"/>
  <c r="AP47" i="1"/>
  <c r="BS47" i="1" s="1"/>
  <c r="AM48" i="1"/>
  <c r="AV49" i="1"/>
  <c r="BY49" i="1" s="1"/>
  <c r="AS50" i="1"/>
  <c r="BV50" i="1" s="1"/>
  <c r="AP51" i="1"/>
  <c r="BS51" i="1" s="1"/>
  <c r="AM52" i="1"/>
  <c r="AN32" i="1"/>
  <c r="AW33" i="1"/>
  <c r="AT34" i="1"/>
  <c r="BW34" i="1" s="1"/>
  <c r="AQ35" i="1"/>
  <c r="BT35" i="1" s="1"/>
  <c r="AN36" i="1"/>
  <c r="AW37" i="1"/>
  <c r="BZ37" i="1" s="1"/>
  <c r="AT38" i="1"/>
  <c r="BW38" i="1" s="1"/>
  <c r="AQ39" i="1"/>
  <c r="BT39" i="1" s="1"/>
  <c r="AN40" i="1"/>
  <c r="AW41" i="1"/>
  <c r="BZ41" i="1" s="1"/>
  <c r="AT42" i="1"/>
  <c r="BW42" i="1" s="1"/>
  <c r="AQ43" i="1"/>
  <c r="BT43" i="1" s="1"/>
  <c r="AN44" i="1"/>
  <c r="AW45" i="1"/>
  <c r="BZ45" i="1" s="1"/>
  <c r="AT46" i="1"/>
  <c r="BW46" i="1" s="1"/>
  <c r="AQ47" i="1"/>
  <c r="BT47" i="1" s="1"/>
  <c r="AN48" i="1"/>
  <c r="AW49" i="1"/>
  <c r="BZ49" i="1" s="1"/>
  <c r="AT50" i="1"/>
  <c r="BW50" i="1" s="1"/>
  <c r="AQ51" i="1"/>
  <c r="BT51" i="1" s="1"/>
  <c r="AN52" i="1"/>
  <c r="AU35" i="1"/>
  <c r="BX35" i="1" s="1"/>
  <c r="AR40" i="1"/>
  <c r="BU40" i="1" s="1"/>
  <c r="AU43" i="1"/>
  <c r="BX43" i="1" s="1"/>
  <c r="AR48" i="1"/>
  <c r="BU48" i="1" s="1"/>
  <c r="AQ30" i="1"/>
  <c r="AV31" i="1"/>
  <c r="AP37" i="1"/>
  <c r="BS37" i="1" s="1"/>
  <c r="AV39" i="1"/>
  <c r="BY39" i="1" s="1"/>
  <c r="AM42" i="1"/>
  <c r="AS44" i="1"/>
  <c r="BV44" i="1" s="1"/>
  <c r="AP49" i="1"/>
  <c r="BS49" i="1" s="1"/>
  <c r="AV51" i="1"/>
  <c r="BY51" i="1" s="1"/>
  <c r="AQ33" i="1"/>
  <c r="BT33" i="1" s="1"/>
  <c r="AN34" i="1"/>
  <c r="AW35" i="1"/>
  <c r="BZ35" i="1" s="1"/>
  <c r="AQ37" i="1"/>
  <c r="BT37" i="1" s="1"/>
  <c r="AW39" i="1"/>
  <c r="BZ39" i="1" s="1"/>
  <c r="AQ41" i="1"/>
  <c r="BT41" i="1" s="1"/>
  <c r="AW43" i="1"/>
  <c r="BZ43" i="1" s="1"/>
  <c r="AN46" i="1"/>
  <c r="AT48" i="1"/>
  <c r="BW48" i="1" s="1"/>
  <c r="AQ49" i="1"/>
  <c r="BT49" i="1" s="1"/>
  <c r="AQ31" i="1"/>
  <c r="BT31" i="1" s="1"/>
  <c r="AR31" i="1"/>
  <c r="BU31" i="1" s="1"/>
  <c r="AO32" i="1"/>
  <c r="BR32" i="1" s="1"/>
  <c r="AU34" i="1"/>
  <c r="BX34" i="1" s="1"/>
  <c r="AR35" i="1"/>
  <c r="BU35" i="1" s="1"/>
  <c r="AO36" i="1"/>
  <c r="BR36" i="1" s="1"/>
  <c r="AU38" i="1"/>
  <c r="BX38" i="1" s="1"/>
  <c r="AR39" i="1"/>
  <c r="BU39" i="1" s="1"/>
  <c r="AO40" i="1"/>
  <c r="BR40" i="1" s="1"/>
  <c r="AU42" i="1"/>
  <c r="BX42" i="1" s="1"/>
  <c r="AR43" i="1"/>
  <c r="BU43" i="1" s="1"/>
  <c r="AO44" i="1"/>
  <c r="BR44" i="1" s="1"/>
  <c r="AU46" i="1"/>
  <c r="BX46" i="1" s="1"/>
  <c r="AR47" i="1"/>
  <c r="BU47" i="1" s="1"/>
  <c r="AO48" i="1"/>
  <c r="BR48" i="1" s="1"/>
  <c r="AU50" i="1"/>
  <c r="BX50" i="1" s="1"/>
  <c r="AR51" i="1"/>
  <c r="BU51" i="1" s="1"/>
  <c r="AO52" i="1"/>
  <c r="BR52" i="1" s="1"/>
  <c r="AQ32" i="1"/>
  <c r="BT32" i="1" s="1"/>
  <c r="AT35" i="1"/>
  <c r="BW35" i="1" s="1"/>
  <c r="AT39" i="1"/>
  <c r="BW39" i="1" s="1"/>
  <c r="AN41" i="1"/>
  <c r="AW42" i="1"/>
  <c r="BZ42" i="1" s="1"/>
  <c r="AQ44" i="1"/>
  <c r="BT44" i="1" s="1"/>
  <c r="AT47" i="1"/>
  <c r="BW47" i="1" s="1"/>
  <c r="AN49" i="1"/>
  <c r="AW50" i="1"/>
  <c r="BZ50" i="1" s="1"/>
  <c r="AQ52" i="1"/>
  <c r="BT52" i="1" s="1"/>
  <c r="AU31" i="1"/>
  <c r="AR36" i="1"/>
  <c r="BU36" i="1" s="1"/>
  <c r="AU39" i="1"/>
  <c r="BX39" i="1" s="1"/>
  <c r="AR44" i="1"/>
  <c r="BU44" i="1" s="1"/>
  <c r="AO49" i="1"/>
  <c r="BR49" i="1" s="1"/>
  <c r="AU51" i="1"/>
  <c r="BX51" i="1" s="1"/>
  <c r="AV35" i="1"/>
  <c r="BY35" i="1" s="1"/>
  <c r="AP41" i="1"/>
  <c r="BS41" i="1" s="1"/>
  <c r="AV43" i="1"/>
  <c r="BY43" i="1" s="1"/>
  <c r="AM46" i="1"/>
  <c r="AS48" i="1"/>
  <c r="BV48" i="1" s="1"/>
  <c r="AR30" i="1"/>
  <c r="AT32" i="1"/>
  <c r="BW32" i="1" s="1"/>
  <c r="AN38" i="1"/>
  <c r="AN42" i="1"/>
  <c r="AT44" i="1"/>
  <c r="BW44" i="1" s="1"/>
  <c r="AN50" i="1"/>
  <c r="AT52" i="1"/>
  <c r="BW52" i="1" s="1"/>
  <c r="AS31" i="1"/>
  <c r="BV31" i="1" s="1"/>
  <c r="AP32" i="1"/>
  <c r="BS32" i="1" s="1"/>
  <c r="AM33" i="1"/>
  <c r="AV34" i="1"/>
  <c r="BY34" i="1" s="1"/>
  <c r="AS35" i="1"/>
  <c r="BV35" i="1" s="1"/>
  <c r="AP36" i="1"/>
  <c r="BS36" i="1" s="1"/>
  <c r="AM37" i="1"/>
  <c r="AV38" i="1"/>
  <c r="BY38" i="1" s="1"/>
  <c r="AS39" i="1"/>
  <c r="BV39" i="1" s="1"/>
  <c r="AP40" i="1"/>
  <c r="BS40" i="1" s="1"/>
  <c r="AM41" i="1"/>
  <c r="AV42" i="1"/>
  <c r="BY42" i="1" s="1"/>
  <c r="AS43" i="1"/>
  <c r="BV43" i="1" s="1"/>
  <c r="AP44" i="1"/>
  <c r="BS44" i="1" s="1"/>
  <c r="AM45" i="1"/>
  <c r="AV46" i="1"/>
  <c r="BY46" i="1" s="1"/>
  <c r="AS47" i="1"/>
  <c r="BV47" i="1" s="1"/>
  <c r="AP48" i="1"/>
  <c r="BS48" i="1" s="1"/>
  <c r="AM49" i="1"/>
  <c r="AV50" i="1"/>
  <c r="BY50" i="1" s="1"/>
  <c r="AS51" i="1"/>
  <c r="BV51" i="1" s="1"/>
  <c r="AP52" i="1"/>
  <c r="BS52" i="1" s="1"/>
  <c r="AO30" i="1"/>
  <c r="AN33" i="1"/>
  <c r="AW34" i="1"/>
  <c r="BZ34" i="1" s="1"/>
  <c r="AQ36" i="1"/>
  <c r="BT36" i="1" s="1"/>
  <c r="AN37" i="1"/>
  <c r="AW38" i="1"/>
  <c r="BZ38" i="1" s="1"/>
  <c r="AQ40" i="1"/>
  <c r="BT40" i="1" s="1"/>
  <c r="AT43" i="1"/>
  <c r="BW43" i="1" s="1"/>
  <c r="AN45" i="1"/>
  <c r="AW46" i="1"/>
  <c r="BZ46" i="1" s="1"/>
  <c r="AQ48" i="1"/>
  <c r="BT48" i="1" s="1"/>
  <c r="AT51" i="1"/>
  <c r="BW51" i="1" s="1"/>
  <c r="AP30" i="1"/>
  <c r="BS30" i="1" s="1"/>
  <c r="AR32" i="1"/>
  <c r="BU32" i="1" s="1"/>
  <c r="AO33" i="1"/>
  <c r="BR33" i="1" s="1"/>
  <c r="AO37" i="1"/>
  <c r="BR37" i="1" s="1"/>
  <c r="AO41" i="1"/>
  <c r="BR41" i="1" s="1"/>
  <c r="AO45" i="1"/>
  <c r="BR45" i="1" s="1"/>
  <c r="AU47" i="1"/>
  <c r="BX47" i="1" s="1"/>
  <c r="AR52" i="1"/>
  <c r="BU52" i="1" s="1"/>
  <c r="AS32" i="1"/>
  <c r="BV32" i="1" s="1"/>
  <c r="AP33" i="1"/>
  <c r="BS33" i="1" s="1"/>
  <c r="AM34" i="1"/>
  <c r="AS36" i="1"/>
  <c r="BV36" i="1" s="1"/>
  <c r="AM38" i="1"/>
  <c r="AS40" i="1"/>
  <c r="BV40" i="1" s="1"/>
  <c r="AP45" i="1"/>
  <c r="BS45" i="1" s="1"/>
  <c r="AV47" i="1"/>
  <c r="BY47" i="1" s="1"/>
  <c r="AM50" i="1"/>
  <c r="AS52" i="1"/>
  <c r="BV52" i="1" s="1"/>
  <c r="AW31" i="1"/>
  <c r="AT36" i="1"/>
  <c r="BW36" i="1" s="1"/>
  <c r="AT40" i="1"/>
  <c r="BW40" i="1" s="1"/>
  <c r="AQ45" i="1"/>
  <c r="BT45" i="1" s="1"/>
  <c r="AW47" i="1"/>
  <c r="BZ47" i="1" s="1"/>
  <c r="AT31" i="1"/>
  <c r="BW31" i="1" s="1"/>
  <c r="AN30" i="1"/>
  <c r="AM31" i="1"/>
  <c r="AV32" i="1"/>
  <c r="AS33" i="1"/>
  <c r="BV33" i="1" s="1"/>
  <c r="AP34" i="1"/>
  <c r="BS34" i="1" s="1"/>
  <c r="AM35" i="1"/>
  <c r="AV36" i="1"/>
  <c r="BY36" i="1" s="1"/>
  <c r="AS37" i="1"/>
  <c r="BV37" i="1" s="1"/>
  <c r="AP38" i="1"/>
  <c r="BS38" i="1" s="1"/>
  <c r="AM39" i="1"/>
  <c r="AV40" i="1"/>
  <c r="BY40" i="1" s="1"/>
  <c r="AS41" i="1"/>
  <c r="BV41" i="1" s="1"/>
  <c r="AP42" i="1"/>
  <c r="BS42" i="1" s="1"/>
  <c r="AM43" i="1"/>
  <c r="AV44" i="1"/>
  <c r="BY44" i="1" s="1"/>
  <c r="AS45" i="1"/>
  <c r="BV45" i="1" s="1"/>
  <c r="AP46" i="1"/>
  <c r="BS46" i="1" s="1"/>
  <c r="AM47" i="1"/>
  <c r="AV48" i="1"/>
  <c r="BY48" i="1" s="1"/>
  <c r="AS49" i="1"/>
  <c r="BV49" i="1" s="1"/>
  <c r="AP50" i="1"/>
  <c r="BS50" i="1" s="1"/>
  <c r="AM51" i="1"/>
  <c r="AV52" i="1"/>
  <c r="BY52" i="1" s="1"/>
  <c r="AU30" i="1"/>
  <c r="AN31" i="1"/>
  <c r="AW32" i="1"/>
  <c r="AT33" i="1"/>
  <c r="BW33" i="1" s="1"/>
  <c r="AQ34" i="1"/>
  <c r="BT34" i="1" s="1"/>
  <c r="AN35" i="1"/>
  <c r="AW36" i="1"/>
  <c r="BZ36" i="1" s="1"/>
  <c r="AT37" i="1"/>
  <c r="BW37" i="1" s="1"/>
  <c r="AQ38" i="1"/>
  <c r="BT38" i="1" s="1"/>
  <c r="AN39" i="1"/>
  <c r="AW40" i="1"/>
  <c r="BZ40" i="1" s="1"/>
  <c r="AT41" i="1"/>
  <c r="BW41" i="1" s="1"/>
  <c r="AQ42" i="1"/>
  <c r="BT42" i="1" s="1"/>
  <c r="AN43" i="1"/>
  <c r="AW44" i="1"/>
  <c r="BZ44" i="1" s="1"/>
  <c r="AT45" i="1"/>
  <c r="BW45" i="1" s="1"/>
  <c r="AQ46" i="1"/>
  <c r="BT46" i="1" s="1"/>
  <c r="AN47" i="1"/>
  <c r="AW48" i="1"/>
  <c r="BZ48" i="1" s="1"/>
  <c r="AT49" i="1"/>
  <c r="BW49" i="1" s="1"/>
  <c r="AQ50" i="1"/>
  <c r="BT50" i="1" s="1"/>
  <c r="AN51" i="1"/>
  <c r="AW52" i="1"/>
  <c r="BZ52" i="1" s="1"/>
  <c r="AV30" i="1"/>
  <c r="AO31" i="1"/>
  <c r="BR31" i="1" s="1"/>
  <c r="AU33" i="1"/>
  <c r="AR34" i="1"/>
  <c r="BU34" i="1" s="1"/>
  <c r="AO35" i="1"/>
  <c r="BR35" i="1" s="1"/>
  <c r="AU37" i="1"/>
  <c r="BX37" i="1" s="1"/>
  <c r="AR38" i="1"/>
  <c r="BU38" i="1" s="1"/>
  <c r="AO39" i="1"/>
  <c r="BR39" i="1" s="1"/>
  <c r="AU41" i="1"/>
  <c r="BX41" i="1" s="1"/>
  <c r="AR42" i="1"/>
  <c r="BU42" i="1" s="1"/>
  <c r="AO43" i="1"/>
  <c r="BR43" i="1" s="1"/>
  <c r="AU45" i="1"/>
  <c r="BX45" i="1" s="1"/>
  <c r="AR46" i="1"/>
  <c r="BU46" i="1" s="1"/>
  <c r="AO47" i="1"/>
  <c r="BR47" i="1" s="1"/>
  <c r="AU40" i="1"/>
  <c r="BX40" i="1" s="1"/>
  <c r="AU49" i="1"/>
  <c r="BX49" i="1" s="1"/>
  <c r="AW30" i="1"/>
  <c r="AO51" i="1"/>
  <c r="BR51" i="1" s="1"/>
  <c r="AU44" i="1"/>
  <c r="BX44" i="1" s="1"/>
  <c r="AR45" i="1"/>
  <c r="BU45" i="1" s="1"/>
  <c r="AO46" i="1"/>
  <c r="BR46" i="1" s="1"/>
  <c r="AR37" i="1"/>
  <c r="BU37" i="1" s="1"/>
  <c r="AO38" i="1"/>
  <c r="BR38" i="1" s="1"/>
  <c r="AU48" i="1"/>
  <c r="BX48" i="1" s="1"/>
  <c r="AR41" i="1"/>
  <c r="BU41" i="1" s="1"/>
  <c r="AO50" i="1"/>
  <c r="BR50" i="1" s="1"/>
  <c r="AU32" i="1"/>
  <c r="AR50" i="1"/>
  <c r="BU50" i="1" s="1"/>
  <c r="AO42" i="1"/>
  <c r="BR42" i="1" s="1"/>
  <c r="AR33" i="1"/>
  <c r="BU33" i="1" s="1"/>
  <c r="AO34" i="1"/>
  <c r="BR34" i="1" s="1"/>
  <c r="AW51" i="1"/>
  <c r="BZ51" i="1" s="1"/>
  <c r="AU36" i="1"/>
  <c r="BX36" i="1" s="1"/>
  <c r="AU52" i="1"/>
  <c r="BX52" i="1" s="1"/>
  <c r="AS30" i="1"/>
  <c r="AT30" i="1"/>
  <c r="AR49" i="1"/>
  <c r="BU49" i="1" s="1"/>
  <c r="BJ5" i="1"/>
  <c r="BK40" i="1"/>
  <c r="BF15" i="1"/>
  <c r="BK49" i="1"/>
  <c r="BE13" i="1"/>
  <c r="BL12" i="1"/>
  <c r="BG50" i="1"/>
  <c r="BK37" i="1"/>
  <c r="BJ24" i="1"/>
  <c r="BG33" i="1"/>
  <c r="BG38" i="1"/>
  <c r="BE43" i="1"/>
  <c r="BE7" i="1"/>
  <c r="BF28" i="1"/>
  <c r="BE31" i="1"/>
  <c r="BF19" i="1"/>
  <c r="BJ42" i="1"/>
  <c r="BH39" i="1"/>
  <c r="BG26" i="1"/>
  <c r="BG41" i="1"/>
  <c r="BH29" i="1"/>
  <c r="BH17" i="1"/>
  <c r="BK5" i="1"/>
  <c r="BM52" i="1"/>
  <c r="BJ8" i="1"/>
  <c r="BN10" i="1"/>
  <c r="BJ20" i="1"/>
  <c r="BN22" i="1"/>
  <c r="BM8" i="1"/>
  <c r="BE10" i="1"/>
  <c r="BE22" i="1"/>
  <c r="BG11" i="1"/>
  <c r="BM20" i="1"/>
  <c r="BG23" i="1"/>
  <c r="BG10" i="1"/>
  <c r="BI11" i="1"/>
  <c r="BL41" i="1"/>
  <c r="BI35" i="1"/>
  <c r="BJ28" i="1"/>
  <c r="BK22" i="1"/>
  <c r="BN47" i="1"/>
  <c r="BH35" i="1"/>
  <c r="BE32" i="1"/>
  <c r="BI28" i="1"/>
  <c r="BJ26" i="1"/>
  <c r="BI15" i="1"/>
  <c r="BE36" i="1"/>
  <c r="BG36" i="1"/>
  <c r="BH36" i="1"/>
  <c r="BK52" i="1"/>
  <c r="BF51" i="1"/>
  <c r="BM47" i="1"/>
  <c r="BH46" i="1"/>
  <c r="BM44" i="1"/>
  <c r="BJ41" i="1"/>
  <c r="BE40" i="1"/>
  <c r="BL36" i="1"/>
  <c r="BG35" i="1"/>
  <c r="BI33" i="1"/>
  <c r="BN31" i="1"/>
  <c r="BN29" i="1"/>
  <c r="BH28" i="1"/>
  <c r="BH26" i="1"/>
  <c r="BK24" i="1"/>
  <c r="BI22" i="1"/>
  <c r="BF20" i="1"/>
  <c r="BL17" i="1"/>
  <c r="BH15" i="1"/>
  <c r="BN12" i="1"/>
  <c r="BJ10" i="1"/>
  <c r="BF8" i="1"/>
  <c r="BI5" i="1"/>
  <c r="BL46" i="1"/>
  <c r="BI40" i="1"/>
  <c r="BH32" i="1"/>
  <c r="BE25" i="1"/>
  <c r="BJ11" i="1"/>
  <c r="CM11" i="1" s="1"/>
  <c r="BN49" i="1"/>
  <c r="BK43" i="1"/>
  <c r="BK30" i="1"/>
  <c r="BN24" i="1"/>
  <c r="BN8" i="1"/>
  <c r="BI38" i="1"/>
  <c r="BK38" i="1"/>
  <c r="BL38" i="1"/>
  <c r="BJ46" i="1"/>
  <c r="BL10" i="1"/>
  <c r="BG49" i="1"/>
  <c r="BI49" i="1"/>
  <c r="BJ49" i="1"/>
  <c r="BL49" i="1"/>
  <c r="BF40" i="1"/>
  <c r="BL24" i="1"/>
  <c r="BE47" i="1"/>
  <c r="BE35" i="1"/>
  <c r="BE23" i="1"/>
  <c r="BE11" i="1"/>
  <c r="CH11" i="1" s="1"/>
  <c r="BJ52" i="1"/>
  <c r="BE51" i="1"/>
  <c r="BH49" i="1"/>
  <c r="BL47" i="1"/>
  <c r="BG46" i="1"/>
  <c r="BJ44" i="1"/>
  <c r="BN42" i="1"/>
  <c r="BI41" i="1"/>
  <c r="BL39" i="1"/>
  <c r="BF38" i="1"/>
  <c r="BK36" i="1"/>
  <c r="BN34" i="1"/>
  <c r="BH33" i="1"/>
  <c r="BM31" i="1"/>
  <c r="BM29" i="1"/>
  <c r="BG28" i="1"/>
  <c r="BH22" i="1"/>
  <c r="BE20" i="1"/>
  <c r="BK17" i="1"/>
  <c r="BG15" i="1"/>
  <c r="BM12" i="1"/>
  <c r="BI10" i="1"/>
  <c r="BE8" i="1"/>
  <c r="BM16" i="1"/>
  <c r="BN16" i="1"/>
  <c r="BE16" i="1"/>
  <c r="BG16" i="1"/>
  <c r="BJ51" i="1"/>
  <c r="BL43" i="1"/>
  <c r="BF37" i="1"/>
  <c r="BL30" i="1"/>
  <c r="BF27" i="1"/>
  <c r="BL18" i="1"/>
  <c r="BN13" i="1"/>
  <c r="BK27" i="1"/>
  <c r="BM27" i="1"/>
  <c r="BN27" i="1"/>
  <c r="BH5" i="1"/>
  <c r="BK46" i="1"/>
  <c r="BM41" i="1"/>
  <c r="BJ35" i="1"/>
  <c r="BK28" i="1"/>
  <c r="BN20" i="1"/>
  <c r="BL13" i="1"/>
  <c r="BI26" i="1"/>
  <c r="BK26" i="1"/>
  <c r="BL26" i="1"/>
  <c r="BM26" i="1"/>
  <c r="BI14" i="1"/>
  <c r="BJ14" i="1"/>
  <c r="BK14" i="1"/>
  <c r="BM14" i="1"/>
  <c r="BL14" i="1"/>
  <c r="BF48" i="1"/>
  <c r="BH8" i="1"/>
  <c r="BG25" i="1"/>
  <c r="BH25" i="1"/>
  <c r="BI25" i="1"/>
  <c r="BK25" i="1"/>
  <c r="BJ25" i="1"/>
  <c r="BG51" i="1"/>
  <c r="BK41" i="1"/>
  <c r="BJ22" i="1"/>
  <c r="BM46" i="1"/>
  <c r="BM34" i="1"/>
  <c r="BM10" i="1"/>
  <c r="BI52" i="1"/>
  <c r="BN50" i="1"/>
  <c r="BF49" i="1"/>
  <c r="BK47" i="1"/>
  <c r="BF46" i="1"/>
  <c r="BH44" i="1"/>
  <c r="BM42" i="1"/>
  <c r="BH41" i="1"/>
  <c r="BJ39" i="1"/>
  <c r="BE38" i="1"/>
  <c r="BJ36" i="1"/>
  <c r="BL34" i="1"/>
  <c r="BL31" i="1"/>
  <c r="BL29" i="1"/>
  <c r="BF26" i="1"/>
  <c r="BN23" i="1"/>
  <c r="BG22" i="1"/>
  <c r="BN19" i="1"/>
  <c r="BJ17" i="1"/>
  <c r="BH10" i="1"/>
  <c r="BN7" i="1"/>
  <c r="BH51" i="1"/>
  <c r="BJ38" i="1"/>
  <c r="BL33" i="1"/>
  <c r="BN26" i="1"/>
  <c r="BM24" i="1"/>
  <c r="BN44" i="1"/>
  <c r="BK10" i="1"/>
  <c r="BE48" i="1"/>
  <c r="BG48" i="1"/>
  <c r="BH48" i="1"/>
  <c r="BE12" i="1"/>
  <c r="BF12" i="1"/>
  <c r="BG12" i="1"/>
  <c r="BI12" i="1"/>
  <c r="BH12" i="1"/>
  <c r="BK12" i="1"/>
  <c r="BK45" i="1"/>
  <c r="BM45" i="1"/>
  <c r="BN45" i="1"/>
  <c r="BK33" i="1"/>
  <c r="BM33" i="1"/>
  <c r="BN33" i="1"/>
  <c r="BK21" i="1"/>
  <c r="BL21" i="1"/>
  <c r="BM21" i="1"/>
  <c r="BN21" i="1"/>
  <c r="BE21" i="1"/>
  <c r="BK9" i="1"/>
  <c r="BL9" i="1"/>
  <c r="BM9" i="1"/>
  <c r="BN9" i="1"/>
  <c r="BE9" i="1"/>
  <c r="BN5" i="1"/>
  <c r="BH52" i="1"/>
  <c r="BM50" i="1"/>
  <c r="BE49" i="1"/>
  <c r="BJ47" i="1"/>
  <c r="BE46" i="1"/>
  <c r="BG44" i="1"/>
  <c r="BL42" i="1"/>
  <c r="BI39" i="1"/>
  <c r="BN37" i="1"/>
  <c r="BI36" i="1"/>
  <c r="BK34" i="1"/>
  <c r="BF33" i="1"/>
  <c r="BH31" i="1"/>
  <c r="BK29" i="1"/>
  <c r="BL27" i="1"/>
  <c r="BE26" i="1"/>
  <c r="BM23" i="1"/>
  <c r="BF22" i="1"/>
  <c r="BL19" i="1"/>
  <c r="BN14" i="1"/>
  <c r="BJ12" i="1"/>
  <c r="BF10" i="1"/>
  <c r="BL7" i="1"/>
  <c r="BG40" i="1"/>
  <c r="BF32" i="1"/>
  <c r="BH20" i="1"/>
  <c r="BM36" i="1"/>
  <c r="BF30" i="1"/>
  <c r="BI44" i="1"/>
  <c r="BI32" i="1"/>
  <c r="BI20" i="1"/>
  <c r="BI8" i="1"/>
  <c r="BM5" i="1"/>
  <c r="BG52" i="1"/>
  <c r="BJ50" i="1"/>
  <c r="BN48" i="1"/>
  <c r="BI47" i="1"/>
  <c r="BL45" i="1"/>
  <c r="BF44" i="1"/>
  <c r="BK42" i="1"/>
  <c r="BN40" i="1"/>
  <c r="BM37" i="1"/>
  <c r="BF36" i="1"/>
  <c r="BJ34" i="1"/>
  <c r="BE33" i="1"/>
  <c r="BF31" i="1"/>
  <c r="BJ29" i="1"/>
  <c r="BJ27" i="1"/>
  <c r="BN25" i="1"/>
  <c r="BL23" i="1"/>
  <c r="BJ21" i="1"/>
  <c r="BL16" i="1"/>
  <c r="BH14" i="1"/>
  <c r="BN11" i="1"/>
  <c r="BJ9" i="1"/>
  <c r="BF7" i="1"/>
  <c r="BM28" i="1"/>
  <c r="BE28" i="1"/>
  <c r="BJ48" i="1"/>
  <c r="BN41" i="1"/>
  <c r="BK35" i="1"/>
  <c r="BL28" i="1"/>
  <c r="BH23" i="1"/>
  <c r="BH16" i="1"/>
  <c r="BK39" i="1"/>
  <c r="BM39" i="1"/>
  <c r="BN39" i="1"/>
  <c r="BK15" i="1"/>
  <c r="BL15" i="1"/>
  <c r="BM15" i="1"/>
  <c r="BN15" i="1"/>
  <c r="BE15" i="1"/>
  <c r="BI48" i="1"/>
  <c r="BE34" i="1"/>
  <c r="BE27" i="1"/>
  <c r="BJ18" i="1"/>
  <c r="BF16" i="1"/>
  <c r="BE45" i="1"/>
  <c r="BF13" i="1"/>
  <c r="BG13" i="1"/>
  <c r="BH13" i="1"/>
  <c r="BI13" i="1"/>
  <c r="BJ13" i="1"/>
  <c r="BK13" i="1"/>
  <c r="BM13" i="1"/>
  <c r="BI46" i="1"/>
  <c r="BM17" i="1"/>
  <c r="BG19" i="1"/>
  <c r="BH19" i="1"/>
  <c r="BI19" i="1"/>
  <c r="BK19" i="1"/>
  <c r="BJ19" i="1"/>
  <c r="BM19" i="1"/>
  <c r="BL5" i="1"/>
  <c r="BF52" i="1"/>
  <c r="BH50" i="1"/>
  <c r="BM48" i="1"/>
  <c r="BH47" i="1"/>
  <c r="BJ45" i="1"/>
  <c r="BE44" i="1"/>
  <c r="BL40" i="1"/>
  <c r="BG39" i="1"/>
  <c r="BL37" i="1"/>
  <c r="BN35" i="1"/>
  <c r="BI34" i="1"/>
  <c r="BN32" i="1"/>
  <c r="BI29" i="1"/>
  <c r="BI27" i="1"/>
  <c r="BM25" i="1"/>
  <c r="BK23" i="1"/>
  <c r="BI21" i="1"/>
  <c r="BE19" i="1"/>
  <c r="BK16" i="1"/>
  <c r="BG14" i="1"/>
  <c r="BM11" i="1"/>
  <c r="BI9" i="1"/>
  <c r="BM49" i="1"/>
  <c r="BN36" i="1"/>
  <c r="BJ30" i="1"/>
  <c r="BN17" i="1"/>
  <c r="BH38" i="1"/>
  <c r="BG8" i="1"/>
  <c r="BE24" i="1"/>
  <c r="BF24" i="1"/>
  <c r="BG24" i="1"/>
  <c r="BH24" i="1"/>
  <c r="BI24" i="1"/>
  <c r="BM22" i="1"/>
  <c r="BG43" i="1"/>
  <c r="BI43" i="1"/>
  <c r="BJ43" i="1"/>
  <c r="BG31" i="1"/>
  <c r="BI31" i="1"/>
  <c r="BJ31" i="1"/>
  <c r="BK31" i="1"/>
  <c r="BG7" i="1"/>
  <c r="BH7" i="1"/>
  <c r="BI7" i="1"/>
  <c r="BJ7" i="1"/>
  <c r="BK7" i="1"/>
  <c r="BM7" i="1"/>
  <c r="BE42" i="1"/>
  <c r="BG42" i="1"/>
  <c r="BH42" i="1"/>
  <c r="BE30" i="1"/>
  <c r="BI30" i="1"/>
  <c r="BH30" i="1"/>
  <c r="BE18" i="1"/>
  <c r="BF18" i="1"/>
  <c r="BG18" i="1"/>
  <c r="BH18" i="1"/>
  <c r="BI18" i="1"/>
  <c r="BK18" i="1"/>
  <c r="BE6" i="1"/>
  <c r="BF6" i="1"/>
  <c r="BG6" i="1"/>
  <c r="BH6" i="1"/>
  <c r="BI6" i="1"/>
  <c r="BJ6" i="1"/>
  <c r="BK6" i="1"/>
  <c r="BN6" i="1"/>
  <c r="BE52" i="1"/>
  <c r="BL48" i="1"/>
  <c r="BG47" i="1"/>
  <c r="BI45" i="1"/>
  <c r="BN43" i="1"/>
  <c r="BI42" i="1"/>
  <c r="BF39" i="1"/>
  <c r="BM35" i="1"/>
  <c r="BH34" i="1"/>
  <c r="BM32" i="1"/>
  <c r="BN30" i="1"/>
  <c r="BH27" i="1"/>
  <c r="BL25" i="1"/>
  <c r="BJ23" i="1"/>
  <c r="BH21" i="1"/>
  <c r="BN18" i="1"/>
  <c r="BJ16" i="1"/>
  <c r="BF14" i="1"/>
  <c r="BL11" i="1"/>
  <c r="BH9" i="1"/>
  <c r="BM6" i="1"/>
  <c r="BM40" i="1"/>
  <c r="BE50" i="1"/>
  <c r="BG45" i="1"/>
  <c r="BN38" i="1"/>
  <c r="BF34" i="1"/>
  <c r="BF21" i="1"/>
  <c r="BF9" i="1"/>
  <c r="BK51" i="1"/>
  <c r="BM51" i="1"/>
  <c r="BN51" i="1"/>
  <c r="BI51" i="1"/>
  <c r="BF45" i="1"/>
  <c r="BM38" i="1"/>
  <c r="BG32" i="1"/>
  <c r="BL22" i="1"/>
  <c r="BH11" i="1"/>
  <c r="BI50" i="1"/>
  <c r="BK50" i="1"/>
  <c r="BL50" i="1"/>
  <c r="BN52" i="1"/>
  <c r="BH43" i="1"/>
  <c r="BJ15" i="1"/>
  <c r="BG37" i="1"/>
  <c r="BI37" i="1"/>
  <c r="BJ37" i="1"/>
  <c r="BL52" i="1"/>
  <c r="BF43" i="1"/>
  <c r="BG20" i="1"/>
  <c r="BE41" i="1"/>
  <c r="BF41" i="1"/>
  <c r="BE29" i="1"/>
  <c r="BF29" i="1"/>
  <c r="BG29" i="1"/>
  <c r="BE17" i="1"/>
  <c r="BG17" i="1"/>
  <c r="BF17" i="1"/>
  <c r="BI17" i="1"/>
  <c r="BF5" i="1"/>
  <c r="BG5" i="1"/>
  <c r="BL51" i="1"/>
  <c r="BF50" i="1"/>
  <c r="BK48" i="1"/>
  <c r="BN46" i="1"/>
  <c r="BH45" i="1"/>
  <c r="BM43" i="1"/>
  <c r="BF42" i="1"/>
  <c r="BJ40" i="1"/>
  <c r="BE39" i="1"/>
  <c r="BH37" i="1"/>
  <c r="BL35" i="1"/>
  <c r="BG34" i="1"/>
  <c r="BJ32" i="1"/>
  <c r="BM30" i="1"/>
  <c r="BN28" i="1"/>
  <c r="BG27" i="1"/>
  <c r="BF25" i="1"/>
  <c r="BI23" i="1"/>
  <c r="BG21" i="1"/>
  <c r="BM18" i="1"/>
  <c r="BI16" i="1"/>
  <c r="BE14" i="1"/>
  <c r="BK11" i="1"/>
  <c r="BG9" i="1"/>
  <c r="BL6" i="1"/>
  <c r="BF47" i="1"/>
  <c r="BL44" i="1"/>
  <c r="BF35" i="1"/>
  <c r="BL32" i="1"/>
  <c r="BF23" i="1"/>
  <c r="BL20" i="1"/>
  <c r="BF11" i="1"/>
  <c r="BL8" i="1"/>
  <c r="BK44" i="1"/>
  <c r="BK32" i="1"/>
  <c r="BK20" i="1"/>
  <c r="BK8" i="1"/>
  <c r="BO26" i="1"/>
  <c r="BO25" i="1" s="1"/>
  <c r="BO24" i="1" s="1"/>
  <c r="BO23" i="1" s="1"/>
  <c r="BO22" i="1" s="1"/>
  <c r="BO21" i="1" s="1"/>
  <c r="BO20" i="1" s="1"/>
  <c r="BO19" i="1" s="1"/>
  <c r="BO18" i="1" s="1"/>
  <c r="BO17" i="1" s="1"/>
  <c r="BO16" i="1" s="1"/>
  <c r="BO15" i="1" s="1"/>
  <c r="BO14" i="1" s="1"/>
  <c r="BO13" i="1" s="1"/>
  <c r="BO12" i="1" s="1"/>
  <c r="BO11" i="1" s="1"/>
  <c r="BO10" i="1" s="1"/>
  <c r="BO9" i="1" s="1"/>
  <c r="BO8" i="1" s="1"/>
  <c r="BO7" i="1" s="1"/>
  <c r="BO6" i="1" s="1"/>
  <c r="BO5" i="1" s="1"/>
  <c r="CL11" i="1" l="1"/>
  <c r="CL12" i="1"/>
  <c r="CL13" i="1"/>
  <c r="CL14" i="1"/>
  <c r="CL15" i="1"/>
  <c r="CL16" i="1"/>
  <c r="CL24" i="1"/>
  <c r="CL26" i="1"/>
  <c r="CL27" i="1"/>
  <c r="CL28" i="1"/>
  <c r="CL31" i="1"/>
  <c r="CL25" i="1"/>
  <c r="CL23" i="1"/>
  <c r="CL19" i="1"/>
  <c r="CL22" i="1"/>
  <c r="CL21" i="1"/>
  <c r="CN11" i="1"/>
  <c r="CO11" i="1"/>
  <c r="CH12" i="1"/>
  <c r="CM12" i="1"/>
  <c r="CN12" i="1"/>
  <c r="CP12" i="1"/>
  <c r="CM13" i="1"/>
  <c r="CN13" i="1"/>
  <c r="CO13" i="1"/>
  <c r="CP13" i="1"/>
  <c r="CM14" i="1"/>
  <c r="CO14" i="1"/>
  <c r="CP14" i="1"/>
  <c r="CH15" i="1"/>
  <c r="CM15" i="1"/>
  <c r="CN15" i="1"/>
  <c r="CO15" i="1"/>
  <c r="CP15" i="1"/>
  <c r="CM16" i="1"/>
  <c r="CN16" i="1"/>
  <c r="CP16" i="1"/>
  <c r="CL17" i="1"/>
  <c r="CM17" i="1"/>
  <c r="CN17" i="1"/>
  <c r="CO17" i="1"/>
  <c r="CP17" i="1"/>
  <c r="CH18" i="1"/>
  <c r="CL18" i="1"/>
  <c r="CM18" i="1"/>
  <c r="CN18" i="1"/>
  <c r="CO18" i="1"/>
  <c r="CP18" i="1"/>
  <c r="CH19" i="1"/>
  <c r="CM19" i="1"/>
  <c r="CN19" i="1"/>
  <c r="CO19" i="1"/>
  <c r="CP19" i="1"/>
  <c r="CH20" i="1"/>
  <c r="CL20" i="1"/>
  <c r="CM20" i="1"/>
  <c r="CN20" i="1"/>
  <c r="CO20" i="1"/>
  <c r="CP20" i="1"/>
  <c r="CH21" i="1"/>
  <c r="CM21" i="1"/>
  <c r="CN21" i="1"/>
  <c r="CP21" i="1"/>
  <c r="CH22" i="1"/>
  <c r="CM22" i="1"/>
  <c r="CN22" i="1"/>
  <c r="CO22" i="1"/>
  <c r="CP22" i="1"/>
  <c r="CN23" i="1"/>
  <c r="CO23" i="1"/>
  <c r="CP23" i="1"/>
  <c r="CH24" i="1"/>
  <c r="CM24" i="1"/>
  <c r="CN24" i="1"/>
  <c r="CP24" i="1"/>
  <c r="CH25" i="1"/>
  <c r="CM25" i="1"/>
  <c r="CN25" i="1"/>
  <c r="CO25" i="1"/>
  <c r="CP25" i="1"/>
  <c r="CI26" i="1"/>
  <c r="CM26" i="1"/>
  <c r="CN26" i="1"/>
  <c r="CO26" i="1"/>
  <c r="CP26" i="1"/>
  <c r="CH27" i="1"/>
  <c r="CM27" i="1"/>
  <c r="CN27" i="1"/>
  <c r="CO27" i="1"/>
  <c r="CP27" i="1"/>
  <c r="CH28" i="1"/>
  <c r="CI28" i="1"/>
  <c r="CM28" i="1"/>
  <c r="CN28" i="1"/>
  <c r="CP28" i="1"/>
  <c r="CH29" i="1"/>
  <c r="CI29" i="1"/>
  <c r="CL29" i="1"/>
  <c r="CM29" i="1"/>
  <c r="CO29" i="1"/>
  <c r="CP29" i="1"/>
  <c r="CH30" i="1"/>
  <c r="CL30" i="1"/>
  <c r="CM30" i="1"/>
  <c r="CN30" i="1"/>
  <c r="CO30" i="1"/>
  <c r="CH31" i="1"/>
  <c r="CM31" i="1"/>
  <c r="CN31" i="1"/>
  <c r="CO31" i="1"/>
  <c r="CP31" i="1"/>
  <c r="CH32" i="1"/>
  <c r="CL32" i="1"/>
  <c r="CM32" i="1"/>
  <c r="CN32" i="1"/>
  <c r="CP32" i="1"/>
  <c r="CH33" i="1"/>
  <c r="CI33" i="1"/>
  <c r="CM33" i="1"/>
  <c r="CN33" i="1"/>
  <c r="CP33" i="1"/>
  <c r="CH34" i="1"/>
  <c r="CI34" i="1"/>
  <c r="CM34" i="1"/>
  <c r="CP34" i="1"/>
  <c r="CI35" i="1"/>
  <c r="CM35" i="1"/>
  <c r="CN35" i="1"/>
  <c r="CH36" i="1"/>
  <c r="CI36" i="1"/>
  <c r="CM36" i="1"/>
  <c r="CN36" i="1"/>
  <c r="CP36" i="1"/>
  <c r="CM37" i="1"/>
  <c r="CN37" i="1"/>
  <c r="CP37" i="1"/>
  <c r="CH38" i="1"/>
  <c r="CI38" i="1"/>
  <c r="CP38" i="1"/>
  <c r="CH39" i="1"/>
  <c r="CM39" i="1"/>
  <c r="CN39" i="1"/>
  <c r="CP39" i="1"/>
  <c r="CI40" i="1"/>
  <c r="CQ40" i="1"/>
  <c r="CH41" i="1"/>
  <c r="CI41" i="1"/>
  <c r="CN41" i="1"/>
  <c r="CQ41" i="1"/>
  <c r="CH42" i="1"/>
  <c r="CN42" i="1"/>
  <c r="CQ42" i="1"/>
  <c r="CI43" i="1"/>
  <c r="CJ43" i="1"/>
  <c r="CN43" i="1"/>
  <c r="CQ43" i="1"/>
  <c r="CH44" i="1"/>
  <c r="CI44" i="1"/>
  <c r="CN44" i="1"/>
  <c r="CQ44" i="1"/>
  <c r="CH45" i="1"/>
  <c r="CI45" i="1"/>
  <c r="CN45" i="1"/>
  <c r="CQ45" i="1"/>
  <c r="CH46" i="1"/>
  <c r="CI46" i="1"/>
  <c r="CJ46" i="1"/>
  <c r="CK46" i="1"/>
  <c r="CQ46" i="1"/>
  <c r="CH47" i="1"/>
  <c r="CI47" i="1"/>
  <c r="CK47" i="1"/>
  <c r="CN47" i="1"/>
  <c r="CQ47" i="1"/>
  <c r="CH48" i="1"/>
  <c r="CN48" i="1"/>
  <c r="CQ48" i="1"/>
  <c r="CI49" i="1"/>
  <c r="CN49" i="1"/>
  <c r="CQ49" i="1"/>
  <c r="CP11" i="1"/>
  <c r="CO12" i="1"/>
  <c r="CH13" i="1"/>
  <c r="CH14" i="1"/>
  <c r="CN14" i="1"/>
  <c r="CH16" i="1"/>
  <c r="CO16" i="1"/>
  <c r="CH17" i="1"/>
  <c r="CO21" i="1"/>
  <c r="CH23" i="1"/>
  <c r="CM23" i="1"/>
  <c r="CO24" i="1"/>
  <c r="CH26" i="1"/>
  <c r="CO28" i="1"/>
  <c r="CN29" i="1"/>
  <c r="CP30" i="1"/>
  <c r="CI31" i="1"/>
  <c r="CN34" i="1"/>
  <c r="CH35" i="1"/>
  <c r="CP35" i="1"/>
  <c r="CH37" i="1"/>
  <c r="CJ38" i="1"/>
  <c r="CM38" i="1"/>
  <c r="CN38" i="1"/>
  <c r="CH40" i="1"/>
  <c r="CN40" i="1"/>
  <c r="CH43" i="1"/>
  <c r="CN46" i="1"/>
  <c r="CH49" i="1"/>
  <c r="AK42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9" i="1"/>
  <c r="AE30" i="1"/>
  <c r="AE31" i="1"/>
  <c r="AE32" i="1"/>
  <c r="AE33" i="1"/>
  <c r="AE34" i="1"/>
  <c r="AE35" i="1"/>
  <c r="AE36" i="1"/>
  <c r="AE37" i="1"/>
  <c r="AE38" i="1"/>
  <c r="AE39" i="1"/>
  <c r="AE28" i="1"/>
  <c r="AE3" i="1" s="1"/>
  <c r="AD6" i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BO30" i="1"/>
  <c r="BO31" i="1" s="1"/>
  <c r="BO32" i="1" s="1"/>
  <c r="BO33" i="1" s="1"/>
  <c r="BO34" i="1" s="1"/>
  <c r="BO35" i="1" s="1"/>
  <c r="BO36" i="1" s="1"/>
  <c r="BO37" i="1" s="1"/>
  <c r="BO38" i="1" s="1"/>
  <c r="BO39" i="1" s="1"/>
  <c r="BO40" i="1" s="1"/>
  <c r="BO41" i="1" s="1"/>
  <c r="BO42" i="1" s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L53" i="1" s="1"/>
  <c r="AK30" i="1" l="1"/>
  <c r="AK31" i="1" l="1"/>
  <c r="AK32" i="1"/>
  <c r="AK33" i="1"/>
  <c r="AK34" i="1"/>
  <c r="AK35" i="1"/>
  <c r="AK36" i="1"/>
  <c r="AK37" i="1"/>
  <c r="AK38" i="1"/>
  <c r="AK39" i="1"/>
  <c r="AK40" i="1"/>
  <c r="AK41" i="1"/>
  <c r="AK43" i="1"/>
  <c r="AK44" i="1"/>
  <c r="AK45" i="1"/>
  <c r="AK46" i="1"/>
  <c r="AK47" i="1"/>
  <c r="AK48" i="1"/>
  <c r="AK49" i="1"/>
  <c r="AK50" i="1"/>
  <c r="AK51" i="1"/>
  <c r="AK52" i="1"/>
  <c r="E78" i="1" l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77" i="1"/>
  <c r="F95" i="1"/>
  <c r="E95" i="1" s="1"/>
  <c r="F96" i="1"/>
  <c r="E96" i="1" s="1"/>
  <c r="F97" i="1"/>
  <c r="E97" i="1" s="1"/>
  <c r="F98" i="1"/>
  <c r="E98" i="1" s="1"/>
  <c r="F99" i="1"/>
  <c r="E99" i="1" s="1"/>
  <c r="F100" i="1"/>
  <c r="E100" i="1" s="1"/>
  <c r="F101" i="1"/>
  <c r="E101" i="1" s="1"/>
  <c r="F102" i="1"/>
  <c r="E102" i="1" s="1"/>
  <c r="F103" i="1"/>
  <c r="E103" i="1" s="1"/>
  <c r="F94" i="1"/>
  <c r="E94" i="1" s="1"/>
  <c r="G78" i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AM137" i="2" l="1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BQ52" i="1"/>
  <c r="BP52" i="1"/>
  <c r="BQ46" i="1"/>
  <c r="BQ31" i="1"/>
  <c r="BP34" i="1"/>
  <c r="BQ39" i="1"/>
  <c r="BP40" i="1"/>
  <c r="BQ34" i="1"/>
  <c r="BQ44" i="1"/>
  <c r="BQ38" i="1"/>
  <c r="BQ30" i="1"/>
  <c r="BP51" i="1"/>
  <c r="BP41" i="1"/>
  <c r="BQ33" i="1"/>
  <c r="BQ45" i="1"/>
  <c r="BP33" i="1"/>
  <c r="BQ51" i="1"/>
  <c r="BP43" i="1"/>
  <c r="BQ35" i="1"/>
  <c r="BP47" i="1"/>
  <c r="BP39" i="1"/>
  <c r="BQ48" i="1"/>
  <c r="BP37" i="1"/>
  <c r="BP49" i="1"/>
  <c r="BP45" i="1"/>
  <c r="BP36" i="1"/>
  <c r="BP48" i="1"/>
  <c r="BQ40" i="1"/>
  <c r="BP38" i="1"/>
  <c r="BQ32" i="1"/>
  <c r="BQ50" i="1"/>
  <c r="BQ42" i="1"/>
  <c r="BP32" i="1"/>
  <c r="BQ49" i="1"/>
  <c r="BQ36" i="1"/>
  <c r="BP42" i="1"/>
  <c r="BQ37" i="1"/>
  <c r="BQ43" i="1"/>
  <c r="BP31" i="1"/>
  <c r="BR30" i="1"/>
  <c r="BP46" i="1"/>
  <c r="BQ47" i="1"/>
  <c r="BP44" i="1"/>
  <c r="BP35" i="1"/>
  <c r="BP50" i="1"/>
  <c r="BQ41" i="1"/>
  <c r="AZ95" i="6" a="1"/>
  <c r="AZ95" i="6" s="1"/>
  <c r="BD95" i="6" a="1"/>
  <c r="BD95" i="6" s="1"/>
  <c r="BE95" i="6" a="1"/>
  <c r="BE95" i="6" s="1"/>
  <c r="BK95" i="6" a="1"/>
  <c r="BK95" i="6" s="1"/>
  <c r="BA95" i="6" a="1"/>
  <c r="BA95" i="6" s="1"/>
  <c r="BE100" i="6" a="1"/>
  <c r="BE100" i="6" s="1"/>
  <c r="BC103" i="6" a="1"/>
  <c r="BC103" i="6" s="1"/>
  <c r="BC101" i="6" a="1"/>
  <c r="BC101" i="6" s="1"/>
  <c r="BE103" i="6" a="1"/>
  <c r="BE103" i="6" s="1"/>
  <c r="BE104" i="6" a="1"/>
  <c r="BE104" i="6" s="1"/>
  <c r="BC104" i="6" a="1"/>
  <c r="BC104" i="6" s="1"/>
  <c r="BC102" i="6" a="1"/>
  <c r="BC102" i="6" s="1"/>
  <c r="BE102" i="6" a="1"/>
  <c r="BE102" i="6" s="1"/>
  <c r="BE101" i="6" a="1"/>
  <c r="BE101" i="6" s="1"/>
  <c r="BC100" i="6" a="1"/>
  <c r="BC100" i="6" s="1"/>
  <c r="BJ95" i="6" a="1"/>
  <c r="BJ95" i="6" s="1"/>
  <c r="BH95" i="6" a="1"/>
  <c r="BH95" i="6" s="1"/>
  <c r="BG95" i="6" a="1"/>
  <c r="BG95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<sst xmlns="http://schemas.openxmlformats.org/spreadsheetml/2006/main" count="14960" uniqueCount="1109">
  <si>
    <t>Installed Price Trends over Time</t>
  </si>
  <si>
    <t>Year</t>
  </si>
  <si>
    <t>Residential</t>
  </si>
  <si>
    <t>Small Non-Residential</t>
  </si>
  <si>
    <t>Large Non-Residential</t>
  </si>
  <si>
    <t>Median</t>
  </si>
  <si>
    <t>20th Percentile</t>
  </si>
  <si>
    <t>80th Percentile</t>
  </si>
  <si>
    <t>Percentile Band</t>
  </si>
  <si>
    <t>2022$Wdc</t>
  </si>
  <si>
    <t>5th percentile</t>
  </si>
  <si>
    <t>Weighted average</t>
  </si>
  <si>
    <t>95th percentile</t>
  </si>
  <si>
    <t>Total installed costs (2020 USD/kW)</t>
  </si>
  <si>
    <t>Onshore wind</t>
  </si>
  <si>
    <t>Weighted average total installed costs (2020 USD/kW)</t>
  </si>
  <si>
    <t>Country</t>
  </si>
  <si>
    <t>% decrease</t>
  </si>
  <si>
    <t>Denmark</t>
  </si>
  <si>
    <t>United States</t>
  </si>
  <si>
    <t>Germany</t>
  </si>
  <si>
    <t>Sweden</t>
  </si>
  <si>
    <t>Italy</t>
  </si>
  <si>
    <t>United Kingdom</t>
  </si>
  <si>
    <t>India</t>
  </si>
  <si>
    <t>Spain</t>
  </si>
  <si>
    <t>Canada</t>
  </si>
  <si>
    <t>France</t>
  </si>
  <si>
    <t>China</t>
  </si>
  <si>
    <t>Turkey</t>
  </si>
  <si>
    <t>Brazil</t>
  </si>
  <si>
    <t>Japan</t>
  </si>
  <si>
    <t>Mexico</t>
  </si>
  <si>
    <t>MIN 2016 USD/kW</t>
  </si>
  <si>
    <t>Figure 5.3 Total installed costs of onshore wind projects and global weighted average, 1983-2017</t>
  </si>
  <si>
    <t>Solar photovoltaic</t>
  </si>
  <si>
    <t>GW</t>
  </si>
  <si>
    <t>BP</t>
  </si>
  <si>
    <t>https://www.eia.gov/international/data/world</t>
  </si>
  <si>
    <t>IRENA</t>
  </si>
  <si>
    <t>installed-global-renewable-energy-capacity-by-technology.csv</t>
  </si>
  <si>
    <t>MW</t>
  </si>
  <si>
    <t>W</t>
  </si>
  <si>
    <t xml:space="preserve"> Figure 3.3 Total installed PV system cost by project and weighted average for utility-scale systems, 2010-2022						</t>
  </si>
  <si>
    <t>Copy of 7_summary_tables_and_figures.xlsx</t>
  </si>
  <si>
    <t xml:space="preserve">  excel sheet Copy of 20210626-IRENADatafileRenewablePowerGenerationCostsin2020</t>
  </si>
  <si>
    <t>Source: irena2020</t>
  </si>
  <si>
    <t>Source: Berkeley2023</t>
  </si>
  <si>
    <t xml:space="preserve">Source: BP, Irena </t>
  </si>
  <si>
    <t>BP-Statistical_Review_of_world_energy_2014_workbook</t>
  </si>
  <si>
    <t>learning exponent</t>
  </si>
  <si>
    <t>Learning Rate</t>
  </si>
  <si>
    <t>MAX 2016 USD/kW</t>
  </si>
  <si>
    <t>Irena 5th percentile</t>
  </si>
  <si>
    <t>Irena Onshore MW</t>
  </si>
  <si>
    <t>Irena Onshore GW</t>
  </si>
  <si>
    <t>MW BP installed capacity</t>
  </si>
  <si>
    <t xml:space="preserve">Rupert Way/ IIASA II </t>
  </si>
  <si>
    <t>Rupert Way/ IIASA III</t>
  </si>
  <si>
    <t>Rupert Way/ IIASA II  $2023/KW</t>
  </si>
  <si>
    <t xml:space="preserve"> $2023/KW</t>
  </si>
  <si>
    <t>Rupert Way/ IIASA I</t>
  </si>
  <si>
    <t xml:space="preserve">  $2023/KW</t>
  </si>
  <si>
    <t xml:space="preserve"> 2023$/kW</t>
  </si>
  <si>
    <t>PV module cost</t>
  </si>
  <si>
    <t>IEA</t>
  </si>
  <si>
    <t>IEA Maycok</t>
  </si>
  <si>
    <t xml:space="preserve">IEA Swanson </t>
  </si>
  <si>
    <t>IEA Bloomberg</t>
  </si>
  <si>
    <t>Watts</t>
  </si>
  <si>
    <t>2023 USD/kWh</t>
  </si>
  <si>
    <t xml:space="preserve">Santa Fe </t>
  </si>
  <si>
    <t>BP/IRENA</t>
  </si>
  <si>
    <t>Yearly Production (kWh)</t>
  </si>
  <si>
    <t xml:space="preserve"> $2013/W</t>
  </si>
  <si>
    <t>Megawatts</t>
  </si>
  <si>
    <t>Santa Fe</t>
  </si>
  <si>
    <t>Santa Fe/BP/IRENA</t>
  </si>
  <si>
    <t>Installed Capacity</t>
  </si>
  <si>
    <t>Production</t>
  </si>
  <si>
    <t>Cumulative capacity</t>
  </si>
  <si>
    <t>Our World in data</t>
  </si>
  <si>
    <t>source: Our World in data</t>
  </si>
  <si>
    <t>https://ourworldindata.org/grapher/solar-pv-prices</t>
  </si>
  <si>
    <t>2023 USD/kwatt</t>
  </si>
  <si>
    <t>Rupert Way/ IIASA I  $2023/KW</t>
  </si>
  <si>
    <t xml:space="preserve"> IEA $2023/KW</t>
  </si>
  <si>
    <t xml:space="preserve">
</t>
  </si>
  <si>
    <t>Nemet PCDB, Fraunhofer 2021</t>
  </si>
  <si>
    <t xml:space="preserve"> Nemet PCDB,m Fraunhofer 2023$/kW</t>
  </si>
  <si>
    <t>Median Installed Price</t>
  </si>
  <si>
    <t>Res.</t>
  </si>
  <si>
    <t>Small Non-Res.</t>
  </si>
  <si>
    <t>Large Non-Res.</t>
  </si>
  <si>
    <t xml:space="preserve"> LOG(ct/c0)/LOG(pt/p0)</t>
  </si>
  <si>
    <t xml:space="preserve">Mercure1 </t>
  </si>
  <si>
    <t>Mercure2</t>
  </si>
  <si>
    <t>Mercure3</t>
  </si>
  <si>
    <t>Mercure4</t>
  </si>
  <si>
    <t>Mercure5</t>
  </si>
  <si>
    <t>Mercure6</t>
  </si>
  <si>
    <t>Mercure7</t>
  </si>
  <si>
    <t>Mercure8</t>
  </si>
  <si>
    <t>Mercure9</t>
  </si>
  <si>
    <t>Mercure10</t>
  </si>
  <si>
    <t>Mercure11</t>
  </si>
  <si>
    <t>Mercure12</t>
  </si>
  <si>
    <t>Mercure13</t>
  </si>
  <si>
    <t>Mercure14</t>
  </si>
  <si>
    <t>Mercure15</t>
  </si>
  <si>
    <t>Mercure16</t>
  </si>
  <si>
    <t>Mercure17</t>
  </si>
  <si>
    <t>Mercure18</t>
  </si>
  <si>
    <t>Mercure19</t>
  </si>
  <si>
    <t>Mercure20</t>
  </si>
  <si>
    <t>Mercure21</t>
  </si>
  <si>
    <t>Mercure22</t>
  </si>
  <si>
    <t>Mercure23</t>
  </si>
  <si>
    <t xml:space="preserve">  Rupert Way/ IIASA III $2023/KW</t>
  </si>
  <si>
    <t>Gan2015</t>
  </si>
  <si>
    <t>module cost *2.5</t>
  </si>
  <si>
    <t>Gan, 2015</t>
  </si>
  <si>
    <t xml:space="preserve"> Gan 2015 2023$/kW</t>
  </si>
  <si>
    <t xml:space="preserve"> Nemet PCDB, Fraunhofer 2023$/kW</t>
  </si>
  <si>
    <t>Santa Fe  2023 USD/kWh</t>
  </si>
  <si>
    <t xml:space="preserve"> IEA Maycok $2023/W</t>
  </si>
  <si>
    <t xml:space="preserve"> IEA Swanson  $2023/W</t>
  </si>
  <si>
    <t xml:space="preserve"> IEA Bloomberg  $2023/W</t>
  </si>
  <si>
    <t>2023$Wdc</t>
  </si>
  <si>
    <t xml:space="preserve"> Residential Median2023$Wdc</t>
  </si>
  <si>
    <t xml:space="preserve"> Residential 20th Percentile 2023$Wdc</t>
  </si>
  <si>
    <t xml:space="preserve"> Residential 80th Percentile 2023$Wdc</t>
  </si>
  <si>
    <t xml:space="preserve"> Residential Percentile Band 2023$Wdc</t>
  </si>
  <si>
    <t>Residential Median 2023$Wdc</t>
  </si>
  <si>
    <t>Residential 80th Percentile 2023$Wdc</t>
  </si>
  <si>
    <t>Residential 20th Percentile 2023$Wdc</t>
  </si>
  <si>
    <t>Residential Percentile Band 2023$Wdc</t>
  </si>
  <si>
    <t>Berkeley Lab Residential Median 2023$Wdc</t>
  </si>
  <si>
    <t>Berkeley Lab Residential 20th Percentile 2023$Wdc</t>
  </si>
  <si>
    <t>Berkeley Lab Residentil 80th Percentile 2023$Wdc</t>
  </si>
  <si>
    <t>Berkeley Lab Residential Percentile Band 2023$Wdc</t>
  </si>
  <si>
    <t>Berkeley Lab Small Non-Residential  Median 2023$Wdc</t>
  </si>
  <si>
    <t>Berkeley Lab Small Non-Residential 20th Percentile 2023$Wdc</t>
  </si>
  <si>
    <t>Berkeley Lab Small Non-Residential  80th Percentile 2023$Wdc</t>
  </si>
  <si>
    <t>Berkeley Lab Small Non-Residential Percentile Band 2023$Wdc</t>
  </si>
  <si>
    <t>Berkeley Lab Large Non-Residential Median 2023$Wdc</t>
  </si>
  <si>
    <t>Berkeley Lab Large Non-Residential 20th Percentile 2023$Wdc</t>
  </si>
  <si>
    <t>Berkeley Lab Large Non-Residential 80th Percentile 2023$Wdc</t>
  </si>
  <si>
    <t>Total installed cost (2023 USD/kW)</t>
  </si>
  <si>
    <t>IRENA 5th percentile Total installed cost (2023 USD/kW)</t>
  </si>
  <si>
    <t>IRENA Weighted average Total installed cost (2023 USD/kW)</t>
  </si>
  <si>
    <t>IRENA 95th percentile Total installed cost (2023 USD/kW)</t>
  </si>
  <si>
    <t>Median Res. 2023$Wdc</t>
  </si>
  <si>
    <t>Median Small Non-Res. 2023$Wdc</t>
  </si>
  <si>
    <t>Median Large Non-Res. 2023$Wdc</t>
  </si>
  <si>
    <t>Berkeley Lab Large Non-Residential Percentile Band 2023$Wdc</t>
  </si>
  <si>
    <t>Berkeley Lab Median Res. 2023$Wdc</t>
  </si>
  <si>
    <t>Berkeley Lab Median Small Non-Res. 2023$Wdc</t>
  </si>
  <si>
    <t>Berkeley Lab Median Large Non-Res. 2023$Wdc</t>
  </si>
  <si>
    <t>Source: Earth Policy institute</t>
  </si>
  <si>
    <t>BP Statistics</t>
  </si>
  <si>
    <t>WIND MW Cumulative capacity</t>
  </si>
  <si>
    <t>Offshore  MW Cumulative capacity</t>
  </si>
  <si>
    <t>Irena</t>
  </si>
  <si>
    <t>Irena Weighted average</t>
  </si>
  <si>
    <t>Irena 95th percentile</t>
  </si>
  <si>
    <t>Y02E  10/70</t>
  </si>
  <si>
    <t xml:space="preserve">Y02E  10/728   </t>
  </si>
  <si>
    <t xml:space="preserve">Y02T  10/82 </t>
  </si>
  <si>
    <t xml:space="preserve">F24D2200/15 </t>
  </si>
  <si>
    <t xml:space="preserve">F05B2260/02  </t>
  </si>
  <si>
    <t xml:space="preserve">E02D  27/425 </t>
  </si>
  <si>
    <t xml:space="preserve">F05B2240/96 </t>
  </si>
  <si>
    <t>H02S  10/12</t>
  </si>
  <si>
    <t xml:space="preserve">H01F   7/066 </t>
  </si>
  <si>
    <t>H01F   7/1607</t>
  </si>
  <si>
    <t xml:space="preserve">H01F   7/1827 </t>
  </si>
  <si>
    <t xml:space="preserve">H01F   7/1833 </t>
  </si>
  <si>
    <t>H02K   7/183</t>
  </si>
  <si>
    <t>H02K   7/1838</t>
  </si>
  <si>
    <t>H01F   7/06</t>
  </si>
  <si>
    <t>H02K  55</t>
  </si>
  <si>
    <t>H01H  47/06</t>
  </si>
  <si>
    <t>H01H  47/08</t>
  </si>
  <si>
    <t>F05B2240/21</t>
  </si>
  <si>
    <t>H02J2300/28</t>
  </si>
  <si>
    <t>Y02E  10/72</t>
  </si>
  <si>
    <t>Y02E  10/74</t>
  </si>
  <si>
    <t>F03D</t>
  </si>
  <si>
    <t xml:space="preserve">Y02E  10/76 </t>
  </si>
  <si>
    <t>F05B2200/705</t>
  </si>
  <si>
    <t>1981-1982</t>
  </si>
  <si>
    <t>Source: Smith 1987</t>
  </si>
  <si>
    <t>source: Lester R. Brown, World on the Edge: How to Prevent Environmental and Economic Collapse (New York: W.W. Norton &amp; Company, 2011)</t>
  </si>
  <si>
    <t>book_wote_ch9_wind_all.pdf</t>
  </si>
  <si>
    <t>Source: book_wote_ch9_wind_all.pdf</t>
  </si>
  <si>
    <t>source: world in our data</t>
  </si>
  <si>
    <t>WIOD</t>
  </si>
  <si>
    <t>BROWN</t>
  </si>
  <si>
    <t>Total installed cost
(2022 USD/kW) 5th percentile</t>
  </si>
  <si>
    <t>Total installed cost
(2022 USD/kW) Weighted average</t>
  </si>
  <si>
    <t>Total installed cost
(2022 USD/kW) 95th percentile</t>
  </si>
  <si>
    <t>Total installed cost
(2023 USD/kW) 5th percentile</t>
  </si>
  <si>
    <t>Total installed cost
(2023 USD/kW) Weighted average</t>
  </si>
  <si>
    <t>Total installed cost
(2023 USD/kW) 95th percentile</t>
  </si>
  <si>
    <t>Source: WIOD world in our data</t>
  </si>
  <si>
    <t>solar-pv-cumulative-capacity.csv</t>
  </si>
  <si>
    <t>Source: Snyder 2009</t>
  </si>
  <si>
    <t xml:space="preserve">Wind farm </t>
  </si>
  <si>
    <t xml:space="preserve">Nation </t>
  </si>
  <si>
    <t xml:space="preserve">Year constructed </t>
  </si>
  <si>
    <t>Capacity(MW)</t>
  </si>
  <si>
    <t>Total cost (million)</t>
  </si>
  <si>
    <t>Depth (m)</t>
  </si>
  <si>
    <t xml:space="preserve">Turbine size  (MW) </t>
  </si>
  <si>
    <t>Cost/MW</t>
  </si>
  <si>
    <t>Cost/MW $USD 2023</t>
  </si>
  <si>
    <t>Synder 2009</t>
  </si>
  <si>
    <t>Total installed costs  (2023 USD/KW)</t>
  </si>
  <si>
    <t>Cost/KW $USD 2023</t>
  </si>
  <si>
    <t>Min Cost/KW $USD 2023</t>
  </si>
  <si>
    <t>Weighted Average (2016 USD/kW)</t>
  </si>
  <si>
    <t xml:space="preserve">Patent1 </t>
  </si>
  <si>
    <t>Patent2</t>
  </si>
  <si>
    <t>Patent3</t>
  </si>
  <si>
    <t>Patent4</t>
  </si>
  <si>
    <t>Patent5</t>
  </si>
  <si>
    <t>Patent6</t>
  </si>
  <si>
    <t>B63B  35/44</t>
  </si>
  <si>
    <t>Y02E  10/727</t>
  </si>
  <si>
    <t>B63B  75</t>
  </si>
  <si>
    <t>F05B2240/95</t>
  </si>
  <si>
    <t>F25J   1/0277</t>
  </si>
  <si>
    <t>Synder 2009 Total installed costs  (2023 USD/KW)</t>
  </si>
  <si>
    <t>Synder 2009 &amp; IRENA 5th Percentile  Total installed costs  (2023 USD/KW)</t>
  </si>
  <si>
    <t>2022 USD/kW</t>
  </si>
  <si>
    <t>Copy of IRENA-Datafile-RenPwrGenCosts-in-2022-v1-1.xlsx</t>
  </si>
  <si>
    <t>Source: IRENA</t>
  </si>
  <si>
    <t>IRENA 5th percentile</t>
  </si>
  <si>
    <t>IRENA Weighted average</t>
  </si>
  <si>
    <t>IRENA 95th percentile</t>
  </si>
  <si>
    <t>2023 USD/kW</t>
  </si>
  <si>
    <t>Copy of 20210626-IRENADatafileRenewablePowerGenerationCostsin2020.xlsx</t>
  </si>
  <si>
    <t>Source: IRENA Renewable Cost Database.</t>
  </si>
  <si>
    <t>Copy of Masterfile_Renewable_Power_Generation_Costs_in_2017_01.xlsx</t>
  </si>
  <si>
    <t>MAX 2023 USD/kW</t>
  </si>
  <si>
    <t>MIN 2023 USD/kW</t>
  </si>
  <si>
    <t>IRENA 2017</t>
  </si>
  <si>
    <t>IRENA 2017 MIN 2023 USD/kW</t>
  </si>
  <si>
    <t>Total instaled capacity GW</t>
  </si>
  <si>
    <t>Hinkley 2011 (2010 $/kWe)</t>
  </si>
  <si>
    <t>Hayward 2011$/kW</t>
  </si>
  <si>
    <t>Hinkley 2023 (2010 $/kWe)</t>
  </si>
  <si>
    <t>Hayward 2023$/kW</t>
  </si>
  <si>
    <t>Cumulative capacity (MW) Hayward 2021</t>
  </si>
  <si>
    <t>Installed capacity MW ALL</t>
  </si>
  <si>
    <t xml:space="preserve">Patents 1 </t>
  </si>
  <si>
    <t>Patents 2</t>
  </si>
  <si>
    <t>Patents 3</t>
  </si>
  <si>
    <t>Patents 4</t>
  </si>
  <si>
    <t>Patents 5</t>
  </si>
  <si>
    <t>Patents 6</t>
  </si>
  <si>
    <t>Patents 7</t>
  </si>
  <si>
    <t>Patents 8</t>
  </si>
  <si>
    <t>Patents 9</t>
  </si>
  <si>
    <t>Patents 10</t>
  </si>
  <si>
    <t>Patents 11</t>
  </si>
  <si>
    <t>Patents 12</t>
  </si>
  <si>
    <t>Patents 13</t>
  </si>
  <si>
    <t>Patents 14</t>
  </si>
  <si>
    <t>Patents 15</t>
  </si>
  <si>
    <t>F24S</t>
  </si>
  <si>
    <t>Y02E  10/44</t>
  </si>
  <si>
    <t>Y02E  10/46</t>
  </si>
  <si>
    <t>Y02E  10/47</t>
  </si>
  <si>
    <t>Y02E  10/56</t>
  </si>
  <si>
    <t>Y02E  10/60</t>
  </si>
  <si>
    <t>Y02B  10/20</t>
  </si>
  <si>
    <t>F24D2200/14</t>
  </si>
  <si>
    <t>Y02A  30/272</t>
  </si>
  <si>
    <t>F25B  27/002</t>
  </si>
  <si>
    <t>H02J   3 </t>
  </si>
  <si>
    <t>H02J   7</t>
  </si>
  <si>
    <t>F25B  49</t>
  </si>
  <si>
    <t>Y02A  30/14</t>
  </si>
  <si>
    <t>F25B  49/005</t>
  </si>
  <si>
    <t>Figure 5.1 Global weighted average total installed costs, capacity factors and LCOE for CSP, 2010-2022</t>
  </si>
  <si>
    <t>Figure 5.3 CSP total installed costs by project size, collector type and amount of storage, 2010-2022</t>
  </si>
  <si>
    <t>Project  Size IRENA 5th percentile</t>
  </si>
  <si>
    <t>Project  Size IRENA Weighted average</t>
  </si>
  <si>
    <t>Project  Size IRENA 95th percentile</t>
  </si>
  <si>
    <t>Total installed cost (2022 USD/kW) weighted average</t>
  </si>
  <si>
    <t>Total installed cost (2022 USD/kW) 95th percentile</t>
  </si>
  <si>
    <t>Source: Fig 7.1 Copy of IRENA-Datafile-RenPwrGenCosts-in-2022-v1-1</t>
  </si>
  <si>
    <t>Megawaths BP</t>
  </si>
  <si>
    <t>Source: BP-Statistical_Review_of_world_energy_2014_workbook.xlsx</t>
  </si>
  <si>
    <t>Total installed costs (2022 USD/kW)5th percentile</t>
  </si>
  <si>
    <t>Total installed costs (2022 USD/kW) Weighted average</t>
  </si>
  <si>
    <t>Total installed costs (2022 USD/kW) 95th percentile</t>
  </si>
  <si>
    <t>Source: Fig 7.2 Copy of IRENA-Datafile-RenPwrGenCosts-in-2022-v1-1</t>
  </si>
  <si>
    <t>Source: installed-global-renewable-energy-capacity-by-technology.csv</t>
  </si>
  <si>
    <t>Source:Lund 2011  installed-global-renewable-energy-capacity-by-technology.csv</t>
  </si>
  <si>
    <t>Source: Lund2011</t>
  </si>
  <si>
    <t>Gothermal Field Type</t>
  </si>
  <si>
    <t>Period</t>
  </si>
  <si>
    <t>The  Geysers</t>
  </si>
  <si>
    <t>Single Flash</t>
  </si>
  <si>
    <t>Double Flash</t>
  </si>
  <si>
    <t>Binary</t>
  </si>
  <si>
    <t>1984-88</t>
  </si>
  <si>
    <t>1985-88</t>
  </si>
  <si>
    <t>1987-93</t>
  </si>
  <si>
    <t>Min Installed cost/kW</t>
  </si>
  <si>
    <t>Max Installed cost/kW</t>
  </si>
  <si>
    <t>Deflator</t>
  </si>
  <si>
    <t>1980 Total installed cost (2023 USD/kW) 5th oercentile</t>
  </si>
  <si>
    <t>1980 Total installed cost (2023 USD/kW) weighted average</t>
  </si>
  <si>
    <t>1980 Total installed cost (2023 USD/kW) 95th percentile</t>
  </si>
  <si>
    <t>1980 Total installed costs (2023 USD/kW)5th percentile</t>
  </si>
  <si>
    <t>1980 Total installed costs (2023 USD/kW) Weighted average</t>
  </si>
  <si>
    <t>1980 Total installed costs (2023 USD/kW) 95th percentile</t>
  </si>
  <si>
    <t xml:space="preserve">Patent7 </t>
  </si>
  <si>
    <t>Patents 16</t>
  </si>
  <si>
    <t>Patents 17</t>
  </si>
  <si>
    <t xml:space="preserve">F24T2201/00            </t>
  </si>
  <si>
    <t xml:space="preserve">F24T  10   </t>
  </si>
  <si>
    <t xml:space="preserve">F24D2200/11 </t>
  </si>
  <si>
    <t xml:space="preserve">F03G   4 </t>
  </si>
  <si>
    <t>F24T  50</t>
  </si>
  <si>
    <t xml:space="preserve">Y02E  10/10 </t>
  </si>
  <si>
    <t xml:space="preserve">E21B  43                </t>
  </si>
  <si>
    <t xml:space="preserve">E21B  21        </t>
  </si>
  <si>
    <t xml:space="preserve">E21B  47        </t>
  </si>
  <si>
    <t>F03G   7</t>
  </si>
  <si>
    <t xml:space="preserve">E21B   7  </t>
  </si>
  <si>
    <t xml:space="preserve">E21B  15             </t>
  </si>
  <si>
    <t xml:space="preserve">E03B                  </t>
  </si>
  <si>
    <t xml:space="preserve">E21C  41/26    </t>
  </si>
  <si>
    <t xml:space="preserve">F04                </t>
  </si>
  <si>
    <t xml:space="preserve">E21B  41       </t>
  </si>
  <si>
    <t xml:space="preserve">Y02B  10/40  </t>
  </si>
  <si>
    <t>Total installed cost (2022 USD/kW) 5th percentile</t>
  </si>
  <si>
    <t>MAX (2016 USD/kW)</t>
  </si>
  <si>
    <t>MIN (2016 USD/kW)</t>
  </si>
  <si>
    <t>Figure 6.1 Total installed costs by project and global weighted averages for hydropower, 2010-2017</t>
  </si>
  <si>
    <t>Source:Copy of Masterfile_Renewable_Power_Generation_Costs_in_2017_01</t>
  </si>
  <si>
    <t>Figure 6.3  Total installed costs for small and large hydropower projects and the global weighted-average,
2010-2022</t>
  </si>
  <si>
    <t>Total installed costs (2022 USD/kW)</t>
  </si>
  <si>
    <t>Large Hydropower</t>
  </si>
  <si>
    <t>Small Hydropower</t>
  </si>
  <si>
    <t>Figure 6.2 Total installed costs by project and global weighted average for hydropower, 2010-2022</t>
  </si>
  <si>
    <t>Hydropower</t>
  </si>
  <si>
    <t>Source: Copy of IRENA-Datafile-RenPwrGenCosts-in-2022-v1-1</t>
  </si>
  <si>
    <t>5th percentile Total installed costs (2022 USD/kW)</t>
  </si>
  <si>
    <t>Weighted average Total installed costs (2022 USD/kW)</t>
  </si>
  <si>
    <t>95th percentile Total installed costs (2022 USD/kW)</t>
  </si>
  <si>
    <t xml:space="preserve">Large Hydropower 5th percentile Total installed costs (2022 USD/kW)		</t>
  </si>
  <si>
    <t xml:space="preserve">Large Hydropower Weighted average Total installed costs (2022 USD/kW)		</t>
  </si>
  <si>
    <t xml:space="preserve">Large Hydropower 95th percentile Total installed costs (2022 USD/kW)		</t>
  </si>
  <si>
    <t xml:space="preserve">Small Hydropower 5th percentile Total installed costs (2022 USD/kW)		</t>
  </si>
  <si>
    <t xml:space="preserve">Small  Hydropower Weighted average Total installed costs (2022 USD/kW)		</t>
  </si>
  <si>
    <t>Connor (2015 ) Initial capital Cost ($/KW 2014$)</t>
  </si>
  <si>
    <t>Figure 5.10 Total investment costs for commissioned and proposed offshore projects, 2000-2018</t>
  </si>
  <si>
    <t>Copy of Masterfile_Renewable_Power_Generation_Costs_in_2017_01</t>
  </si>
  <si>
    <t>Source: Eyraud(2011)</t>
  </si>
  <si>
    <t>Source:C8</t>
  </si>
  <si>
    <t>Weighted Average (2023 USD/kW)</t>
  </si>
  <si>
    <t>MAX (2023 USD/kW)</t>
  </si>
  <si>
    <t>MIN (2023 USD/kW)</t>
  </si>
  <si>
    <t>5th percentile Total installed costs (2023 USD/kW)</t>
  </si>
  <si>
    <t>Weighted average Total installed costs (2023 USD/kW)</t>
  </si>
  <si>
    <t>95th percentile Total installed costs (2023 USD/kW)</t>
  </si>
  <si>
    <t xml:space="preserve">Large Hydropower 5th percentile Total installed costs (2023 USD/kW)		</t>
  </si>
  <si>
    <t xml:space="preserve">Large Hydropower Weighted average Total installed costs (2023 USD/kW)		</t>
  </si>
  <si>
    <t xml:space="preserve">Large Hydropower 95th percentile Total installed costs (2023 USD/kW)		</t>
  </si>
  <si>
    <t xml:space="preserve">Small Hydropower 5th percentile Total installed costs (2023 USD/kW)		</t>
  </si>
  <si>
    <t xml:space="preserve">Small  Hydropower Weighted average Total installed costs (2023 USD/kW)		</t>
  </si>
  <si>
    <t xml:space="preserve">Small Hydropower 95th percentile Total installed costs (2023 USD/kW)		</t>
  </si>
  <si>
    <t>Learning Exponent</t>
  </si>
  <si>
    <t xml:space="preserve">Learning  Rate </t>
  </si>
  <si>
    <t>F24T  50/00</t>
  </si>
  <si>
    <t>Y02A  10/11</t>
  </si>
  <si>
    <t>E02B   8/00</t>
  </si>
  <si>
    <t>E02B   7/00</t>
  </si>
  <si>
    <t>E02B   3/10</t>
  </si>
  <si>
    <t xml:space="preserve">E02B   3/122 </t>
  </si>
  <si>
    <t>E02B   3/023</t>
  </si>
  <si>
    <t>Y02E  10/20</t>
  </si>
  <si>
    <t xml:space="preserve">E02B   5/085 </t>
  </si>
  <si>
    <t xml:space="preserve">F03B  13/06 </t>
  </si>
  <si>
    <t>Total installed cost (2020 USD/kW)</t>
  </si>
  <si>
    <t>Copy of 20210626-IRENADatafileRenewablePowerGenerationCostsin2020</t>
  </si>
  <si>
    <t>Source: 6.1 fig</t>
  </si>
  <si>
    <t>Total installed cost (2020 USD/kW) 5th percentile</t>
  </si>
  <si>
    <t>Total installed cost (2020 USD/kW) Weighted average</t>
  </si>
  <si>
    <t>Total installed cost (2020 USD/kW) 95th percentile</t>
  </si>
  <si>
    <t>F24D2200/15</t>
  </si>
  <si>
    <t>E02D  27/425</t>
  </si>
  <si>
    <t>F05B2260/02</t>
  </si>
  <si>
    <t>H01F   7/066</t>
  </si>
  <si>
    <t>Y02T  10/82</t>
  </si>
  <si>
    <t>Y02E  10/728</t>
  </si>
  <si>
    <t>F05B2240/96</t>
  </si>
  <si>
    <t>H01F   7/1833</t>
  </si>
  <si>
    <t>R1, p1 = results2.distribution_compare('power_law', 'truncated_power_law', normalized_ratio=True)</t>
  </si>
  <si>
    <t>R2, p2 = results3.distribution_compare('power_law', 'truncated_power_law', normalized_ratio=True)</t>
  </si>
  <si>
    <t>R3, p3 = results4.distribution_compare('power_law', 'truncated_power_law', normalized_ratio=True)</t>
  </si>
  <si>
    <t>R4, p4 = results5.distribution_compare('power_law', 'truncated_power_law', normalized_ratio=True)</t>
  </si>
  <si>
    <t>R5, p5 = results6.distribution_compare('power_law', 'truncated_power_law', normalized_ratio=True)</t>
  </si>
  <si>
    <t>R6, p6 = results7.distribution_compare('power_law', 'truncated_power_law', normalized_ratio=True)</t>
  </si>
  <si>
    <t>R7, p7 = results8.distribution_compare('power_law', 'truncated_power_law', normalized_ratio=True)</t>
  </si>
  <si>
    <t>R8, p8 = results2.distribution_compare('power_law', 'truncated_power_law', normalized_ratio=True)</t>
  </si>
  <si>
    <t>R9, p9 = results3.distribution_compare('power_law', 'truncated_power_law', normalized_ratio=True)</t>
  </si>
  <si>
    <t>R10, p10 = results4.distribution_compare('power_law', 'truncated_power_law', normalized_ratio=True)</t>
  </si>
  <si>
    <t>R11, p11 = results5.distribution_compare('power_law', 'truncated_power_law', normalized_ratio=True)</t>
  </si>
  <si>
    <t>R12, p12 = results6.distribution_compare('power_law', 'truncated_power_law', normalized_ratio=True)</t>
  </si>
  <si>
    <t>R13, p13 = results7.distribution_compare('power_law', 'truncated_power_law', normalized_ratio=True)</t>
  </si>
  <si>
    <t>R14, p14 = results8.distribution_compare('power_law', 'truncated_power_law', normalized_ratio=True)</t>
  </si>
  <si>
    <t>R15, p15 = results2.distribution_compare('power_law', 'truncated_power_law', normalized_ratio=True)</t>
  </si>
  <si>
    <t>R16, p16 = results3.distribution_compare('power_law', 'truncated_power_law', normalized_ratio=True)</t>
  </si>
  <si>
    <t>R17, p17 = results4.distribution_compare('power_law', 'truncated_power_law', normalized_ratio=True)</t>
  </si>
  <si>
    <t>R18, p18 = results5.distribution_compare('power_law', 'truncated_power_law', normalized_ratio=True)</t>
  </si>
  <si>
    <t>R19, p19 = results6.distribution_compare('power_law', 'truncated_power_law', normalized_ratio=True)</t>
  </si>
  <si>
    <t>R20, p20 = results7.distribution_compare('power_law', 'truncated_power_law', normalized_ratio=True)</t>
  </si>
  <si>
    <t>R21, p21 = results8.distribution_compare('power_law', 'truncated_power_law', normalized_ratio=True)</t>
  </si>
  <si>
    <t>R22, p22 = results2.distribution_compare('power_law', 'truncated_power_law', normalized_ratio=True)</t>
  </si>
  <si>
    <t>R23, p23 = results3.distribution_compare('power_law', 'truncated_power_law', normalized_ratio=True)</t>
  </si>
  <si>
    <t>R24, p24 = results4.distribution_compare('power_law', 'truncated_power_law', normalized_ratio=True)</t>
  </si>
  <si>
    <t>R25, p25 = results5.distribution_compare('power_law', 'truncated_power_law', normalized_ratio=True)</t>
  </si>
  <si>
    <t>array1 = np.loadtxt( '//Users/olgacarvalho/Desktop/Results_all_data/EPO_Degrees_Dist/Degrees_0001979.txt', delimiter=",")</t>
  </si>
  <si>
    <t>array2 = np.loadtxt( '//Users/olgacarvalho/Desktop/Results_all_data/EPO_Degrees_Dist/Degrees_0001980.txt', delimiter=",")</t>
  </si>
  <si>
    <t>array3 = np.loadtxt( '//Users/olgacarvalho/Desktop/Results_all_data/EPO_Degrees_Dist/Degrees_0001981.txt', delimiter=",")</t>
  </si>
  <si>
    <t>array4 = np.loadtxt( '//Users/olgacarvalho/Desktop/Results_all_data/EPO_Degrees_Dist/Degrees_0001982.txt', delimiter=",")</t>
  </si>
  <si>
    <t>array5 = np.loadtxt( '//Users/olgacarvalho/Desktop/Results_all_data/EPO_Degrees_Dist/Degrees_0001983.txt', delimiter=",")</t>
  </si>
  <si>
    <t>array6 = np.loadtxt( '//Users/olgacarvalho/Desktop/Results_all_data/EPO_Degrees_Dist/Degrees_0001984.txt', delimiter=",")</t>
  </si>
  <si>
    <t>array7 = np.loadtxt( '//Users/olgacarvalho/Desktop/Results_all_data/EPO_Degrees_Dist/Degrees_0001985.txt', delimiter=",")</t>
  </si>
  <si>
    <t>array8 = np.loadtxt( '//Users/olgacarvalho/Desktop/Results_all_data/EPO_Degrees_Dist/Degrees_0001986.txt', delimiter=",")</t>
  </si>
  <si>
    <t>array9 = np.loadtxt( '//Users/olgacarvalho/Desktop/Results_all_data/EPO_Degrees_Dist/Degrees_0001987.txt', delimiter=",")</t>
  </si>
  <si>
    <t>array10 = np.loadtxt( '//Users/olgacarvalho/Desktop/Results_all_data/EPO_Degrees_Dist/Degrees_0001988.txt', delimiter=",")</t>
  </si>
  <si>
    <t>array11 = np.loadtxt( '//Users/olgacarvalho/Desktop/Results_all_data/EPO_Degrees_Dist/Degrees_0001989.txt', delimiter=",")</t>
  </si>
  <si>
    <t>array12 = np.loadtxt( '//Users/olgacarvalho/Desktop/Results_all_data/EPO_Degrees_Dist/Degrees_0001990.txt', delimiter=",")</t>
  </si>
  <si>
    <t>array13 = np.loadtxt( '//Users/olgacarvalho/Desktop/Results_all_data/EPO_Degrees_Dist/Degrees_0001991.txt', delimiter=",")</t>
  </si>
  <si>
    <t>array14 = np.loadtxt( '//Users/olgacarvalho/Desktop/Results_all_data/EPO_Degrees_Dist/Degrees_0001992.txt', delimiter=",")</t>
  </si>
  <si>
    <t>array15 = np.loadtxt( '//Users/olgacarvalho/Desktop/Results_all_data/EPO_Degrees_Dist/Degrees_0001993.txt', delimiter=",")</t>
  </si>
  <si>
    <t>array16 = np.loadtxt( '//Users/olgacarvalho/Desktop/Results_all_data/EPO_Degrees_Dist/Degrees_0001994.txt', delimiter=",")</t>
  </si>
  <si>
    <t>array17 = np.loadtxt( '//Users/olgacarvalho/Desktop/Results_all_data/EPO_Degrees_Dist/Degrees_0001995.txt', delimiter=",")</t>
  </si>
  <si>
    <t>array18 = np.loadtxt( '//Users/olgacarvalho/Desktop/Results_all_data/EPO_Degrees_Dist/Degrees_0001996.txt', delimiter=",")</t>
  </si>
  <si>
    <t>array19 = np.loadtxt( '//Users/olgacarvalho/Desktop/Results_all_data/EPO_Degrees_Dist/Degrees_0001997.txt', delimiter=",")</t>
  </si>
  <si>
    <t>array20 = np.loadtxt( '//Users/olgacarvalho/Desktop/Results_all_data/EPO_Degrees_Dist/Degrees_0001998.txt', delimiter=",")</t>
  </si>
  <si>
    <t>array21 = np.loadtxt( '//Users/olgacarvalho/Desktop/Results_all_data/EPO_Degrees_Dist/Degrees_0001999.txt', delimiter=",")</t>
  </si>
  <si>
    <t>array22 = np.loadtxt( '//Users/olgacarvalho/Desktop/Results_all_data/EPO_Degrees_Dist/Degrees_0002000.txt', delimiter=",")</t>
  </si>
  <si>
    <t>array23 = np.loadtxt( '//Users/olgacarvalho/Desktop/Results_all_data/EPO_Degrees_Dist/Degrees_0002001.txt', delimiter=",")</t>
  </si>
  <si>
    <t>array24 = np.loadtxt( '//Users/olgacarvalho/Desktop/Results_all_data/EPO_Degrees_Dist/Degrees_0002002.txt', delimiter=",")</t>
  </si>
  <si>
    <t>array25 = np.loadtxt( '//Users/olgacarvalho/Desktop/Results_all_data/EPO_Degrees_Dist/Degrees_0002003.txt', delimiter=",")</t>
  </si>
  <si>
    <t>array26 = np.loadtxt( '//Users/olgacarvalho/Desktop/Results_all_data/EPO_Degrees_Dist/Degrees_0002004.txt', delimiter=",")</t>
  </si>
  <si>
    <t>array27 = np.loadtxt( '//Users/olgacarvalho/Desktop/Results_all_data/EPO_Degrees_Dist/Degrees_0002005.txt', delimiter=",")</t>
  </si>
  <si>
    <t>array28 = np.loadtxt( '//Users/olgacarvalho/Desktop/Results_all_data/EPO_Degrees_Dist/Degrees_0002006.txt', delimiter=",")</t>
  </si>
  <si>
    <t>array29 = np.loadtxt( '//Users/olgacarvalho/Desktop/Results_all_data/EPO_Degrees_Dist/Degrees_0002007.txt', delimiter=",")</t>
  </si>
  <si>
    <t>array30 = np.loadtxt( '//Users/olgacarvalho/Desktop/Results_all_data/EPO_Degrees_Dist/Degrees_0002008.txt', delimiter=",")</t>
  </si>
  <si>
    <t>array31 = np.loadtxt( '//Users/olgacarvalho/Desktop/Results_all_data/EPO_Degrees_Dist/Degrees_0002009.txt', delimiter=",")</t>
  </si>
  <si>
    <t>array32 = np.loadtxt( '//Users/olgacarvalho/Desktop/Results_all_data/EPO_Degrees_Dist/Degrees_0002010.txt', delimiter=",")</t>
  </si>
  <si>
    <t>array33 = np.loadtxt( '//Users/olgacarvalho/Desktop/Results_all_data/EPO_Degrees_Dist/Degrees_0002011.txt', delimiter=",")</t>
  </si>
  <si>
    <t>array34 = np.loadtxt( '//Users/olgacarvalho/Desktop/Results_all_data/EPO_Degrees_Dist/Degrees_0002012.txt', delimiter=",")</t>
  </si>
  <si>
    <t>array35 = np.loadtxt( '//Users/olgacarvalho/Desktop/Results_all_data/EPO_Degrees_Dist/Degrees_0002013.txt', delimiter=",")</t>
  </si>
  <si>
    <t>array36 = np.loadtxt( '//Users/olgacarvalho/Desktop/Results_all_data/EPO_Degrees_Dist/Degrees_0002014.txt', delimiter=",")</t>
  </si>
  <si>
    <t>array37 = np.loadtxt( '//Users/olgacarvalho/Desktop/Results_all_data/EPO_Degrees_Dist/Degrees_0002015.txt', delimiter=",")</t>
  </si>
  <si>
    <t>array38 = np.loadtxt( '//Users/olgacarvalho/Desktop/Results_all_data/EPO_Degrees_Dist/Degrees_0002016.txt', delimiter=",")</t>
  </si>
  <si>
    <t>array39 = np.loadtxt( '//Users/olgacarvalho/Desktop/Results_all_data/EPO_Degrees_Dist/Degrees_0002017.txt', delimiter=",")</t>
  </si>
  <si>
    <t>array40 = np.loadtxt( '//Users/olgacarvalho/Desktop/Results_all_data/EPO_Degrees_Dist/Degrees_0002018.txt', delimiter=",")</t>
  </si>
  <si>
    <t>array41 = np.loadtxt( '//Users/olgacarvalho/Desktop/Results_all_data/EPO_Degrees_Dist/Degrees_0002019.txt', delimiter=",")</t>
  </si>
  <si>
    <t>array42 = np.loadtxt( '//Users/olgacarvalho/Desktop/Results_all_data/EPO_Degrees_Dist/Degrees_0002020.txt', delimiter=",")</t>
  </si>
  <si>
    <t>array43 = np.loadtxt( '//Users/olgacarvalho/Desktop/Results_all_data/EPO_Degrees_Dist/Degrees_0002021.txt', delimiter=",")</t>
  </si>
  <si>
    <t>array44 = np.loadtxt( '//Users/olgacarvalho/Desktop/Results_all_data/EPO_Degrees_Dist/Degrees_0002022.txt', delimiter=",")</t>
  </si>
  <si>
    <t>array45 = np.loadtxt( '//Users/olgacarvalho/Desktop/Results_all_data/EPO_Degrees_Dist/Degrees_0002023.txt', delimiter=",")</t>
  </si>
  <si>
    <t>R26, p26 = results2.distribution_compare('power_law', 'truncated_power_law', normalized_ratio=True)</t>
  </si>
  <si>
    <t>R27, p27 = results3.distribution_compare('power_law', 'truncated_power_law', normalized_ratio=True)</t>
  </si>
  <si>
    <t>R28, p28 = results4.distribution_compare('power_law', 'truncated_power_law', normalized_ratio=True)</t>
  </si>
  <si>
    <t>R29, p29 = results5.distribution_compare('power_law', 'truncated_power_law', normalized_ratio=True)</t>
  </si>
  <si>
    <t>R30, p30 = results6.distribution_compare('power_law', 'truncated_power_law', normalized_ratio=True)</t>
  </si>
  <si>
    <t>R31, p31 = results7.distribution_compare('power_law', 'truncated_power_law', normalized_ratio=True)</t>
  </si>
  <si>
    <t>R32, p32 = results8.distribution_compare('power_law', 'truncated_power_law', normalized_ratio=True)</t>
  </si>
  <si>
    <t>R33, p33 = results2.distribution_compare('power_law', 'truncated_power_law', normalized_ratio=True)</t>
  </si>
  <si>
    <t>R34, p34 = results3.distribution_compare('power_law', 'truncated_power_law', normalized_ratio=True)</t>
  </si>
  <si>
    <t>R35, p35 = results4.distribution_compare('power_law', 'truncated_power_law', normalized_ratio=True)</t>
  </si>
  <si>
    <t>R36, p36 = results5.distribution_compare('power_law', 'truncated_power_law', normalized_ratio=True)</t>
  </si>
  <si>
    <t>R37, p37 = results6.distribution_compare('power_law', 'truncated_power_law', normalized_ratio=True)</t>
  </si>
  <si>
    <t>R38, p38 = results7.distribution_compare('power_law', 'truncated_power_law', normalized_ratio=True)</t>
  </si>
  <si>
    <t>R39, p39 = results8.distribution_compare('power_law', 'truncated_power_law', normalized_ratio=True)</t>
  </si>
  <si>
    <t>R40, p40 = results2.distribution_compare('power_law', 'truncated_power_law', normalized_ratio=True)</t>
  </si>
  <si>
    <t>R41, p41 = results3.distribution_compare('power_law', 'truncated_power_law', normalized_ratio=True)</t>
  </si>
  <si>
    <t>R42, p42 = results4.distribution_compare('power_law', 'truncated_power_law', normalized_ratio=True)</t>
  </si>
  <si>
    <t>R43, p43 = results5.distribution_compare('power_law', 'truncated_power_law', normalized_ratio=True)</t>
  </si>
  <si>
    <t>R44, p44 = results6.distribution_compare('power_law', 'truncated_power_law', normalized_ratio=True)</t>
  </si>
  <si>
    <t>R45, p45 = results7.distribution_compare('power_law', 'truncated_power_law', normalized_ratio=True)</t>
  </si>
  <si>
    <t>results1 = powerlaw.Fit(array1)</t>
  </si>
  <si>
    <t>results2 = powerlaw.Fit(array2)</t>
  </si>
  <si>
    <t>results3 = powerlaw.Fit(array3)</t>
  </si>
  <si>
    <t>results4 = powerlaw.Fit(array4)</t>
  </si>
  <si>
    <t>results5 = powerlaw.Fit(array5)</t>
  </si>
  <si>
    <t>results6 = powerlaw.Fit(array6)</t>
  </si>
  <si>
    <t>results7 = powerlaw.Fit(array7)</t>
  </si>
  <si>
    <t>results8 = powerlaw.Fit(array8)</t>
  </si>
  <si>
    <t>results9 = powerlaw.Fit(array9)</t>
  </si>
  <si>
    <t>results10 = powerlaw.Fit(array10)</t>
  </si>
  <si>
    <t>results11 = powerlaw.Fit(array11)</t>
  </si>
  <si>
    <t>results12 = powerlaw.Fit(array12)</t>
  </si>
  <si>
    <t>results13 = powerlaw.Fit(array13)</t>
  </si>
  <si>
    <t>results14 = powerlaw.Fit(array14)</t>
  </si>
  <si>
    <t>results15 = powerlaw.Fit(array15)</t>
  </si>
  <si>
    <t>results16 = powerlaw.Fit(array16)</t>
  </si>
  <si>
    <t>results17 = powerlaw.Fit(array17)</t>
  </si>
  <si>
    <t>results18 = powerlaw.Fit(array18)</t>
  </si>
  <si>
    <t>results19 = powerlaw.Fit(array19)</t>
  </si>
  <si>
    <t>results20 = powerlaw.Fit(array20)</t>
  </si>
  <si>
    <t>results21 = powerlaw.Fit(array21)</t>
  </si>
  <si>
    <t>results22 = powerlaw.Fit(array22)</t>
  </si>
  <si>
    <t>results23 = powerlaw.Fit(array23)</t>
  </si>
  <si>
    <t>results24 = powerlaw.Fit(array24)</t>
  </si>
  <si>
    <t>results25 = powerlaw.Fit(array25)</t>
  </si>
  <si>
    <t>results26 = powerlaw.Fit(array26)</t>
  </si>
  <si>
    <t>results27 = powerlaw.Fit(array27)</t>
  </si>
  <si>
    <t>results28 = powerlaw.Fit(array28)</t>
  </si>
  <si>
    <t>results29 = powerlaw.Fit(array29)</t>
  </si>
  <si>
    <t>results30 = powerlaw.Fit(array30)</t>
  </si>
  <si>
    <t>results31 = powerlaw.Fit(array31)</t>
  </si>
  <si>
    <t>results32 = powerlaw.Fit(array32)</t>
  </si>
  <si>
    <t>results33 = powerlaw.Fit(array33)</t>
  </si>
  <si>
    <t>results34 = powerlaw.Fit(array34)</t>
  </si>
  <si>
    <t>results35 = powerlaw.Fit(array35)</t>
  </si>
  <si>
    <t>results36 = powerlaw.Fit(array36)</t>
  </si>
  <si>
    <t>results37 = powerlaw.Fit(array37)</t>
  </si>
  <si>
    <t>results38 = powerlaw.Fit(array38)</t>
  </si>
  <si>
    <t>results39 = powerlaw.Fit(array39)</t>
  </si>
  <si>
    <t>results40 = powerlaw.Fit(array40)</t>
  </si>
  <si>
    <t>results41 = powerlaw.Fit(array41)</t>
  </si>
  <si>
    <t>results42 = powerlaw.Fit(array42)</t>
  </si>
  <si>
    <t>results43 = powerlaw.Fit(array43)</t>
  </si>
  <si>
    <t>results44 = powerlaw.Fit(array44)</t>
  </si>
  <si>
    <t>results45 = powerlaw.Fit(array45)</t>
  </si>
  <si>
    <t>R1, p1 = results1.distribution_compare('power_law', 'lognormal_positive', normalized_ratio=True)</t>
  </si>
  <si>
    <t>R2, p2 = results2.distribution_compare('power_law', 'lognormal_positive', normalized_ratio=True)</t>
  </si>
  <si>
    <t>R3, p3 = results3.distribution_compare('power_law', 'lognormal_positive', normalized_ratio=True)</t>
  </si>
  <si>
    <t>R4, p4 = results4.distribution_compare('power_law', 'lognormal_positive', normalized_ratio=True)</t>
  </si>
  <si>
    <t>R5, p5 = results5.distribution_compare('power_law', 'lognormal_positive', normalized_ratio=True)</t>
  </si>
  <si>
    <t>R6, p6 = results6.distribution_compare('power_law', 'lognormal_positive', normalized_ratio=True)</t>
  </si>
  <si>
    <t>R7, p7 = results7.distribution_compare('power_law', 'lognormal_positive', normalized_ratio=True)</t>
  </si>
  <si>
    <t>R8, p8 = results8.distribution_compare('power_law', 'lognormal_positive', normalized_ratio=True)</t>
  </si>
  <si>
    <t>R9, p9 = results9.distribution_compare('power_law', 'lognormal_positive', normalized_ratio=True)</t>
  </si>
  <si>
    <t>R10, p10 = results10.distribution_compare('power_law', 'lognormal_positive', normalized_ratio=True)</t>
  </si>
  <si>
    <t>R11, p11 = results11.distribution_compare('power_law', 'lognormal_positive', normalized_ratio=True)</t>
  </si>
  <si>
    <t>R12, p12 = results12.distribution_compare('power_law', 'lognormal_positive', normalized_ratio=True)</t>
  </si>
  <si>
    <t>R13, p13 = results13.distribution_compare('power_law', 'lognormal_positive', normalized_ratio=True)</t>
  </si>
  <si>
    <t>R14, p14 = results14.distribution_compare('power_law', 'lognormal_positive', normalized_ratio=True)</t>
  </si>
  <si>
    <t>R15, p15 = results15.distribution_compare('power_law', 'lognormal_positive', normalized_ratio=True)</t>
  </si>
  <si>
    <t>R16, p16 = results16.distribution_compare('power_law', 'lognormal_positive', normalized_ratio=True)</t>
  </si>
  <si>
    <t>R17, p17 = results17.distribution_compare('power_law', 'lognormal_positive', normalized_ratio=True)</t>
  </si>
  <si>
    <t>R18, p18 = results18.distribution_compare('power_law', 'lognormal_positive', normalized_ratio=True)</t>
  </si>
  <si>
    <t>R19, p19 = results19.distribution_compare('power_law', 'lognormal_positive', normalized_ratio=True)</t>
  </si>
  <si>
    <t>R20, p20 = results20.distribution_compare('power_law', 'lognormal_positive', normalized_ratio=True)</t>
  </si>
  <si>
    <t>R21, p21 = results21.distribution_compare('power_law', 'lognormal_positive', normalized_ratio=True)</t>
  </si>
  <si>
    <t>R22, p22 = results22.distribution_compare('power_law', 'lognormal_positive', normalized_ratio=True)</t>
  </si>
  <si>
    <t>R23, p23 = results23.distribution_compare('power_law', 'lognormal_positive', normalized_ratio=True)</t>
  </si>
  <si>
    <t>R24, p24 = results24.distribution_compare('power_law', 'lognormal_positive', normalized_ratio=True)</t>
  </si>
  <si>
    <t>R25, p25 = results25.distribution_compare('power_law', 'lognormal_positive', normalized_ratio=True)</t>
  </si>
  <si>
    <t>R26, p26 = results26.distribution_compare('power_law', 'lognormal_positive', normalized_ratio=True)</t>
  </si>
  <si>
    <t>R27, p27 = results27.distribution_compare('power_law', 'lognormal_positive', normalized_ratio=True)</t>
  </si>
  <si>
    <t>R28, p28 = results28.distribution_compare('power_law', 'lognormal_positive', normalized_ratio=True)</t>
  </si>
  <si>
    <t>R29, p29 = results29.distribution_compare('power_law', 'lognormal_positive', normalized_ratio=True)</t>
  </si>
  <si>
    <t>R30, p30 = results30.distribution_compare('power_law', 'lognormal_positive', normalized_ratio=True)</t>
  </si>
  <si>
    <t>R31, p31 = results31.distribution_compare('power_law', 'lognormal_positive', normalized_ratio=True)</t>
  </si>
  <si>
    <t>R32, p32 = results32.distribution_compare('power_law', 'lognormal_positive', normalized_ratio=True)</t>
  </si>
  <si>
    <t>R33, p33 = results33.distribution_compare('power_law', 'lognormal_positive', normalized_ratio=True)</t>
  </si>
  <si>
    <t>R34, p34 = results34.distribution_compare('power_law', 'lognormal_positive', normalized_ratio=True)</t>
  </si>
  <si>
    <t>R35, p35 = results35.distribution_compare('power_law', 'lognormal_positive', normalized_ratio=True)</t>
  </si>
  <si>
    <t>R36, p36 = results36.distribution_compare('power_law', 'lognormal_positive', normalized_ratio=True)</t>
  </si>
  <si>
    <t>R37, p37 = results37.distribution_compare('power_law', 'lognormal_positive', normalized_ratio=True)</t>
  </si>
  <si>
    <t>R38, p38 = results38.distribution_compare('power_law', 'lognormal_positive', normalized_ratio=True)</t>
  </si>
  <si>
    <t>R39, p39 = results39.distribution_compare('power_law', 'lognormal_positive', normalized_ratio=True)</t>
  </si>
  <si>
    <t>R40, p40 = results40.distribution_compare('power_law', 'lognormal_positive', normalized_ratio=True)</t>
  </si>
  <si>
    <t>R41, p41 = results41.distribution_compare('power_law', 'lognormal_positive', normalized_ratio=True)</t>
  </si>
  <si>
    <t>R42, p42 = results42.distribution_compare('power_law', 'lognormal_positive', normalized_ratio=True)</t>
  </si>
  <si>
    <t>R43, p43 = results43.distribution_compare('power_law', 'lognormal_positive', normalized_ratio=True)</t>
  </si>
  <si>
    <t>R44, p44 = results44.distribution_compare('power_law', 'lognormal_positive', normalized_ratio=True)</t>
  </si>
  <si>
    <t>R45, p45 = results45.distribution_compare('power_law', 'lognormal_positive', normalized_ratio=True)</t>
  </si>
  <si>
    <t>array1 = np.loadtxt( '//Users/olgacarvalho/Desktop/Results_all_data/EPO_Avalanches_Dist/Avalanches_0001979.txt', delimiter=",")</t>
  </si>
  <si>
    <t>array2 = np.loadtxt( '//Users/olgacarvalho/Desktop/Results_all_data/EPO_Avalanches_Dist/Avalanches_0001980.txt', delimiter=",")</t>
  </si>
  <si>
    <t>array3 = np.loadtxt( '//Users/olgacarvalho/Desktop/Results_all_data/EPO_Avalanches_Dist/Avalanches_0001981.txt', delimiter=",")</t>
  </si>
  <si>
    <t>array4 = np.loadtxt( '//Users/olgacarvalho/Desktop/Results_all_data/EPO_Avalanches_Dist/Avalanches_0001982.txt', delimiter=",")</t>
  </si>
  <si>
    <t>array5 = np.loadtxt( '//Users/olgacarvalho/Desktop/Results_all_data/EPO_Avalanches_Dist/Avalanches_0001983.txt', delimiter=",")</t>
  </si>
  <si>
    <t>array6 = np.loadtxt( '//Users/olgacarvalho/Desktop/Results_all_data/EPO_Avalanches_Dist/Avalanches_0001984.txt', delimiter=",")</t>
  </si>
  <si>
    <t>array7 = np.loadtxt( '//Users/olgacarvalho/Desktop/Results_all_data/EPO_Avalanches_Dist/Avalanches_0001985.txt', delimiter=",")</t>
  </si>
  <si>
    <t>array8 = np.loadtxt( '//Users/olgacarvalho/Desktop/Results_all_data/EPO_Avalanches_Dist/Avalanches_0001986.txt', delimiter=",")</t>
  </si>
  <si>
    <t>array9 = np.loadtxt( '//Users/olgacarvalho/Desktop/Results_all_data/EPO_Avalanches_Dist/Avalanches_0001987.txt', delimiter=",")</t>
  </si>
  <si>
    <t>array10 = np.loadtxt( '//Users/olgacarvalho/Desktop/Results_all_data/EPO_Avalanches_Dist/Avalanches_0001988.txt', delimiter=",")</t>
  </si>
  <si>
    <t>array11 = np.loadtxt( '//Users/olgacarvalho/Desktop/Results_all_data/EPO_Avalanches_Dist/Avalanches_0001989.txt', delimiter=",")</t>
  </si>
  <si>
    <t>array12 = np.loadtxt( '//Users/olgacarvalho/Desktop/Results_all_data/EPO_Avalanches_Dist/Avalanches_0001990.txt', delimiter=",")</t>
  </si>
  <si>
    <t>array13 = np.loadtxt( '//Users/olgacarvalho/Desktop/Results_all_data/EPO_Avalanches_Dist/Avalanches_0001991.txt', delimiter=",")</t>
  </si>
  <si>
    <t>array14 = np.loadtxt( '//Users/olgacarvalho/Desktop/Results_all_data/EPO_Avalanches_Dist/Avalanches_0001992.txt', delimiter=",")</t>
  </si>
  <si>
    <t>array15 = np.loadtxt( '//Users/olgacarvalho/Desktop/Results_all_data/EPO_Avalanches_Dist/Avalanches_0001993.txt', delimiter=",")</t>
  </si>
  <si>
    <t>array16 = np.loadtxt( '//Users/olgacarvalho/Desktop/Results_all_data/EPO_Avalanches_Dist/Avalanches_0001994.txt', delimiter=",")</t>
  </si>
  <si>
    <t>array17 = np.loadtxt( '//Users/olgacarvalho/Desktop/Results_all_data/EPO_Avalanches_Dist/Avalanches_0001995.txt', delimiter=",")</t>
  </si>
  <si>
    <t>array18 = np.loadtxt( '//Users/olgacarvalho/Desktop/Results_all_data/EPO_Avalanches_Dist/Avalanches_0001996.txt', delimiter=",")</t>
  </si>
  <si>
    <t>array19 = np.loadtxt( '//Users/olgacarvalho/Desktop/Results_all_data/EPO_Avalanches_Dist/Avalanches_0001997.txt', delimiter=",")</t>
  </si>
  <si>
    <t>array20 = np.loadtxt( '//Users/olgacarvalho/Desktop/Results_all_data/EPO_Avalanches_Dist/Avalanches_0001998.txt', delimiter=",")</t>
  </si>
  <si>
    <t>array21 = np.loadtxt( '//Users/olgacarvalho/Desktop/Results_all_data/EPO_Avalanches_Dist/Avalanches_0001999.txt', delimiter=",")</t>
  </si>
  <si>
    <t>array22 = np.loadtxt( '//Users/olgacarvalho/Desktop/Results_all_data/EPO_Avalanches_Dist/Avalanches_0002000.txt', delimiter=",")</t>
  </si>
  <si>
    <t>array23 = np.loadtxt( '//Users/olgacarvalho/Desktop/Results_all_data/EPO_Avalanches_Dist/Avalanches_0002001.txt', delimiter=",")</t>
  </si>
  <si>
    <t>array24 = np.loadtxt( '//Users/olgacarvalho/Desktop/Results_all_data/EPO_Avalanches_Dist/Avalanches_0002002.txt', delimiter=",")</t>
  </si>
  <si>
    <t>array25 = np.loadtxt( '//Users/olgacarvalho/Desktop/Results_all_data/EPO_Avalanches_Dist/Avalanches_0002003.txt', delimiter=",")</t>
  </si>
  <si>
    <t>array26 = np.loadtxt( '//Users/olgacarvalho/Desktop/Results_all_data/EPO_Avalanches_Dist/Avalanches_0002004.txt', delimiter=",")</t>
  </si>
  <si>
    <t>array27 = np.loadtxt( '//Users/olgacarvalho/Desktop/Results_all_data/EPO_Avalanches_Dist/Avalanches_0002005.txt', delimiter=",")</t>
  </si>
  <si>
    <t>array28 = np.loadtxt( '//Users/olgacarvalho/Desktop/Results_all_data/EPO_Avalanches_Dist/Avalanches_0002006.txt', delimiter=",")</t>
  </si>
  <si>
    <t>array29 = np.loadtxt( '//Users/olgacarvalho/Desktop/Results_all_data/EPO_Avalanches_Dist/Avalanches_0002007.txt', delimiter=",")</t>
  </si>
  <si>
    <t>array30 = np.loadtxt( '//Users/olgacarvalho/Desktop/Results_all_data/EPO_Avalanches_Dist/Avalanches_0002008.txt', delimiter=",")</t>
  </si>
  <si>
    <t>array31 = np.loadtxt( '//Users/olgacarvalho/Desktop/Results_all_data/EPO_Avalanches_Dist/Avalanches_0002009.txt', delimiter=",")</t>
  </si>
  <si>
    <t>array32 = np.loadtxt( '//Users/olgacarvalho/Desktop/Results_all_data/EPO_Avalanches_Dist/Avalanches_0002010.txt', delimiter=",")</t>
  </si>
  <si>
    <t>array33 = np.loadtxt( '//Users/olgacarvalho/Desktop/Results_all_data/EPO_Avalanches_Dist/Avalanches_0002011.txt', delimiter=",")</t>
  </si>
  <si>
    <t>array34 = np.loadtxt( '//Users/olgacarvalho/Desktop/Results_all_data/EPO_Avalanches_Dist/Avalanches_0002012.txt', delimiter=",")</t>
  </si>
  <si>
    <t>array35 = np.loadtxt( '//Users/olgacarvalho/Desktop/Results_all_data/EPO_Avalanches_Dist/Avalanches_0002013.txt', delimiter=",")</t>
  </si>
  <si>
    <t>array36 = np.loadtxt( '//Users/olgacarvalho/Desktop/Results_all_data/EPO_Avalanches_Dist/Avalanches_0002014.txt', delimiter=",")</t>
  </si>
  <si>
    <t>array37 = np.loadtxt( '//Users/olgacarvalho/Desktop/Results_all_data/EPO_Avalanches_Dist/Avalanches_0002015.txt', delimiter=",")</t>
  </si>
  <si>
    <t>array38 = np.loadtxt( '//Users/olgacarvalho/Desktop/Results_all_data/EPO_Avalanches_Dist/Avalanches_0002016.txt', delimiter=",")</t>
  </si>
  <si>
    <t>array39 = np.loadtxt( '//Users/olgacarvalho/Desktop/Results_all_data/EPO_Avalanches_Dist/Avalanches_0002017.txt', delimiter=",")</t>
  </si>
  <si>
    <t>array40 = np.loadtxt( '//Users/olgacarvalho/Desktop/Results_all_data/EPO_Avalanches_Dist/Avalanches_0002018.txt', delimiter=",")</t>
  </si>
  <si>
    <t>array41 = np.loadtxt( '//Users/olgacarvalho/Desktop/Results_all_data/EPO_Avalanches_Dist/Avalanches_0002019.txt', delimiter=",")</t>
  </si>
  <si>
    <t>array42 = np.loadtxt( '//Users/olgacarvalho/Desktop/Results_all_data/EPO_Avalanches_Dist/Avalanches_0002020.txt', delimiter=",")</t>
  </si>
  <si>
    <t>array43 = np.loadtxt( '//Users/olgacarvalho/Desktop/Results_all_data/EPO_Avalanches_Dist/Avalanches_0002021.txt', delimiter=",")</t>
  </si>
  <si>
    <t>array44 = np.loadtxt( '//Users/olgacarvalho/Desktop/Results_all_data/EPO_Avalanches_Dist/Avalanches_0002022.txt', delimiter=",")</t>
  </si>
  <si>
    <t>array45 = np.loadtxt( '//Users/olgacarvalho/Desktop/Results_all_data/EPO_Avalanches_Dist/Avalanches_0002023.txt', delimiter=",")</t>
  </si>
  <si>
    <t>results1 = powerlaw.Fit(array1, xmin=1)</t>
  </si>
  <si>
    <t>results2 = powerlaw.Fit(array2, xmin=1)</t>
  </si>
  <si>
    <t>results3 = powerlaw.Fit(array3, xmin=1)</t>
  </si>
  <si>
    <t>results4 = powerlaw.Fit(array4, xmin=1)</t>
  </si>
  <si>
    <t>results5 = powerlaw.Fit(array5, xmin=1)</t>
  </si>
  <si>
    <t>results6 = powerlaw.Fit(array6, xmin=1)</t>
  </si>
  <si>
    <t>results7 = powerlaw.Fit(array7, xmin=1)</t>
  </si>
  <si>
    <t>results8 = powerlaw.Fit(array8, xmin=1)</t>
  </si>
  <si>
    <t>results9 = powerlaw.Fit(array9, xmin=1)</t>
  </si>
  <si>
    <t>results10 = powerlaw.Fit(array10, xmin=1)</t>
  </si>
  <si>
    <t>results11 = powerlaw.Fit(array11, xmin=1)</t>
  </si>
  <si>
    <t>results12 = powerlaw.Fit(array12, xmin=1)</t>
  </si>
  <si>
    <t>results13 = powerlaw.Fit(array13, xmin=1)</t>
  </si>
  <si>
    <t>results14 = powerlaw.Fit(array14, xmin=1)</t>
  </si>
  <si>
    <t>results15 = powerlaw.Fit(array15, xmin=1)</t>
  </si>
  <si>
    <t>results16 = powerlaw.Fit(array16, xmin=1)</t>
  </si>
  <si>
    <t>results17 = powerlaw.Fit(array17, xmin=1)</t>
  </si>
  <si>
    <t>results18 = powerlaw.Fit(array18, xmin=1)</t>
  </si>
  <si>
    <t>results19 = powerlaw.Fit(array19, xmin=1)</t>
  </si>
  <si>
    <t>results20 = powerlaw.Fit(array20, xmin=1)</t>
  </si>
  <si>
    <t>results21 = powerlaw.Fit(array21, xmin=1)</t>
  </si>
  <si>
    <t>results22 = powerlaw.Fit(array22, xmin=1)</t>
  </si>
  <si>
    <t>results23 = powerlaw.Fit(array23, xmin=1)</t>
  </si>
  <si>
    <t>results24 = powerlaw.Fit(array24, xmin=1)</t>
  </si>
  <si>
    <t>results25 = powerlaw.Fit(array25, xmin=1)</t>
  </si>
  <si>
    <t>results26 = powerlaw.Fit(array26, xmin=1)</t>
  </si>
  <si>
    <t>results27 = powerlaw.Fit(array27, xmin=1)</t>
  </si>
  <si>
    <t>results28 = powerlaw.Fit(array28, xmin=1)</t>
  </si>
  <si>
    <t>results29 = powerlaw.Fit(array29, xmin=1)</t>
  </si>
  <si>
    <t>results30 = powerlaw.Fit(array30, xmin=1)</t>
  </si>
  <si>
    <t>results31 = powerlaw.Fit(array31, xmin=1)</t>
  </si>
  <si>
    <t>results32 = powerlaw.Fit(array32, xmin=1)</t>
  </si>
  <si>
    <t>results33 = powerlaw.Fit(array33, xmin=1)</t>
  </si>
  <si>
    <t>results34 = powerlaw.Fit(array34, xmin=1)</t>
  </si>
  <si>
    <t>results35 = powerlaw.Fit(array35, xmin=1)</t>
  </si>
  <si>
    <t>results36 = powerlaw.Fit(array36, xmin=1)</t>
  </si>
  <si>
    <t>results37 = powerlaw.Fit(array37, xmin=1)</t>
  </si>
  <si>
    <t>results38 = powerlaw.Fit(array38, xmin=1)</t>
  </si>
  <si>
    <t>results39 = powerlaw.Fit(array39, xmin=1)</t>
  </si>
  <si>
    <t>results40 = powerlaw.Fit(array40, xmin=1)</t>
  </si>
  <si>
    <t>results41 = powerlaw.Fit(array41, xmin=1)</t>
  </si>
  <si>
    <t>results42 = powerlaw.Fit(array42, xmin=1)</t>
  </si>
  <si>
    <t>results43 = powerlaw.Fit(array43, xmin=1)</t>
  </si>
  <si>
    <t>results44 = powerlaw.Fit(array44, xmin=1)</t>
  </si>
  <si>
    <t>results45 = powerlaw.Fit(array45, xmin=1)</t>
  </si>
  <si>
    <t>Degrees Truncated</t>
  </si>
  <si>
    <t xml:space="preserve">Autor </t>
  </si>
  <si>
    <t>formula</t>
  </si>
  <si>
    <t>Goh 2003</t>
  </si>
  <si>
    <t>(lambda) degree Exp</t>
  </si>
  <si>
    <t>(tau) Avalanche Exp</t>
  </si>
  <si>
    <t>Tau=lambda/(lambda-1)</t>
  </si>
  <si>
    <t>Range (lambda) degree Exp</t>
  </si>
  <si>
    <t>2&lt;lambda&lt;3</t>
  </si>
  <si>
    <t xml:space="preserve">Tau=1.5 </t>
  </si>
  <si>
    <t>lambda&gt;3</t>
  </si>
  <si>
    <t>Cohen 2002</t>
  </si>
  <si>
    <t>2&lt;lambda&lt;4</t>
  </si>
  <si>
    <t xml:space="preserve">tau=( 2lambda -3 ) / (lambda-2) </t>
  </si>
  <si>
    <t>tau = 5/2</t>
  </si>
  <si>
    <t>lambda&gt;4</t>
  </si>
  <si>
    <t>Mercure 2022</t>
  </si>
  <si>
    <t>tau=4/5(lambda+1)</t>
  </si>
  <si>
    <t>Folder: EPO_Avalanches_Dist</t>
  </si>
  <si>
    <t xml:space="preserve">Description: LEAVES =1 (indegree =&gt;1 and outputdegree =0), Citing patents with no cited patentes = 1 avalanche size considered </t>
  </si>
  <si>
    <t>Aval Exp</t>
  </si>
  <si>
    <t>Leaves :  if(LEAVES_FILTER_int(ii).ge.4208679)then</t>
  </si>
  <si>
    <t>Trucated (xmin variable )</t>
  </si>
  <si>
    <t>Truncated (xmin variable)</t>
  </si>
  <si>
    <t>Pure (xmin =1)</t>
  </si>
  <si>
    <t>Pure (x min =1)</t>
  </si>
  <si>
    <t>Folder: Avalanches_dist</t>
  </si>
  <si>
    <t xml:space="preserve">Description: LEAVES =1 (indegree =&gt;1 and outputdegree =0), Citing patents with no cited patentes = 0 avalanche size considered </t>
  </si>
  <si>
    <t>Power Law</t>
  </si>
  <si>
    <t>Aval  Exp</t>
  </si>
  <si>
    <t>Truncated Power law</t>
  </si>
  <si>
    <t>Folder: Avalanches_dist_December_Leaves</t>
  </si>
  <si>
    <t>Truncated Power Law</t>
  </si>
  <si>
    <t xml:space="preserve">Description: LEAVES =0 (indegree =&gt;1 and outputdegree =0), Citing patents with no cited patentes = 0 avalanche size considered </t>
  </si>
  <si>
    <t>Degrees Exp</t>
  </si>
  <si>
    <t>Leaves = 0</t>
  </si>
  <si>
    <t>Folder: EPO_Degrees_Dist_K_out</t>
  </si>
  <si>
    <t>Degrees Pure Power Law</t>
  </si>
  <si>
    <t>Y02P  80/20</t>
  </si>
  <si>
    <t>F03B  13</t>
  </si>
  <si>
    <t>H01F   7/18</t>
  </si>
  <si>
    <t>Y02E  10/76</t>
  </si>
  <si>
    <t>H01F   7/08</t>
  </si>
  <si>
    <t>Y02B  10/30</t>
  </si>
  <si>
    <t>F05B2240/20</t>
  </si>
  <si>
    <t>F05B2240/221</t>
  </si>
  <si>
    <t>H02M   7</t>
  </si>
  <si>
    <t>H02M   1</t>
  </si>
  <si>
    <t>H02M   3</t>
  </si>
  <si>
    <t>Y02E  40</t>
  </si>
  <si>
    <t>H02J   3</t>
  </si>
  <si>
    <t>Y02E  60/60</t>
  </si>
  <si>
    <t>Irena 5th percentile 1981</t>
  </si>
  <si>
    <t>Irena Weighted average 1981</t>
  </si>
  <si>
    <t>Irena 95th percentile 1981</t>
  </si>
  <si>
    <t>Irena 5th percentile 1985</t>
  </si>
  <si>
    <t>Irena Weighted average 1985</t>
  </si>
  <si>
    <t>Irena 95th percentile 1985</t>
  </si>
  <si>
    <t>folder: Degrees_dist_11DEC</t>
  </si>
  <si>
    <t>results5 = powerlaw.Fit(array5, xmin+B315=1)</t>
  </si>
  <si>
    <t>folder:Degrees_dist_Leaves_11DEC</t>
  </si>
  <si>
    <t>folder: Degrees_dist_Leaves_11DEC</t>
  </si>
  <si>
    <t>Patents_LR_Average</t>
  </si>
  <si>
    <t>folder:Degrees_dist_11DEC</t>
  </si>
  <si>
    <t>folder:Degrees_dist_Leaves_aval_1</t>
  </si>
  <si>
    <t>Leaves = 0 ; Aval higher than 1 (No degree 0)</t>
  </si>
  <si>
    <t xml:space="preserve"> Leaves = 1 ; Aval higher than 1 (No degree 0)</t>
  </si>
  <si>
    <t xml:space="preserve"> Leaves = 1 ; Aval higher than 0 (degree 0)</t>
  </si>
  <si>
    <t>Leaves = 1 ; Aval higher than 0 (degree 0)</t>
  </si>
  <si>
    <t xml:space="preserve">Summary: </t>
  </si>
  <si>
    <t xml:space="preserve">Avalanches </t>
  </si>
  <si>
    <t>Degrees folders</t>
  </si>
  <si>
    <t>Degrees_dist_Leaves_11DEC</t>
  </si>
  <si>
    <t xml:space="preserve"> Degrees_dist_Leaves_11DEC</t>
  </si>
  <si>
    <t xml:space="preserve"> Degrees_dist_11DEC</t>
  </si>
  <si>
    <t>Degrees_dist_Leaves_aval_1</t>
  </si>
  <si>
    <t>folder:Degrees_dist copy_aval1_11DEC</t>
  </si>
  <si>
    <t xml:space="preserve"> Leaves = 0 ; Aval higher than 0 (degree 0)</t>
  </si>
  <si>
    <t>Leaves = 0 ; Aval higher than 0 (degree 0)</t>
  </si>
  <si>
    <t>Pure</t>
  </si>
  <si>
    <t>Truncated</t>
  </si>
  <si>
    <t>year</t>
  </si>
  <si>
    <t>L_Truncated</t>
  </si>
  <si>
    <t>L_Pure</t>
  </si>
  <si>
    <t xml:space="preserve"> Pure</t>
  </si>
  <si>
    <t>L_D0_Truncated</t>
  </si>
  <si>
    <t>L_D0_Pure</t>
  </si>
  <si>
    <t>D0_Truncated</t>
  </si>
  <si>
    <t>D0_Pure</t>
  </si>
  <si>
    <t>Folder: Avalanche_dist_December_Degree0</t>
  </si>
  <si>
    <t>NO LEAVES</t>
  </si>
  <si>
    <t>[*]:</t>
  </si>
  <si>
    <t>LEAVES</t>
  </si>
  <si>
    <t>Aval_exp</t>
  </si>
  <si>
    <t xml:space="preserve">Description: LEAVES =0 A896 (indegree =&gt;1 and outputdegree =0), Citing patents with no cited patentes = 0 avalanche size considered </t>
  </si>
  <si>
    <t>Truncated (xmin variable )</t>
  </si>
  <si>
    <t>Degree_D0_Pure</t>
  </si>
  <si>
    <t>Degree_L_Pure</t>
  </si>
  <si>
    <t xml:space="preserve"> Degree_Pure</t>
  </si>
  <si>
    <t>Degree_L_D0_Pure</t>
  </si>
  <si>
    <t>0.0017646130704687438 0.9972255634356455</t>
  </si>
  <si>
    <t>0.01063299278155265 0.983569629518728</t>
  </si>
  <si>
    <t>0.005722350910119595 0.9859122536467043</t>
  </si>
  <si>
    <t>0.5228757663389527 0.016804573577338777</t>
  </si>
  <si>
    <t>0.002836698289384151 0.9905568574510402</t>
  </si>
  <si>
    <t>0.7337984013954143 0.0010911978530192545</t>
  </si>
  <si>
    <t>0.8364717330035015 0.00023110464282172227</t>
  </si>
  <si>
    <t>0.2023575429985419 0.3778995209722351</t>
  </si>
  <si>
    <t>0.030233355066708822 0.8977889693826879</t>
  </si>
  <si>
    <t>0.002595372293832462 0.9927091449478341</t>
  </si>
  <si>
    <t>0.2100359709445494 0.9903896869249785</t>
  </si>
  <si>
    <t>0.0058067868170520315 0.987418161730419</t>
  </si>
  <si>
    <t>0.007157395876857526 0.9848436703278852</t>
  </si>
  <si>
    <t>0.02251369785670481 0.9881840942847823</t>
  </si>
  <si>
    <t>0.16005482727314113 0.9786820476251847</t>
  </si>
  <si>
    <t>0.011975582267288103 0.9801571860077629</t>
  </si>
  <si>
    <t>0.01084034452849708 0.9686444594080743</t>
  </si>
  <si>
    <t>0.028480804912770077 0.989557471371136</t>
  </si>
  <si>
    <t>0.0050346439383521105 0.987374076756684</t>
  </si>
  <si>
    <t>0.0464205950995531 0.995922848320365</t>
  </si>
  <si>
    <t>0.15399665872216964 0.9877986557494748</t>
  </si>
  <si>
    <t>0.05389665791000561 0.9864627321597402</t>
  </si>
  <si>
    <t>0.003952097854305834 0.9912759719984605</t>
  </si>
  <si>
    <t>0.059796029945219195 0.9851173908907035</t>
  </si>
  <si>
    <t>0.00709421953212541 0.984090289919519</t>
  </si>
  <si>
    <t>0.020044863575603436 0.9754431023904637</t>
  </si>
  <si>
    <t>0.04623675960539939 0.9864387356802571</t>
  </si>
  <si>
    <t>0.03341956308671201 0.9614722361658021</t>
  </si>
  <si>
    <t>0.022814973636704785 0.9923984128330564</t>
  </si>
  <si>
    <t>0.01485546081538442 0.9481268606548638</t>
  </si>
  <si>
    <t>0.03398891181768572 0.9674254817971429</t>
  </si>
  <si>
    <t>0.04806410831251206 0.9681368121636389</t>
  </si>
  <si>
    <t>0.6401796186239184 0.0026916926813418396</t>
  </si>
  <si>
    <t>0.653956500787679 0.0019926496617755918</t>
  </si>
  <si>
    <t>0.021276405960002843 0.9646916549602582</t>
  </si>
  <si>
    <t>0.03687224418243496 0.9779845222952359</t>
  </si>
  <si>
    <t>0.07149340571996811 0.9528008952930677</t>
  </si>
  <si>
    <t>0.7115621249306178 0.0006039735199803165</t>
  </si>
  <si>
    <t>0.07015701536387277 0.9556189600309181</t>
  </si>
  <si>
    <t>0.017659943813853454 0.9522431554469907</t>
  </si>
  <si>
    <t>0.01156549525330153 0.9643547375432454</t>
  </si>
  <si>
    <t>0.01015934683877543 0.9805210976184217</t>
  </si>
  <si>
    <t>0.39049904561595034 0.9518141187179251</t>
  </si>
  <si>
    <t>0.06459173846938701 0.9166294369343677</t>
  </si>
  <si>
    <t>0.01004869457281989 0.964057598629775</t>
  </si>
  <si>
    <t xml:space="preserve">AVALANCHES </t>
  </si>
  <si>
    <t xml:space="preserve">Truncated </t>
  </si>
  <si>
    <t>Xmin</t>
  </si>
  <si>
    <t>DEGREES</t>
  </si>
  <si>
    <t>Aval Trucated (xmin variable )</t>
  </si>
  <si>
    <t>Aval Pure</t>
  </si>
  <si>
    <t>Aval L_D0_Trucated (xmin variable )</t>
  </si>
  <si>
    <t>Aval L_D0_Pure</t>
  </si>
  <si>
    <t>Aval D0_Truncated (xmin variable )</t>
  </si>
  <si>
    <t>Aval D0_Pure</t>
  </si>
  <si>
    <t xml:space="preserve"> Degree_L_Truncated</t>
  </si>
  <si>
    <t>Aval L_Trucated (xmin variable )</t>
  </si>
  <si>
    <t>Aval L_Pure</t>
  </si>
  <si>
    <t>Diff1</t>
  </si>
  <si>
    <t>Diff2</t>
  </si>
  <si>
    <t>Diff3</t>
  </si>
  <si>
    <t>Diff4</t>
  </si>
  <si>
    <t>Diff5</t>
  </si>
  <si>
    <t>Diff6</t>
  </si>
  <si>
    <t>Diff7</t>
  </si>
  <si>
    <t>Diff8</t>
  </si>
  <si>
    <t>Mercure1</t>
  </si>
  <si>
    <t>MerDiFF1</t>
  </si>
  <si>
    <t>MerDiFF2</t>
  </si>
  <si>
    <t>MerDiFF3</t>
  </si>
  <si>
    <t>MerDiFF4</t>
  </si>
  <si>
    <t>MerDiFF5</t>
  </si>
  <si>
    <t>MerDiFF6</t>
  </si>
  <si>
    <t>MerDiFF7</t>
  </si>
  <si>
    <t>MerDiFF8</t>
  </si>
  <si>
    <t>Number of patents without any citation</t>
  </si>
  <si>
    <t>Number of Leaves</t>
  </si>
  <si>
    <t>Aval_Max_Pure</t>
  </si>
  <si>
    <t>Folder: Avalanches_dist_max</t>
  </si>
  <si>
    <t>[95]:</t>
  </si>
  <si>
    <t>LR</t>
  </si>
  <si>
    <t>LR  exp</t>
  </si>
  <si>
    <t xml:space="preserve">BIGCC LR calculated by considering degree zero patents and leaves as a single node (max ID) and the 1500000000 IDS in agreement  with the 2.8123  Aval exponent of pag 123 of the dissertation 25th April version   </t>
  </si>
  <si>
    <t>Aval_Max_D0_Pure</t>
  </si>
  <si>
    <t>Aval_Max_D0_15000_Pure</t>
  </si>
  <si>
    <t xml:space="preserve">Average </t>
  </si>
  <si>
    <t>Folder: Avalanches_dist/Avalanches_150000</t>
  </si>
  <si>
    <t>7.1 1980 Total installed cost (2023 USD/kW) 5th oercentile (Plant Costs  Only)</t>
  </si>
  <si>
    <t>7.2 Plant Costs 1980 Total installed costs (2023 USD/kW)5th percentile (Plant CostsOnly)</t>
  </si>
  <si>
    <t>7. 21985 Total installed costs (2023 USD/kW)5th percentile (Plant &amp; Filed development costs)</t>
  </si>
  <si>
    <t>7.1 1985 Total installed cost (2023 USD/kW) 5th oercentile (Plant &amp; Filed development costs)</t>
  </si>
  <si>
    <t>Folder: Avalanches_dist/Avalanches_D0</t>
  </si>
  <si>
    <t>9.766765+J27</t>
  </si>
  <si>
    <t>Refazer</t>
  </si>
  <si>
    <t>BIGCC</t>
  </si>
  <si>
    <t>Solar</t>
  </si>
  <si>
    <t>Log normal</t>
  </si>
  <si>
    <t>Aval L_Pure_Leaves</t>
  </si>
  <si>
    <t xml:space="preserve">Aval Pure_No Leaves </t>
  </si>
  <si>
    <t>Aval Pure_LEAVES</t>
  </si>
  <si>
    <t>Aval truncated</t>
  </si>
  <si>
    <t xml:space="preserve">Conclusion: </t>
  </si>
  <si>
    <t>When leaves and degree 0 are equal to avalanche 1 and considered the avalanche size distribution is always a Power Law</t>
  </si>
  <si>
    <t>Degrees:</t>
  </si>
  <si>
    <t>Degree Exp</t>
  </si>
  <si>
    <t xml:space="preserve"> Degree_L_Truncated  (xmin variable )</t>
  </si>
  <si>
    <t>Degree_Truncated  (xmin variable )</t>
  </si>
  <si>
    <t>Degree_L_D0_Truncated  (xmin variable )</t>
  </si>
  <si>
    <t>Degree_D0_Truncated  (xmin variable )</t>
  </si>
  <si>
    <t>Mercure_Truncated</t>
  </si>
  <si>
    <t>Mercure_L_Pure</t>
  </si>
  <si>
    <t>Mercure_Pure</t>
  </si>
  <si>
    <t>Mercure_L_D0_Truncated</t>
  </si>
  <si>
    <t>Mercure_L_D0_Pure</t>
  </si>
  <si>
    <t>Mercure_D0_Truncated</t>
  </si>
  <si>
    <t>Mercure_D0_Pure</t>
  </si>
  <si>
    <t>Folder: Avalanches_dist/Avalanche_alldegree0</t>
  </si>
  <si>
    <t>nan 0.0</t>
  </si>
  <si>
    <t xml:space="preserve">nan </t>
  </si>
  <si>
    <t>Folder: Avalanches_dist/Degree_alldegree0_10</t>
  </si>
  <si>
    <t>0.0038369043125567495 0.9899666417989791</t>
  </si>
  <si>
    <t>0.001077067908103233 0.9995599785416825</t>
  </si>
  <si>
    <t>0.0003632888661192483 0.9994616935612718</t>
  </si>
  <si>
    <t>0.0025602657776717685 0.9986641592650098</t>
  </si>
  <si>
    <t>0.0007513624126229279 0.9983469840974589</t>
  </si>
  <si>
    <t>0.0007937592915209505 0.9982602949100126</t>
  </si>
  <si>
    <t>0.0022253129167166237 0.9946954110010121</t>
  </si>
  <si>
    <t>0.0029469194260564975 0.998012516152452</t>
  </si>
  <si>
    <t>0.0006593920524505295 0.9991877809046079</t>
  </si>
  <si>
    <t>0.004141977959407917 0.997907174522995</t>
  </si>
  <si>
    <t>0.0043744937171804965 0.99780806618945</t>
  </si>
  <si>
    <t>0.002579268011786869 0.9975090429622736</t>
  </si>
  <si>
    <t>0.0011629823363453946 0.9986550477106624</t>
  </si>
  <si>
    <t>0.00209678668879775 0.998246696776465</t>
  </si>
  <si>
    <t>0.0039933739357542845 0.9941070030317015</t>
  </si>
  <si>
    <t>0.0012732016235620877 0.9977568329581867</t>
  </si>
  <si>
    <t>0.0008475343601398737 0.9983845444105968</t>
  </si>
  <si>
    <t>0.02853362872733598 0.9956225360408631</t>
  </si>
  <si>
    <t>0.003133464791942361 0.9983736906095111</t>
  </si>
  <si>
    <t>2.5766377982871784 4.714006962558415e-13</t>
  </si>
  <si>
    <t>2.671392603901806 6.38378239159465e-14</t>
  </si>
  <si>
    <t>2.7793198413309015 6.661338147750939e-15</t>
  </si>
  <si>
    <t>0.004532433481183488 0.9976530603857233</t>
  </si>
  <si>
    <t>4.468504306287581 0.0</t>
  </si>
  <si>
    <t>0.0010456785814393391 0.9979991541067259</t>
  </si>
  <si>
    <t>-2.5037292989053435 0.007322776743075243</t>
  </si>
  <si>
    <t>-3.3000302562164716 6.727357144686863e-06</t>
  </si>
  <si>
    <t>-4.620663733338534 5.536793246108118e-11</t>
  </si>
  <si>
    <t>-4.619696791337934 1.5046759394010678e-09</t>
  </si>
  <si>
    <t>-4.693884520906705 7.299324478182712e-10</t>
  </si>
  <si>
    <t>-4.061366980877632 6.335638988996806e-07</t>
  </si>
  <si>
    <t>-3.8855136424442094 2.3776207075387745e-06</t>
  </si>
  <si>
    <t>-3.723356126458117 2.4705371879818472e-05</t>
  </si>
  <si>
    <t>-5.176107541322198 9.921197197115816e-11</t>
  </si>
  <si>
    <t>-5.711138693054074 1.6108225864286396e-12</t>
  </si>
  <si>
    <t>-5.371955838461644 4.4821391043115e-10</t>
  </si>
  <si>
    <t>-6.28939540696415 1.6264767310758543e-13</t>
  </si>
  <si>
    <t>-6.716035788243053 8.881784197001252e-15</t>
  </si>
  <si>
    <t>-6.882042330072765 2.55351295663786e-15</t>
  </si>
  <si>
    <t>-7.0073893268827465 1.2212453270876722e-15</t>
  </si>
  <si>
    <t>2.7241791603659444 0.006446152766111615</t>
  </si>
  <si>
    <t>3.634517753495793 0.00027850108028011487</t>
  </si>
  <si>
    <t>6.169087088757074 6.868539186402158e-10</t>
  </si>
  <si>
    <t>7.71562982197424 1.2038625096558058e-14</t>
  </si>
  <si>
    <t>8.358065690653728 6.375494463585276e-17</t>
  </si>
  <si>
    <t>8.950621106188965 3.534877262108219e-19</t>
  </si>
  <si>
    <t>9.537235287860344 1.4669075273680049e-21</t>
  </si>
  <si>
    <t>10.092950425827265 5.935806278871063e-24</t>
  </si>
  <si>
    <t>10.32318722194879 5.535451422919138e-25</t>
  </si>
  <si>
    <t>10.86841623999092 1.6300581792398432e-27</t>
  </si>
  <si>
    <t>11.959234839735942 5.809475553689137e-33</t>
  </si>
  <si>
    <t>12.93188693081332 2.974284404227571e-38</t>
  </si>
  <si>
    <t>16.583183866467515 9.221132110178569e-62</t>
  </si>
  <si>
    <t>21.176398905932835 1.5763193174626497e-99</t>
  </si>
  <si>
    <t>21.790911281257088 2.829636412559869e-105</t>
  </si>
  <si>
    <t>19.717754282589365 1.5182137165337085e-86</t>
  </si>
  <si>
    <t>19.95182655735918 1.4451139040824918e-88</t>
  </si>
  <si>
    <t>20.19679007032577 1.0447128752359007e-90</t>
  </si>
  <si>
    <t>20.319481043937696 8.648575813663436e-92</t>
  </si>
  <si>
    <t>18.53693969940228 1.0397228545770694e-76</t>
  </si>
  <si>
    <t>19.11856280668662 1.7691552577029968e-81</t>
  </si>
  <si>
    <t>19.809634202462785 2.4586378550127633e-87</t>
  </si>
  <si>
    <t>29.447145806334802 1.3694803207044224e-190</t>
  </si>
  <si>
    <t>31.642547361969978 9.602547320107962e-220</t>
  </si>
  <si>
    <t>37.9453441906427 0.0</t>
  </si>
  <si>
    <t>4.192515143407168 2.758786601895764e-05</t>
  </si>
  <si>
    <t>2.4921066234423535 0.012698791004965083</t>
  </si>
  <si>
    <t>2.826586609719263 0.004704701951751184</t>
  </si>
  <si>
    <t>7.035341862246905 1.9877304108882045e-12</t>
  </si>
  <si>
    <t>7.525750344047218 5.24184147654071e-14</t>
  </si>
  <si>
    <t>11.318544531721798 1.0622078700209818e-29</t>
  </si>
  <si>
    <t>12.312091532073742 7.797589841745523e-35</t>
  </si>
  <si>
    <t>13.956552952391197 2.869818720272992e-44</t>
  </si>
  <si>
    <t>9.057243944100168 1.3378815149037057e-19</t>
  </si>
  <si>
    <t>9.480691349743658 2.526038587979668e-21</t>
  </si>
  <si>
    <t>14.34224876658996 1.1913173492836888e-46</t>
  </si>
  <si>
    <t>14.027813454869907 1.0534986932489677e-44</t>
  </si>
  <si>
    <t>14.490553722615518 1.3901760894319214e-47</t>
  </si>
  <si>
    <t>14.98655108559093 8.99019505329112e-51</t>
  </si>
  <si>
    <t>15.409601904732947 1.4107824270857393e-53</t>
  </si>
  <si>
    <t>Aval_allDegree0_Pure</t>
  </si>
  <si>
    <t>Degree_allDegree0_Pure</t>
  </si>
  <si>
    <t>Aval_allDegree0_Truncated</t>
  </si>
  <si>
    <t>Degree_allDegree0_Truncated</t>
  </si>
  <si>
    <t>Degree Filter 10</t>
  </si>
  <si>
    <t>Degree Filter4</t>
  </si>
  <si>
    <t>Degree Filter 2</t>
  </si>
  <si>
    <t>Avalanche Filter 10</t>
  </si>
  <si>
    <t>Avalanche Filter4</t>
  </si>
  <si>
    <t>Avalanche Filter 2</t>
  </si>
  <si>
    <t>Degrees Truncated  Power Law</t>
  </si>
  <si>
    <t>Aval_L_Max_D0_Pure</t>
  </si>
  <si>
    <t>Aval_L_Max_D0_Truncated (xmin variable )</t>
  </si>
  <si>
    <t>Aval_L_Max_D0_15000_Pure</t>
  </si>
  <si>
    <t>Aval_L_Max_D0_15000_Truncated  (xmin variable )</t>
  </si>
  <si>
    <t>Aval_L_Max_Pure</t>
  </si>
  <si>
    <t>Aval_L_Max_Truncated  (xmin variable )</t>
  </si>
  <si>
    <t>Degrees Power Law</t>
  </si>
  <si>
    <t>Degrees  Power Law</t>
  </si>
  <si>
    <t>Aval L_Trucated</t>
  </si>
  <si>
    <t>lambda</t>
  </si>
  <si>
    <t>tau</t>
  </si>
  <si>
    <t>Selection deleted</t>
  </si>
  <si>
    <t>[474]:</t>
  </si>
  <si>
    <t>[492]:</t>
  </si>
  <si>
    <t>[504]:</t>
  </si>
  <si>
    <t>Avalanche_aval_4</t>
  </si>
  <si>
    <t>Avalanche_aval_10</t>
  </si>
  <si>
    <t>Avalanche_aval_2</t>
  </si>
  <si>
    <t>Folder</t>
  </si>
  <si>
    <t>/project/Aval_2</t>
  </si>
  <si>
    <t>/project/Aval_10</t>
  </si>
  <si>
    <t>/project/Aval_4</t>
  </si>
  <si>
    <t>project/Aval_Degree_10</t>
  </si>
  <si>
    <t>project/Aval_Degree_4</t>
  </si>
  <si>
    <t>project/Aval_Degree_2</t>
  </si>
  <si>
    <t>Avalanche_Degree_10</t>
  </si>
  <si>
    <t>Avalanche_Degree_4</t>
  </si>
  <si>
    <t>Avalanche_Degree_2</t>
  </si>
  <si>
    <t>/project/Avalanches_dist/Degree_degree_10/</t>
  </si>
  <si>
    <t>/project/Avalanches_dist/Degree_degree_4/</t>
  </si>
  <si>
    <t>/project/Avalanches_dist/Degree_degree_2/</t>
  </si>
  <si>
    <t>Degree_degree_10</t>
  </si>
  <si>
    <t>Degree_degree_4</t>
  </si>
  <si>
    <t>Degree_degree_2</t>
  </si>
  <si>
    <t>/project/Aval_Degree_2/</t>
  </si>
  <si>
    <t>/project/Aval_Degree_10/</t>
  </si>
  <si>
    <t>/project/Aval_Degree_4/</t>
  </si>
  <si>
    <t>Degree_Aval_10</t>
  </si>
  <si>
    <t>Degree_Aval_4</t>
  </si>
  <si>
    <t>Degree_Aval_2</t>
  </si>
  <si>
    <t>Avalanche_aval_2_truc</t>
  </si>
  <si>
    <t>Avalanche_aval_4_truc</t>
  </si>
  <si>
    <t>Avalanche_aval_10_truc</t>
  </si>
  <si>
    <t>Avalanche_Degree_10_trunc</t>
  </si>
  <si>
    <t>Avalanche_Degree_4_truc</t>
  </si>
  <si>
    <t>Avalanche_Degree_2_truc</t>
  </si>
  <si>
    <t>Degree_degree_10_trunc</t>
  </si>
  <si>
    <t>Degree_degree_4_trunc</t>
  </si>
  <si>
    <t>Degree_degree_2_trunc</t>
  </si>
  <si>
    <t>Degree_Aval_10_trunc</t>
  </si>
  <si>
    <t>Degree_Aval_2_trunc</t>
  </si>
  <si>
    <t>Degree_Aval_4_trunc</t>
  </si>
  <si>
    <t xml:space="preserve">Leaves calculated with:   if(LEAVES_FILTER_int(ii).ge.4208679)then </t>
  </si>
  <si>
    <t xml:space="preserve">Leaves calculated with:   if(LEAVES_FILTER_int(ii).ge.max)then </t>
  </si>
  <si>
    <t xml:space="preserve">if(LEAVES_FILTER_int(ii).eq.1500000000)then </t>
  </si>
  <si>
    <t>Degree_L_Truncated</t>
  </si>
  <si>
    <t>Mercure</t>
  </si>
  <si>
    <t>1979-2024</t>
  </si>
  <si>
    <t>2010-2024</t>
  </si>
  <si>
    <t>AVERAGE</t>
  </si>
  <si>
    <t>MEDIAN</t>
  </si>
  <si>
    <t>SD</t>
  </si>
  <si>
    <t>MIN</t>
  </si>
  <si>
    <t>MAX</t>
  </si>
  <si>
    <t>na</t>
  </si>
  <si>
    <t>folder:Avalanches_Dist/Degree_101979_1_degree_8Jan.txt</t>
  </si>
  <si>
    <t>Degrees Truncated Power Law</t>
  </si>
  <si>
    <t>0.0017641587783447377 0.9969731146020046</t>
  </si>
  <si>
    <t>0.000637062783846982 0.9998581800447047</t>
  </si>
  <si>
    <t>0.00012909574822658727 0.9997925002735457</t>
  </si>
  <si>
    <t>0.01623689669636993 0.9675560779731981</t>
  </si>
  <si>
    <t>0.000963810166889738 0.9998109791140041</t>
  </si>
  <si>
    <t>3.1730664711443906 0.0015083798587897748</t>
  </si>
  <si>
    <t>1.499745605085634 0.13368031234686234</t>
  </si>
  <si>
    <t>5.254810557949987 1.4817691388577443e-07</t>
  </si>
  <si>
    <t>2.3795392950803147 0.017334294746184736</t>
  </si>
  <si>
    <t>4.874560187468479 1.090511347953697e-06</t>
  </si>
  <si>
    <t>Folder:  Degree_nodegree0_max</t>
  </si>
  <si>
    <t>Degrees  Pure Truncated</t>
  </si>
  <si>
    <t>0.0020996268778443196 0.995081122956846</t>
  </si>
  <si>
    <t>0.003255830521587756 0.9922159512953532</t>
  </si>
  <si>
    <t>0.028451600445628278 0.9921161848797261</t>
  </si>
  <si>
    <t>0.0039501274611631965 0.9935951995472007</t>
  </si>
  <si>
    <t>0.004387062110371733 0.9859736433559698</t>
  </si>
  <si>
    <t>0.005091433743251886 0.9840834258852106</t>
  </si>
  <si>
    <t>0.005860896954141346 0.9886317483690762</t>
  </si>
  <si>
    <t>0.006483578113911232 0.9875829155047818</t>
  </si>
  <si>
    <t>0.0029976533088722245 0.99564026960715</t>
  </si>
  <si>
    <t>0.0057177820573838965 0.984078621517383</t>
  </si>
  <si>
    <t>0.005602169278482701 0.9912532553574334</t>
  </si>
  <si>
    <t>0.00796049933209311 0.978010107531388</t>
  </si>
  <si>
    <t>0.019754719262146822 0.9883873691497144</t>
  </si>
  <si>
    <t>0.005848533929917085 0.995146653075515</t>
  </si>
  <si>
    <t>0.03347240085936783 0.9946354544693903</t>
  </si>
  <si>
    <t>0.010719023613652632 0.9711794959531739</t>
  </si>
  <si>
    <t>0.0734076201093263 0.972195418444584</t>
  </si>
  <si>
    <t>0.009891873253247082 0.9857815531296485</t>
  </si>
  <si>
    <t>0.007112207433862931 0.9893225538680263</t>
  </si>
  <si>
    <t>0.007366982223619329 0.9889473039055141</t>
  </si>
  <si>
    <t>0.008504943990520526 0.9771363980680999</t>
  </si>
  <si>
    <t>0.015855102135041862 0.9832952168383265</t>
  </si>
  <si>
    <t>0.019159409466046124 0.9848603841266235</t>
  </si>
  <si>
    <t>0.019841407761419665 0.9843106124428151</t>
  </si>
  <si>
    <t>0.059717559148694116 0.9776639046325633</t>
  </si>
  <si>
    <t>0.030888714779773212 0.985852334986951</t>
  </si>
  <si>
    <t>0.007816311995331999 0.9793434161347074</t>
  </si>
  <si>
    <t>0.059733917926907215 0.9616682232976421</t>
  </si>
  <si>
    <t>0.09371950818519065 0.9783733551378266</t>
  </si>
  <si>
    <t>0.011179457453726203 0.966904295219525</t>
  </si>
  <si>
    <t>0.0319159252782223 0.9772396607322054</t>
  </si>
  <si>
    <t>0.01596714918494178 0.9820084144978067</t>
  </si>
  <si>
    <t>0.021309373410292987 0.9415041803452443</t>
  </si>
  <si>
    <t>0.011670036512488985 0.9761027799828678</t>
  </si>
  <si>
    <t>0.01695454830019326 0.9738109941077087</t>
  </si>
  <si>
    <t>0.011945631741185144 0.9662801761435625</t>
  </si>
  <si>
    <t>0.013447943557335668 0.9683257973034918</t>
  </si>
  <si>
    <t>0.00794503699747817 0.9820175221446801</t>
  </si>
  <si>
    <t>0.0866766565398769 0.7383063406173743</t>
  </si>
  <si>
    <t>0.08852254124283473 0.7326104467524597</t>
  </si>
  <si>
    <t>0.09079375640284908 0.7262934491952873</t>
  </si>
  <si>
    <t>0.09322369384002033 0.7197319908236088</t>
  </si>
  <si>
    <t>0.0952358259074149 0.7139668452408878</t>
  </si>
  <si>
    <t>0.09615204967812313 0.7097974789982927</t>
  </si>
  <si>
    <t>0.09651236236095205 0.7077215857945173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</si>
</sst>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0.0%"/>
    <numFmt numFmtId="166" formatCode="0.000"/>
    <numFmt numFmtId="167" formatCode="0.000000"/>
    <numFmt numFmtId="168" formatCode="0.00000000000"/>
    <numFmt numFmtId="169" formatCode="yyyy\-mm\-dd"/>
    <numFmt numFmtId="170" formatCode="#\ ###;\-#\ ###"/>
    <numFmt numFmtId="171" formatCode="#\ ###"/>
    <numFmt numFmtId="172" formatCode="0.00000"/>
    <numFmt numFmtId="177" formatCode="0.000%"/>
  </numFmts>
  <fonts count="4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2"/>
      <color theme="1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u/>
      <sz val="12"/>
      <color theme="10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rgb="FFC00000"/>
      <name val="Aptos Narrow"/>
      <family val="2"/>
      <scheme val="minor"/>
    </font>
    <font>
      <sz val="7"/>
      <name val="Arial"/>
      <family val="2"/>
    </font>
    <font>
      <sz val="12"/>
      <color rgb="FF000000"/>
      <name val="Aptos Narrow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name val="Calibri"/>
      <family val="2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7"/>
      <color indexed="8"/>
      <name val="Arial"/>
      <family val="2"/>
    </font>
    <font>
      <sz val="11"/>
      <color rgb="FF333333"/>
      <name val="Aptos Narrow"/>
      <family val="2"/>
      <scheme val="minor"/>
    </font>
    <font>
      <sz val="13"/>
      <color theme="1"/>
      <name val="Var(--jp-code-font-family)"/>
    </font>
    <font>
      <sz val="10"/>
      <color theme="1"/>
      <name val="Var(--jp-code-font-family)"/>
    </font>
    <font>
      <sz val="12"/>
      <color theme="1"/>
      <name val="Var(--jp-cell-prompt-font-famil"/>
    </font>
    <font>
      <sz val="13"/>
      <color theme="1"/>
      <name val="Menlo"/>
      <family val="2"/>
    </font>
    <font>
      <sz val="13"/>
      <color rgb="FFFF0000"/>
      <name val="Var(--jp-code-font-family)"/>
    </font>
    <font>
      <sz val="10"/>
      <color rgb="FFFF0000"/>
      <name val="Var(--jp-code-font-family)"/>
    </font>
    <font>
      <sz val="12"/>
      <color theme="1"/>
      <name val="Inherit"/>
    </font>
    <font>
      <sz val="15"/>
      <color rgb="FF454545"/>
      <name val="Noto Sans"/>
    </font>
    <font>
      <sz val="12"/>
      <color theme="1"/>
      <name val="Menlo"/>
      <family val="2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4" fillId="0" borderId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20" fillId="0" borderId="0">
      <alignment horizontal="right"/>
    </xf>
    <xf numFmtId="164" fontId="30" fillId="0" borderId="0">
      <alignment horizontal="right"/>
    </xf>
  </cellStyleXfs>
  <cellXfs count="177">
    <xf numFmtId="0" fontId="0" fillId="0" borderId="0" xfId="0"/>
    <xf numFmtId="0" fontId="3" fillId="0" borderId="0" xfId="2" applyFont="1"/>
    <xf numFmtId="0" fontId="5" fillId="0" borderId="0" xfId="3" applyFont="1"/>
    <xf numFmtId="0" fontId="2" fillId="0" borderId="0" xfId="2"/>
    <xf numFmtId="0" fontId="2" fillId="0" borderId="1" xfId="2" applyBorder="1" applyAlignment="1">
      <alignment horizontal="center" vertical="center" wrapText="1"/>
    </xf>
    <xf numFmtId="1" fontId="2" fillId="0" borderId="1" xfId="2" applyNumberFormat="1" applyBorder="1" applyAlignment="1">
      <alignment horizontal="center" vertical="center" wrapText="1"/>
    </xf>
    <xf numFmtId="0" fontId="6" fillId="0" borderId="1" xfId="2" applyFont="1" applyBorder="1" applyAlignment="1">
      <alignment horizontal="center"/>
    </xf>
    <xf numFmtId="164" fontId="2" fillId="0" borderId="1" xfId="2" applyNumberFormat="1" applyBorder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/>
    <xf numFmtId="0" fontId="8" fillId="0" borderId="0" xfId="0" applyFont="1"/>
    <xf numFmtId="1" fontId="0" fillId="0" borderId="0" xfId="0" applyNumberFormat="1"/>
    <xf numFmtId="0" fontId="7" fillId="0" borderId="0" xfId="0" applyFont="1"/>
    <xf numFmtId="0" fontId="9" fillId="0" borderId="0" xfId="0" applyFont="1"/>
    <xf numFmtId="0" fontId="10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1" fillId="0" borderId="0" xfId="0" applyFont="1"/>
    <xf numFmtId="0" fontId="8" fillId="0" borderId="0" xfId="0" applyFont="1" applyAlignment="1">
      <alignment horizontal="center"/>
    </xf>
    <xf numFmtId="0" fontId="12" fillId="0" borderId="0" xfId="0" applyFont="1"/>
    <xf numFmtId="0" fontId="13" fillId="0" borderId="0" xfId="0" applyFont="1"/>
    <xf numFmtId="1" fontId="5" fillId="0" borderId="0" xfId="0" applyNumberFormat="1" applyFont="1" applyAlignment="1">
      <alignment horizontal="center"/>
    </xf>
    <xf numFmtId="9" fontId="13" fillId="0" borderId="0" xfId="1" applyFont="1"/>
    <xf numFmtId="1" fontId="5" fillId="0" borderId="0" xfId="0" applyNumberFormat="1" applyFont="1"/>
    <xf numFmtId="0" fontId="6" fillId="0" borderId="0" xfId="2" applyFont="1" applyAlignment="1">
      <alignment horizontal="center"/>
    </xf>
    <xf numFmtId="164" fontId="2" fillId="0" borderId="0" xfId="2" applyNumberFormat="1" applyAlignment="1">
      <alignment horizontal="center"/>
    </xf>
    <xf numFmtId="0" fontId="14" fillId="0" borderId="0" xfId="4"/>
    <xf numFmtId="0" fontId="18" fillId="0" borderId="0" xfId="0" applyFont="1"/>
    <xf numFmtId="0" fontId="0" fillId="0" borderId="0" xfId="1" applyNumberFormat="1" applyFont="1"/>
    <xf numFmtId="10" fontId="0" fillId="0" borderId="0" xfId="1" applyNumberFormat="1" applyFont="1"/>
    <xf numFmtId="10" fontId="19" fillId="5" borderId="0" xfId="1" applyNumberFormat="1" applyFont="1" applyFill="1"/>
    <xf numFmtId="10" fontId="0" fillId="6" borderId="0" xfId="1" applyNumberFormat="1" applyFont="1" applyFill="1"/>
    <xf numFmtId="1" fontId="2" fillId="0" borderId="0" xfId="2" applyNumberFormat="1" applyAlignment="1">
      <alignment horizontal="center" vertical="center" wrapText="1"/>
    </xf>
    <xf numFmtId="0" fontId="17" fillId="4" borderId="0" xfId="7"/>
    <xf numFmtId="0" fontId="21" fillId="0" borderId="0" xfId="0" applyFont="1"/>
    <xf numFmtId="167" fontId="0" fillId="0" borderId="0" xfId="1" applyNumberFormat="1" applyFont="1"/>
    <xf numFmtId="167" fontId="0" fillId="0" borderId="0" xfId="0" applyNumberFormat="1"/>
    <xf numFmtId="2" fontId="0" fillId="0" borderId="0" xfId="0" applyNumberFormat="1"/>
    <xf numFmtId="0" fontId="15" fillId="2" borderId="0" xfId="5"/>
    <xf numFmtId="1" fontId="19" fillId="2" borderId="0" xfId="5" applyNumberFormat="1" applyFont="1"/>
    <xf numFmtId="0" fontId="16" fillId="3" borderId="0" xfId="6"/>
    <xf numFmtId="10" fontId="16" fillId="3" borderId="0" xfId="6" applyNumberFormat="1"/>
    <xf numFmtId="166" fontId="17" fillId="4" borderId="0" xfId="7" applyNumberFormat="1"/>
    <xf numFmtId="2" fontId="17" fillId="4" borderId="0" xfId="7" applyNumberFormat="1"/>
    <xf numFmtId="1" fontId="17" fillId="4" borderId="0" xfId="7" applyNumberFormat="1"/>
    <xf numFmtId="0" fontId="0" fillId="0" borderId="0" xfId="0" applyAlignment="1">
      <alignment wrapText="1"/>
    </xf>
    <xf numFmtId="2" fontId="2" fillId="0" borderId="1" xfId="2" applyNumberFormat="1" applyBorder="1" applyAlignment="1">
      <alignment horizontal="center" vertical="center" wrapText="1"/>
    </xf>
    <xf numFmtId="168" fontId="0" fillId="0" borderId="0" xfId="1" applyNumberFormat="1" applyFont="1"/>
    <xf numFmtId="0" fontId="6" fillId="7" borderId="1" xfId="2" applyFont="1" applyFill="1" applyBorder="1" applyAlignment="1">
      <alignment horizontal="center"/>
    </xf>
    <xf numFmtId="164" fontId="2" fillId="7" borderId="1" xfId="2" applyNumberFormat="1" applyFill="1" applyBorder="1" applyAlignment="1">
      <alignment horizontal="center"/>
    </xf>
    <xf numFmtId="0" fontId="0" fillId="7" borderId="0" xfId="0" applyFill="1"/>
    <xf numFmtId="167" fontId="0" fillId="7" borderId="0" xfId="0" applyNumberFormat="1" applyFill="1"/>
    <xf numFmtId="1" fontId="19" fillId="7" borderId="0" xfId="5" applyNumberFormat="1" applyFont="1" applyFill="1"/>
    <xf numFmtId="2" fontId="17" fillId="7" borderId="0" xfId="7" applyNumberFormat="1" applyFill="1"/>
    <xf numFmtId="0" fontId="15" fillId="7" borderId="0" xfId="5" applyFill="1"/>
    <xf numFmtId="10" fontId="0" fillId="7" borderId="0" xfId="1" applyNumberFormat="1" applyFont="1" applyFill="1"/>
    <xf numFmtId="10" fontId="16" fillId="7" borderId="0" xfId="6" applyNumberFormat="1" applyFill="1"/>
    <xf numFmtId="1" fontId="2" fillId="7" borderId="0" xfId="2" applyNumberFormat="1" applyFill="1" applyAlignment="1">
      <alignment horizontal="center" vertical="center" wrapText="1"/>
    </xf>
    <xf numFmtId="0" fontId="5" fillId="7" borderId="0" xfId="0" applyFont="1" applyFill="1"/>
    <xf numFmtId="0" fontId="0" fillId="6" borderId="0" xfId="0" applyFill="1"/>
    <xf numFmtId="10" fontId="0" fillId="0" borderId="0" xfId="0" applyNumberFormat="1"/>
    <xf numFmtId="10" fontId="0" fillId="7" borderId="0" xfId="0" applyNumberFormat="1" applyFill="1"/>
    <xf numFmtId="10" fontId="5" fillId="7" borderId="0" xfId="0" applyNumberFormat="1" applyFont="1" applyFill="1"/>
    <xf numFmtId="10" fontId="5" fillId="0" borderId="0" xfId="0" applyNumberFormat="1" applyFont="1"/>
    <xf numFmtId="0" fontId="0" fillId="6" borderId="0" xfId="1" applyNumberFormat="1" applyFont="1" applyFill="1"/>
    <xf numFmtId="169" fontId="0" fillId="0" borderId="0" xfId="0" applyNumberFormat="1"/>
    <xf numFmtId="166" fontId="0" fillId="0" borderId="0" xfId="0" applyNumberFormat="1"/>
    <xf numFmtId="1" fontId="7" fillId="0" borderId="0" xfId="0" applyNumberFormat="1" applyFont="1" applyAlignment="1">
      <alignment horizontal="center" wrapText="1"/>
    </xf>
    <xf numFmtId="0" fontId="23" fillId="0" borderId="0" xfId="0" applyFont="1"/>
    <xf numFmtId="170" fontId="24" fillId="0" borderId="0" xfId="0" applyNumberFormat="1" applyFont="1" applyAlignment="1">
      <alignment vertical="center"/>
    </xf>
    <xf numFmtId="4" fontId="0" fillId="0" borderId="0" xfId="0" applyNumberFormat="1"/>
    <xf numFmtId="1" fontId="0" fillId="0" borderId="0" xfId="0" applyNumberFormat="1" applyAlignment="1">
      <alignment horizontal="center"/>
    </xf>
    <xf numFmtId="10" fontId="24" fillId="0" borderId="0" xfId="0" applyNumberFormat="1" applyFont="1" applyAlignment="1">
      <alignment vertical="center"/>
    </xf>
    <xf numFmtId="0" fontId="25" fillId="0" borderId="0" xfId="0" applyFont="1"/>
    <xf numFmtId="0" fontId="25" fillId="0" borderId="0" xfId="0" applyFont="1" applyAlignment="1">
      <alignment horizontal="center" wrapText="1"/>
    </xf>
    <xf numFmtId="0" fontId="26" fillId="0" borderId="0" xfId="0" applyFont="1"/>
    <xf numFmtId="0" fontId="26" fillId="0" borderId="0" xfId="0" applyFont="1" applyAlignment="1">
      <alignment horizontal="center" wrapText="1"/>
    </xf>
    <xf numFmtId="171" fontId="25" fillId="0" borderId="0" xfId="0" applyNumberFormat="1" applyFont="1" applyAlignment="1">
      <alignment horizontal="center"/>
    </xf>
    <xf numFmtId="170" fontId="27" fillId="0" borderId="0" xfId="0" applyNumberFormat="1" applyFont="1" applyAlignment="1">
      <alignment vertical="center"/>
    </xf>
    <xf numFmtId="171" fontId="27" fillId="0" borderId="0" xfId="0" applyNumberFormat="1" applyFont="1" applyAlignment="1">
      <alignment horizontal="center" vertical="center"/>
    </xf>
    <xf numFmtId="10" fontId="25" fillId="0" borderId="0" xfId="0" applyNumberFormat="1" applyFont="1"/>
    <xf numFmtId="165" fontId="25" fillId="0" borderId="0" xfId="1" applyNumberFormat="1" applyFont="1"/>
    <xf numFmtId="171" fontId="25" fillId="0" borderId="0" xfId="1" applyNumberFormat="1" applyFont="1" applyAlignment="1">
      <alignment horizontal="center"/>
    </xf>
    <xf numFmtId="0" fontId="23" fillId="0" borderId="0" xfId="0" applyFont="1" applyAlignment="1">
      <alignment horizontal="left" wrapText="1"/>
    </xf>
    <xf numFmtId="0" fontId="29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3" fontId="0" fillId="0" borderId="0" xfId="0" applyNumberFormat="1"/>
    <xf numFmtId="166" fontId="28" fillId="0" borderId="0" xfId="0" applyNumberFormat="1" applyFont="1"/>
    <xf numFmtId="165" fontId="0" fillId="0" borderId="0" xfId="1" applyNumberFormat="1" applyFont="1"/>
    <xf numFmtId="0" fontId="5" fillId="0" borderId="0" xfId="0" applyFont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3" fillId="0" borderId="0" xfId="0" applyFont="1" applyAlignment="1">
      <alignment horizontal="center" vertical="center"/>
    </xf>
    <xf numFmtId="1" fontId="31" fillId="0" borderId="0" xfId="0" applyNumberFormat="1" applyFont="1" applyAlignment="1">
      <alignment vertical="center"/>
    </xf>
    <xf numFmtId="1" fontId="31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9" fillId="0" borderId="0" xfId="0" applyFont="1" applyAlignment="1">
      <alignment horizontal="center" vertical="center" wrapText="1"/>
    </xf>
    <xf numFmtId="172" fontId="0" fillId="0" borderId="0" xfId="0" applyNumberFormat="1"/>
    <xf numFmtId="0" fontId="0" fillId="8" borderId="0" xfId="0" applyFill="1"/>
    <xf numFmtId="10" fontId="0" fillId="8" borderId="0" xfId="1" applyNumberFormat="1" applyFont="1" applyFill="1"/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32" fillId="0" borderId="0" xfId="0" applyFont="1"/>
    <xf numFmtId="11" fontId="0" fillId="0" borderId="0" xfId="0" applyNumberFormat="1"/>
    <xf numFmtId="0" fontId="33" fillId="0" borderId="0" xfId="0" applyFont="1"/>
    <xf numFmtId="0" fontId="34" fillId="0" borderId="0" xfId="0" applyFont="1"/>
    <xf numFmtId="0" fontId="35" fillId="0" borderId="0" xfId="0" applyFont="1"/>
    <xf numFmtId="165" fontId="7" fillId="0" borderId="0" xfId="1" applyNumberFormat="1" applyFont="1" applyAlignment="1">
      <alignment horizontal="center" wrapText="1"/>
    </xf>
    <xf numFmtId="0" fontId="0" fillId="5" borderId="0" xfId="0" applyFill="1"/>
    <xf numFmtId="10" fontId="0" fillId="5" borderId="0" xfId="1" applyNumberFormat="1" applyFont="1" applyFill="1"/>
    <xf numFmtId="165" fontId="0" fillId="5" borderId="0" xfId="1" applyNumberFormat="1" applyFont="1" applyFill="1"/>
    <xf numFmtId="10" fontId="0" fillId="5" borderId="0" xfId="0" applyNumberFormat="1" applyFill="1"/>
    <xf numFmtId="11" fontId="32" fillId="0" borderId="0" xfId="0" applyNumberFormat="1" applyFont="1"/>
    <xf numFmtId="0" fontId="28" fillId="0" borderId="0" xfId="0" applyFont="1"/>
    <xf numFmtId="0" fontId="36" fillId="0" borderId="0" xfId="0" applyFont="1"/>
    <xf numFmtId="11" fontId="28" fillId="0" borderId="0" xfId="0" applyNumberFormat="1" applyFont="1"/>
    <xf numFmtId="0" fontId="37" fillId="0" borderId="0" xfId="0" applyFont="1"/>
    <xf numFmtId="0" fontId="28" fillId="5" borderId="0" xfId="0" applyFont="1" applyFill="1"/>
    <xf numFmtId="0" fontId="36" fillId="5" borderId="0" xfId="0" applyFont="1" applyFill="1"/>
    <xf numFmtId="0" fontId="32" fillId="7" borderId="0" xfId="0" applyFont="1" applyFill="1"/>
    <xf numFmtId="0" fontId="33" fillId="7" borderId="0" xfId="0" applyFont="1" applyFill="1"/>
    <xf numFmtId="0" fontId="2" fillId="0" borderId="1" xfId="2" applyBorder="1" applyAlignment="1">
      <alignment horizontal="center" vertical="center"/>
    </xf>
    <xf numFmtId="0" fontId="2" fillId="0" borderId="1" xfId="2" applyBorder="1" applyAlignment="1">
      <alignment horizontal="center" vertical="center" wrapText="1"/>
    </xf>
    <xf numFmtId="0" fontId="2" fillId="0" borderId="2" xfId="2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2" fillId="0" borderId="4" xfId="2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10" fillId="5" borderId="0" xfId="0" applyFont="1" applyFill="1" applyAlignment="1">
      <alignment horizontal="center"/>
    </xf>
    <xf numFmtId="1" fontId="0" fillId="5" borderId="0" xfId="0" applyNumberFormat="1" applyFill="1"/>
    <xf numFmtId="1" fontId="0" fillId="5" borderId="0" xfId="0" applyNumberFormat="1" applyFill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9" fillId="5" borderId="0" xfId="0" applyFont="1" applyFill="1"/>
    <xf numFmtId="0" fontId="0" fillId="7" borderId="0" xfId="0" applyFont="1" applyFill="1"/>
    <xf numFmtId="0" fontId="32" fillId="5" borderId="0" xfId="0" applyFont="1" applyFill="1"/>
    <xf numFmtId="0" fontId="0" fillId="9" borderId="0" xfId="0" applyFill="1"/>
    <xf numFmtId="0" fontId="33" fillId="9" borderId="0" xfId="0" applyFont="1" applyFill="1"/>
    <xf numFmtId="0" fontId="0" fillId="10" borderId="0" xfId="0" applyFill="1"/>
    <xf numFmtId="0" fontId="18" fillId="10" borderId="0" xfId="0" applyFont="1" applyFill="1"/>
    <xf numFmtId="0" fontId="32" fillId="10" borderId="0" xfId="0" applyFont="1" applyFill="1"/>
    <xf numFmtId="0" fontId="33" fillId="10" borderId="0" xfId="0" applyFont="1" applyFill="1"/>
    <xf numFmtId="0" fontId="36" fillId="10" borderId="0" xfId="0" applyFont="1" applyFill="1"/>
    <xf numFmtId="0" fontId="28" fillId="10" borderId="0" xfId="0" applyFont="1" applyFill="1"/>
    <xf numFmtId="0" fontId="0" fillId="11" borderId="0" xfId="0" applyFill="1"/>
    <xf numFmtId="0" fontId="32" fillId="11" borderId="0" xfId="0" applyFont="1" applyFill="1"/>
    <xf numFmtId="0" fontId="0" fillId="12" borderId="0" xfId="0" applyFill="1"/>
    <xf numFmtId="0" fontId="32" fillId="12" borderId="0" xfId="0" applyFont="1" applyFill="1"/>
    <xf numFmtId="0" fontId="33" fillId="11" borderId="0" xfId="0" applyFont="1" applyFill="1"/>
    <xf numFmtId="0" fontId="0" fillId="13" borderId="0" xfId="0" applyFill="1"/>
    <xf numFmtId="0" fontId="33" fillId="14" borderId="0" xfId="0" applyFont="1" applyFill="1"/>
    <xf numFmtId="0" fontId="0" fillId="14" borderId="0" xfId="0" applyFill="1"/>
    <xf numFmtId="0" fontId="32" fillId="14" borderId="0" xfId="0" applyFont="1" applyFill="1"/>
    <xf numFmtId="0" fontId="32" fillId="15" borderId="0" xfId="0" applyFont="1" applyFill="1"/>
    <xf numFmtId="0" fontId="33" fillId="15" borderId="0" xfId="0" applyFont="1" applyFill="1"/>
    <xf numFmtId="0" fontId="33" fillId="12" borderId="0" xfId="0" applyFon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33" fillId="18" borderId="0" xfId="0" applyFont="1" applyFill="1"/>
    <xf numFmtId="0" fontId="0" fillId="0" borderId="0" xfId="0" applyFont="1"/>
    <xf numFmtId="0" fontId="40" fillId="0" borderId="0" xfId="0" applyFont="1"/>
    <xf numFmtId="0" fontId="10" fillId="12" borderId="0" xfId="0" applyFont="1" applyFill="1" applyAlignment="1">
      <alignment horizontal="center"/>
    </xf>
    <xf numFmtId="169" fontId="0" fillId="12" borderId="0" xfId="0" applyNumberFormat="1" applyFill="1"/>
    <xf numFmtId="166" fontId="0" fillId="12" borderId="0" xfId="0" applyNumberFormat="1" applyFill="1"/>
    <xf numFmtId="10" fontId="0" fillId="12" borderId="0" xfId="1" applyNumberFormat="1" applyFont="1" applyFill="1"/>
    <xf numFmtId="165" fontId="0" fillId="12" borderId="0" xfId="1" applyNumberFormat="1" applyFont="1" applyFill="1"/>
    <xf numFmtId="10" fontId="0" fillId="12" borderId="0" xfId="0" applyNumberFormat="1" applyFill="1"/>
    <xf numFmtId="10" fontId="15" fillId="2" borderId="0" xfId="5" applyNumberFormat="1"/>
    <xf numFmtId="177" fontId="0" fillId="6" borderId="0" xfId="1" applyNumberFormat="1" applyFont="1" applyFill="1"/>
    <xf numFmtId="165" fontId="0" fillId="0" borderId="0" xfId="0" applyNumberFormat="1"/>
    <xf numFmtId="0" fontId="5" fillId="5" borderId="0" xfId="0" applyFont="1" applyFill="1" applyAlignment="1">
      <alignment horizontal="center" vertical="center" wrapText="1"/>
    </xf>
    <xf numFmtId="0" fontId="29" fillId="5" borderId="0" xfId="0" applyFont="1" applyFill="1" applyAlignment="1">
      <alignment horizontal="center" vertical="center" wrapText="1"/>
    </xf>
    <xf numFmtId="0" fontId="23" fillId="5" borderId="0" xfId="0" applyFont="1" applyFill="1" applyAlignment="1">
      <alignment horizontal="center" vertical="center"/>
    </xf>
  </cellXfs>
  <cellStyles count="10">
    <cellStyle name="Bad" xfId="6" builtinId="27"/>
    <cellStyle name="C06_Figs" xfId="8" xr:uid="{BC3097AF-B90C-D04E-969F-E90F1FE96781}"/>
    <cellStyle name="C08_Figs 1 decimal" xfId="9" xr:uid="{8332DB41-9E08-444D-8748-F59670E888A7}"/>
    <cellStyle name="Good" xfId="5" builtinId="26"/>
    <cellStyle name="Hyperlink" xfId="4" builtinId="8"/>
    <cellStyle name="Neutral" xfId="7" builtinId="28"/>
    <cellStyle name="Normal" xfId="0" builtinId="0"/>
    <cellStyle name="Normal 2 2" xfId="2" xr:uid="{E7D71531-1DF4-7C4A-A020-F7153E770C01}"/>
    <cellStyle name="Normal 4" xfId="3" xr:uid="{230CF027-BAED-7D4D-9E2F-3B7D7C117F46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  Learning Rates  1979-2024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399388426304057E-2"/>
          <c:y val="4.9003502441571506E-2"/>
          <c:w val="0.94395003688477774"/>
          <c:h val="0.80268605000428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'SOLAR PV'!$BP$4</c:f>
              <c:strCache>
                <c:ptCount val="1"/>
                <c:pt idx="0">
                  <c:v>Berkeley Lab Residential Median 2023$Wdc</c:v>
                </c:pt>
              </c:strCache>
            </c:strRef>
          </c:tx>
          <c:spPr>
            <a:ln w="19050" cap="rnd">
              <a:solidFill>
                <a:srgbClr val="FF0000">
                  <a:alpha val="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PV'!$BP$5:$BP$53</c:f>
              <c:numCache>
                <c:formatCode>General</c:formatCode>
                <c:ptCount val="49"/>
                <c:pt idx="25" formatCode="0.00%">
                  <c:v>-0.21510090699580553</c:v>
                </c:pt>
                <c:pt idx="26" formatCode="0.00%">
                  <c:v>-0.21067236722464067</c:v>
                </c:pt>
                <c:pt idx="27" formatCode="0.00%">
                  <c:v>-0.20099640705927713</c:v>
                </c:pt>
                <c:pt idx="28" formatCode="0.00%">
                  <c:v>-0.20192551004057357</c:v>
                </c:pt>
                <c:pt idx="29" formatCode="0.00%">
                  <c:v>-0.19898571682057276</c:v>
                </c:pt>
                <c:pt idx="30" formatCode="0.00%">
                  <c:v>-0.19201164569895512</c:v>
                </c:pt>
                <c:pt idx="31" formatCode="0.00%">
                  <c:v>-0.18366977410649854</c:v>
                </c:pt>
                <c:pt idx="32" formatCode="0.00%">
                  <c:v>-0.17563002385748694</c:v>
                </c:pt>
                <c:pt idx="33" formatCode="0.00%">
                  <c:v>-0.16818267817544541</c:v>
                </c:pt>
                <c:pt idx="34" formatCode="0.00%">
                  <c:v>-0.16333569077460885</c:v>
                </c:pt>
                <c:pt idx="35" formatCode="0.00%">
                  <c:v>-0.16359185628065587</c:v>
                </c:pt>
                <c:pt idx="36" formatCode="0.00%">
                  <c:v>-0.16196589548982931</c:v>
                </c:pt>
                <c:pt idx="37" formatCode="0.00%">
                  <c:v>-0.16673982168902723</c:v>
                </c:pt>
                <c:pt idx="38" formatCode="0.00%">
                  <c:v>-0.17120832893047422</c:v>
                </c:pt>
                <c:pt idx="39" formatCode="0.00%">
                  <c:v>-0.17222760683693261</c:v>
                </c:pt>
                <c:pt idx="40" formatCode="0.00%">
                  <c:v>-0.17017625148621396</c:v>
                </c:pt>
                <c:pt idx="41" formatCode="0.00%">
                  <c:v>-0.16832478653263161</c:v>
                </c:pt>
                <c:pt idx="42" formatCode="0.00%">
                  <c:v>-0.16719386622276922</c:v>
                </c:pt>
                <c:pt idx="43" formatCode="0.00%">
                  <c:v>-0.16718475503158681</c:v>
                </c:pt>
                <c:pt idx="44" formatCode="0.00%">
                  <c:v>-0.16525852421971976</c:v>
                </c:pt>
                <c:pt idx="45" formatCode="0.00%">
                  <c:v>-0.16220546537905955</c:v>
                </c:pt>
                <c:pt idx="46" formatCode="0.00%">
                  <c:v>-0.16090922364271054</c:v>
                </c:pt>
                <c:pt idx="47" formatCode="0.00%">
                  <c:v>-0.15975161695200557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6-244F-9A0F-BA3484C8ABDD}"/>
            </c:ext>
          </c:extLst>
        </c:ser>
        <c:ser>
          <c:idx val="1"/>
          <c:order val="1"/>
          <c:tx>
            <c:strRef>
              <c:f>'SOLAR PV'!$BQ$4</c:f>
              <c:strCache>
                <c:ptCount val="1"/>
                <c:pt idx="0">
                  <c:v>Berkeley Lab Residential 20th Percentile 2023$Wdc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2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PV'!$BQ$5:$BQ$53</c:f>
              <c:numCache>
                <c:formatCode>General</c:formatCode>
                <c:ptCount val="49"/>
                <c:pt idx="25" formatCode="0.00%">
                  <c:v>-0.26050731305292174</c:v>
                </c:pt>
                <c:pt idx="26" formatCode="0.00%">
                  <c:v>-0.22371645593333123</c:v>
                </c:pt>
                <c:pt idx="27" formatCode="0.00%">
                  <c:v>-0.2132913037329941</c:v>
                </c:pt>
                <c:pt idx="28" formatCode="0.00%">
                  <c:v>-0.21356026616033219</c:v>
                </c:pt>
                <c:pt idx="29" formatCode="0.00%">
                  <c:v>-0.21056038897174922</c:v>
                </c:pt>
                <c:pt idx="30" formatCode="0.00%">
                  <c:v>-0.20129822221834726</c:v>
                </c:pt>
                <c:pt idx="31" formatCode="0.00%">
                  <c:v>-0.19197608376234732</c:v>
                </c:pt>
                <c:pt idx="32" formatCode="0.00%">
                  <c:v>-0.18326949870915821</c:v>
                </c:pt>
                <c:pt idx="33" formatCode="0.00%">
                  <c:v>-0.17568462836266507</c:v>
                </c:pt>
                <c:pt idx="34" formatCode="0.00%">
                  <c:v>-0.17337245477146557</c:v>
                </c:pt>
                <c:pt idx="35" formatCode="0.00%">
                  <c:v>-0.17390995593176606</c:v>
                </c:pt>
                <c:pt idx="36" formatCode="0.00%">
                  <c:v>-0.17184029458627981</c:v>
                </c:pt>
                <c:pt idx="37" formatCode="0.00%">
                  <c:v>-0.17820739696533816</c:v>
                </c:pt>
                <c:pt idx="38" formatCode="0.00%">
                  <c:v>-0.18205631640129605</c:v>
                </c:pt>
                <c:pt idx="39" formatCode="0.00%">
                  <c:v>-0.18188747426936247</c:v>
                </c:pt>
                <c:pt idx="40" formatCode="0.00%">
                  <c:v>-0.17887033698599719</c:v>
                </c:pt>
                <c:pt idx="41" formatCode="0.00%">
                  <c:v>-0.17697577405086218</c:v>
                </c:pt>
                <c:pt idx="42" formatCode="0.00%">
                  <c:v>-0.17766841022727498</c:v>
                </c:pt>
                <c:pt idx="43" formatCode="0.00%">
                  <c:v>-0.17728146606539585</c:v>
                </c:pt>
                <c:pt idx="44" formatCode="0.00%">
                  <c:v>-0.17577079634872939</c:v>
                </c:pt>
                <c:pt idx="45" formatCode="0.00%">
                  <c:v>-0.17363055968332386</c:v>
                </c:pt>
                <c:pt idx="46" formatCode="0.00%">
                  <c:v>-0.17330510164542556</c:v>
                </c:pt>
                <c:pt idx="47" formatCode="0.00%">
                  <c:v>-0.17247360704131898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6-244F-9A0F-BA3484C8ABDD}"/>
            </c:ext>
          </c:extLst>
        </c:ser>
        <c:ser>
          <c:idx val="2"/>
          <c:order val="2"/>
          <c:tx>
            <c:strRef>
              <c:f>'SOLAR PV'!$BR$4</c:f>
              <c:strCache>
                <c:ptCount val="1"/>
                <c:pt idx="0">
                  <c:v>Berkeley Lab Residentil 80th Percentile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PV'!$BR$5:$BR$53</c:f>
              <c:numCache>
                <c:formatCode>General</c:formatCode>
                <c:ptCount val="49"/>
                <c:pt idx="25" formatCode="0.00%">
                  <c:v>-0.20221655331991817</c:v>
                </c:pt>
                <c:pt idx="26" formatCode="0.00%">
                  <c:v>-0.19229035669629524</c:v>
                </c:pt>
                <c:pt idx="27" formatCode="0.00%">
                  <c:v>-0.18461133444671596</c:v>
                </c:pt>
                <c:pt idx="28" formatCode="0.00%">
                  <c:v>-0.1893396627568591</c:v>
                </c:pt>
                <c:pt idx="29" formatCode="0.00%">
                  <c:v>-0.18910303216217539</c:v>
                </c:pt>
                <c:pt idx="30" formatCode="0.00%">
                  <c:v>-0.18459133723730048</c:v>
                </c:pt>
                <c:pt idx="31" formatCode="0.00%">
                  <c:v>-0.17613896755113301</c:v>
                </c:pt>
                <c:pt idx="32" formatCode="0.00%">
                  <c:v>-0.16826884106286577</c:v>
                </c:pt>
                <c:pt idx="33" formatCode="0.00%">
                  <c:v>-0.16084532517908101</c:v>
                </c:pt>
                <c:pt idx="34" formatCode="0.00%">
                  <c:v>-0.15449109844033215</c:v>
                </c:pt>
                <c:pt idx="35" formatCode="0.00%">
                  <c:v>-0.15206290606656059</c:v>
                </c:pt>
                <c:pt idx="36" formatCode="0.00%">
                  <c:v>-0.14933894936316716</c:v>
                </c:pt>
                <c:pt idx="37" formatCode="0.00%">
                  <c:v>-0.15208050934447204</c:v>
                </c:pt>
                <c:pt idx="38" formatCode="0.00%">
                  <c:v>-0.15892247358602218</c:v>
                </c:pt>
                <c:pt idx="39" formatCode="0.00%">
                  <c:v>-0.16024608216526426</c:v>
                </c:pt>
                <c:pt idx="40" formatCode="0.00%">
                  <c:v>-0.15951799268957412</c:v>
                </c:pt>
                <c:pt idx="41" formatCode="0.00%">
                  <c:v>-0.15753791356317515</c:v>
                </c:pt>
                <c:pt idx="42" formatCode="0.00%">
                  <c:v>-0.1574489089763188</c:v>
                </c:pt>
                <c:pt idx="43" formatCode="0.00%">
                  <c:v>-0.15792176888513354</c:v>
                </c:pt>
                <c:pt idx="44" formatCode="0.00%">
                  <c:v>-0.156402651120506</c:v>
                </c:pt>
                <c:pt idx="45" formatCode="0.00%">
                  <c:v>-0.15294586988674819</c:v>
                </c:pt>
                <c:pt idx="46" formatCode="0.00%">
                  <c:v>-0.15033330768228337</c:v>
                </c:pt>
                <c:pt idx="47" formatCode="0.00%">
                  <c:v>-0.14873823795212993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6-244F-9A0F-BA3484C8ABDD}"/>
            </c:ext>
          </c:extLst>
        </c:ser>
        <c:ser>
          <c:idx val="3"/>
          <c:order val="3"/>
          <c:tx>
            <c:strRef>
              <c:f>'SOLAR PV'!$BS$4</c:f>
              <c:strCache>
                <c:ptCount val="1"/>
                <c:pt idx="0">
                  <c:v>Berkeley Lab 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PV'!$BS$5:$BS$53</c:f>
              <c:numCache>
                <c:formatCode>General</c:formatCode>
                <c:ptCount val="49"/>
                <c:pt idx="25" formatCode="0.00%">
                  <c:v>-0.28204934716482999</c:v>
                </c:pt>
                <c:pt idx="26" formatCode="0.00%">
                  <c:v>-0.31282525601694822</c:v>
                </c:pt>
                <c:pt idx="27" formatCode="0.00%">
                  <c:v>-0.30606784307980961</c:v>
                </c:pt>
                <c:pt idx="28" formatCode="0.00%">
                  <c:v>-0.31398743141022267</c:v>
                </c:pt>
                <c:pt idx="29" formatCode="0.00%">
                  <c:v>-0.31290725378379458</c:v>
                </c:pt>
                <c:pt idx="30" formatCode="0.00%">
                  <c:v>-0.31482153147128045</c:v>
                </c:pt>
                <c:pt idx="31" formatCode="0.00%">
                  <c:v>-0.30407606237523321</c:v>
                </c:pt>
                <c:pt idx="32" formatCode="0.00%">
                  <c:v>-0.29314726237075028</c:v>
                </c:pt>
                <c:pt idx="33" formatCode="0.00%">
                  <c:v>-0.27581720077569682</c:v>
                </c:pt>
                <c:pt idx="34" formatCode="0.00%">
                  <c:v>-0.24891109243129683</c:v>
                </c:pt>
                <c:pt idx="35" formatCode="0.00%">
                  <c:v>-0.2304034932304504</c:v>
                </c:pt>
                <c:pt idx="36" formatCode="0.00%">
                  <c:v>-0.2191054423716573</c:v>
                </c:pt>
                <c:pt idx="37" formatCode="0.00%">
                  <c:v>-0.21081808135337843</c:v>
                </c:pt>
                <c:pt idx="38" formatCode="0.00%">
                  <c:v>-0.21922035917288007</c:v>
                </c:pt>
                <c:pt idx="39" formatCode="0.00%">
                  <c:v>-0.22077491147744499</c:v>
                </c:pt>
                <c:pt idx="40" formatCode="0.00%">
                  <c:v>-0.22258862911036981</c:v>
                </c:pt>
                <c:pt idx="41" formatCode="0.00%">
                  <c:v>-0.21806220483450189</c:v>
                </c:pt>
                <c:pt idx="42" formatCode="0.00%">
                  <c:v>-0.21395206260347399</c:v>
                </c:pt>
                <c:pt idx="43" formatCode="0.00%">
                  <c:v>-0.21433895459633889</c:v>
                </c:pt>
                <c:pt idx="44" formatCode="0.00%">
                  <c:v>-0.21143112636642936</c:v>
                </c:pt>
                <c:pt idx="45" formatCode="0.00%">
                  <c:v>-0.20431240471489709</c:v>
                </c:pt>
                <c:pt idx="46" formatCode="0.00%">
                  <c:v>-0.19676852236178177</c:v>
                </c:pt>
                <c:pt idx="47" formatCode="0.00%">
                  <c:v>-0.19280653583900831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6-244F-9A0F-BA3484C8ABDD}"/>
            </c:ext>
          </c:extLst>
        </c:ser>
        <c:ser>
          <c:idx val="4"/>
          <c:order val="4"/>
          <c:tx>
            <c:strRef>
              <c:f>'SOLAR PV'!$BT$4</c:f>
              <c:strCache>
                <c:ptCount val="1"/>
                <c:pt idx="0">
                  <c:v>Berkeley Lab Small Non-Residential  Median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PV'!$BT$5:$BT$53</c:f>
              <c:numCache>
                <c:formatCode>General</c:formatCode>
                <c:ptCount val="49"/>
                <c:pt idx="26" formatCode="0.00%">
                  <c:v>-0.21630414897622974</c:v>
                </c:pt>
                <c:pt idx="27" formatCode="0.00%">
                  <c:v>-0.20658237919667766</c:v>
                </c:pt>
                <c:pt idx="28" formatCode="0.00%">
                  <c:v>-0.20158508197667424</c:v>
                </c:pt>
                <c:pt idx="29" formatCode="0.00%">
                  <c:v>-0.20004441606209222</c:v>
                </c:pt>
                <c:pt idx="30" formatCode="0.00%">
                  <c:v>-0.19225198919192155</c:v>
                </c:pt>
                <c:pt idx="31" formatCode="0.00%">
                  <c:v>-0.18434102697819987</c:v>
                </c:pt>
                <c:pt idx="32" formatCode="0.00%">
                  <c:v>-0.17602030917389655</c:v>
                </c:pt>
                <c:pt idx="33" formatCode="0.00%">
                  <c:v>-0.16781915735397279</c:v>
                </c:pt>
                <c:pt idx="34" formatCode="0.00%">
                  <c:v>-0.16382745443639646</c:v>
                </c:pt>
                <c:pt idx="35" formatCode="0.00%">
                  <c:v>-0.16517970778509139</c:v>
                </c:pt>
                <c:pt idx="36" formatCode="0.00%">
                  <c:v>-0.16418395198213342</c:v>
                </c:pt>
                <c:pt idx="37" formatCode="0.00%">
                  <c:v>-0.16866292113891423</c:v>
                </c:pt>
                <c:pt idx="38" formatCode="0.00%">
                  <c:v>-0.17576066621896358</c:v>
                </c:pt>
                <c:pt idx="39" formatCode="0.00%">
                  <c:v>-0.17843581450980006</c:v>
                </c:pt>
                <c:pt idx="40" formatCode="0.00%">
                  <c:v>-0.17753351984377019</c:v>
                </c:pt>
                <c:pt idx="41" formatCode="0.00%">
                  <c:v>-0.17660684513315861</c:v>
                </c:pt>
                <c:pt idx="42" formatCode="0.00%">
                  <c:v>-0.1774336099109125</c:v>
                </c:pt>
                <c:pt idx="43" formatCode="0.00%">
                  <c:v>-0.17781553683244855</c:v>
                </c:pt>
                <c:pt idx="44" formatCode="0.00%">
                  <c:v>-0.17632866368898137</c:v>
                </c:pt>
                <c:pt idx="45" formatCode="0.00%">
                  <c:v>-0.17535497615990892</c:v>
                </c:pt>
                <c:pt idx="46" formatCode="0.00%">
                  <c:v>-0.17463198277988012</c:v>
                </c:pt>
                <c:pt idx="47" formatCode="0.00%">
                  <c:v>-0.17207369807607176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6-244F-9A0F-BA3484C8ABDD}"/>
            </c:ext>
          </c:extLst>
        </c:ser>
        <c:ser>
          <c:idx val="5"/>
          <c:order val="5"/>
          <c:tx>
            <c:strRef>
              <c:f>'SOLAR PV'!$BU$4</c:f>
              <c:strCache>
                <c:ptCount val="1"/>
                <c:pt idx="0">
                  <c:v>Berkeley Lab Small Non-Residential 20th Percentile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PV'!$BU$5:$BU$53</c:f>
              <c:numCache>
                <c:formatCode>General</c:formatCode>
                <c:ptCount val="49"/>
                <c:pt idx="26" formatCode="0.00%">
                  <c:v>-0.22541822086616869</c:v>
                </c:pt>
                <c:pt idx="27" formatCode="0.00%">
                  <c:v>-0.21718574006796509</c:v>
                </c:pt>
                <c:pt idx="28" formatCode="0.00%">
                  <c:v>-0.21227911704773672</c:v>
                </c:pt>
                <c:pt idx="29" formatCode="0.00%">
                  <c:v>-0.21076937625682113</c:v>
                </c:pt>
                <c:pt idx="30" formatCode="0.00%">
                  <c:v>-0.20259516963869029</c:v>
                </c:pt>
                <c:pt idx="31" formatCode="0.00%">
                  <c:v>-0.19499014655545999</c:v>
                </c:pt>
                <c:pt idx="32" formatCode="0.00%">
                  <c:v>-0.1857709112148459</c:v>
                </c:pt>
                <c:pt idx="33" formatCode="0.00%">
                  <c:v>-0.1755780542314801</c:v>
                </c:pt>
                <c:pt idx="34" formatCode="0.00%">
                  <c:v>-0.17634973453352187</c:v>
                </c:pt>
                <c:pt idx="35" formatCode="0.00%">
                  <c:v>-0.17821915075783867</c:v>
                </c:pt>
                <c:pt idx="36" formatCode="0.00%">
                  <c:v>-0.17536688149313284</c:v>
                </c:pt>
                <c:pt idx="37" formatCode="0.00%">
                  <c:v>-0.1791903599827428</c:v>
                </c:pt>
                <c:pt idx="38" formatCode="0.00%">
                  <c:v>-0.18876893366354808</c:v>
                </c:pt>
                <c:pt idx="39" formatCode="0.00%">
                  <c:v>-0.18896530661179523</c:v>
                </c:pt>
                <c:pt idx="40" formatCode="0.00%">
                  <c:v>-0.18749958210814743</c:v>
                </c:pt>
                <c:pt idx="41" formatCode="0.00%">
                  <c:v>-0.18740346328702151</c:v>
                </c:pt>
                <c:pt idx="42" formatCode="0.00%">
                  <c:v>-0.18963531399892763</c:v>
                </c:pt>
                <c:pt idx="43" formatCode="0.00%">
                  <c:v>-0.18837891427590847</c:v>
                </c:pt>
                <c:pt idx="44" formatCode="0.00%">
                  <c:v>-0.187957843969625</c:v>
                </c:pt>
                <c:pt idx="45" formatCode="0.00%">
                  <c:v>-0.18753112156248364</c:v>
                </c:pt>
                <c:pt idx="46" formatCode="0.00%">
                  <c:v>-0.18697868643050919</c:v>
                </c:pt>
                <c:pt idx="47" formatCode="0.00%">
                  <c:v>-0.18552839831830226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6-244F-9A0F-BA3484C8ABDD}"/>
            </c:ext>
          </c:extLst>
        </c:ser>
        <c:ser>
          <c:idx val="6"/>
          <c:order val="6"/>
          <c:tx>
            <c:strRef>
              <c:f>'SOLAR PV'!$BV$4</c:f>
              <c:strCache>
                <c:ptCount val="1"/>
                <c:pt idx="0">
                  <c:v>Berkeley Lab Small Non-Residential  80th Percentile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PV'!$BV$5:$BV$53</c:f>
              <c:numCache>
                <c:formatCode>General</c:formatCode>
                <c:ptCount val="49"/>
                <c:pt idx="26" formatCode="0.00%">
                  <c:v>-0.19817265920731542</c:v>
                </c:pt>
                <c:pt idx="27" formatCode="0.00%">
                  <c:v>-0.19575490967556541</c:v>
                </c:pt>
                <c:pt idx="28" formatCode="0.00%">
                  <c:v>-0.18642418955118722</c:v>
                </c:pt>
                <c:pt idx="29" formatCode="0.00%">
                  <c:v>-0.1869053176876998</c:v>
                </c:pt>
                <c:pt idx="30" formatCode="0.00%">
                  <c:v>-0.18289858277763593</c:v>
                </c:pt>
                <c:pt idx="31" formatCode="0.00%">
                  <c:v>-0.171483642305714</c:v>
                </c:pt>
                <c:pt idx="32" formatCode="0.00%">
                  <c:v>-0.16693292981566699</c:v>
                </c:pt>
                <c:pt idx="33" formatCode="0.00%">
                  <c:v>-0.15912422470829801</c:v>
                </c:pt>
                <c:pt idx="34" formatCode="0.00%">
                  <c:v>-0.15302572625116062</c:v>
                </c:pt>
                <c:pt idx="35" formatCode="0.00%">
                  <c:v>-0.15113819842087639</c:v>
                </c:pt>
                <c:pt idx="36" formatCode="0.00%">
                  <c:v>-0.1519607687370863</c:v>
                </c:pt>
                <c:pt idx="37" formatCode="0.00%">
                  <c:v>-0.15387197752698001</c:v>
                </c:pt>
                <c:pt idx="38" formatCode="0.00%">
                  <c:v>-0.16183963022608217</c:v>
                </c:pt>
                <c:pt idx="39" formatCode="0.00%">
                  <c:v>-0.16498517774766142</c:v>
                </c:pt>
                <c:pt idx="40" formatCode="0.00%">
                  <c:v>-0.16515040295722172</c:v>
                </c:pt>
                <c:pt idx="41" formatCode="0.00%">
                  <c:v>-0.16464569247732308</c:v>
                </c:pt>
                <c:pt idx="42" formatCode="0.00%">
                  <c:v>-0.16339225839008376</c:v>
                </c:pt>
                <c:pt idx="43" formatCode="0.00%">
                  <c:v>-0.16410682399329724</c:v>
                </c:pt>
                <c:pt idx="44" formatCode="0.00%">
                  <c:v>-0.16221211527109392</c:v>
                </c:pt>
                <c:pt idx="45" formatCode="0.00%">
                  <c:v>-0.16066853795879343</c:v>
                </c:pt>
                <c:pt idx="46" formatCode="0.00%">
                  <c:v>-0.15873860394831585</c:v>
                </c:pt>
                <c:pt idx="47" formatCode="0.00%">
                  <c:v>-0.156527046894684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6-244F-9A0F-BA3484C8ABDD}"/>
            </c:ext>
          </c:extLst>
        </c:ser>
        <c:ser>
          <c:idx val="7"/>
          <c:order val="7"/>
          <c:tx>
            <c:strRef>
              <c:f>'SOLAR PV'!$BW$4</c:f>
              <c:strCache>
                <c:ptCount val="1"/>
                <c:pt idx="0">
                  <c:v>Berkeley Lab Small Non-Residential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PV'!$BW$5:$BW$53</c:f>
              <c:numCache>
                <c:formatCode>General</c:formatCode>
                <c:ptCount val="49"/>
                <c:pt idx="26" formatCode="0.00%">
                  <c:v>-0.32781459976707406</c:v>
                </c:pt>
                <c:pt idx="27" formatCode="0.00%">
                  <c:v>-0.33542587864013773</c:v>
                </c:pt>
                <c:pt idx="28" formatCode="0.00%">
                  <c:v>-0.30720963929839407</c:v>
                </c:pt>
                <c:pt idx="29" formatCode="0.00%">
                  <c:v>-0.30410807508058413</c:v>
                </c:pt>
                <c:pt idx="30" formatCode="0.00%">
                  <c:v>-0.30298038590423881</c:v>
                </c:pt>
                <c:pt idx="31" formatCode="0.00%">
                  <c:v>-0.27579909619801934</c:v>
                </c:pt>
                <c:pt idx="32" formatCode="0.00%">
                  <c:v>-0.27830425827949057</c:v>
                </c:pt>
                <c:pt idx="33" formatCode="0.00%">
                  <c:v>-0.26850749743774593</c:v>
                </c:pt>
                <c:pt idx="34" formatCode="0.00%">
                  <c:v>-0.23622231262877158</c:v>
                </c:pt>
                <c:pt idx="35" formatCode="0.00%">
                  <c:v>-0.21883248756253859</c:v>
                </c:pt>
                <c:pt idx="36" formatCode="0.00%">
                  <c:v>-0.21950042104185385</c:v>
                </c:pt>
                <c:pt idx="37" formatCode="0.00%">
                  <c:v>-0.21379548368460155</c:v>
                </c:pt>
                <c:pt idx="38" formatCode="0.00%">
                  <c:v>-0.21524962448956875</c:v>
                </c:pt>
                <c:pt idx="39" formatCode="0.00%">
                  <c:v>-0.22059448056110009</c:v>
                </c:pt>
                <c:pt idx="40" formatCode="0.00%">
                  <c:v>-0.22149969576319273</c:v>
                </c:pt>
                <c:pt idx="41" formatCode="0.00%">
                  <c:v>-0.21791239474407775</c:v>
                </c:pt>
                <c:pt idx="42" formatCode="0.00%">
                  <c:v>-0.20906626818520246</c:v>
                </c:pt>
                <c:pt idx="43" formatCode="0.00%">
                  <c:v>-0.21111690337793065</c:v>
                </c:pt>
                <c:pt idx="44" formatCode="0.00%">
                  <c:v>-0.20587520971735362</c:v>
                </c:pt>
                <c:pt idx="45" formatCode="0.00%">
                  <c:v>-0.20164872724322314</c:v>
                </c:pt>
                <c:pt idx="46" formatCode="0.00%">
                  <c:v>-0.19702621399197751</c:v>
                </c:pt>
                <c:pt idx="47" formatCode="0.00%">
                  <c:v>-0.1929237748814896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6-244F-9A0F-BA3484C8ABDD}"/>
            </c:ext>
          </c:extLst>
        </c:ser>
        <c:ser>
          <c:idx val="8"/>
          <c:order val="8"/>
          <c:tx>
            <c:strRef>
              <c:f>'SOLAR PV'!$BX$4</c:f>
              <c:strCache>
                <c:ptCount val="1"/>
                <c:pt idx="0">
                  <c:v>Berkeley Lab Large Non-Residential Median 2023$Wdc</c:v>
                </c:pt>
              </c:strCache>
            </c:strRef>
          </c:tx>
          <c:spPr>
            <a:ln w="19050" cap="rnd">
              <a:solidFill>
                <a:srgbClr val="FF0000">
                  <a:alpha val="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PV'!$BX$5:$BX$53</c:f>
              <c:numCache>
                <c:formatCode>General</c:formatCode>
                <c:ptCount val="49"/>
                <c:pt idx="29" formatCode="0.00%">
                  <c:v>-0.20634962069867091</c:v>
                </c:pt>
                <c:pt idx="30" formatCode="0.00%">
                  <c:v>-0.20041253736146702</c:v>
                </c:pt>
                <c:pt idx="31" formatCode="0.00%">
                  <c:v>-0.19365285788905162</c:v>
                </c:pt>
                <c:pt idx="32" formatCode="0.00%">
                  <c:v>-0.18877708601202881</c:v>
                </c:pt>
                <c:pt idx="33" formatCode="0.00%">
                  <c:v>-0.17565014182387251</c:v>
                </c:pt>
                <c:pt idx="34" formatCode="0.00%">
                  <c:v>-0.1701864532438494</c:v>
                </c:pt>
                <c:pt idx="35" formatCode="0.00%">
                  <c:v>-0.17622989347886864</c:v>
                </c:pt>
                <c:pt idx="36" formatCode="0.00%">
                  <c:v>-0.17634235110748875</c:v>
                </c:pt>
                <c:pt idx="37" formatCode="0.00%">
                  <c:v>-0.17749142019874398</c:v>
                </c:pt>
                <c:pt idx="38" formatCode="0.00%">
                  <c:v>-0.1855693400462719</c:v>
                </c:pt>
                <c:pt idx="39" formatCode="0.00%">
                  <c:v>-0.18931086706561773</c:v>
                </c:pt>
                <c:pt idx="40" formatCode="0.00%">
                  <c:v>-0.18954849789469497</c:v>
                </c:pt>
                <c:pt idx="41" formatCode="0.00%">
                  <c:v>-0.19059543745827368</c:v>
                </c:pt>
                <c:pt idx="42" formatCode="0.00%">
                  <c:v>-0.1900889584003399</c:v>
                </c:pt>
                <c:pt idx="43" formatCode="0.00%">
                  <c:v>-0.18927539288938589</c:v>
                </c:pt>
                <c:pt idx="44" formatCode="0.00%">
                  <c:v>-0.18948199509067387</c:v>
                </c:pt>
                <c:pt idx="45" formatCode="0.00%">
                  <c:v>-0.19028327993399818</c:v>
                </c:pt>
                <c:pt idx="46" formatCode="0.00%">
                  <c:v>-0.193056377291556</c:v>
                </c:pt>
                <c:pt idx="47" formatCode="0.00%">
                  <c:v>-0.19043865781474101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6-244F-9A0F-BA3484C8ABDD}"/>
            </c:ext>
          </c:extLst>
        </c:ser>
        <c:ser>
          <c:idx val="9"/>
          <c:order val="9"/>
          <c:tx>
            <c:strRef>
              <c:f>'SOLAR PV'!$BY$4</c:f>
              <c:strCache>
                <c:ptCount val="1"/>
                <c:pt idx="0">
                  <c:v>Berkeley Lab Large Non-Residential 20th Percentile 2023$Wdc</c:v>
                </c:pt>
              </c:strCache>
            </c:strRef>
          </c:tx>
          <c:spPr>
            <a:ln w="19050" cap="rnd">
              <a:solidFill>
                <a:srgbClr val="FFC000">
                  <a:alpha val="29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PV'!$BY$5:$BY$53</c:f>
              <c:numCache>
                <c:formatCode>General</c:formatCode>
                <c:ptCount val="49"/>
                <c:pt idx="29" formatCode="0.00%">
                  <c:v>-0.21543043930749539</c:v>
                </c:pt>
                <c:pt idx="30" formatCode="0.00%">
                  <c:v>-0.21149527143262847</c:v>
                </c:pt>
                <c:pt idx="31" formatCode="0.00%">
                  <c:v>-0.20266393641964808</c:v>
                </c:pt>
                <c:pt idx="32" formatCode="0.00%">
                  <c:v>-0.20016901257353092</c:v>
                </c:pt>
                <c:pt idx="33" formatCode="0.00%">
                  <c:v>-0.18676460985940591</c:v>
                </c:pt>
                <c:pt idx="34" formatCode="0.00%">
                  <c:v>-0.18682602634744205</c:v>
                </c:pt>
                <c:pt idx="35" formatCode="0.00%">
                  <c:v>-0.18731418160674052</c:v>
                </c:pt>
                <c:pt idx="36" formatCode="0.00%">
                  <c:v>-0.185345251044577</c:v>
                </c:pt>
                <c:pt idx="37" formatCode="0.00%">
                  <c:v>-0.18955472378979743</c:v>
                </c:pt>
                <c:pt idx="38" formatCode="0.00%">
                  <c:v>-0.19956301848321711</c:v>
                </c:pt>
                <c:pt idx="39" formatCode="0.00%">
                  <c:v>-0.20187711087017224</c:v>
                </c:pt>
                <c:pt idx="40" formatCode="0.00%">
                  <c:v>-0.20415640577718508</c:v>
                </c:pt>
                <c:pt idx="41" formatCode="0.00%">
                  <c:v>-0.2027374143115479</c:v>
                </c:pt>
                <c:pt idx="42" formatCode="0.00%">
                  <c:v>-0.20337447773445982</c:v>
                </c:pt>
                <c:pt idx="43" formatCode="0.00%">
                  <c:v>-0.20316100927376435</c:v>
                </c:pt>
                <c:pt idx="44" formatCode="0.00%">
                  <c:v>-0.20244118816903944</c:v>
                </c:pt>
                <c:pt idx="45" formatCode="0.00%">
                  <c:v>-0.20241713058507371</c:v>
                </c:pt>
                <c:pt idx="46" formatCode="0.00%">
                  <c:v>-0.20484496039842592</c:v>
                </c:pt>
                <c:pt idx="47" formatCode="0.00%">
                  <c:v>-0.2027595275792482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76-244F-9A0F-BA3484C8ABDD}"/>
            </c:ext>
          </c:extLst>
        </c:ser>
        <c:ser>
          <c:idx val="10"/>
          <c:order val="10"/>
          <c:tx>
            <c:strRef>
              <c:f>'SOLAR PV'!$BZ$4</c:f>
              <c:strCache>
                <c:ptCount val="1"/>
                <c:pt idx="0">
                  <c:v>Berkeley Lab Large Non-Residential 80th Percentile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PV'!$BZ$5:$BZ$53</c:f>
              <c:numCache>
                <c:formatCode>General</c:formatCode>
                <c:ptCount val="49"/>
                <c:pt idx="29" formatCode="0.00%">
                  <c:v>-0.19977059125021712</c:v>
                </c:pt>
                <c:pt idx="30" formatCode="0.00%">
                  <c:v>-0.1947012239363799</c:v>
                </c:pt>
                <c:pt idx="31" formatCode="0.00%">
                  <c:v>-0.18677232574465752</c:v>
                </c:pt>
                <c:pt idx="32" formatCode="0.00%">
                  <c:v>-0.17834380788672477</c:v>
                </c:pt>
                <c:pt idx="33" formatCode="0.00%">
                  <c:v>-0.16580927063687201</c:v>
                </c:pt>
                <c:pt idx="34" formatCode="0.00%">
                  <c:v>-0.16281728902423009</c:v>
                </c:pt>
                <c:pt idx="35" formatCode="0.00%">
                  <c:v>-0.16375212294948827</c:v>
                </c:pt>
                <c:pt idx="36" formatCode="0.00%">
                  <c:v>-0.16303597537271741</c:v>
                </c:pt>
                <c:pt idx="37" formatCode="0.00%">
                  <c:v>-0.16161530294373361</c:v>
                </c:pt>
                <c:pt idx="38" formatCode="0.00%">
                  <c:v>-0.16994314333893457</c:v>
                </c:pt>
                <c:pt idx="39" formatCode="0.00%">
                  <c:v>-0.17293323373959257</c:v>
                </c:pt>
                <c:pt idx="40" formatCode="0.00%">
                  <c:v>-0.17600139945279059</c:v>
                </c:pt>
                <c:pt idx="41" formatCode="0.00%">
                  <c:v>-0.17431090905399937</c:v>
                </c:pt>
                <c:pt idx="42" formatCode="0.00%">
                  <c:v>-0.17498656766979492</c:v>
                </c:pt>
                <c:pt idx="43" formatCode="0.00%">
                  <c:v>-0.17426250292640777</c:v>
                </c:pt>
                <c:pt idx="44" formatCode="0.00%">
                  <c:v>-0.1754447738107815</c:v>
                </c:pt>
                <c:pt idx="45" formatCode="0.00%">
                  <c:v>-0.17473898529054555</c:v>
                </c:pt>
                <c:pt idx="46" formatCode="0.00%">
                  <c:v>-0.1774997413767696</c:v>
                </c:pt>
                <c:pt idx="47" formatCode="0.00%">
                  <c:v>-0.17530416335589893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76-244F-9A0F-BA3484C8ABDD}"/>
            </c:ext>
          </c:extLst>
        </c:ser>
        <c:ser>
          <c:idx val="11"/>
          <c:order val="11"/>
          <c:tx>
            <c:strRef>
              <c:f>'SOLAR PV'!$CA$4</c:f>
              <c:strCache>
                <c:ptCount val="1"/>
                <c:pt idx="0">
                  <c:v>Berkeley Lab Large Non-Residential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PV'!$CA$5:$CA$53</c:f>
              <c:numCache>
                <c:formatCode>General</c:formatCode>
                <c:ptCount val="49"/>
                <c:pt idx="29" formatCode="0.00%">
                  <c:v>-0.34187370250403071</c:v>
                </c:pt>
                <c:pt idx="30" formatCode="0.00%">
                  <c:v>-0.32219924962596702</c:v>
                </c:pt>
                <c:pt idx="31" formatCode="0.00%">
                  <c:v>-0.31204621390620613</c:v>
                </c:pt>
                <c:pt idx="32" formatCode="0.00%">
                  <c:v>-0.27862353112709026</c:v>
                </c:pt>
                <c:pt idx="33" formatCode="0.00%">
                  <c:v>-0.26015527930394677</c:v>
                </c:pt>
                <c:pt idx="34" formatCode="0.00%">
                  <c:v>-0.24289692245819305</c:v>
                </c:pt>
                <c:pt idx="35" formatCode="0.00%">
                  <c:v>-0.23655325226708468</c:v>
                </c:pt>
                <c:pt idx="36" formatCode="0.00%">
                  <c:v>-0.23132052668527636</c:v>
                </c:pt>
                <c:pt idx="37" formatCode="0.00%">
                  <c:v>-0.2162547042765649</c:v>
                </c:pt>
                <c:pt idx="38" formatCode="0.00%">
                  <c:v>-0.21847775734931474</c:v>
                </c:pt>
                <c:pt idx="39" formatCode="0.00%">
                  <c:v>-0.219956585782069</c:v>
                </c:pt>
                <c:pt idx="40" formatCode="0.00%">
                  <c:v>-0.22187956995202895</c:v>
                </c:pt>
                <c:pt idx="41" formatCode="0.00%">
                  <c:v>-0.21789668498121295</c:v>
                </c:pt>
                <c:pt idx="42" formatCode="0.00%">
                  <c:v>-0.21660278168632252</c:v>
                </c:pt>
                <c:pt idx="43" formatCode="0.00%">
                  <c:v>-0.21389198694909239</c:v>
                </c:pt>
                <c:pt idx="44" formatCode="0.00%">
                  <c:v>-0.21615262337876329</c:v>
                </c:pt>
                <c:pt idx="45" formatCode="0.00%">
                  <c:v>-0.21340342953948577</c:v>
                </c:pt>
                <c:pt idx="46" formatCode="0.00%">
                  <c:v>-0.21526018704105265</c:v>
                </c:pt>
                <c:pt idx="47" formatCode="0.00%">
                  <c:v>-0.21196012038902401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76-244F-9A0F-BA3484C8ABDD}"/>
            </c:ext>
          </c:extLst>
        </c:ser>
        <c:ser>
          <c:idx val="12"/>
          <c:order val="12"/>
          <c:tx>
            <c:strRef>
              <c:f>'SOLAR PV'!$CB$4</c:f>
              <c:strCache>
                <c:ptCount val="1"/>
                <c:pt idx="0">
                  <c:v>Berkeley Lab Median Res.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PV'!$CB$5:$CB$53</c:f>
              <c:numCache>
                <c:formatCode>General</c:formatCode>
                <c:ptCount val="49"/>
                <c:pt idx="25" formatCode="0.00%">
                  <c:v>-0.21510090699580553</c:v>
                </c:pt>
                <c:pt idx="26" formatCode="0.00%">
                  <c:v>-0.21067236722464067</c:v>
                </c:pt>
                <c:pt idx="27" formatCode="0.00%">
                  <c:v>-0.20099640705927713</c:v>
                </c:pt>
                <c:pt idx="28" formatCode="0.00%">
                  <c:v>-0.20192551004057357</c:v>
                </c:pt>
                <c:pt idx="29" formatCode="0.00%">
                  <c:v>-0.19898571682057276</c:v>
                </c:pt>
                <c:pt idx="30" formatCode="0.00%">
                  <c:v>-0.19201164569895512</c:v>
                </c:pt>
                <c:pt idx="31" formatCode="0.00%">
                  <c:v>-0.18366977410649854</c:v>
                </c:pt>
                <c:pt idx="32" formatCode="0.00%">
                  <c:v>-0.17563002385748694</c:v>
                </c:pt>
                <c:pt idx="33" formatCode="0.00%">
                  <c:v>-0.16818267817544541</c:v>
                </c:pt>
                <c:pt idx="34" formatCode="0.00%">
                  <c:v>-0.16333569077460885</c:v>
                </c:pt>
                <c:pt idx="35" formatCode="0.00%">
                  <c:v>-0.16359185628065587</c:v>
                </c:pt>
                <c:pt idx="36" formatCode="0.00%">
                  <c:v>-0.16196589548982931</c:v>
                </c:pt>
                <c:pt idx="37" formatCode="0.00%">
                  <c:v>-0.16673982168902723</c:v>
                </c:pt>
                <c:pt idx="38" formatCode="0.00%">
                  <c:v>-0.17120832893047422</c:v>
                </c:pt>
                <c:pt idx="39" formatCode="0.00%">
                  <c:v>-0.17222760683693261</c:v>
                </c:pt>
                <c:pt idx="40" formatCode="0.00%">
                  <c:v>-0.17017625148621396</c:v>
                </c:pt>
                <c:pt idx="41" formatCode="0.00%">
                  <c:v>-0.16832478653263161</c:v>
                </c:pt>
                <c:pt idx="42" formatCode="0.00%">
                  <c:v>-0.16719386622276922</c:v>
                </c:pt>
                <c:pt idx="43" formatCode="0.00%">
                  <c:v>-0.16718475503158681</c:v>
                </c:pt>
                <c:pt idx="44" formatCode="0.00%">
                  <c:v>-0.16525852421971976</c:v>
                </c:pt>
                <c:pt idx="45" formatCode="0.00%">
                  <c:v>-0.16220546537905955</c:v>
                </c:pt>
                <c:pt idx="46" formatCode="0.00%">
                  <c:v>-0.16090922364271054</c:v>
                </c:pt>
                <c:pt idx="47" formatCode="0.00%">
                  <c:v>-0.15975161695200557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76-244F-9A0F-BA3484C8ABDD}"/>
            </c:ext>
          </c:extLst>
        </c:ser>
        <c:ser>
          <c:idx val="13"/>
          <c:order val="13"/>
          <c:tx>
            <c:strRef>
              <c:f>'SOLAR PV'!$CC$4</c:f>
              <c:strCache>
                <c:ptCount val="1"/>
                <c:pt idx="0">
                  <c:v>Berkeley Lab Median Small Non-Res.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PV'!$CC$5:$CC$53</c:f>
              <c:numCache>
                <c:formatCode>General</c:formatCode>
                <c:ptCount val="49"/>
                <c:pt idx="26" formatCode="0.00%">
                  <c:v>-0.21630414897622974</c:v>
                </c:pt>
                <c:pt idx="27" formatCode="0.00%">
                  <c:v>-0.20658237919667766</c:v>
                </c:pt>
                <c:pt idx="28" formatCode="0.00%">
                  <c:v>-0.20158508197667424</c:v>
                </c:pt>
                <c:pt idx="29" formatCode="0.00%">
                  <c:v>-0.20004441606209222</c:v>
                </c:pt>
                <c:pt idx="30" formatCode="0.00%">
                  <c:v>-0.19225198919192155</c:v>
                </c:pt>
                <c:pt idx="31" formatCode="0.00%">
                  <c:v>-0.18434102697819987</c:v>
                </c:pt>
                <c:pt idx="32" formatCode="0.00%">
                  <c:v>-0.17602030917389655</c:v>
                </c:pt>
                <c:pt idx="33" formatCode="0.00%">
                  <c:v>-0.16781915735397279</c:v>
                </c:pt>
                <c:pt idx="34" formatCode="0.00%">
                  <c:v>-0.16382745443639646</c:v>
                </c:pt>
                <c:pt idx="35" formatCode="0.00%">
                  <c:v>-0.16517970778509139</c:v>
                </c:pt>
                <c:pt idx="36" formatCode="0.00%">
                  <c:v>-0.16418395198213342</c:v>
                </c:pt>
                <c:pt idx="37" formatCode="0.00%">
                  <c:v>-0.16866292113891423</c:v>
                </c:pt>
                <c:pt idx="38" formatCode="0.00%">
                  <c:v>-0.17576066621896358</c:v>
                </c:pt>
                <c:pt idx="39" formatCode="0.00%">
                  <c:v>-0.17843581450980006</c:v>
                </c:pt>
                <c:pt idx="40" formatCode="0.00%">
                  <c:v>-0.17753351984377019</c:v>
                </c:pt>
                <c:pt idx="41" formatCode="0.00%">
                  <c:v>-0.17660684513315861</c:v>
                </c:pt>
                <c:pt idx="42" formatCode="0.00%">
                  <c:v>-0.1774336099109125</c:v>
                </c:pt>
                <c:pt idx="43" formatCode="0.00%">
                  <c:v>-0.17781553683244855</c:v>
                </c:pt>
                <c:pt idx="44" formatCode="0.00%">
                  <c:v>-0.17632866368898137</c:v>
                </c:pt>
                <c:pt idx="45" formatCode="0.00%">
                  <c:v>-0.17535497615990892</c:v>
                </c:pt>
                <c:pt idx="46" formatCode="0.00%">
                  <c:v>-0.17463198277988012</c:v>
                </c:pt>
                <c:pt idx="47" formatCode="0.00%">
                  <c:v>-0.17207369807607176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76-244F-9A0F-BA3484C8ABDD}"/>
            </c:ext>
          </c:extLst>
        </c:ser>
        <c:ser>
          <c:idx val="14"/>
          <c:order val="14"/>
          <c:tx>
            <c:strRef>
              <c:f>'SOLAR PV'!$CD$4</c:f>
              <c:strCache>
                <c:ptCount val="1"/>
                <c:pt idx="0">
                  <c:v>Berkeley Lab Median Large Non-Res. 2023$Wdc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PV'!$CD$5:$CD$53</c:f>
              <c:numCache>
                <c:formatCode>General</c:formatCode>
                <c:ptCount val="49"/>
                <c:pt idx="29" formatCode="0.00%">
                  <c:v>-0.20634962069867091</c:v>
                </c:pt>
                <c:pt idx="30" formatCode="0.00%">
                  <c:v>-0.20041253736146702</c:v>
                </c:pt>
                <c:pt idx="31" formatCode="0.00%">
                  <c:v>-0.19365285788905162</c:v>
                </c:pt>
                <c:pt idx="32" formatCode="0.00%">
                  <c:v>-0.18877708601202881</c:v>
                </c:pt>
                <c:pt idx="33" formatCode="0.00%">
                  <c:v>-0.17565014182387251</c:v>
                </c:pt>
                <c:pt idx="34" formatCode="0.00%">
                  <c:v>-0.1701864532438494</c:v>
                </c:pt>
                <c:pt idx="35" formatCode="0.00%">
                  <c:v>-0.17622989347886864</c:v>
                </c:pt>
                <c:pt idx="36" formatCode="0.00%">
                  <c:v>-0.17634235110748875</c:v>
                </c:pt>
                <c:pt idx="37" formatCode="0.00%">
                  <c:v>-0.17749142019874398</c:v>
                </c:pt>
                <c:pt idx="38" formatCode="0.00%">
                  <c:v>-0.1855693400462719</c:v>
                </c:pt>
                <c:pt idx="39" formatCode="0.00%">
                  <c:v>-0.18931086706561773</c:v>
                </c:pt>
                <c:pt idx="40" formatCode="0.00%">
                  <c:v>-0.18954849789469497</c:v>
                </c:pt>
                <c:pt idx="41" formatCode="0.00%">
                  <c:v>-0.19059543745827368</c:v>
                </c:pt>
                <c:pt idx="42" formatCode="0.00%">
                  <c:v>-0.1900889584003399</c:v>
                </c:pt>
                <c:pt idx="43" formatCode="0.00%">
                  <c:v>-0.18927539288938589</c:v>
                </c:pt>
                <c:pt idx="44" formatCode="0.00%">
                  <c:v>-0.18948199509067387</c:v>
                </c:pt>
                <c:pt idx="45" formatCode="0.00%">
                  <c:v>-0.19028327993399818</c:v>
                </c:pt>
                <c:pt idx="46" formatCode="0.00%">
                  <c:v>-0.193056377291556</c:v>
                </c:pt>
                <c:pt idx="47" formatCode="0.00%">
                  <c:v>-0.19043865781474101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76-244F-9A0F-BA3484C8ABDD}"/>
            </c:ext>
          </c:extLst>
        </c:ser>
        <c:ser>
          <c:idx val="15"/>
          <c:order val="15"/>
          <c:tx>
            <c:strRef>
              <c:f>'SOLAR PV'!$CE$4</c:f>
              <c:strCache>
                <c:ptCount val="1"/>
                <c:pt idx="0">
                  <c:v>IRENA 5th percentile Total installed cost (2023 USD/kW)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2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PV'!$CE$5:$CE$53</c:f>
              <c:numCache>
                <c:formatCode>General</c:formatCode>
                <c:ptCount val="49"/>
                <c:pt idx="35" formatCode="0.00%">
                  <c:v>-0.22457545074157881</c:v>
                </c:pt>
                <c:pt idx="36" formatCode="0.00%">
                  <c:v>-0.22722137829885158</c:v>
                </c:pt>
                <c:pt idx="37" formatCode="0.00%">
                  <c:v>-0.23254160095874965</c:v>
                </c:pt>
                <c:pt idx="38" formatCode="0.00%">
                  <c:v>-0.23718358321830435</c:v>
                </c:pt>
                <c:pt idx="39" formatCode="0.00%">
                  <c:v>-0.24116356119164428</c:v>
                </c:pt>
                <c:pt idx="40" formatCode="0.00%">
                  <c:v>-0.2445754940691014</c:v>
                </c:pt>
                <c:pt idx="41" formatCode="0.00%">
                  <c:v>-0.24668252250369194</c:v>
                </c:pt>
                <c:pt idx="42" formatCode="0.00%">
                  <c:v>-0.25104613706060919</c:v>
                </c:pt>
                <c:pt idx="43" formatCode="0.00%">
                  <c:v>-0.24876134155170138</c:v>
                </c:pt>
                <c:pt idx="44" formatCode="0.00%">
                  <c:v>-0.25030428688261441</c:v>
                </c:pt>
                <c:pt idx="45" formatCode="0.00%">
                  <c:v>-0.25665392792821862</c:v>
                </c:pt>
                <c:pt idx="46" formatCode="0.00%">
                  <c:v>-0.25449978662580763</c:v>
                </c:pt>
                <c:pt idx="47" formatCode="0.00%">
                  <c:v>-0.25437303461381455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A76-244F-9A0F-BA3484C8ABDD}"/>
            </c:ext>
          </c:extLst>
        </c:ser>
        <c:ser>
          <c:idx val="16"/>
          <c:order val="16"/>
          <c:tx>
            <c:strRef>
              <c:f>'SOLAR PV'!$CF$4</c:f>
              <c:strCache>
                <c:ptCount val="1"/>
                <c:pt idx="0">
                  <c:v>IRENA Weighted average Total installed cost (2023 USD/kW)</c:v>
                </c:pt>
              </c:strCache>
            </c:strRef>
          </c:tx>
          <c:spPr>
            <a:ln w="19050" cap="rnd">
              <a:solidFill>
                <a:srgbClr val="FF0000">
                  <a:alpha val="5485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PV'!$CF$5:$CF$53</c:f>
              <c:numCache>
                <c:formatCode>General</c:formatCode>
                <c:ptCount val="49"/>
                <c:pt idx="35" formatCode="0.00%">
                  <c:v>-0.2055512453673658</c:v>
                </c:pt>
                <c:pt idx="36" formatCode="0.00%">
                  <c:v>-0.20328087791708815</c:v>
                </c:pt>
                <c:pt idx="37" formatCode="0.00%">
                  <c:v>-0.21221682072713954</c:v>
                </c:pt>
                <c:pt idx="38" formatCode="0.00%">
                  <c:v>-0.21376058274679643</c:v>
                </c:pt>
                <c:pt idx="39" formatCode="0.00%">
                  <c:v>-0.21444653387967227</c:v>
                </c:pt>
                <c:pt idx="40" formatCode="0.00%">
                  <c:v>-0.22409208234114519</c:v>
                </c:pt>
                <c:pt idx="41" formatCode="0.00%">
                  <c:v>-0.22375771260426847</c:v>
                </c:pt>
                <c:pt idx="42" formatCode="0.00%">
                  <c:v>-0.22583466879539615</c:v>
                </c:pt>
                <c:pt idx="43" formatCode="0.00%">
                  <c:v>-0.22952287349904055</c:v>
                </c:pt>
                <c:pt idx="44" formatCode="0.00%">
                  <c:v>-0.23495685488934048</c:v>
                </c:pt>
                <c:pt idx="45" formatCode="0.00%">
                  <c:v>-0.23734999678509738</c:v>
                </c:pt>
                <c:pt idx="46" formatCode="0.00%">
                  <c:v>-0.23731270430637219</c:v>
                </c:pt>
                <c:pt idx="47" formatCode="0.00%">
                  <c:v>-0.23585556514562667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A76-244F-9A0F-BA3484C8ABDD}"/>
            </c:ext>
          </c:extLst>
        </c:ser>
        <c:ser>
          <c:idx val="17"/>
          <c:order val="17"/>
          <c:tx>
            <c:strRef>
              <c:f>'SOLAR PV'!$CG$4</c:f>
              <c:strCache>
                <c:ptCount val="1"/>
                <c:pt idx="0">
                  <c:v>IRENA 95th percentile Total installed cost (2023 USD/kW)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PV'!$CG$5:$CG$53</c:f>
              <c:numCache>
                <c:formatCode>General</c:formatCode>
                <c:ptCount val="49"/>
                <c:pt idx="35" formatCode="0.00%">
                  <c:v>-0.17521193617131259</c:v>
                </c:pt>
                <c:pt idx="36" formatCode="0.00%">
                  <c:v>-0.16627506566266648</c:v>
                </c:pt>
                <c:pt idx="37" formatCode="0.00%">
                  <c:v>-0.16927737662411491</c:v>
                </c:pt>
                <c:pt idx="38" formatCode="0.00%">
                  <c:v>-0.17528970520608533</c:v>
                </c:pt>
                <c:pt idx="39" formatCode="0.00%">
                  <c:v>-0.17334472189687833</c:v>
                </c:pt>
                <c:pt idx="40" formatCode="0.00%">
                  <c:v>-0.18279854545107455</c:v>
                </c:pt>
                <c:pt idx="41" formatCode="0.00%">
                  <c:v>-0.1898225683487168</c:v>
                </c:pt>
                <c:pt idx="42" formatCode="0.00%">
                  <c:v>-0.18962228989567309</c:v>
                </c:pt>
                <c:pt idx="43" formatCode="0.00%">
                  <c:v>-0.18825848522720889</c:v>
                </c:pt>
                <c:pt idx="44" formatCode="0.00%">
                  <c:v>-0.19495219414428278</c:v>
                </c:pt>
                <c:pt idx="45" formatCode="0.00%">
                  <c:v>-0.19258892707826125</c:v>
                </c:pt>
                <c:pt idx="46" formatCode="0.00%">
                  <c:v>-0.20004397226616988</c:v>
                </c:pt>
                <c:pt idx="47" formatCode="0.00%">
                  <c:v>-0.20205376434686062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76-244F-9A0F-BA3484C8ABDD}"/>
            </c:ext>
          </c:extLst>
        </c:ser>
        <c:ser>
          <c:idx val="18"/>
          <c:order val="18"/>
          <c:tx>
            <c:strRef>
              <c:f>'SOLAR PV'!$CH$4</c:f>
              <c:strCache>
                <c:ptCount val="1"/>
                <c:pt idx="0">
                  <c:v> Nemet PCDB, Fraunhofer 2023$/kW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PV'!$CH$5:$CH$53</c:f>
              <c:numCache>
                <c:formatCode>0.00%</c:formatCode>
                <c:ptCount val="49"/>
                <c:pt idx="6">
                  <c:v>-0.2286193403542125</c:v>
                </c:pt>
                <c:pt idx="7">
                  <c:v>-0.206619737133791</c:v>
                </c:pt>
                <c:pt idx="8">
                  <c:v>-0.19659660320607086</c:v>
                </c:pt>
                <c:pt idx="9">
                  <c:v>-0.19242751472638897</c:v>
                </c:pt>
                <c:pt idx="10">
                  <c:v>-0.21969650010598019</c:v>
                </c:pt>
                <c:pt idx="11">
                  <c:v>-0.24441559187495265</c:v>
                </c:pt>
                <c:pt idx="12">
                  <c:v>-0.23866361723612062</c:v>
                </c:pt>
                <c:pt idx="13">
                  <c:v>-0.22409540847658105</c:v>
                </c:pt>
                <c:pt idx="14">
                  <c:v>-0.22947246962964229</c:v>
                </c:pt>
                <c:pt idx="15">
                  <c:v>-0.22976426372661651</c:v>
                </c:pt>
                <c:pt idx="16">
                  <c:v>-0.23379996988904284</c:v>
                </c:pt>
                <c:pt idx="17">
                  <c:v>-0.23055646748257475</c:v>
                </c:pt>
                <c:pt idx="18">
                  <c:v>-0.22946869350547716</c:v>
                </c:pt>
                <c:pt idx="19">
                  <c:v>-0.23897853200316233</c:v>
                </c:pt>
                <c:pt idx="20">
                  <c:v>-0.2479781321273109</c:v>
                </c:pt>
                <c:pt idx="21">
                  <c:v>-0.23559897090826964</c:v>
                </c:pt>
                <c:pt idx="22">
                  <c:v>-0.24421108089532229</c:v>
                </c:pt>
                <c:pt idx="23">
                  <c:v>-0.24171137297205447</c:v>
                </c:pt>
                <c:pt idx="24">
                  <c:v>-0.24117705776225806</c:v>
                </c:pt>
                <c:pt idx="25">
                  <c:v>-0.23756955327286355</c:v>
                </c:pt>
                <c:pt idx="26">
                  <c:v>-0.23481242715511863</c:v>
                </c:pt>
                <c:pt idx="27">
                  <c:v>-0.24359960158695548</c:v>
                </c:pt>
                <c:pt idx="28">
                  <c:v>-0.23743438216451895</c:v>
                </c:pt>
                <c:pt idx="29">
                  <c:v>-0.22726154462145265</c:v>
                </c:pt>
                <c:pt idx="30">
                  <c:v>-0.21661376227852813</c:v>
                </c:pt>
                <c:pt idx="31">
                  <c:v>-0.21519066077153681</c:v>
                </c:pt>
                <c:pt idx="32">
                  <c:v>-0.21389437059402594</c:v>
                </c:pt>
                <c:pt idx="33">
                  <c:v>-0.22531438212960597</c:v>
                </c:pt>
                <c:pt idx="34">
                  <c:v>-0.22049136170211281</c:v>
                </c:pt>
                <c:pt idx="35">
                  <c:v>-0.22965871794035042</c:v>
                </c:pt>
                <c:pt idx="36">
                  <c:v>-0.2462989189319349</c:v>
                </c:pt>
                <c:pt idx="37">
                  <c:v>-0.2489792385528381</c:v>
                </c:pt>
                <c:pt idx="38">
                  <c:v>-0.25051453818665315</c:v>
                </c:pt>
                <c:pt idx="39">
                  <c:v>-0.24206693407670254</c:v>
                </c:pt>
                <c:pt idx="40">
                  <c:v>-0.24230112241647339</c:v>
                </c:pt>
                <c:pt idx="41">
                  <c:v>-0.24806856174672642</c:v>
                </c:pt>
                <c:pt idx="42">
                  <c:v>-0.2520642111157777</c:v>
                </c:pt>
                <c:pt idx="43">
                  <c:v>-0.25686509177715799</c:v>
                </c:pt>
                <c:pt idx="44">
                  <c:v>-0.26475807358374748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76-244F-9A0F-BA3484C8ABDD}"/>
            </c:ext>
          </c:extLst>
        </c:ser>
        <c:ser>
          <c:idx val="19"/>
          <c:order val="19"/>
          <c:tx>
            <c:strRef>
              <c:f>'SOLAR PV'!$CI$4</c:f>
              <c:strCache>
                <c:ptCount val="1"/>
                <c:pt idx="0">
                  <c:v>Rupert Way/ IIASA I  $2023/KW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PV'!$CI$5:$CI$53</c:f>
              <c:numCache>
                <c:formatCode>0.00%</c:formatCode>
                <c:ptCount val="49"/>
                <c:pt idx="21">
                  <c:v>-0.38840969234211198</c:v>
                </c:pt>
                <c:pt idx="23">
                  <c:v>-0.42256890191827801</c:v>
                </c:pt>
                <c:pt idx="24">
                  <c:v>-0.34757501352499187</c:v>
                </c:pt>
                <c:pt idx="26">
                  <c:v>-0.37634683829805404</c:v>
                </c:pt>
                <c:pt idx="28">
                  <c:v>-0.34686346634110876</c:v>
                </c:pt>
                <c:pt idx="29">
                  <c:v>-0.33038315858247347</c:v>
                </c:pt>
                <c:pt idx="30">
                  <c:v>-0.35203805782055908</c:v>
                </c:pt>
                <c:pt idx="31">
                  <c:v>-0.34225742313201357</c:v>
                </c:pt>
                <c:pt idx="33">
                  <c:v>-0.31619763979212223</c:v>
                </c:pt>
                <c:pt idx="35">
                  <c:v>-0.28740943735838775</c:v>
                </c:pt>
                <c:pt idx="36">
                  <c:v>-0.26391970536402976</c:v>
                </c:pt>
                <c:pt idx="38">
                  <c:v>-0.24898181521982132</c:v>
                </c:pt>
                <c:pt idx="39">
                  <c:v>-0.27620202452764164</c:v>
                </c:pt>
                <c:pt idx="40">
                  <c:v>-0.27972933202319217</c:v>
                </c:pt>
                <c:pt idx="41">
                  <c:v>-0.27737891183520624</c:v>
                </c:pt>
                <c:pt idx="42">
                  <c:v>-0.27514037618264287</c:v>
                </c:pt>
                <c:pt idx="44">
                  <c:v>-0.26727594537081001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A76-244F-9A0F-BA3484C8ABDD}"/>
            </c:ext>
          </c:extLst>
        </c:ser>
        <c:ser>
          <c:idx val="20"/>
          <c:order val="20"/>
          <c:tx>
            <c:strRef>
              <c:f>'SOLAR PV'!$CJ$4</c:f>
              <c:strCache>
                <c:ptCount val="1"/>
                <c:pt idx="0">
                  <c:v>Rupert Way/ IIASA II  $2023/KW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PV'!$CJ$5:$CJ$53</c:f>
              <c:numCache>
                <c:formatCode>0.00%</c:formatCode>
                <c:ptCount val="49"/>
                <c:pt idx="33">
                  <c:v>-0.25251519679578527</c:v>
                </c:pt>
                <c:pt idx="38">
                  <c:v>-0.224062794868232</c:v>
                </c:pt>
                <c:pt idx="41">
                  <c:v>-0.22337668081895046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A76-244F-9A0F-BA3484C8ABDD}"/>
            </c:ext>
          </c:extLst>
        </c:ser>
        <c:ser>
          <c:idx val="21"/>
          <c:order val="21"/>
          <c:tx>
            <c:strRef>
              <c:f>'SOLAR PV'!$CK$4</c:f>
              <c:strCache>
                <c:ptCount val="1"/>
                <c:pt idx="0">
                  <c:v>  Rupert Way/ IIASA III $2023/KW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PV'!$CK$5:$CK$53</c:f>
              <c:numCache>
                <c:formatCode>0.00%</c:formatCode>
                <c:ptCount val="49"/>
                <c:pt idx="41">
                  <c:v>-0.30265820291149226</c:v>
                </c:pt>
                <c:pt idx="42">
                  <c:v>-0.26191991249955482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A76-244F-9A0F-BA3484C8ABDD}"/>
            </c:ext>
          </c:extLst>
        </c:ser>
        <c:ser>
          <c:idx val="22"/>
          <c:order val="22"/>
          <c:tx>
            <c:strRef>
              <c:f>'SOLAR PV'!$CL$4</c:f>
              <c:strCache>
                <c:ptCount val="1"/>
                <c:pt idx="0">
                  <c:v>Santa Fe  2023 USD/kWh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PV'!$CL$5:$CL$53</c:f>
              <c:numCache>
                <c:formatCode>0.00%</c:formatCode>
                <c:ptCount val="49"/>
                <c:pt idx="6">
                  <c:v>-0.38876889328299169</c:v>
                </c:pt>
                <c:pt idx="7">
                  <c:v>-0.38052154173348585</c:v>
                </c:pt>
                <c:pt idx="8">
                  <c:v>-0.35599876373191508</c:v>
                </c:pt>
                <c:pt idx="9">
                  <c:v>-0.34777268332710265</c:v>
                </c:pt>
                <c:pt idx="10">
                  <c:v>-0.34852071571579724</c:v>
                </c:pt>
                <c:pt idx="11">
                  <c:v>-0.34955245562019577</c:v>
                </c:pt>
                <c:pt idx="12">
                  <c:v>-0.34436439909469363</c:v>
                </c:pt>
                <c:pt idx="13">
                  <c:v>-0.33160900922115732</c:v>
                </c:pt>
                <c:pt idx="14">
                  <c:v>-0.31975292846595715</c:v>
                </c:pt>
                <c:pt idx="15">
                  <c:v>-0.31745116103854731</c:v>
                </c:pt>
                <c:pt idx="16">
                  <c:v>-0.31517570225328095</c:v>
                </c:pt>
                <c:pt idx="17">
                  <c:v>-0.31333758912226339</c:v>
                </c:pt>
                <c:pt idx="18">
                  <c:v>-0.31161639810637154</c:v>
                </c:pt>
                <c:pt idx="19">
                  <c:v>-0.31168345788918606</c:v>
                </c:pt>
                <c:pt idx="20">
                  <c:v>-0.31097981885508252</c:v>
                </c:pt>
                <c:pt idx="21">
                  <c:v>-0.30608316146388503</c:v>
                </c:pt>
                <c:pt idx="22">
                  <c:v>-0.30706190097708264</c:v>
                </c:pt>
                <c:pt idx="23">
                  <c:v>-0.30634915700628274</c:v>
                </c:pt>
                <c:pt idx="24">
                  <c:v>-0.30127880996302592</c:v>
                </c:pt>
                <c:pt idx="25">
                  <c:v>-0.29630993775520942</c:v>
                </c:pt>
                <c:pt idx="26">
                  <c:v>-0.29447743050599373</c:v>
                </c:pt>
                <c:pt idx="27">
                  <c:v>-0.29008544333944997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A76-244F-9A0F-BA3484C8ABDD}"/>
            </c:ext>
          </c:extLst>
        </c:ser>
        <c:ser>
          <c:idx val="23"/>
          <c:order val="23"/>
          <c:tx>
            <c:strRef>
              <c:f>'SOLAR PV'!$CM$4</c:f>
              <c:strCache>
                <c:ptCount val="1"/>
                <c:pt idx="0">
                  <c:v> Gan 2015 2023$/kW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PV'!$CM$5:$CM$53</c:f>
              <c:numCache>
                <c:formatCode>0.00%</c:formatCode>
                <c:ptCount val="49"/>
                <c:pt idx="6">
                  <c:v>-0.26787183208621279</c:v>
                </c:pt>
                <c:pt idx="7">
                  <c:v>-0.26859624400077164</c:v>
                </c:pt>
                <c:pt idx="8">
                  <c:v>-0.26016712966489175</c:v>
                </c:pt>
                <c:pt idx="9">
                  <c:v>-0.26374429473660455</c:v>
                </c:pt>
                <c:pt idx="10">
                  <c:v>-0.27140543449998789</c:v>
                </c:pt>
                <c:pt idx="11">
                  <c:v>-0.28545863744164202</c:v>
                </c:pt>
                <c:pt idx="12">
                  <c:v>-0.26843733497917821</c:v>
                </c:pt>
                <c:pt idx="13">
                  <c:v>-0.25888394929858338</c:v>
                </c:pt>
                <c:pt idx="14">
                  <c:v>-0.25014552682255431</c:v>
                </c:pt>
                <c:pt idx="15">
                  <c:v>-0.24686958908273438</c:v>
                </c:pt>
                <c:pt idx="16">
                  <c:v>-0.25165020917899728</c:v>
                </c:pt>
                <c:pt idx="17">
                  <c:v>-0.25261031821527635</c:v>
                </c:pt>
                <c:pt idx="18">
                  <c:v>-0.25482153837083876</c:v>
                </c:pt>
                <c:pt idx="19">
                  <c:v>-0.25018054529103273</c:v>
                </c:pt>
                <c:pt idx="20">
                  <c:v>-0.24858449502091151</c:v>
                </c:pt>
                <c:pt idx="21">
                  <c:v>-0.2414472050582116</c:v>
                </c:pt>
                <c:pt idx="22">
                  <c:v>-0.24524318675045764</c:v>
                </c:pt>
                <c:pt idx="23">
                  <c:v>-0.2466255017564869</c:v>
                </c:pt>
                <c:pt idx="24">
                  <c:v>-0.24298292964392443</c:v>
                </c:pt>
                <c:pt idx="25">
                  <c:v>-0.24379537489221803</c:v>
                </c:pt>
                <c:pt idx="26">
                  <c:v>-0.23933787449429156</c:v>
                </c:pt>
                <c:pt idx="27">
                  <c:v>-0.23309825324520539</c:v>
                </c:pt>
                <c:pt idx="28">
                  <c:v>-0.22911813259172698</c:v>
                </c:pt>
                <c:pt idx="29">
                  <c:v>-0.21688131451300929</c:v>
                </c:pt>
                <c:pt idx="30">
                  <c:v>-0.20929298515050132</c:v>
                </c:pt>
                <c:pt idx="31">
                  <c:v>-0.19991813627187682</c:v>
                </c:pt>
                <c:pt idx="32">
                  <c:v>-0.19165532457507661</c:v>
                </c:pt>
                <c:pt idx="33">
                  <c:v>-0.19663078500434372</c:v>
                </c:pt>
                <c:pt idx="34">
                  <c:v>-0.19456986011822364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A76-244F-9A0F-BA3484C8ABDD}"/>
            </c:ext>
          </c:extLst>
        </c:ser>
        <c:ser>
          <c:idx val="24"/>
          <c:order val="24"/>
          <c:tx>
            <c:strRef>
              <c:f>'SOLAR PV'!$CN$4</c:f>
              <c:strCache>
                <c:ptCount val="1"/>
                <c:pt idx="0">
                  <c:v> IEA $2023/KW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PV'!$CN$5:$CN$53</c:f>
              <c:numCache>
                <c:formatCode>0.00%</c:formatCode>
                <c:ptCount val="49"/>
                <c:pt idx="6">
                  <c:v>-0.27122862475431386</c:v>
                </c:pt>
                <c:pt idx="7">
                  <c:v>-0.27624330279894316</c:v>
                </c:pt>
                <c:pt idx="8">
                  <c:v>-0.2628701898402187</c:v>
                </c:pt>
                <c:pt idx="9">
                  <c:v>-0.25823171208548668</c:v>
                </c:pt>
                <c:pt idx="10">
                  <c:v>-0.27349172677715639</c:v>
                </c:pt>
                <c:pt idx="11">
                  <c:v>-0.28858116224398234</c:v>
                </c:pt>
                <c:pt idx="12">
                  <c:v>-0.28691946224929032</c:v>
                </c:pt>
                <c:pt idx="13">
                  <c:v>-0.2694501055725852</c:v>
                </c:pt>
                <c:pt idx="14">
                  <c:v>-0.25600433990092586</c:v>
                </c:pt>
                <c:pt idx="15">
                  <c:v>-0.25692490959083969</c:v>
                </c:pt>
                <c:pt idx="16">
                  <c:v>-0.25759374331066032</c:v>
                </c:pt>
                <c:pt idx="17">
                  <c:v>-0.25305697879765798</c:v>
                </c:pt>
                <c:pt idx="18">
                  <c:v>-0.25447378694054723</c:v>
                </c:pt>
                <c:pt idx="19">
                  <c:v>-0.25645328386481514</c:v>
                </c:pt>
                <c:pt idx="20">
                  <c:v>-0.24920901615786506</c:v>
                </c:pt>
                <c:pt idx="21">
                  <c:v>-0.24111462592961808</c:v>
                </c:pt>
                <c:pt idx="22">
                  <c:v>-0.23994276247909463</c:v>
                </c:pt>
                <c:pt idx="23">
                  <c:v>-0.23768285932277666</c:v>
                </c:pt>
                <c:pt idx="24">
                  <c:v>-0.24059826072035062</c:v>
                </c:pt>
                <c:pt idx="25">
                  <c:v>-0.23613274249179628</c:v>
                </c:pt>
                <c:pt idx="26">
                  <c:v>-0.23148619357969402</c:v>
                </c:pt>
                <c:pt idx="27">
                  <c:v>-0.24069449604375903</c:v>
                </c:pt>
                <c:pt idx="28">
                  <c:v>-0.22672344226673113</c:v>
                </c:pt>
                <c:pt idx="29">
                  <c:v>-0.21364922173429712</c:v>
                </c:pt>
                <c:pt idx="30">
                  <c:v>-0.21043655948942019</c:v>
                </c:pt>
                <c:pt idx="31">
                  <c:v>-0.20818906079933774</c:v>
                </c:pt>
                <c:pt idx="32">
                  <c:v>-0.20405499633637403</c:v>
                </c:pt>
                <c:pt idx="33">
                  <c:v>-0.21602231785722514</c:v>
                </c:pt>
                <c:pt idx="34">
                  <c:v>-0.21518159015901861</c:v>
                </c:pt>
                <c:pt idx="35">
                  <c:v>-0.22921309590858296</c:v>
                </c:pt>
                <c:pt idx="36">
                  <c:v>-0.23157946661116569</c:v>
                </c:pt>
                <c:pt idx="37">
                  <c:v>-0.2312845745613108</c:v>
                </c:pt>
                <c:pt idx="38">
                  <c:v>-0.22722396303216841</c:v>
                </c:pt>
                <c:pt idx="39">
                  <c:v>-0.22839178613977973</c:v>
                </c:pt>
                <c:pt idx="40">
                  <c:v>-0.22957472442764582</c:v>
                </c:pt>
                <c:pt idx="41">
                  <c:v>-0.23153837561166768</c:v>
                </c:pt>
                <c:pt idx="42">
                  <c:v>-0.24405389853722048</c:v>
                </c:pt>
                <c:pt idx="43">
                  <c:v>-0.25193654827750966</c:v>
                </c:pt>
                <c:pt idx="44">
                  <c:v>-0.26371385381351187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A76-244F-9A0F-BA3484C8ABDD}"/>
            </c:ext>
          </c:extLst>
        </c:ser>
        <c:ser>
          <c:idx val="25"/>
          <c:order val="25"/>
          <c:tx>
            <c:strRef>
              <c:f>'SOLAR PV'!$CO$4</c:f>
              <c:strCache>
                <c:ptCount val="1"/>
                <c:pt idx="0">
                  <c:v> IEA Maycok $2023/W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PV'!$CO$5:$CO$53</c:f>
              <c:numCache>
                <c:formatCode>0.00%</c:formatCode>
                <c:ptCount val="49"/>
                <c:pt idx="6">
                  <c:v>-0.27122862475431386</c:v>
                </c:pt>
                <c:pt idx="7">
                  <c:v>-0.27624330279894316</c:v>
                </c:pt>
                <c:pt idx="8">
                  <c:v>-0.2628701898402187</c:v>
                </c:pt>
                <c:pt idx="9">
                  <c:v>-0.25823171208548668</c:v>
                </c:pt>
                <c:pt idx="10">
                  <c:v>-0.27349172677715639</c:v>
                </c:pt>
                <c:pt idx="11">
                  <c:v>-0.28858116224398234</c:v>
                </c:pt>
                <c:pt idx="12">
                  <c:v>-0.28691946224929032</c:v>
                </c:pt>
                <c:pt idx="13">
                  <c:v>-0.2694501055725852</c:v>
                </c:pt>
                <c:pt idx="14">
                  <c:v>-0.25600433990092586</c:v>
                </c:pt>
                <c:pt idx="15">
                  <c:v>-0.25692490959083969</c:v>
                </c:pt>
                <c:pt idx="16">
                  <c:v>-0.25759374331066032</c:v>
                </c:pt>
                <c:pt idx="17">
                  <c:v>-0.25305697879765798</c:v>
                </c:pt>
                <c:pt idx="18">
                  <c:v>-0.25447378694054723</c:v>
                </c:pt>
                <c:pt idx="19">
                  <c:v>-0.25645328386481514</c:v>
                </c:pt>
                <c:pt idx="20">
                  <c:v>-0.24920901615786506</c:v>
                </c:pt>
                <c:pt idx="21">
                  <c:v>-0.24111462592961808</c:v>
                </c:pt>
                <c:pt idx="22">
                  <c:v>-0.23994276247909463</c:v>
                </c:pt>
                <c:pt idx="23">
                  <c:v>-0.23768285932277666</c:v>
                </c:pt>
                <c:pt idx="24">
                  <c:v>-0.24059826072035062</c:v>
                </c:pt>
                <c:pt idx="25">
                  <c:v>-0.23613274249179628</c:v>
                </c:pt>
                <c:pt idx="26">
                  <c:v>-0.23148619357969402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A76-244F-9A0F-BA3484C8ABDD}"/>
            </c:ext>
          </c:extLst>
        </c:ser>
        <c:ser>
          <c:idx val="26"/>
          <c:order val="26"/>
          <c:tx>
            <c:strRef>
              <c:f>'SOLAR PV'!$CP$4</c:f>
              <c:strCache>
                <c:ptCount val="1"/>
                <c:pt idx="0">
                  <c:v> IEA Swanson  $2023/W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PV'!$CP$5:$CP$53</c:f>
              <c:numCache>
                <c:formatCode>0.00%</c:formatCode>
                <c:ptCount val="49"/>
                <c:pt idx="6">
                  <c:v>-0.2601326254652514</c:v>
                </c:pt>
                <c:pt idx="7">
                  <c:v>-0.24452064727869571</c:v>
                </c:pt>
                <c:pt idx="8">
                  <c:v>-0.2483424704722641</c:v>
                </c:pt>
                <c:pt idx="9">
                  <c:v>-0.24170188611799537</c:v>
                </c:pt>
                <c:pt idx="10">
                  <c:v>-0.23606026138472513</c:v>
                </c:pt>
                <c:pt idx="11">
                  <c:v>-0.25706701521142861</c:v>
                </c:pt>
                <c:pt idx="12">
                  <c:v>-0.26332491386372125</c:v>
                </c:pt>
                <c:pt idx="13">
                  <c:v>-0.25931022938861081</c:v>
                </c:pt>
                <c:pt idx="14">
                  <c:v>-0.24466582959550187</c:v>
                </c:pt>
                <c:pt idx="15">
                  <c:v>-0.24495302717670087</c:v>
                </c:pt>
                <c:pt idx="16">
                  <c:v>-0.24937913066032558</c:v>
                </c:pt>
                <c:pt idx="17">
                  <c:v>-0.24829863208916747</c:v>
                </c:pt>
                <c:pt idx="18">
                  <c:v>-0.24704769920380476</c:v>
                </c:pt>
                <c:pt idx="19">
                  <c:v>-0.24370059814928247</c:v>
                </c:pt>
                <c:pt idx="20">
                  <c:v>-0.24790617586321106</c:v>
                </c:pt>
                <c:pt idx="21">
                  <c:v>-0.242359780883459</c:v>
                </c:pt>
                <c:pt idx="22">
                  <c:v>-0.24385403097517333</c:v>
                </c:pt>
                <c:pt idx="23">
                  <c:v>-0.2416589100950608</c:v>
                </c:pt>
                <c:pt idx="24">
                  <c:v>-0.23783044181183</c:v>
                </c:pt>
                <c:pt idx="25">
                  <c:v>-0.23337118984672023</c:v>
                </c:pt>
                <c:pt idx="26">
                  <c:v>-0.24369394076171902</c:v>
                </c:pt>
                <c:pt idx="27">
                  <c:v>-0.24069449604375903</c:v>
                </c:pt>
                <c:pt idx="28">
                  <c:v>-0.22672344226673113</c:v>
                </c:pt>
                <c:pt idx="29">
                  <c:v>-0.21364922173429712</c:v>
                </c:pt>
                <c:pt idx="30">
                  <c:v>-0.21043655948942019</c:v>
                </c:pt>
                <c:pt idx="31">
                  <c:v>-0.20818906079933774</c:v>
                </c:pt>
                <c:pt idx="32">
                  <c:v>-0.20405499633637403</c:v>
                </c:pt>
                <c:pt idx="33">
                  <c:v>-0.21602231785722514</c:v>
                </c:pt>
                <c:pt idx="34">
                  <c:v>-0.21518159015901861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A76-244F-9A0F-BA3484C8ABDD}"/>
            </c:ext>
          </c:extLst>
        </c:ser>
        <c:ser>
          <c:idx val="27"/>
          <c:order val="27"/>
          <c:tx>
            <c:strRef>
              <c:f>'SOLAR PV'!$CQ$4</c:f>
              <c:strCache>
                <c:ptCount val="1"/>
                <c:pt idx="0">
                  <c:v> IEA Bloomberg  $2023/W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  <a:alpha val="1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PV'!$CQ$5:$CQ$53</c:f>
              <c:numCache>
                <c:formatCode>0.00%</c:formatCode>
                <c:ptCount val="49"/>
                <c:pt idx="35">
                  <c:v>-0.22921309590858296</c:v>
                </c:pt>
                <c:pt idx="36">
                  <c:v>-0.23157946661116569</c:v>
                </c:pt>
                <c:pt idx="37">
                  <c:v>-0.2312845745613108</c:v>
                </c:pt>
                <c:pt idx="38">
                  <c:v>-0.22722396303216841</c:v>
                </c:pt>
                <c:pt idx="39">
                  <c:v>-0.22839178613977973</c:v>
                </c:pt>
                <c:pt idx="40">
                  <c:v>-0.22957472442764582</c:v>
                </c:pt>
                <c:pt idx="41">
                  <c:v>-0.23153837561166768</c:v>
                </c:pt>
                <c:pt idx="42">
                  <c:v>-0.24405389853722048</c:v>
                </c:pt>
                <c:pt idx="43">
                  <c:v>-0.25193654827750966</c:v>
                </c:pt>
                <c:pt idx="44">
                  <c:v>-0.26371385381351187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A76-244F-9A0F-BA3484C8ABDD}"/>
            </c:ext>
          </c:extLst>
        </c:ser>
        <c:ser>
          <c:idx val="28"/>
          <c:order val="28"/>
          <c:tx>
            <c:strRef>
              <c:f>'SOLAR PV'!$CR$4</c:f>
              <c:strCache>
                <c:ptCount val="1"/>
                <c:pt idx="0">
                  <c:v>Mercure1 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PV'!$CR$5:$CR$53</c:f>
              <c:numCache>
                <c:formatCode>0.00%</c:formatCode>
                <c:ptCount val="49"/>
                <c:pt idx="4">
                  <c:v>-6.4210088475530114E-2</c:v>
                </c:pt>
                <c:pt idx="5">
                  <c:v>-7.0198535465492484E-2</c:v>
                </c:pt>
                <c:pt idx="6">
                  <c:v>-7.4298589514856017E-2</c:v>
                </c:pt>
                <c:pt idx="7">
                  <c:v>-8.843944388431213E-2</c:v>
                </c:pt>
                <c:pt idx="8">
                  <c:v>-0.10046973858887132</c:v>
                </c:pt>
                <c:pt idx="9">
                  <c:v>-0.11839088112830121</c:v>
                </c:pt>
                <c:pt idx="10">
                  <c:v>-0.12256426221626193</c:v>
                </c:pt>
                <c:pt idx="11">
                  <c:v>-0.13177214938517501</c:v>
                </c:pt>
                <c:pt idx="12">
                  <c:v>-0.13336150491728149</c:v>
                </c:pt>
                <c:pt idx="13">
                  <c:v>-0.13582258304775374</c:v>
                </c:pt>
                <c:pt idx="14">
                  <c:v>-0.14130162916947353</c:v>
                </c:pt>
                <c:pt idx="15">
                  <c:v>-0.14253418280422514</c:v>
                </c:pt>
                <c:pt idx="16">
                  <c:v>-0.15303232825624336</c:v>
                </c:pt>
                <c:pt idx="17">
                  <c:v>-0.15583973322595213</c:v>
                </c:pt>
                <c:pt idx="18">
                  <c:v>-0.17755373936001395</c:v>
                </c:pt>
                <c:pt idx="19">
                  <c:v>-0.20000882919384366</c:v>
                </c:pt>
                <c:pt idx="20">
                  <c:v>-0.20382361806720584</c:v>
                </c:pt>
                <c:pt idx="21">
                  <c:v>-0.20533360533704592</c:v>
                </c:pt>
                <c:pt idx="22">
                  <c:v>-0.22322610207577631</c:v>
                </c:pt>
                <c:pt idx="23">
                  <c:v>-0.25548404325159357</c:v>
                </c:pt>
                <c:pt idx="24">
                  <c:v>-0.25997439285518564</c:v>
                </c:pt>
                <c:pt idx="25">
                  <c:v>-0.26608703097560982</c:v>
                </c:pt>
                <c:pt idx="26">
                  <c:v>-0.26489700824596518</c:v>
                </c:pt>
                <c:pt idx="27">
                  <c:v>-0.26333275349200203</c:v>
                </c:pt>
                <c:pt idx="28">
                  <c:v>-0.26071413594164339</c:v>
                </c:pt>
                <c:pt idx="29">
                  <c:v>-0.25211363928871866</c:v>
                </c:pt>
                <c:pt idx="30">
                  <c:v>-0.25534557645912004</c:v>
                </c:pt>
                <c:pt idx="31">
                  <c:v>-0.24370635791528672</c:v>
                </c:pt>
                <c:pt idx="32">
                  <c:v>-0.23553139193754224</c:v>
                </c:pt>
                <c:pt idx="33">
                  <c:v>-0.21287083004760476</c:v>
                </c:pt>
                <c:pt idx="34">
                  <c:v>-0.18226684835507045</c:v>
                </c:pt>
                <c:pt idx="35">
                  <c:v>-0.17030424541461164</c:v>
                </c:pt>
                <c:pt idx="36">
                  <c:v>-0.15880116802096289</c:v>
                </c:pt>
                <c:pt idx="37">
                  <c:v>-0.15328489960419545</c:v>
                </c:pt>
                <c:pt idx="38">
                  <c:v>-0.15752551706603501</c:v>
                </c:pt>
                <c:pt idx="39">
                  <c:v>-0.16021179424331122</c:v>
                </c:pt>
                <c:pt idx="40">
                  <c:v>-0.16457175672484381</c:v>
                </c:pt>
                <c:pt idx="41">
                  <c:v>-0.16100138951823584</c:v>
                </c:pt>
                <c:pt idx="42">
                  <c:v>-0.15852112863231638</c:v>
                </c:pt>
                <c:pt idx="43">
                  <c:v>-0.15977908357226456</c:v>
                </c:pt>
                <c:pt idx="44">
                  <c:v>-0.15511822388532148</c:v>
                </c:pt>
                <c:pt idx="45">
                  <c:v>-0.14898130817286204</c:v>
                </c:pt>
                <c:pt idx="46">
                  <c:v>-0.1491052852117063</c:v>
                </c:pt>
                <c:pt idx="47">
                  <c:v>-0.14734226788726867</c:v>
                </c:pt>
                <c:pt idx="48">
                  <c:v>-0.14732684747340485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A76-244F-9A0F-BA3484C8ABDD}"/>
            </c:ext>
          </c:extLst>
        </c:ser>
        <c:ser>
          <c:idx val="29"/>
          <c:order val="29"/>
          <c:tx>
            <c:strRef>
              <c:f>'SOLAR PV'!$CS$4</c:f>
              <c:strCache>
                <c:ptCount val="1"/>
                <c:pt idx="0">
                  <c:v>Mercure2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PV'!$CS$5:$CS$53</c:f>
              <c:numCache>
                <c:formatCode>0.00%</c:formatCode>
                <c:ptCount val="49"/>
                <c:pt idx="4">
                  <c:v>-6.4210088475530114E-2</c:v>
                </c:pt>
                <c:pt idx="5">
                  <c:v>-7.0198535465492484E-2</c:v>
                </c:pt>
                <c:pt idx="6">
                  <c:v>-7.4298589514856017E-2</c:v>
                </c:pt>
                <c:pt idx="7">
                  <c:v>-8.8723552936974537E-2</c:v>
                </c:pt>
                <c:pt idx="8">
                  <c:v>-0.10062321223526016</c:v>
                </c:pt>
                <c:pt idx="9">
                  <c:v>-0.11839961979737834</c:v>
                </c:pt>
                <c:pt idx="10">
                  <c:v>-0.12254573235664534</c:v>
                </c:pt>
                <c:pt idx="11">
                  <c:v>-0.13116638717613394</c:v>
                </c:pt>
                <c:pt idx="12">
                  <c:v>-0.13452712169427361</c:v>
                </c:pt>
                <c:pt idx="13">
                  <c:v>-0.13969946697485403</c:v>
                </c:pt>
                <c:pt idx="14">
                  <c:v>-0.14725580303255859</c:v>
                </c:pt>
                <c:pt idx="15">
                  <c:v>-0.14806020457520053</c:v>
                </c:pt>
                <c:pt idx="16">
                  <c:v>-0.15873648471081259</c:v>
                </c:pt>
                <c:pt idx="17">
                  <c:v>-0.16913859738058679</c:v>
                </c:pt>
                <c:pt idx="18">
                  <c:v>-0.18995675383327082</c:v>
                </c:pt>
                <c:pt idx="19">
                  <c:v>-0.21376369197856215</c:v>
                </c:pt>
                <c:pt idx="20">
                  <c:v>-0.21480480688089154</c:v>
                </c:pt>
                <c:pt idx="21">
                  <c:v>-0.22294982426225229</c:v>
                </c:pt>
                <c:pt idx="22">
                  <c:v>-0.2372076826427334</c:v>
                </c:pt>
                <c:pt idx="23">
                  <c:v>-0.26612106202026564</c:v>
                </c:pt>
                <c:pt idx="24">
                  <c:v>-0.27585555158742348</c:v>
                </c:pt>
                <c:pt idx="25">
                  <c:v>-0.27807713420722568</c:v>
                </c:pt>
                <c:pt idx="26">
                  <c:v>-0.27642727880342188</c:v>
                </c:pt>
                <c:pt idx="27">
                  <c:v>-0.27804469082958605</c:v>
                </c:pt>
                <c:pt idx="28">
                  <c:v>-0.27576092207889147</c:v>
                </c:pt>
                <c:pt idx="29">
                  <c:v>-0.26937176328930568</c:v>
                </c:pt>
                <c:pt idx="30">
                  <c:v>-0.26933598302224182</c:v>
                </c:pt>
                <c:pt idx="31">
                  <c:v>-0.25502097524078449</c:v>
                </c:pt>
                <c:pt idx="32">
                  <c:v>-0.2479028612796994</c:v>
                </c:pt>
                <c:pt idx="33">
                  <c:v>-0.21772391767067123</c:v>
                </c:pt>
                <c:pt idx="34">
                  <c:v>-0.19100875758844926</c:v>
                </c:pt>
                <c:pt idx="35">
                  <c:v>-0.17179853641062159</c:v>
                </c:pt>
                <c:pt idx="36">
                  <c:v>-0.1576099379977588</c:v>
                </c:pt>
                <c:pt idx="37">
                  <c:v>-0.15678448110080345</c:v>
                </c:pt>
                <c:pt idx="38">
                  <c:v>-0.15912798831580111</c:v>
                </c:pt>
                <c:pt idx="39">
                  <c:v>-0.16356041550642386</c:v>
                </c:pt>
                <c:pt idx="40">
                  <c:v>-0.1677794114129687</c:v>
                </c:pt>
                <c:pt idx="41">
                  <c:v>-0.16487368083038068</c:v>
                </c:pt>
                <c:pt idx="42">
                  <c:v>-0.16243523713954278</c:v>
                </c:pt>
                <c:pt idx="43">
                  <c:v>-0.16320240198556646</c:v>
                </c:pt>
                <c:pt idx="44">
                  <c:v>-0.15866004447148174</c:v>
                </c:pt>
                <c:pt idx="45">
                  <c:v>-0.15361380972426852</c:v>
                </c:pt>
                <c:pt idx="46">
                  <c:v>-0.15381558467781709</c:v>
                </c:pt>
                <c:pt idx="47">
                  <c:v>-0.15242645706044777</c:v>
                </c:pt>
                <c:pt idx="48">
                  <c:v>-0.15238263038131505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A76-244F-9A0F-BA3484C8ABDD}"/>
            </c:ext>
          </c:extLst>
        </c:ser>
        <c:ser>
          <c:idx val="30"/>
          <c:order val="30"/>
          <c:tx>
            <c:strRef>
              <c:f>'SOLAR PV'!$CT$4</c:f>
              <c:strCache>
                <c:ptCount val="1"/>
                <c:pt idx="0">
                  <c:v>Mercure3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PV'!$CT$5:$CT$53</c:f>
              <c:numCache>
                <c:formatCode>0.00%</c:formatCode>
                <c:ptCount val="49"/>
                <c:pt idx="4">
                  <c:v>-6.4210088475530114E-2</c:v>
                </c:pt>
                <c:pt idx="5">
                  <c:v>-7.0198535465492484E-2</c:v>
                </c:pt>
                <c:pt idx="6">
                  <c:v>-7.5087390264224063E-2</c:v>
                </c:pt>
                <c:pt idx="7">
                  <c:v>-8.9271049487077869E-2</c:v>
                </c:pt>
                <c:pt idx="8">
                  <c:v>-0.10076846733915779</c:v>
                </c:pt>
                <c:pt idx="9">
                  <c:v>-0.11808326776333222</c:v>
                </c:pt>
                <c:pt idx="10">
                  <c:v>-0.12541166879576171</c:v>
                </c:pt>
                <c:pt idx="11">
                  <c:v>-0.13350266253717913</c:v>
                </c:pt>
                <c:pt idx="12">
                  <c:v>-0.13657465000651847</c:v>
                </c:pt>
                <c:pt idx="13">
                  <c:v>-0.14101705798087583</c:v>
                </c:pt>
                <c:pt idx="14">
                  <c:v>-0.14811290819547174</c:v>
                </c:pt>
                <c:pt idx="15">
                  <c:v>-0.1488514401334281</c:v>
                </c:pt>
                <c:pt idx="16">
                  <c:v>-0.16034065584134705</c:v>
                </c:pt>
                <c:pt idx="17">
                  <c:v>-0.17025607957997069</c:v>
                </c:pt>
                <c:pt idx="18">
                  <c:v>-0.19011183725875347</c:v>
                </c:pt>
                <c:pt idx="19">
                  <c:v>-0.21813417371088795</c:v>
                </c:pt>
                <c:pt idx="20">
                  <c:v>-0.22045053085611355</c:v>
                </c:pt>
                <c:pt idx="21">
                  <c:v>-0.23689271309291748</c:v>
                </c:pt>
                <c:pt idx="22">
                  <c:v>-0.24878292337792907</c:v>
                </c:pt>
                <c:pt idx="23">
                  <c:v>-0.27563122855446609</c:v>
                </c:pt>
                <c:pt idx="24">
                  <c:v>-0.29531769712136646</c:v>
                </c:pt>
                <c:pt idx="25">
                  <c:v>-0.2996694109094582</c:v>
                </c:pt>
                <c:pt idx="26">
                  <c:v>-0.30536840250772335</c:v>
                </c:pt>
                <c:pt idx="27">
                  <c:v>-0.31509472140090078</c:v>
                </c:pt>
                <c:pt idx="28">
                  <c:v>-0.32136457353801551</c:v>
                </c:pt>
                <c:pt idx="29">
                  <c:v>-0.31650908347059736</c:v>
                </c:pt>
                <c:pt idx="30">
                  <c:v>-0.3413835068430453</c:v>
                </c:pt>
                <c:pt idx="31">
                  <c:v>-0.34111695064380043</c:v>
                </c:pt>
                <c:pt idx="32">
                  <c:v>-0.32220343555699893</c:v>
                </c:pt>
                <c:pt idx="33">
                  <c:v>-0.2899614165689125</c:v>
                </c:pt>
                <c:pt idx="34">
                  <c:v>-0.25687896574785929</c:v>
                </c:pt>
                <c:pt idx="35">
                  <c:v>-0.22081009185771505</c:v>
                </c:pt>
                <c:pt idx="36">
                  <c:v>-0.1393724419591803</c:v>
                </c:pt>
                <c:pt idx="37">
                  <c:v>-0.14460948210049895</c:v>
                </c:pt>
                <c:pt idx="38">
                  <c:v>-0.14878744537702315</c:v>
                </c:pt>
                <c:pt idx="39">
                  <c:v>-0.15455699423164282</c:v>
                </c:pt>
                <c:pt idx="40">
                  <c:v>-0.1427195833845758</c:v>
                </c:pt>
                <c:pt idx="41">
                  <c:v>-0.14394886725776601</c:v>
                </c:pt>
                <c:pt idx="42">
                  <c:v>-0.14533190608426871</c:v>
                </c:pt>
                <c:pt idx="43">
                  <c:v>-0.14712962866363655</c:v>
                </c:pt>
                <c:pt idx="44">
                  <c:v>-0.14560654666217288</c:v>
                </c:pt>
                <c:pt idx="45">
                  <c:v>-0.14284059337162547</c:v>
                </c:pt>
                <c:pt idx="46">
                  <c:v>-0.14366480659978942</c:v>
                </c:pt>
                <c:pt idx="47">
                  <c:v>-0.1414617095470404</c:v>
                </c:pt>
                <c:pt idx="48">
                  <c:v>-0.14151787752423906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A76-244F-9A0F-BA3484C8ABDD}"/>
            </c:ext>
          </c:extLst>
        </c:ser>
        <c:ser>
          <c:idx val="31"/>
          <c:order val="31"/>
          <c:tx>
            <c:strRef>
              <c:f>'SOLAR PV'!$CU$4</c:f>
              <c:strCache>
                <c:ptCount val="1"/>
                <c:pt idx="0">
                  <c:v>Mercure4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PV'!$CU$5:$CU$53</c:f>
              <c:numCache>
                <c:formatCode>General</c:formatCode>
                <c:ptCount val="49"/>
                <c:pt idx="4" formatCode="0.00%">
                  <c:v>-6.7508406166489676E-2</c:v>
                </c:pt>
                <c:pt idx="5" formatCode="0.00%">
                  <c:v>-7.0890396452599425E-2</c:v>
                </c:pt>
                <c:pt idx="6" formatCode="0.00%">
                  <c:v>-7.8530433373993458E-2</c:v>
                </c:pt>
                <c:pt idx="7" formatCode="0.00%">
                  <c:v>-9.0696616722432677E-2</c:v>
                </c:pt>
                <c:pt idx="8" formatCode="0.00%">
                  <c:v>-0.10041245463794279</c:v>
                </c:pt>
                <c:pt idx="9" formatCode="0.00%">
                  <c:v>-0.11590929946371076</c:v>
                </c:pt>
                <c:pt idx="10" formatCode="0.00%">
                  <c:v>-0.12646502782565783</c:v>
                </c:pt>
                <c:pt idx="11" formatCode="0.00%">
                  <c:v>-0.13649065201133803</c:v>
                </c:pt>
                <c:pt idx="12" formatCode="0.00%">
                  <c:v>-0.14372710330627747</c:v>
                </c:pt>
                <c:pt idx="13" formatCode="0.00%">
                  <c:v>-0.1517794328505081</c:v>
                </c:pt>
                <c:pt idx="14" formatCode="0.00%">
                  <c:v>-0.15781184828724115</c:v>
                </c:pt>
                <c:pt idx="15" formatCode="0.00%">
                  <c:v>-0.15814319298049551</c:v>
                </c:pt>
                <c:pt idx="16" formatCode="0.00%">
                  <c:v>-0.16783753228804332</c:v>
                </c:pt>
                <c:pt idx="17" formatCode="0.00%">
                  <c:v>-0.17612507400873234</c:v>
                </c:pt>
                <c:pt idx="18" formatCode="0.00%">
                  <c:v>-0.20054389571089826</c:v>
                </c:pt>
                <c:pt idx="19" formatCode="0.00%">
                  <c:v>-0.22369645630720003</c:v>
                </c:pt>
                <c:pt idx="20" formatCode="0.00%">
                  <c:v>-0.22153209593816858</c:v>
                </c:pt>
                <c:pt idx="21" formatCode="0.00%">
                  <c:v>-0.23522106473973803</c:v>
                </c:pt>
                <c:pt idx="22" formatCode="0.00%">
                  <c:v>-0.24541091424982675</c:v>
                </c:pt>
                <c:pt idx="23" formatCode="0.00%">
                  <c:v>-0.2680121468656409</c:v>
                </c:pt>
                <c:pt idx="24" formatCode="0.00%">
                  <c:v>-0.28727791014601056</c:v>
                </c:pt>
                <c:pt idx="25" formatCode="0.00%">
                  <c:v>-0.28960696111026007</c:v>
                </c:pt>
                <c:pt idx="26" formatCode="0.00%">
                  <c:v>-0.2947887482032171</c:v>
                </c:pt>
                <c:pt idx="27" formatCode="0.00%">
                  <c:v>-0.30541722903943747</c:v>
                </c:pt>
                <c:pt idx="28" formatCode="0.00%">
                  <c:v>-0.31126005316981875</c:v>
                </c:pt>
                <c:pt idx="29" formatCode="0.00%">
                  <c:v>-0.30798750932435626</c:v>
                </c:pt>
                <c:pt idx="30" formatCode="0.00%">
                  <c:v>-0.33082130821076727</c:v>
                </c:pt>
                <c:pt idx="31" formatCode="0.00%">
                  <c:v>-0.33196378198448284</c:v>
                </c:pt>
                <c:pt idx="32" formatCode="0.00%">
                  <c:v>-0.31460270120979705</c:v>
                </c:pt>
                <c:pt idx="33" formatCode="0.00%">
                  <c:v>-0.28451850580710447</c:v>
                </c:pt>
                <c:pt idx="34" formatCode="0.00%">
                  <c:v>-0.2555644911212368</c:v>
                </c:pt>
                <c:pt idx="35" formatCode="0.00%">
                  <c:v>-0.2213340921748842</c:v>
                </c:pt>
                <c:pt idx="36" formatCode="0.00%">
                  <c:v>-0.14156675760947335</c:v>
                </c:pt>
                <c:pt idx="37" formatCode="0.00%">
                  <c:v>-0.14649550823005619</c:v>
                </c:pt>
                <c:pt idx="38" formatCode="0.00%">
                  <c:v>-0.15025695766505309</c:v>
                </c:pt>
                <c:pt idx="39" formatCode="0.00%">
                  <c:v>-0.1558070458130526</c:v>
                </c:pt>
                <c:pt idx="40" formatCode="0.00%">
                  <c:v>-0.14415368483425151</c:v>
                </c:pt>
                <c:pt idx="41" formatCode="0.00%">
                  <c:v>-0.14518115079585725</c:v>
                </c:pt>
                <c:pt idx="42" formatCode="0.00%">
                  <c:v>-0.1464880713853226</c:v>
                </c:pt>
                <c:pt idx="43" formatCode="0.00%">
                  <c:v>-0.14813727164152668</c:v>
                </c:pt>
                <c:pt idx="44" formatCode="0.00%">
                  <c:v>-0.14661295357520321</c:v>
                </c:pt>
                <c:pt idx="45" formatCode="0.00%">
                  <c:v>-0.14384166861215752</c:v>
                </c:pt>
                <c:pt idx="46" formatCode="0.00%">
                  <c:v>-0.14477288007472822</c:v>
                </c:pt>
                <c:pt idx="47" formatCode="0.00%">
                  <c:v>-0.14256804606565943</c:v>
                </c:pt>
                <c:pt idx="48" formatCode="0.00%">
                  <c:v>-0.14259324722017663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A76-244F-9A0F-BA3484C8ABDD}"/>
            </c:ext>
          </c:extLst>
        </c:ser>
        <c:ser>
          <c:idx val="32"/>
          <c:order val="32"/>
          <c:tx>
            <c:strRef>
              <c:f>'SOLAR PV'!$CV$4</c:f>
              <c:strCache>
                <c:ptCount val="1"/>
                <c:pt idx="0">
                  <c:v>Mercure5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PV'!$CV$5:$CV$53</c:f>
              <c:numCache>
                <c:formatCode>General</c:formatCode>
                <c:ptCount val="49"/>
                <c:pt idx="4" formatCode="0.00%">
                  <c:v>-6.7508406166489676E-2</c:v>
                </c:pt>
                <c:pt idx="5" formatCode="0.00%">
                  <c:v>-7.2319505358522163E-2</c:v>
                </c:pt>
                <c:pt idx="6" formatCode="0.00%">
                  <c:v>-7.9857390161356179E-2</c:v>
                </c:pt>
                <c:pt idx="7" formatCode="0.00%">
                  <c:v>-9.0528600683589033E-2</c:v>
                </c:pt>
                <c:pt idx="8" formatCode="0.00%">
                  <c:v>-9.998425205986694E-2</c:v>
                </c:pt>
                <c:pt idx="9" formatCode="0.00%">
                  <c:v>-0.11422038730101214</c:v>
                </c:pt>
                <c:pt idx="10" formatCode="0.00%">
                  <c:v>-0.12651856070412937</c:v>
                </c:pt>
                <c:pt idx="11" formatCode="0.00%">
                  <c:v>-0.13509227199161655</c:v>
                </c:pt>
                <c:pt idx="12" formatCode="0.00%">
                  <c:v>-0.14286717914056102</c:v>
                </c:pt>
                <c:pt idx="13" formatCode="0.00%">
                  <c:v>-0.15398834144637075</c:v>
                </c:pt>
                <c:pt idx="14" formatCode="0.00%">
                  <c:v>-0.15984658285907694</c:v>
                </c:pt>
                <c:pt idx="15" formatCode="0.00%">
                  <c:v>-0.16296215139621839</c:v>
                </c:pt>
                <c:pt idx="16" formatCode="0.00%">
                  <c:v>-0.17471409385531822</c:v>
                </c:pt>
                <c:pt idx="17" formatCode="0.00%">
                  <c:v>-0.18402160476120522</c:v>
                </c:pt>
                <c:pt idx="18" formatCode="0.00%">
                  <c:v>-0.21232075867653177</c:v>
                </c:pt>
                <c:pt idx="19" formatCode="0.00%">
                  <c:v>-0.23568371373660235</c:v>
                </c:pt>
                <c:pt idx="20" formatCode="0.00%">
                  <c:v>-0.24121901606724017</c:v>
                </c:pt>
                <c:pt idx="21" formatCode="0.00%">
                  <c:v>-0.25391885515455936</c:v>
                </c:pt>
                <c:pt idx="22" formatCode="0.00%">
                  <c:v>-0.26366689159588708</c:v>
                </c:pt>
                <c:pt idx="23" formatCode="0.00%">
                  <c:v>-0.28018837419654274</c:v>
                </c:pt>
                <c:pt idx="24" formatCode="0.00%">
                  <c:v>-0.29819281725849278</c:v>
                </c:pt>
                <c:pt idx="25" formatCode="0.00%">
                  <c:v>-0.29995710264954512</c:v>
                </c:pt>
                <c:pt idx="26" formatCode="0.00%">
                  <c:v>-0.30088821325590343</c:v>
                </c:pt>
                <c:pt idx="27" formatCode="0.00%">
                  <c:v>-0.31033153478178999</c:v>
                </c:pt>
                <c:pt idx="28" formatCode="0.00%">
                  <c:v>-0.31495162866801241</c:v>
                </c:pt>
                <c:pt idx="29" formatCode="0.00%">
                  <c:v>-0.30997953334671635</c:v>
                </c:pt>
                <c:pt idx="30" formatCode="0.00%">
                  <c:v>-0.32929807444672443</c:v>
                </c:pt>
                <c:pt idx="31" formatCode="0.00%">
                  <c:v>-0.32530825447426914</c:v>
                </c:pt>
                <c:pt idx="32" formatCode="0.00%">
                  <c:v>-0.30641948646250439</c:v>
                </c:pt>
                <c:pt idx="33" formatCode="0.00%">
                  <c:v>-0.27833152583996912</c:v>
                </c:pt>
                <c:pt idx="34" formatCode="0.00%">
                  <c:v>-0.25106963648985614</c:v>
                </c:pt>
                <c:pt idx="35" formatCode="0.00%">
                  <c:v>-0.21828704732223903</c:v>
                </c:pt>
                <c:pt idx="36" formatCode="0.00%">
                  <c:v>-0.14580239155819219</c:v>
                </c:pt>
                <c:pt idx="37" formatCode="0.00%">
                  <c:v>-0.15074989279785767</c:v>
                </c:pt>
                <c:pt idx="38" formatCode="0.00%">
                  <c:v>-0.15365920427894642</c:v>
                </c:pt>
                <c:pt idx="39" formatCode="0.00%">
                  <c:v>-0.15785557703757858</c:v>
                </c:pt>
                <c:pt idx="40" formatCode="0.00%">
                  <c:v>-0.14717330958589281</c:v>
                </c:pt>
                <c:pt idx="41" formatCode="0.00%">
                  <c:v>-0.14762392290916049</c:v>
                </c:pt>
                <c:pt idx="42" formatCode="0.00%">
                  <c:v>-0.14828214983435961</c:v>
                </c:pt>
                <c:pt idx="43" formatCode="0.00%">
                  <c:v>-0.14953191992214754</c:v>
                </c:pt>
                <c:pt idx="44" formatCode="0.00%">
                  <c:v>-0.14803892257116336</c:v>
                </c:pt>
                <c:pt idx="45" formatCode="0.00%">
                  <c:v>-0.14524868468250762</c:v>
                </c:pt>
                <c:pt idx="46" formatCode="0.00%">
                  <c:v>-0.14587210364342018</c:v>
                </c:pt>
                <c:pt idx="47" formatCode="0.00%">
                  <c:v>-0.14402087574569367</c:v>
                </c:pt>
                <c:pt idx="48" formatCode="0.00%">
                  <c:v>-0.14377732466084703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A76-244F-9A0F-BA3484C8ABDD}"/>
            </c:ext>
          </c:extLst>
        </c:ser>
        <c:ser>
          <c:idx val="33"/>
          <c:order val="33"/>
          <c:tx>
            <c:strRef>
              <c:f>'SOLAR PV'!$CW$4</c:f>
              <c:strCache>
                <c:ptCount val="1"/>
                <c:pt idx="0">
                  <c:v>Mercure6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PV'!$CW$5:$CW$53</c:f>
              <c:numCache>
                <c:formatCode>General</c:formatCode>
                <c:ptCount val="49"/>
                <c:pt idx="4" formatCode="0.00%">
                  <c:v>-6.7508406166489676E-2</c:v>
                </c:pt>
                <c:pt idx="5" formatCode="0.00%">
                  <c:v>-7.2319505358522163E-2</c:v>
                </c:pt>
                <c:pt idx="6" formatCode="0.00%">
                  <c:v>-7.9857390161356179E-2</c:v>
                </c:pt>
                <c:pt idx="7" formatCode="0.00%">
                  <c:v>-9.0528600683589033E-2</c:v>
                </c:pt>
                <c:pt idx="8" formatCode="0.00%">
                  <c:v>-9.998425205986694E-2</c:v>
                </c:pt>
                <c:pt idx="9" formatCode="0.00%">
                  <c:v>-0.11403388657146585</c:v>
                </c:pt>
                <c:pt idx="10" formatCode="0.00%">
                  <c:v>-0.12615228321883476</c:v>
                </c:pt>
                <c:pt idx="11" formatCode="0.00%">
                  <c:v>-0.13462587765758449</c:v>
                </c:pt>
                <c:pt idx="12" formatCode="0.00%">
                  <c:v>-0.14230355898671587</c:v>
                </c:pt>
                <c:pt idx="13" formatCode="0.00%">
                  <c:v>-0.15327114899186467</c:v>
                </c:pt>
                <c:pt idx="14" formatCode="0.00%">
                  <c:v>-0.15896127696270135</c:v>
                </c:pt>
                <c:pt idx="15" formatCode="0.00%">
                  <c:v>-0.16205124239653479</c:v>
                </c:pt>
                <c:pt idx="16" formatCode="0.00%">
                  <c:v>-0.17359578959366273</c:v>
                </c:pt>
                <c:pt idx="17" formatCode="0.00%">
                  <c:v>-0.18275107848521643</c:v>
                </c:pt>
                <c:pt idx="18" formatCode="0.00%">
                  <c:v>-0.21060692556057603</c:v>
                </c:pt>
                <c:pt idx="19" formatCode="0.00%">
                  <c:v>-0.23361344231461689</c:v>
                </c:pt>
                <c:pt idx="20" formatCode="0.00%">
                  <c:v>-0.23886474588893147</c:v>
                </c:pt>
                <c:pt idx="21" formatCode="0.00%">
                  <c:v>-0.25432927610075795</c:v>
                </c:pt>
                <c:pt idx="22" formatCode="0.00%">
                  <c:v>-0.2639156076860848</c:v>
                </c:pt>
                <c:pt idx="23" formatCode="0.00%">
                  <c:v>-0.27944881308809277</c:v>
                </c:pt>
                <c:pt idx="24" formatCode="0.00%">
                  <c:v>-0.2985680598901761</c:v>
                </c:pt>
                <c:pt idx="25" formatCode="0.00%">
                  <c:v>-0.30733752363472844</c:v>
                </c:pt>
                <c:pt idx="26" formatCode="0.00%">
                  <c:v>-0.31211011698417912</c:v>
                </c:pt>
                <c:pt idx="27" formatCode="0.00%">
                  <c:v>-0.32153242434353146</c:v>
                </c:pt>
                <c:pt idx="28" formatCode="0.00%">
                  <c:v>-0.326264150151232</c:v>
                </c:pt>
                <c:pt idx="29" formatCode="0.00%">
                  <c:v>-0.32243451148972124</c:v>
                </c:pt>
                <c:pt idx="30" formatCode="0.00%">
                  <c:v>-0.34147653335528261</c:v>
                </c:pt>
                <c:pt idx="31" formatCode="0.00%">
                  <c:v>-0.33581303395708528</c:v>
                </c:pt>
                <c:pt idx="32" formatCode="0.00%">
                  <c:v>-0.31501083015361697</c:v>
                </c:pt>
                <c:pt idx="33" formatCode="0.00%">
                  <c:v>-0.28564218624326776</c:v>
                </c:pt>
                <c:pt idx="34" formatCode="0.00%">
                  <c:v>-0.25844093432536852</c:v>
                </c:pt>
                <c:pt idx="35" formatCode="0.00%">
                  <c:v>-0.22388067257817934</c:v>
                </c:pt>
                <c:pt idx="36" formatCode="0.00%">
                  <c:v>-0.15090079046952176</c:v>
                </c:pt>
                <c:pt idx="37" formatCode="0.00%">
                  <c:v>-0.1552321440794725</c:v>
                </c:pt>
                <c:pt idx="38" formatCode="0.00%">
                  <c:v>-0.15776682311490386</c:v>
                </c:pt>
                <c:pt idx="39" formatCode="0.00%">
                  <c:v>-0.16165402368831139</c:v>
                </c:pt>
                <c:pt idx="40" formatCode="0.00%">
                  <c:v>-0.15051864994069963</c:v>
                </c:pt>
                <c:pt idx="41" formatCode="0.00%">
                  <c:v>-0.15083159919813982</c:v>
                </c:pt>
                <c:pt idx="42" formatCode="0.00%">
                  <c:v>-0.15131004270753923</c:v>
                </c:pt>
                <c:pt idx="43" formatCode="0.00%">
                  <c:v>-0.15244488482575691</c:v>
                </c:pt>
                <c:pt idx="44" formatCode="0.00%">
                  <c:v>-0.15080157825721741</c:v>
                </c:pt>
                <c:pt idx="45" formatCode="0.00%">
                  <c:v>-0.14789543949429185</c:v>
                </c:pt>
                <c:pt idx="46" formatCode="0.00%">
                  <c:v>-0.14840676403767972</c:v>
                </c:pt>
                <c:pt idx="47" formatCode="0.00%">
                  <c:v>-0.14649943117524189</c:v>
                </c:pt>
                <c:pt idx="48" formatCode="0.00%">
                  <c:v>-0.14624144950918927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A76-244F-9A0F-BA3484C8ABDD}"/>
            </c:ext>
          </c:extLst>
        </c:ser>
        <c:ser>
          <c:idx val="34"/>
          <c:order val="34"/>
          <c:tx>
            <c:strRef>
              <c:f>'SOLAR PV'!$CX$4</c:f>
              <c:strCache>
                <c:ptCount val="1"/>
                <c:pt idx="0">
                  <c:v>Mercure7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PV'!$CX$5:$CX$53</c:f>
              <c:numCache>
                <c:formatCode>0</c:formatCode>
                <c:ptCount val="49"/>
                <c:pt idx="4" formatCode="0.00%">
                  <c:v>-7.1268908138930609E-2</c:v>
                </c:pt>
                <c:pt idx="5" formatCode="0.00%">
                  <c:v>-7.3945952501218937E-2</c:v>
                </c:pt>
                <c:pt idx="6" formatCode="0.00%">
                  <c:v>-8.0609134927574488E-2</c:v>
                </c:pt>
                <c:pt idx="7" formatCode="0.00%">
                  <c:v>-9.2523681636333954E-2</c:v>
                </c:pt>
                <c:pt idx="8" formatCode="0.00%">
                  <c:v>-0.1030413993637681</c:v>
                </c:pt>
                <c:pt idx="9" formatCode="0.00%">
                  <c:v>-0.11554463390054526</c:v>
                </c:pt>
                <c:pt idx="10" formatCode="0.00%">
                  <c:v>-0.12782155671349438</c:v>
                </c:pt>
                <c:pt idx="11" formatCode="0.00%">
                  <c:v>-0.14239438737126053</c:v>
                </c:pt>
                <c:pt idx="12" formatCode="0.00%">
                  <c:v>-0.14901978150512252</c:v>
                </c:pt>
                <c:pt idx="13" formatCode="0.00%">
                  <c:v>-0.16429667743025655</c:v>
                </c:pt>
                <c:pt idx="14" formatCode="0.00%">
                  <c:v>-0.16990946559294728</c:v>
                </c:pt>
                <c:pt idx="15" formatCode="0.00%">
                  <c:v>-0.17147917006485625</c:v>
                </c:pt>
                <c:pt idx="16" formatCode="0.00%">
                  <c:v>-0.1854807833758314</c:v>
                </c:pt>
                <c:pt idx="17" formatCode="0.00%">
                  <c:v>-0.20211470079492466</c:v>
                </c:pt>
                <c:pt idx="18" formatCode="0.00%">
                  <c:v>-0.2326586688974378</c:v>
                </c:pt>
                <c:pt idx="19" formatCode="0.00%">
                  <c:v>-0.2533636269774372</c:v>
                </c:pt>
                <c:pt idx="20" formatCode="0.00%">
                  <c:v>-0.25705190147307155</c:v>
                </c:pt>
                <c:pt idx="21" formatCode="0.00%">
                  <c:v>-0.26954489669918125</c:v>
                </c:pt>
                <c:pt idx="22" formatCode="0.00%">
                  <c:v>-0.27766095368546428</c:v>
                </c:pt>
                <c:pt idx="23" formatCode="0.00%">
                  <c:v>-0.29150691616886559</c:v>
                </c:pt>
                <c:pt idx="24" formatCode="0.00%">
                  <c:v>-0.3081535540046495</c:v>
                </c:pt>
                <c:pt idx="25" formatCode="0.00%">
                  <c:v>-0.31761169439937642</c:v>
                </c:pt>
                <c:pt idx="26" formatCode="0.00%">
                  <c:v>-0.32211632149847969</c:v>
                </c:pt>
                <c:pt idx="27" formatCode="0.00%">
                  <c:v>-0.33056911797799415</c:v>
                </c:pt>
                <c:pt idx="28" formatCode="0.00%">
                  <c:v>-0.33589041795116836</c:v>
                </c:pt>
                <c:pt idx="29" formatCode="0.00%">
                  <c:v>-0.33068399509780477</c:v>
                </c:pt>
                <c:pt idx="30" formatCode="0.00%">
                  <c:v>-0.34499609665753517</c:v>
                </c:pt>
                <c:pt idx="31" formatCode="0.00%">
                  <c:v>-0.33940495018789973</c:v>
                </c:pt>
                <c:pt idx="32" formatCode="0.00%">
                  <c:v>-0.32267362889760742</c:v>
                </c:pt>
                <c:pt idx="33" formatCode="0.00%">
                  <c:v>-0.29441277618209216</c:v>
                </c:pt>
                <c:pt idx="34" formatCode="0.00%">
                  <c:v>-0.26568652631422696</c:v>
                </c:pt>
                <c:pt idx="35" formatCode="0.00%">
                  <c:v>-0.23055238930813271</c:v>
                </c:pt>
                <c:pt idx="36" formatCode="0.00%">
                  <c:v>-0.15665668606195948</c:v>
                </c:pt>
                <c:pt idx="37" formatCode="0.00%">
                  <c:v>-0.16061366552389678</c:v>
                </c:pt>
                <c:pt idx="38" formatCode="0.00%">
                  <c:v>-0.1616288735818614</c:v>
                </c:pt>
                <c:pt idx="39" formatCode="0.00%">
                  <c:v>-0.16474121502923567</c:v>
                </c:pt>
                <c:pt idx="40" formatCode="0.00%">
                  <c:v>-0.15365448456287989</c:v>
                </c:pt>
                <c:pt idx="41" formatCode="0.00%">
                  <c:v>-0.15401041942771865</c:v>
                </c:pt>
                <c:pt idx="42" formatCode="0.00%">
                  <c:v>-0.15450838765755914</c:v>
                </c:pt>
                <c:pt idx="43" formatCode="0.00%">
                  <c:v>-0.15567994977609201</c:v>
                </c:pt>
                <c:pt idx="44" formatCode="0.00%">
                  <c:v>-0.15391825801510051</c:v>
                </c:pt>
                <c:pt idx="45" formatCode="0.00%">
                  <c:v>-0.15089762657549266</c:v>
                </c:pt>
                <c:pt idx="46" formatCode="0.00%">
                  <c:v>-0.15113836521632962</c:v>
                </c:pt>
                <c:pt idx="47" formatCode="0.00%">
                  <c:v>-0.14918747534759613</c:v>
                </c:pt>
                <c:pt idx="48" formatCode="0.00%">
                  <c:v>-0.14899482037965506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A76-244F-9A0F-BA3484C8ABDD}"/>
            </c:ext>
          </c:extLst>
        </c:ser>
        <c:ser>
          <c:idx val="35"/>
          <c:order val="35"/>
          <c:tx>
            <c:strRef>
              <c:f>'SOLAR PV'!$CY$4</c:f>
              <c:strCache>
                <c:ptCount val="1"/>
                <c:pt idx="0">
                  <c:v>Mercure8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PV'!$CY$5:$CY$53</c:f>
              <c:numCache>
                <c:formatCode>0</c:formatCode>
                <c:ptCount val="49"/>
                <c:pt idx="4" formatCode="0.00%">
                  <c:v>-7.4709756918587722E-2</c:v>
                </c:pt>
                <c:pt idx="5" formatCode="0.00%">
                  <c:v>-7.7662844212863735E-2</c:v>
                </c:pt>
                <c:pt idx="6" formatCode="0.00%">
                  <c:v>-8.323586790493076E-2</c:v>
                </c:pt>
                <c:pt idx="7" formatCode="0.00%">
                  <c:v>-9.3350026715574352E-2</c:v>
                </c:pt>
                <c:pt idx="8" formatCode="0.00%">
                  <c:v>-0.1025580352372274</c:v>
                </c:pt>
                <c:pt idx="9" formatCode="0.00%">
                  <c:v>-0.11265914304166302</c:v>
                </c:pt>
                <c:pt idx="10" formatCode="0.00%">
                  <c:v>-0.1285905361584645</c:v>
                </c:pt>
                <c:pt idx="11" formatCode="0.00%">
                  <c:v>-0.14252032721583863</c:v>
                </c:pt>
                <c:pt idx="12" formatCode="0.00%">
                  <c:v>-0.15121856569891878</c:v>
                </c:pt>
                <c:pt idx="13" formatCode="0.00%">
                  <c:v>-0.17091835734941563</c:v>
                </c:pt>
                <c:pt idx="14" formatCode="0.00%">
                  <c:v>-0.18292152242175674</c:v>
                </c:pt>
                <c:pt idx="15" formatCode="0.00%">
                  <c:v>-0.18541355280468186</c:v>
                </c:pt>
                <c:pt idx="16" formatCode="0.00%">
                  <c:v>-0.19850156985198986</c:v>
                </c:pt>
                <c:pt idx="17" formatCode="0.00%">
                  <c:v>-0.21259858992005842</c:v>
                </c:pt>
                <c:pt idx="18" formatCode="0.00%">
                  <c:v>-0.2468379315666519</c:v>
                </c:pt>
                <c:pt idx="19" formatCode="0.00%">
                  <c:v>-0.27131566541136443</c:v>
                </c:pt>
                <c:pt idx="20" formatCode="0.00%">
                  <c:v>-0.27224987792141708</c:v>
                </c:pt>
                <c:pt idx="21" formatCode="0.00%">
                  <c:v>-0.2866530536650097</c:v>
                </c:pt>
                <c:pt idx="22" formatCode="0.00%">
                  <c:v>-0.29942403909413906</c:v>
                </c:pt>
                <c:pt idx="23" formatCode="0.00%">
                  <c:v>-0.30867117498664931</c:v>
                </c:pt>
                <c:pt idx="24" formatCode="0.00%">
                  <c:v>-0.3196853125493696</c:v>
                </c:pt>
                <c:pt idx="25" formatCode="0.00%">
                  <c:v>-0.32551836579409055</c:v>
                </c:pt>
                <c:pt idx="26" formatCode="0.00%">
                  <c:v>-0.33057816815577135</c:v>
                </c:pt>
                <c:pt idx="27" formatCode="0.00%">
                  <c:v>-0.33875298225600359</c:v>
                </c:pt>
                <c:pt idx="28" formatCode="0.00%">
                  <c:v>-0.3482630383209675</c:v>
                </c:pt>
                <c:pt idx="29" formatCode="0.00%">
                  <c:v>-0.33958747204785833</c:v>
                </c:pt>
                <c:pt idx="30" formatCode="0.00%">
                  <c:v>-0.35315607235961399</c:v>
                </c:pt>
                <c:pt idx="31" formatCode="0.00%">
                  <c:v>-0.3419766628093881</c:v>
                </c:pt>
                <c:pt idx="32" formatCode="0.00%">
                  <c:v>-0.3247591342768974</c:v>
                </c:pt>
                <c:pt idx="33" formatCode="0.00%">
                  <c:v>-0.29944111042573451</c:v>
                </c:pt>
                <c:pt idx="34" formatCode="0.00%">
                  <c:v>-0.27021963481477407</c:v>
                </c:pt>
                <c:pt idx="35" formatCode="0.00%">
                  <c:v>-0.23778093815696266</c:v>
                </c:pt>
                <c:pt idx="36" formatCode="0.00%">
                  <c:v>-0.17072808262377448</c:v>
                </c:pt>
                <c:pt idx="37" formatCode="0.00%">
                  <c:v>-0.17364364087314954</c:v>
                </c:pt>
                <c:pt idx="38" formatCode="0.00%">
                  <c:v>-0.17201942054980623</c:v>
                </c:pt>
                <c:pt idx="39" formatCode="0.00%">
                  <c:v>-0.17416169335698661</c:v>
                </c:pt>
                <c:pt idx="40" formatCode="0.00%">
                  <c:v>-0.16505697949202658</c:v>
                </c:pt>
                <c:pt idx="41" formatCode="0.00%">
                  <c:v>-0.16567457599197577</c:v>
                </c:pt>
                <c:pt idx="42" formatCode="0.00%">
                  <c:v>-0.16727833978601181</c:v>
                </c:pt>
                <c:pt idx="43" formatCode="0.00%">
                  <c:v>-0.16883461975918224</c:v>
                </c:pt>
                <c:pt idx="44" formatCode="0.00%">
                  <c:v>-0.16729255552398647</c:v>
                </c:pt>
                <c:pt idx="45" formatCode="0.00%">
                  <c:v>-0.16431270449150026</c:v>
                </c:pt>
                <c:pt idx="46" formatCode="0.00%">
                  <c:v>-0.16469363962646377</c:v>
                </c:pt>
                <c:pt idx="47" formatCode="0.00%">
                  <c:v>-0.16301677849059659</c:v>
                </c:pt>
                <c:pt idx="48" formatCode="0.00%">
                  <c:v>-0.16287263586980627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A76-244F-9A0F-BA3484C8ABDD}"/>
            </c:ext>
          </c:extLst>
        </c:ser>
        <c:ser>
          <c:idx val="36"/>
          <c:order val="36"/>
          <c:tx>
            <c:strRef>
              <c:f>'SOLAR PV'!$CZ$4</c:f>
              <c:strCache>
                <c:ptCount val="1"/>
                <c:pt idx="0">
                  <c:v>Mercure9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PV'!$CZ$5:$CZ$53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-7.89255477631845E-2</c:v>
                </c:pt>
                <c:pt idx="6" formatCode="0.00%">
                  <c:v>-8.4360399378582751E-2</c:v>
                </c:pt>
                <c:pt idx="7" formatCode="0.00%">
                  <c:v>-0.10219267051778946</c:v>
                </c:pt>
                <c:pt idx="8" formatCode="0.00%">
                  <c:v>-0.11792759858332347</c:v>
                </c:pt>
                <c:pt idx="9" formatCode="0.00%">
                  <c:v>-0.12846091647398228</c:v>
                </c:pt>
                <c:pt idx="10" formatCode="0.00%">
                  <c:v>-0.14895896684113374</c:v>
                </c:pt>
                <c:pt idx="11" formatCode="0.00%">
                  <c:v>-0.16899403531734447</c:v>
                </c:pt>
                <c:pt idx="12" formatCode="0.00%">
                  <c:v>-0.18561111266849206</c:v>
                </c:pt>
                <c:pt idx="13" formatCode="0.00%">
                  <c:v>-0.20723371010522362</c:v>
                </c:pt>
                <c:pt idx="14" formatCode="0.00%">
                  <c:v>-0.21598977042974554</c:v>
                </c:pt>
                <c:pt idx="15" formatCode="0.00%">
                  <c:v>-0.22123151383482376</c:v>
                </c:pt>
                <c:pt idx="16" formatCode="0.00%">
                  <c:v>-0.2380995862887747</c:v>
                </c:pt>
                <c:pt idx="17" formatCode="0.00%">
                  <c:v>-0.256934571874877</c:v>
                </c:pt>
                <c:pt idx="18" formatCode="0.00%">
                  <c:v>-0.2979878552988624</c:v>
                </c:pt>
                <c:pt idx="19" formatCode="0.00%">
                  <c:v>-0.31908220321182079</c:v>
                </c:pt>
                <c:pt idx="20" formatCode="0.00%">
                  <c:v>-0.32230935549582584</c:v>
                </c:pt>
                <c:pt idx="21" formatCode="0.00%">
                  <c:v>-0.33424225911305039</c:v>
                </c:pt>
                <c:pt idx="22" formatCode="0.00%">
                  <c:v>-0.34264445771117913</c:v>
                </c:pt>
                <c:pt idx="23" formatCode="0.00%">
                  <c:v>-0.35609727081557019</c:v>
                </c:pt>
                <c:pt idx="24" formatCode="0.00%">
                  <c:v>-0.36579780588825539</c:v>
                </c:pt>
                <c:pt idx="25" formatCode="0.00%">
                  <c:v>-0.37113494390176938</c:v>
                </c:pt>
                <c:pt idx="26" formatCode="0.00%">
                  <c:v>-0.37237663997228931</c:v>
                </c:pt>
                <c:pt idx="27" formatCode="0.00%">
                  <c:v>-0.37678169149888308</c:v>
                </c:pt>
                <c:pt idx="28" formatCode="0.00%">
                  <c:v>-0.37922471248757228</c:v>
                </c:pt>
                <c:pt idx="29" formatCode="0.00%">
                  <c:v>-0.37061526075866857</c:v>
                </c:pt>
                <c:pt idx="30" formatCode="0.00%">
                  <c:v>-0.37936421366855255</c:v>
                </c:pt>
                <c:pt idx="31" formatCode="0.00%">
                  <c:v>-0.36830348219809528</c:v>
                </c:pt>
                <c:pt idx="32" formatCode="0.00%">
                  <c:v>-0.34999164760697588</c:v>
                </c:pt>
                <c:pt idx="33" formatCode="0.00%">
                  <c:v>-0.3220352221644871</c:v>
                </c:pt>
                <c:pt idx="34" formatCode="0.00%">
                  <c:v>-0.29028793016762111</c:v>
                </c:pt>
                <c:pt idx="35" formatCode="0.00%">
                  <c:v>-0.25771235317773733</c:v>
                </c:pt>
                <c:pt idx="36" formatCode="0.00%">
                  <c:v>-0.18599430607697742</c:v>
                </c:pt>
                <c:pt idx="37" formatCode="0.00%">
                  <c:v>-0.1861775321363045</c:v>
                </c:pt>
                <c:pt idx="38" formatCode="0.00%">
                  <c:v>-0.18339404841790774</c:v>
                </c:pt>
                <c:pt idx="39" formatCode="0.00%">
                  <c:v>-0.18418826794661725</c:v>
                </c:pt>
                <c:pt idx="40" formatCode="0.00%">
                  <c:v>-0.17434518989279357</c:v>
                </c:pt>
                <c:pt idx="41" formatCode="0.00%">
                  <c:v>-0.17436138874006157</c:v>
                </c:pt>
                <c:pt idx="42" formatCode="0.00%">
                  <c:v>-0.17575269805091631</c:v>
                </c:pt>
                <c:pt idx="43" formatCode="0.00%">
                  <c:v>-0.17695626843201528</c:v>
                </c:pt>
                <c:pt idx="44" formatCode="0.00%">
                  <c:v>-0.17514655462362194</c:v>
                </c:pt>
                <c:pt idx="45" formatCode="0.00%">
                  <c:v>-0.1718031960368982</c:v>
                </c:pt>
                <c:pt idx="46" formatCode="0.00%">
                  <c:v>-0.17192276244510662</c:v>
                </c:pt>
                <c:pt idx="47" formatCode="0.00%">
                  <c:v>-0.17011781270902471</c:v>
                </c:pt>
                <c:pt idx="48" formatCode="0.00%">
                  <c:v>-0.16992705546428122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A76-244F-9A0F-BA3484C8ABDD}"/>
            </c:ext>
          </c:extLst>
        </c:ser>
        <c:ser>
          <c:idx val="37"/>
          <c:order val="37"/>
          <c:tx>
            <c:strRef>
              <c:f>'SOLAR PV'!$DA$4</c:f>
              <c:strCache>
                <c:ptCount val="1"/>
                <c:pt idx="0">
                  <c:v>Mercure10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PV'!$DA$5:$DA$53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-7.89255477631845E-2</c:v>
                </c:pt>
                <c:pt idx="6" formatCode="0.00%">
                  <c:v>-8.5346163327214009E-2</c:v>
                </c:pt>
                <c:pt idx="7" formatCode="0.00%">
                  <c:v>-0.10025294111660277</c:v>
                </c:pt>
                <c:pt idx="8" formatCode="0.00%">
                  <c:v>-0.11441359497626047</c:v>
                </c:pt>
                <c:pt idx="9" formatCode="0.00%">
                  <c:v>-0.12481902276668488</c:v>
                </c:pt>
                <c:pt idx="10" formatCode="0.00%">
                  <c:v>-0.14477077432528551</c:v>
                </c:pt>
                <c:pt idx="11" formatCode="0.00%">
                  <c:v>-0.16582904858879788</c:v>
                </c:pt>
                <c:pt idx="12" formatCode="0.00%">
                  <c:v>-0.18158649193259269</c:v>
                </c:pt>
                <c:pt idx="13" formatCode="0.00%">
                  <c:v>-0.20407607716902931</c:v>
                </c:pt>
                <c:pt idx="14" formatCode="0.00%">
                  <c:v>-0.21240032734997361</c:v>
                </c:pt>
                <c:pt idx="15" formatCode="0.00%">
                  <c:v>-0.21687421537627927</c:v>
                </c:pt>
                <c:pt idx="16" formatCode="0.00%">
                  <c:v>-0.23276697925644951</c:v>
                </c:pt>
                <c:pt idx="17" formatCode="0.00%">
                  <c:v>-0.24966347038172887</c:v>
                </c:pt>
                <c:pt idx="18" formatCode="0.00%">
                  <c:v>-0.28890459257697609</c:v>
                </c:pt>
                <c:pt idx="19" formatCode="0.00%">
                  <c:v>-0.31011856312134933</c:v>
                </c:pt>
                <c:pt idx="20" formatCode="0.00%">
                  <c:v>-0.3176209867485722</c:v>
                </c:pt>
                <c:pt idx="21" formatCode="0.00%">
                  <c:v>-0.3275792217863488</c:v>
                </c:pt>
                <c:pt idx="22" formatCode="0.00%">
                  <c:v>-0.33302702922720673</c:v>
                </c:pt>
                <c:pt idx="23" formatCode="0.00%">
                  <c:v>-0.34899488656854583</c:v>
                </c:pt>
                <c:pt idx="24" formatCode="0.00%">
                  <c:v>-0.35587047255534565</c:v>
                </c:pt>
                <c:pt idx="25" formatCode="0.00%">
                  <c:v>-0.36035332325270775</c:v>
                </c:pt>
                <c:pt idx="26" formatCode="0.00%">
                  <c:v>-0.36496401533629375</c:v>
                </c:pt>
                <c:pt idx="27" formatCode="0.00%">
                  <c:v>-0.36645709905434265</c:v>
                </c:pt>
                <c:pt idx="28" formatCode="0.00%">
                  <c:v>-0.37056170737538063</c:v>
                </c:pt>
                <c:pt idx="29" formatCode="0.00%">
                  <c:v>-0.35941723533339431</c:v>
                </c:pt>
                <c:pt idx="30" formatCode="0.00%">
                  <c:v>-0.36936722232918584</c:v>
                </c:pt>
                <c:pt idx="31" formatCode="0.00%">
                  <c:v>-0.35864597267161813</c:v>
                </c:pt>
                <c:pt idx="32" formatCode="0.00%">
                  <c:v>-0.33898370824671042</c:v>
                </c:pt>
                <c:pt idx="33" formatCode="0.00%">
                  <c:v>-0.31296273971260469</c:v>
                </c:pt>
                <c:pt idx="34" formatCode="0.00%">
                  <c:v>-0.27600562734890099</c:v>
                </c:pt>
                <c:pt idx="35" formatCode="0.00%">
                  <c:v>-0.248279940982578</c:v>
                </c:pt>
                <c:pt idx="36" formatCode="0.00%">
                  <c:v>-0.18852356208690035</c:v>
                </c:pt>
                <c:pt idx="37" formatCode="0.00%">
                  <c:v>-0.18803019262327259</c:v>
                </c:pt>
                <c:pt idx="38" formatCode="0.00%">
                  <c:v>-0.18695574144813776</c:v>
                </c:pt>
                <c:pt idx="39" formatCode="0.00%">
                  <c:v>-0.18793974414481507</c:v>
                </c:pt>
                <c:pt idx="40" formatCode="0.00%">
                  <c:v>-0.17929442520226335</c:v>
                </c:pt>
                <c:pt idx="41" formatCode="0.00%">
                  <c:v>-0.1788330993842262</c:v>
                </c:pt>
                <c:pt idx="42" formatCode="0.00%">
                  <c:v>-0.18073979920063732</c:v>
                </c:pt>
                <c:pt idx="43" formatCode="0.00%">
                  <c:v>-0.18242445245908623</c:v>
                </c:pt>
                <c:pt idx="44" formatCode="0.00%">
                  <c:v>-0.18115515765215828</c:v>
                </c:pt>
                <c:pt idx="45" formatCode="0.00%">
                  <c:v>-0.17905442617609835</c:v>
                </c:pt>
                <c:pt idx="46" formatCode="0.00%">
                  <c:v>-0.17947998955316546</c:v>
                </c:pt>
                <c:pt idx="47" formatCode="0.00%">
                  <c:v>-0.17835832685397512</c:v>
                </c:pt>
                <c:pt idx="48" formatCode="0.00%">
                  <c:v>-0.17844139462976549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A76-244F-9A0F-BA3484C8ABDD}"/>
            </c:ext>
          </c:extLst>
        </c:ser>
        <c:ser>
          <c:idx val="38"/>
          <c:order val="38"/>
          <c:tx>
            <c:strRef>
              <c:f>'SOLAR PV'!$DB$4</c:f>
              <c:strCache>
                <c:ptCount val="1"/>
                <c:pt idx="0">
                  <c:v>Mercure11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PV'!$DB$5:$DB$53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-7.89255477631845E-2</c:v>
                </c:pt>
                <c:pt idx="6" formatCode="0.00%">
                  <c:v>-8.562173245340432E-2</c:v>
                </c:pt>
                <c:pt idx="7" formatCode="0.00%">
                  <c:v>-9.6091044538819892E-2</c:v>
                </c:pt>
                <c:pt idx="8" formatCode="0.00%">
                  <c:v>-0.11005696212010507</c:v>
                </c:pt>
                <c:pt idx="9" formatCode="0.00%">
                  <c:v>-0.12054108564558463</c:v>
                </c:pt>
                <c:pt idx="10" formatCode="0.00%">
                  <c:v>-0.14017516659526796</c:v>
                </c:pt>
                <c:pt idx="11" formatCode="0.00%">
                  <c:v>-0.1590393415592215</c:v>
                </c:pt>
                <c:pt idx="12" formatCode="0.00%">
                  <c:v>-0.17441313421364613</c:v>
                </c:pt>
                <c:pt idx="13" formatCode="0.00%">
                  <c:v>-0.1958635574585057</c:v>
                </c:pt>
                <c:pt idx="14" formatCode="0.00%">
                  <c:v>-0.20377182853227549</c:v>
                </c:pt>
                <c:pt idx="15" formatCode="0.00%">
                  <c:v>-0.20922335773717005</c:v>
                </c:pt>
                <c:pt idx="16" formatCode="0.00%">
                  <c:v>-0.22435953440170042</c:v>
                </c:pt>
                <c:pt idx="17" formatCode="0.00%">
                  <c:v>-0.24065111320223442</c:v>
                </c:pt>
                <c:pt idx="18" formatCode="0.00%">
                  <c:v>-0.27826529601013328</c:v>
                </c:pt>
                <c:pt idx="19" formatCode="0.00%">
                  <c:v>-0.29918712844626461</c:v>
                </c:pt>
                <c:pt idx="20" formatCode="0.00%">
                  <c:v>-0.30696814733139</c:v>
                </c:pt>
                <c:pt idx="21" formatCode="0.00%">
                  <c:v>-0.31700883339757202</c:v>
                </c:pt>
                <c:pt idx="22" formatCode="0.00%">
                  <c:v>-0.31964418731956212</c:v>
                </c:pt>
                <c:pt idx="23" formatCode="0.00%">
                  <c:v>-0.33572633325065693</c:v>
                </c:pt>
                <c:pt idx="24" formatCode="0.00%">
                  <c:v>-0.34387800546763803</c:v>
                </c:pt>
                <c:pt idx="25" formatCode="0.00%">
                  <c:v>-0.34831684742547997</c:v>
                </c:pt>
                <c:pt idx="26" formatCode="0.00%">
                  <c:v>-0.35375001178123044</c:v>
                </c:pt>
                <c:pt idx="27" formatCode="0.00%">
                  <c:v>-0.35608051298877008</c:v>
                </c:pt>
                <c:pt idx="28" formatCode="0.00%">
                  <c:v>-0.36064925735495368</c:v>
                </c:pt>
                <c:pt idx="29" formatCode="0.00%">
                  <c:v>-0.34996771218862011</c:v>
                </c:pt>
                <c:pt idx="30" formatCode="0.00%">
                  <c:v>-0.36021797622051266</c:v>
                </c:pt>
                <c:pt idx="31" formatCode="0.00%">
                  <c:v>-0.35099607202189442</c:v>
                </c:pt>
                <c:pt idx="32" formatCode="0.00%">
                  <c:v>-0.33208517366504986</c:v>
                </c:pt>
                <c:pt idx="33" formatCode="0.00%">
                  <c:v>-0.30660730839275807</c:v>
                </c:pt>
                <c:pt idx="34" formatCode="0.00%">
                  <c:v>-0.26989252345026471</c:v>
                </c:pt>
                <c:pt idx="35" formatCode="0.00%">
                  <c:v>-0.24414633851212508</c:v>
                </c:pt>
                <c:pt idx="36" formatCode="0.00%">
                  <c:v>-0.18699543734514179</c:v>
                </c:pt>
                <c:pt idx="37" formatCode="0.00%">
                  <c:v>-0.18671831400415384</c:v>
                </c:pt>
                <c:pt idx="38" formatCode="0.00%">
                  <c:v>-0.18539777007974312</c:v>
                </c:pt>
                <c:pt idx="39" formatCode="0.00%">
                  <c:v>-0.1866253633139503</c:v>
                </c:pt>
                <c:pt idx="40" formatCode="0.00%">
                  <c:v>-0.17845828317495349</c:v>
                </c:pt>
                <c:pt idx="41" formatCode="0.00%">
                  <c:v>-0.17788969231601304</c:v>
                </c:pt>
                <c:pt idx="42" formatCode="0.00%">
                  <c:v>-0.18000908716239761</c:v>
                </c:pt>
                <c:pt idx="43" formatCode="0.00%">
                  <c:v>-0.18166253444194025</c:v>
                </c:pt>
                <c:pt idx="44" formatCode="0.00%">
                  <c:v>-0.1804695135993083</c:v>
                </c:pt>
                <c:pt idx="45" formatCode="0.00%">
                  <c:v>-0.17846326803723711</c:v>
                </c:pt>
                <c:pt idx="46" formatCode="0.00%">
                  <c:v>-0.17868151941690891</c:v>
                </c:pt>
                <c:pt idx="47" formatCode="0.00%">
                  <c:v>-0.17762491240777678</c:v>
                </c:pt>
                <c:pt idx="48" formatCode="0.00%">
                  <c:v>-0.1777125447117055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A76-244F-9A0F-BA3484C8ABDD}"/>
            </c:ext>
          </c:extLst>
        </c:ser>
        <c:ser>
          <c:idx val="39"/>
          <c:order val="39"/>
          <c:tx>
            <c:strRef>
              <c:f>'SOLAR PV'!$DC$4</c:f>
              <c:strCache>
                <c:ptCount val="1"/>
                <c:pt idx="0">
                  <c:v>Mercure12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PV'!$DC$5:$DC$53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-7.89255477631845E-2</c:v>
                </c:pt>
                <c:pt idx="6" formatCode="0.00%">
                  <c:v>-8.2930405865832335E-2</c:v>
                </c:pt>
                <c:pt idx="7" formatCode="0.00%">
                  <c:v>-9.3911613047450659E-2</c:v>
                </c:pt>
                <c:pt idx="8" formatCode="0.00%">
                  <c:v>-0.10774415988365971</c:v>
                </c:pt>
                <c:pt idx="9" formatCode="0.00%">
                  <c:v>-0.11847998952987671</c:v>
                </c:pt>
                <c:pt idx="10" formatCode="0.00%">
                  <c:v>-0.13842991314989939</c:v>
                </c:pt>
                <c:pt idx="11" formatCode="0.00%">
                  <c:v>-0.15714682080540898</c:v>
                </c:pt>
                <c:pt idx="12" formatCode="0.00%">
                  <c:v>-0.17234422602731758</c:v>
                </c:pt>
                <c:pt idx="13" formatCode="0.00%">
                  <c:v>-0.19522058137435983</c:v>
                </c:pt>
                <c:pt idx="14" formatCode="0.00%">
                  <c:v>-0.20350799165304545</c:v>
                </c:pt>
                <c:pt idx="15" formatCode="0.00%">
                  <c:v>-0.20888172706857833</c:v>
                </c:pt>
                <c:pt idx="16" formatCode="0.00%">
                  <c:v>-0.22342542441037949</c:v>
                </c:pt>
                <c:pt idx="17" formatCode="0.00%">
                  <c:v>-0.23983221717065284</c:v>
                </c:pt>
                <c:pt idx="18" formatCode="0.00%">
                  <c:v>-0.27666998040834567</c:v>
                </c:pt>
                <c:pt idx="19" formatCode="0.00%">
                  <c:v>-0.29722275557874978</c:v>
                </c:pt>
                <c:pt idx="20" formatCode="0.00%">
                  <c:v>-0.30496594982230707</c:v>
                </c:pt>
                <c:pt idx="21" formatCode="0.00%">
                  <c:v>-0.31330603329481865</c:v>
                </c:pt>
                <c:pt idx="22" formatCode="0.00%">
                  <c:v>-0.31509621932385889</c:v>
                </c:pt>
                <c:pt idx="23" formatCode="0.00%">
                  <c:v>-0.33055174156793099</c:v>
                </c:pt>
                <c:pt idx="24" formatCode="0.00%">
                  <c:v>-0.33870704897445003</c:v>
                </c:pt>
                <c:pt idx="25" formatCode="0.00%">
                  <c:v>-0.34284837757977094</c:v>
                </c:pt>
                <c:pt idx="26" formatCode="0.00%">
                  <c:v>-0.34764480821508237</c:v>
                </c:pt>
                <c:pt idx="27" formatCode="0.00%">
                  <c:v>-0.34852914081527375</c:v>
                </c:pt>
                <c:pt idx="28" formatCode="0.00%">
                  <c:v>-0.35289342790767952</c:v>
                </c:pt>
                <c:pt idx="29" formatCode="0.00%">
                  <c:v>-0.342962100251052</c:v>
                </c:pt>
                <c:pt idx="30" formatCode="0.00%">
                  <c:v>-0.35240215823748089</c:v>
                </c:pt>
                <c:pt idx="31" formatCode="0.00%">
                  <c:v>-0.34333538915761797</c:v>
                </c:pt>
                <c:pt idx="32" formatCode="0.00%">
                  <c:v>-0.32535186283231399</c:v>
                </c:pt>
                <c:pt idx="33" formatCode="0.00%">
                  <c:v>-0.30101416651353952</c:v>
                </c:pt>
                <c:pt idx="34" formatCode="0.00%">
                  <c:v>-0.26470089469967806</c:v>
                </c:pt>
                <c:pt idx="35" formatCode="0.00%">
                  <c:v>-0.24036422113574796</c:v>
                </c:pt>
                <c:pt idx="36" formatCode="0.00%">
                  <c:v>-0.18531082555723222</c:v>
                </c:pt>
                <c:pt idx="37" formatCode="0.00%">
                  <c:v>-0.18411313993347478</c:v>
                </c:pt>
                <c:pt idx="38" formatCode="0.00%">
                  <c:v>-0.18288080173429133</c:v>
                </c:pt>
                <c:pt idx="39" formatCode="0.00%">
                  <c:v>-0.18407463927259127</c:v>
                </c:pt>
                <c:pt idx="40" formatCode="0.00%">
                  <c:v>-0.17569548990451977</c:v>
                </c:pt>
                <c:pt idx="41" formatCode="0.00%">
                  <c:v>-0.17513590841273607</c:v>
                </c:pt>
                <c:pt idx="42" formatCode="0.00%">
                  <c:v>-0.17693144292913054</c:v>
                </c:pt>
                <c:pt idx="43" formatCode="0.00%">
                  <c:v>-0.17855640027385977</c:v>
                </c:pt>
                <c:pt idx="44" formatCode="0.00%">
                  <c:v>-0.17729768891139874</c:v>
                </c:pt>
                <c:pt idx="45" formatCode="0.00%">
                  <c:v>-0.17504078315697791</c:v>
                </c:pt>
                <c:pt idx="46" formatCode="0.00%">
                  <c:v>-0.17484254181106784</c:v>
                </c:pt>
                <c:pt idx="47" formatCode="0.00%">
                  <c:v>-0.17351672009178709</c:v>
                </c:pt>
                <c:pt idx="48" formatCode="0.00%">
                  <c:v>-0.17361771496530998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A76-244F-9A0F-BA3484C8ABDD}"/>
            </c:ext>
          </c:extLst>
        </c:ser>
        <c:ser>
          <c:idx val="40"/>
          <c:order val="40"/>
          <c:tx>
            <c:strRef>
              <c:f>'SOLAR PV'!$DD$4</c:f>
              <c:strCache>
                <c:ptCount val="1"/>
                <c:pt idx="0">
                  <c:v>Mercure13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PV'!$DD$5:$DD$53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-8.0136434109496557E-2</c:v>
                </c:pt>
                <c:pt idx="6" formatCode="0.00%">
                  <c:v>-8.3423121602148709E-2</c:v>
                </c:pt>
                <c:pt idx="7" formatCode="0.00%">
                  <c:v>-9.4176140736876635E-2</c:v>
                </c:pt>
                <c:pt idx="8" formatCode="0.00%">
                  <c:v>-0.1078993317952428</c:v>
                </c:pt>
                <c:pt idx="9" formatCode="0.00%">
                  <c:v>-0.11855634368426315</c:v>
                </c:pt>
                <c:pt idx="10" formatCode="0.00%">
                  <c:v>-0.13842267637376526</c:v>
                </c:pt>
                <c:pt idx="11" formatCode="0.00%">
                  <c:v>-0.15562140801158086</c:v>
                </c:pt>
                <c:pt idx="12" formatCode="0.00%">
                  <c:v>-0.17180299826334755</c:v>
                </c:pt>
                <c:pt idx="13" formatCode="0.00%">
                  <c:v>-0.19424433293422227</c:v>
                </c:pt>
                <c:pt idx="14" formatCode="0.00%">
                  <c:v>-0.20247254333464437</c:v>
                </c:pt>
                <c:pt idx="15" formatCode="0.00%">
                  <c:v>-0.20641256842354894</c:v>
                </c:pt>
                <c:pt idx="16" formatCode="0.00%">
                  <c:v>-0.22059282336733999</c:v>
                </c:pt>
                <c:pt idx="17" formatCode="0.00%">
                  <c:v>-0.23665900134808615</c:v>
                </c:pt>
                <c:pt idx="18" formatCode="0.00%">
                  <c:v>-0.27265635582780112</c:v>
                </c:pt>
                <c:pt idx="19" formatCode="0.00%">
                  <c:v>-0.29297609711211747</c:v>
                </c:pt>
                <c:pt idx="20" formatCode="0.00%">
                  <c:v>-0.30071411674719706</c:v>
                </c:pt>
                <c:pt idx="21" formatCode="0.00%">
                  <c:v>-0.31065177162646307</c:v>
                </c:pt>
                <c:pt idx="22" formatCode="0.00%">
                  <c:v>-0.31380617474147632</c:v>
                </c:pt>
                <c:pt idx="23" formatCode="0.00%">
                  <c:v>-0.33008924025846242</c:v>
                </c:pt>
                <c:pt idx="24" formatCode="0.00%">
                  <c:v>-0.33671978692346982</c:v>
                </c:pt>
                <c:pt idx="25" formatCode="0.00%">
                  <c:v>-0.34071000180713795</c:v>
                </c:pt>
                <c:pt idx="26" formatCode="0.00%">
                  <c:v>-0.34423392425500499</c:v>
                </c:pt>
                <c:pt idx="27" formatCode="0.00%">
                  <c:v>-0.34535637843601896</c:v>
                </c:pt>
                <c:pt idx="28" formatCode="0.00%">
                  <c:v>-0.35054983059925759</c:v>
                </c:pt>
                <c:pt idx="29" formatCode="0.00%">
                  <c:v>-0.34212760102510631</c:v>
                </c:pt>
                <c:pt idx="30" formatCode="0.00%">
                  <c:v>-0.35136472561184617</c:v>
                </c:pt>
                <c:pt idx="31" formatCode="0.00%">
                  <c:v>-0.34233046980566206</c:v>
                </c:pt>
                <c:pt idx="32" formatCode="0.00%">
                  <c:v>-0.32448460274110025</c:v>
                </c:pt>
                <c:pt idx="33" formatCode="0.00%">
                  <c:v>-0.30135718990641891</c:v>
                </c:pt>
                <c:pt idx="34" formatCode="0.00%">
                  <c:v>-0.26404543976104911</c:v>
                </c:pt>
                <c:pt idx="35" formatCode="0.00%">
                  <c:v>-0.24077351548985193</c:v>
                </c:pt>
                <c:pt idx="36" formatCode="0.00%">
                  <c:v>-0.18799018547078594</c:v>
                </c:pt>
                <c:pt idx="37" formatCode="0.00%">
                  <c:v>-0.18632677499131378</c:v>
                </c:pt>
                <c:pt idx="38" formatCode="0.00%">
                  <c:v>-0.18391957046463636</c:v>
                </c:pt>
                <c:pt idx="39" formatCode="0.00%">
                  <c:v>-0.18458475833899757</c:v>
                </c:pt>
                <c:pt idx="40" formatCode="0.00%">
                  <c:v>-0.17624455809233885</c:v>
                </c:pt>
                <c:pt idx="41" formatCode="0.00%">
                  <c:v>-0.17556171937633458</c:v>
                </c:pt>
                <c:pt idx="42" formatCode="0.00%">
                  <c:v>-0.17715430272999899</c:v>
                </c:pt>
                <c:pt idx="43" formatCode="0.00%">
                  <c:v>-0.17861566430177478</c:v>
                </c:pt>
                <c:pt idx="44" formatCode="0.00%">
                  <c:v>-0.17765885633978074</c:v>
                </c:pt>
                <c:pt idx="45" formatCode="0.00%">
                  <c:v>-0.17530490746830085</c:v>
                </c:pt>
                <c:pt idx="46" formatCode="0.00%">
                  <c:v>-0.17505263810900396</c:v>
                </c:pt>
                <c:pt idx="47" formatCode="0.00%">
                  <c:v>-0.17355293239383451</c:v>
                </c:pt>
                <c:pt idx="48" formatCode="0.00%">
                  <c:v>-0.17364449667131043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A76-244F-9A0F-BA3484C8ABDD}"/>
            </c:ext>
          </c:extLst>
        </c:ser>
        <c:ser>
          <c:idx val="41"/>
          <c:order val="41"/>
          <c:tx>
            <c:strRef>
              <c:f>'SOLAR PV'!$DE$4</c:f>
              <c:strCache>
                <c:ptCount val="1"/>
                <c:pt idx="0">
                  <c:v>Mercure14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PV'!$DE$5:$DE$53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-8.0136434109496557E-2</c:v>
                </c:pt>
                <c:pt idx="6" formatCode="0.00%">
                  <c:v>-8.2741653103110768E-2</c:v>
                </c:pt>
                <c:pt idx="7" formatCode="0.00%">
                  <c:v>-9.3489170639485253E-2</c:v>
                </c:pt>
                <c:pt idx="8" formatCode="0.00%">
                  <c:v>-0.10908048174000862</c:v>
                </c:pt>
                <c:pt idx="9" formatCode="0.00%">
                  <c:v>-0.1193239262889717</c:v>
                </c:pt>
                <c:pt idx="10" formatCode="0.00%">
                  <c:v>-0.1388102928521977</c:v>
                </c:pt>
                <c:pt idx="11" formatCode="0.00%">
                  <c:v>-0.15575712523110208</c:v>
                </c:pt>
                <c:pt idx="12" formatCode="0.00%">
                  <c:v>-0.17165810979153451</c:v>
                </c:pt>
                <c:pt idx="13" formatCode="0.00%">
                  <c:v>-0.19382457670032205</c:v>
                </c:pt>
                <c:pt idx="14" formatCode="0.00%">
                  <c:v>-0.20183146262558127</c:v>
                </c:pt>
                <c:pt idx="15" formatCode="0.00%">
                  <c:v>-0.20385617367029085</c:v>
                </c:pt>
                <c:pt idx="16" formatCode="0.00%">
                  <c:v>-0.21836776758959853</c:v>
                </c:pt>
                <c:pt idx="17" formatCode="0.00%">
                  <c:v>-0.23347409362007554</c:v>
                </c:pt>
                <c:pt idx="18" formatCode="0.00%">
                  <c:v>-0.26792930272032334</c:v>
                </c:pt>
                <c:pt idx="19" formatCode="0.00%">
                  <c:v>-0.28703127543631457</c:v>
                </c:pt>
                <c:pt idx="20" formatCode="0.00%">
                  <c:v>-0.29479645513710662</c:v>
                </c:pt>
                <c:pt idx="21" formatCode="0.00%">
                  <c:v>-0.30765535008426503</c:v>
                </c:pt>
                <c:pt idx="22" formatCode="0.00%">
                  <c:v>-0.3105814593586933</c:v>
                </c:pt>
                <c:pt idx="23" formatCode="0.00%">
                  <c:v>-0.32789928231876531</c:v>
                </c:pt>
                <c:pt idx="24" formatCode="0.00%">
                  <c:v>-0.33606418009750771</c:v>
                </c:pt>
                <c:pt idx="25" formatCode="0.00%">
                  <c:v>-0.34105029202887305</c:v>
                </c:pt>
                <c:pt idx="26" formatCode="0.00%">
                  <c:v>-0.34027836826872748</c:v>
                </c:pt>
                <c:pt idx="27" formatCode="0.00%">
                  <c:v>-0.34012945376309467</c:v>
                </c:pt>
                <c:pt idx="28" formatCode="0.00%">
                  <c:v>-0.3450865368223992</c:v>
                </c:pt>
                <c:pt idx="29" formatCode="0.00%">
                  <c:v>-0.33785128442597778</c:v>
                </c:pt>
                <c:pt idx="30" formatCode="0.00%">
                  <c:v>-0.34502044670775811</c:v>
                </c:pt>
                <c:pt idx="31" formatCode="0.00%">
                  <c:v>-0.33733821322606217</c:v>
                </c:pt>
                <c:pt idx="32" formatCode="0.00%">
                  <c:v>-0.32051367063062108</c:v>
                </c:pt>
                <c:pt idx="33" formatCode="0.00%">
                  <c:v>-0.30110620187005988</c:v>
                </c:pt>
                <c:pt idx="34" formatCode="0.00%">
                  <c:v>-0.26572631247335887</c:v>
                </c:pt>
                <c:pt idx="35" formatCode="0.00%">
                  <c:v>-0.24410552892665183</c:v>
                </c:pt>
                <c:pt idx="36" formatCode="0.00%">
                  <c:v>-0.1924052187234282</c:v>
                </c:pt>
                <c:pt idx="37" formatCode="0.00%">
                  <c:v>-0.1897985646993875</c:v>
                </c:pt>
                <c:pt idx="38" formatCode="0.00%">
                  <c:v>-0.18734818784029372</c:v>
                </c:pt>
                <c:pt idx="39" formatCode="0.00%">
                  <c:v>-0.18765865187526665</c:v>
                </c:pt>
                <c:pt idx="40" formatCode="0.00%">
                  <c:v>-0.17946577648036399</c:v>
                </c:pt>
                <c:pt idx="41" formatCode="0.00%">
                  <c:v>-0.17856571963860746</c:v>
                </c:pt>
                <c:pt idx="42" formatCode="0.00%">
                  <c:v>-0.17949221217203093</c:v>
                </c:pt>
                <c:pt idx="43" formatCode="0.00%">
                  <c:v>-0.18095896647300691</c:v>
                </c:pt>
                <c:pt idx="44" formatCode="0.00%">
                  <c:v>-0.17976552398427714</c:v>
                </c:pt>
                <c:pt idx="45" formatCode="0.00%">
                  <c:v>-0.17740671172299471</c:v>
                </c:pt>
                <c:pt idx="46" formatCode="0.00%">
                  <c:v>-0.17667822114002141</c:v>
                </c:pt>
                <c:pt idx="47" formatCode="0.00%">
                  <c:v>-0.17519898059433991</c:v>
                </c:pt>
                <c:pt idx="48" formatCode="0.00%">
                  <c:v>-0.17514395348658185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A76-244F-9A0F-BA3484C8ABDD}"/>
            </c:ext>
          </c:extLst>
        </c:ser>
        <c:ser>
          <c:idx val="42"/>
          <c:order val="42"/>
          <c:tx>
            <c:strRef>
              <c:f>'SOLAR PV'!$DF$4</c:f>
              <c:strCache>
                <c:ptCount val="1"/>
                <c:pt idx="0">
                  <c:v>Mercure15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PV'!$DF$5:$DF$53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-8.0136434109496557E-2</c:v>
                </c:pt>
                <c:pt idx="6" formatCode="0.00%">
                  <c:v>-8.2741653103110768E-2</c:v>
                </c:pt>
                <c:pt idx="7" formatCode="0.00%">
                  <c:v>-9.152565859046724E-2</c:v>
                </c:pt>
                <c:pt idx="8" formatCode="0.00%">
                  <c:v>-0.10691724766275401</c:v>
                </c:pt>
                <c:pt idx="9" formatCode="0.00%">
                  <c:v>-0.11829285533422218</c:v>
                </c:pt>
                <c:pt idx="10" formatCode="0.00%">
                  <c:v>-0.13746698508754163</c:v>
                </c:pt>
                <c:pt idx="11" formatCode="0.00%">
                  <c:v>-0.15365455351480617</c:v>
                </c:pt>
                <c:pt idx="12" formatCode="0.00%">
                  <c:v>-0.16897783999025173</c:v>
                </c:pt>
                <c:pt idx="13" formatCode="0.00%">
                  <c:v>-0.19020304950886247</c:v>
                </c:pt>
                <c:pt idx="14" formatCode="0.00%">
                  <c:v>-0.1982025739027542</c:v>
                </c:pt>
                <c:pt idx="15" formatCode="0.00%">
                  <c:v>-0.19922805113927811</c:v>
                </c:pt>
                <c:pt idx="16" formatCode="0.00%">
                  <c:v>-0.21149254053031408</c:v>
                </c:pt>
                <c:pt idx="17" formatCode="0.00%">
                  <c:v>-0.22819380302104886</c:v>
                </c:pt>
                <c:pt idx="18" formatCode="0.00%">
                  <c:v>-0.25967951732197514</c:v>
                </c:pt>
                <c:pt idx="19" formatCode="0.00%">
                  <c:v>-0.28087351693859086</c:v>
                </c:pt>
                <c:pt idx="20" formatCode="0.00%">
                  <c:v>-0.2877662355051317</c:v>
                </c:pt>
                <c:pt idx="21" formatCode="0.00%">
                  <c:v>-0.30075621596447399</c:v>
                </c:pt>
                <c:pt idx="22" formatCode="0.00%">
                  <c:v>-0.30328075701452661</c:v>
                </c:pt>
                <c:pt idx="23" formatCode="0.00%">
                  <c:v>-0.3282260685511742</c:v>
                </c:pt>
                <c:pt idx="24" formatCode="0.00%">
                  <c:v>-0.33762679433273701</c:v>
                </c:pt>
                <c:pt idx="25" formatCode="0.00%">
                  <c:v>-0.34170611834238418</c:v>
                </c:pt>
                <c:pt idx="26" formatCode="0.00%">
                  <c:v>-0.34149488199550049</c:v>
                </c:pt>
                <c:pt idx="27" formatCode="0.00%">
                  <c:v>-0.34453208534579627</c:v>
                </c:pt>
                <c:pt idx="28" formatCode="0.00%">
                  <c:v>-0.34882438333086907</c:v>
                </c:pt>
                <c:pt idx="29" formatCode="0.00%">
                  <c:v>-0.34142542536626652</c:v>
                </c:pt>
                <c:pt idx="30" formatCode="0.00%">
                  <c:v>-0.34494943120568955</c:v>
                </c:pt>
                <c:pt idx="31" formatCode="0.00%">
                  <c:v>-0.33435967993030058</c:v>
                </c:pt>
                <c:pt idx="32" formatCode="0.00%">
                  <c:v>-0.31177699556821403</c:v>
                </c:pt>
                <c:pt idx="33" formatCode="0.00%">
                  <c:v>-0.29008088444850266</c:v>
                </c:pt>
                <c:pt idx="34" formatCode="0.00%">
                  <c:v>-0.25581221457231018</c:v>
                </c:pt>
                <c:pt idx="35" formatCode="0.00%">
                  <c:v>-0.23556754090129772</c:v>
                </c:pt>
                <c:pt idx="36" formatCode="0.00%">
                  <c:v>-0.19175932663930406</c:v>
                </c:pt>
                <c:pt idx="37" formatCode="0.00%">
                  <c:v>-0.18966610255763083</c:v>
                </c:pt>
                <c:pt idx="38" formatCode="0.00%">
                  <c:v>-0.18820000990310082</c:v>
                </c:pt>
                <c:pt idx="39" formatCode="0.00%">
                  <c:v>-0.18886496057213931</c:v>
                </c:pt>
                <c:pt idx="40" formatCode="0.00%">
                  <c:v>-0.18165233988330243</c:v>
                </c:pt>
                <c:pt idx="41" formatCode="0.00%">
                  <c:v>-0.18057768133549867</c:v>
                </c:pt>
                <c:pt idx="42" formatCode="0.00%">
                  <c:v>-0.18102734838949786</c:v>
                </c:pt>
                <c:pt idx="43" formatCode="0.00%">
                  <c:v>-0.18239577247249561</c:v>
                </c:pt>
                <c:pt idx="44" formatCode="0.00%">
                  <c:v>-0.18088188482563428</c:v>
                </c:pt>
                <c:pt idx="45" formatCode="0.00%">
                  <c:v>-0.17873289992013575</c:v>
                </c:pt>
                <c:pt idx="46" formatCode="0.00%">
                  <c:v>-0.17780175353049699</c:v>
                </c:pt>
                <c:pt idx="47" formatCode="0.00%">
                  <c:v>-0.1761249948819924</c:v>
                </c:pt>
                <c:pt idx="48" formatCode="0.00%">
                  <c:v>-0.17603720454012506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A76-244F-9A0F-BA3484C8ABDD}"/>
            </c:ext>
          </c:extLst>
        </c:ser>
        <c:ser>
          <c:idx val="43"/>
          <c:order val="43"/>
          <c:tx>
            <c:strRef>
              <c:f>'SOLAR PV'!$DG$4</c:f>
              <c:strCache>
                <c:ptCount val="1"/>
                <c:pt idx="0">
                  <c:v>Mercure16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PV'!$DG$5:$DG$53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-8.0136434109496557E-2</c:v>
                </c:pt>
                <c:pt idx="6" formatCode="0.00%">
                  <c:v>-8.2741653103110768E-2</c:v>
                </c:pt>
                <c:pt idx="7" formatCode="0.00%">
                  <c:v>-9.152565859046724E-2</c:v>
                </c:pt>
                <c:pt idx="8" formatCode="0.00%">
                  <c:v>-0.10691724766275401</c:v>
                </c:pt>
                <c:pt idx="9" formatCode="0.00%">
                  <c:v>-0.11829285533422218</c:v>
                </c:pt>
                <c:pt idx="10" formatCode="0.00%">
                  <c:v>-0.13746698508754163</c:v>
                </c:pt>
                <c:pt idx="11" formatCode="0.00%">
                  <c:v>-0.15365455351480617</c:v>
                </c:pt>
                <c:pt idx="12" formatCode="0.00%">
                  <c:v>-0.16897783999025173</c:v>
                </c:pt>
                <c:pt idx="13" formatCode="0.00%">
                  <c:v>-0.19020304950886247</c:v>
                </c:pt>
                <c:pt idx="14" formatCode="0.00%">
                  <c:v>-0.1982025739027542</c:v>
                </c:pt>
                <c:pt idx="15" formatCode="0.00%">
                  <c:v>-0.19922805113927811</c:v>
                </c:pt>
                <c:pt idx="16" formatCode="0.00%">
                  <c:v>-0.21149254053031408</c:v>
                </c:pt>
                <c:pt idx="17" formatCode="0.00%">
                  <c:v>-0.22819380302104886</c:v>
                </c:pt>
                <c:pt idx="18" formatCode="0.00%">
                  <c:v>-0.25967951732197514</c:v>
                </c:pt>
                <c:pt idx="19" formatCode="0.00%">
                  <c:v>-0.28087351693859086</c:v>
                </c:pt>
                <c:pt idx="20" formatCode="0.00%">
                  <c:v>-0.2877662355051317</c:v>
                </c:pt>
                <c:pt idx="21" formatCode="0.00%">
                  <c:v>-0.30075621596447399</c:v>
                </c:pt>
                <c:pt idx="22" formatCode="0.00%">
                  <c:v>-0.30328075701452661</c:v>
                </c:pt>
                <c:pt idx="23" formatCode="0.00%">
                  <c:v>-0.3282260685511742</c:v>
                </c:pt>
                <c:pt idx="24" formatCode="0.00%">
                  <c:v>-0.33762679433273701</c:v>
                </c:pt>
                <c:pt idx="25" formatCode="0.00%">
                  <c:v>-0.34170611834238418</c:v>
                </c:pt>
                <c:pt idx="26" formatCode="0.00%">
                  <c:v>-0.34149488199550049</c:v>
                </c:pt>
                <c:pt idx="27" formatCode="0.00%">
                  <c:v>-0.34453208534579627</c:v>
                </c:pt>
                <c:pt idx="28" formatCode="0.00%">
                  <c:v>-0.34882438333086907</c:v>
                </c:pt>
                <c:pt idx="29" formatCode="0.00%">
                  <c:v>-0.34142542536626652</c:v>
                </c:pt>
                <c:pt idx="30" formatCode="0.00%">
                  <c:v>-0.34494943120568955</c:v>
                </c:pt>
                <c:pt idx="31" formatCode="0.00%">
                  <c:v>-0.33435967993030058</c:v>
                </c:pt>
                <c:pt idx="32" formatCode="0.00%">
                  <c:v>-0.31177699556821403</c:v>
                </c:pt>
                <c:pt idx="33" formatCode="0.00%">
                  <c:v>-0.29008088444850266</c:v>
                </c:pt>
                <c:pt idx="34" formatCode="0.00%">
                  <c:v>-0.25581221457231018</c:v>
                </c:pt>
                <c:pt idx="35" formatCode="0.00%">
                  <c:v>-0.23556754090129772</c:v>
                </c:pt>
                <c:pt idx="36" formatCode="0.00%">
                  <c:v>-0.19175932663930406</c:v>
                </c:pt>
                <c:pt idx="37" formatCode="0.00%">
                  <c:v>-0.18966610255763083</c:v>
                </c:pt>
                <c:pt idx="38" formatCode="0.00%">
                  <c:v>-0.18820000990310082</c:v>
                </c:pt>
                <c:pt idx="39" formatCode="0.00%">
                  <c:v>-0.18886496057213931</c:v>
                </c:pt>
                <c:pt idx="40" formatCode="0.00%">
                  <c:v>-0.18165233988330243</c:v>
                </c:pt>
                <c:pt idx="41" formatCode="0.00%">
                  <c:v>-0.18057768133549867</c:v>
                </c:pt>
                <c:pt idx="42" formatCode="0.00%">
                  <c:v>-0.18102734838949786</c:v>
                </c:pt>
                <c:pt idx="43" formatCode="0.00%">
                  <c:v>-0.18239577247249561</c:v>
                </c:pt>
                <c:pt idx="44" formatCode="0.00%">
                  <c:v>-0.18088188482563428</c:v>
                </c:pt>
                <c:pt idx="45" formatCode="0.00%">
                  <c:v>-0.17873289992013575</c:v>
                </c:pt>
                <c:pt idx="46" formatCode="0.00%">
                  <c:v>-0.17780175353049699</c:v>
                </c:pt>
                <c:pt idx="47" formatCode="0.00%">
                  <c:v>-0.17612765677734121</c:v>
                </c:pt>
                <c:pt idx="48" formatCode="0.00%">
                  <c:v>-0.17603983971988979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A76-244F-9A0F-BA3484C8ABDD}"/>
            </c:ext>
          </c:extLst>
        </c:ser>
        <c:ser>
          <c:idx val="44"/>
          <c:order val="44"/>
          <c:tx>
            <c:strRef>
              <c:f>'SOLAR PV'!$DH$4</c:f>
              <c:strCache>
                <c:ptCount val="1"/>
                <c:pt idx="0">
                  <c:v>Mercure17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PV'!$DH$5:$DH$53</c:f>
              <c:numCache>
                <c:formatCode>General</c:formatCode>
                <c:ptCount val="49"/>
                <c:pt idx="4" formatCode="0.00%">
                  <c:v>-7.7707216424806935E-2</c:v>
                </c:pt>
                <c:pt idx="5" formatCode="0.00%">
                  <c:v>-8.0136434109496557E-2</c:v>
                </c:pt>
                <c:pt idx="6" formatCode="0.00%">
                  <c:v>-8.2741653103110768E-2</c:v>
                </c:pt>
                <c:pt idx="7" formatCode="0.00%">
                  <c:v>-9.152565859046724E-2</c:v>
                </c:pt>
                <c:pt idx="8" formatCode="0.00%">
                  <c:v>-0.10691724766275401</c:v>
                </c:pt>
                <c:pt idx="9" formatCode="0.00%">
                  <c:v>-0.11829285533422218</c:v>
                </c:pt>
                <c:pt idx="10" formatCode="0.00%">
                  <c:v>-0.13746698508754163</c:v>
                </c:pt>
                <c:pt idx="11" formatCode="0.00%">
                  <c:v>-0.15365455351480617</c:v>
                </c:pt>
                <c:pt idx="12" formatCode="0.00%">
                  <c:v>-0.16897783999025173</c:v>
                </c:pt>
                <c:pt idx="13" formatCode="0.00%">
                  <c:v>-0.19020304950886247</c:v>
                </c:pt>
                <c:pt idx="14" formatCode="0.00%">
                  <c:v>-0.1982025739027542</c:v>
                </c:pt>
                <c:pt idx="15" formatCode="0.00%">
                  <c:v>-0.19922805113927811</c:v>
                </c:pt>
                <c:pt idx="16" formatCode="0.00%">
                  <c:v>-0.21149254053031408</c:v>
                </c:pt>
                <c:pt idx="17" formatCode="0.00%">
                  <c:v>-0.22819380302104886</c:v>
                </c:pt>
                <c:pt idx="18" formatCode="0.00%">
                  <c:v>-0.25967951732197514</c:v>
                </c:pt>
                <c:pt idx="19" formatCode="0.00%">
                  <c:v>-0.28087351693859086</c:v>
                </c:pt>
                <c:pt idx="20" formatCode="0.00%">
                  <c:v>-0.2877662355051317</c:v>
                </c:pt>
                <c:pt idx="21" formatCode="0.00%">
                  <c:v>-0.30075621596447399</c:v>
                </c:pt>
                <c:pt idx="22" formatCode="0.00%">
                  <c:v>-0.30328075701452661</c:v>
                </c:pt>
                <c:pt idx="23" formatCode="0.00%">
                  <c:v>-0.3282260685511742</c:v>
                </c:pt>
                <c:pt idx="24" formatCode="0.00%">
                  <c:v>-0.33762679433273701</c:v>
                </c:pt>
                <c:pt idx="25" formatCode="0.00%">
                  <c:v>-0.34170611834238418</c:v>
                </c:pt>
                <c:pt idx="26" formatCode="0.00%">
                  <c:v>-0.34149488199550049</c:v>
                </c:pt>
                <c:pt idx="27" formatCode="0.00%">
                  <c:v>-0.34453208534579627</c:v>
                </c:pt>
                <c:pt idx="28" formatCode="0.00%">
                  <c:v>-0.34882438333086907</c:v>
                </c:pt>
                <c:pt idx="29" formatCode="0.00%">
                  <c:v>-0.34142542536626652</c:v>
                </c:pt>
                <c:pt idx="30" formatCode="0.00%">
                  <c:v>-0.34494943120568955</c:v>
                </c:pt>
                <c:pt idx="31" formatCode="0.00%">
                  <c:v>-0.33435967993030058</c:v>
                </c:pt>
                <c:pt idx="32" formatCode="0.00%">
                  <c:v>-0.31177699556821403</c:v>
                </c:pt>
                <c:pt idx="33" formatCode="0.00%">
                  <c:v>-0.29008088444850266</c:v>
                </c:pt>
                <c:pt idx="34" formatCode="0.00%">
                  <c:v>-0.25581221457231018</c:v>
                </c:pt>
                <c:pt idx="35" formatCode="0.00%">
                  <c:v>-0.23556754090129772</c:v>
                </c:pt>
                <c:pt idx="36" formatCode="0.00%">
                  <c:v>-0.19175932663930406</c:v>
                </c:pt>
                <c:pt idx="37" formatCode="0.00%">
                  <c:v>-0.18966610255763083</c:v>
                </c:pt>
                <c:pt idx="38" formatCode="0.00%">
                  <c:v>-0.18820000990310082</c:v>
                </c:pt>
                <c:pt idx="39" formatCode="0.00%">
                  <c:v>-0.18886496057213931</c:v>
                </c:pt>
                <c:pt idx="40" formatCode="0.00%">
                  <c:v>-0.18165233988330243</c:v>
                </c:pt>
                <c:pt idx="41" formatCode="0.00%">
                  <c:v>-0.18057768133549867</c:v>
                </c:pt>
                <c:pt idx="42" formatCode="0.00%">
                  <c:v>-0.18104793025687593</c:v>
                </c:pt>
                <c:pt idx="43" formatCode="0.00%">
                  <c:v>-0.18237778525609516</c:v>
                </c:pt>
                <c:pt idx="44" formatCode="0.00%">
                  <c:v>-0.18096181004798795</c:v>
                </c:pt>
                <c:pt idx="45" formatCode="0.00%">
                  <c:v>-0.1787771490321779</c:v>
                </c:pt>
                <c:pt idx="46" formatCode="0.00%">
                  <c:v>-0.17776020652621161</c:v>
                </c:pt>
                <c:pt idx="47" formatCode="0.00%">
                  <c:v>-0.17626507040535533</c:v>
                </c:pt>
                <c:pt idx="48" formatCode="0.00%">
                  <c:v>-0.176103946752318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A76-244F-9A0F-BA3484C8ABDD}"/>
            </c:ext>
          </c:extLst>
        </c:ser>
        <c:ser>
          <c:idx val="45"/>
          <c:order val="45"/>
          <c:tx>
            <c:strRef>
              <c:f>'SOLAR PV'!$DI$4</c:f>
              <c:strCache>
                <c:ptCount val="1"/>
                <c:pt idx="0">
                  <c:v>Mercure18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PV'!$DI$5:$DI$53</c:f>
              <c:numCache>
                <c:formatCode>General</c:formatCode>
                <c:ptCount val="49"/>
                <c:pt idx="4" formatCode="0.00%">
                  <c:v>-7.6941171098435568E-2</c:v>
                </c:pt>
                <c:pt idx="5" formatCode="0.00%">
                  <c:v>-7.9640523475303593E-2</c:v>
                </c:pt>
                <c:pt idx="6" formatCode="0.00%">
                  <c:v>-8.2683698552964424E-2</c:v>
                </c:pt>
                <c:pt idx="7" formatCode="0.00%">
                  <c:v>-9.1306726233105096E-2</c:v>
                </c:pt>
                <c:pt idx="8" formatCode="0.00%">
                  <c:v>-0.10644995463136797</c:v>
                </c:pt>
                <c:pt idx="9" formatCode="0.00%">
                  <c:v>-0.11776665337485515</c:v>
                </c:pt>
                <c:pt idx="10" formatCode="0.00%">
                  <c:v>-0.13680361283353948</c:v>
                </c:pt>
                <c:pt idx="11" formatCode="0.00%">
                  <c:v>-0.15036831375093396</c:v>
                </c:pt>
                <c:pt idx="12" formatCode="0.00%">
                  <c:v>-0.16531231644242528</c:v>
                </c:pt>
                <c:pt idx="13" formatCode="0.00%">
                  <c:v>-0.18554735485196372</c:v>
                </c:pt>
                <c:pt idx="14" formatCode="0.00%">
                  <c:v>-0.19368699914353049</c:v>
                </c:pt>
                <c:pt idx="15" formatCode="0.00%">
                  <c:v>-0.19632087976629442</c:v>
                </c:pt>
                <c:pt idx="16" formatCode="0.00%">
                  <c:v>-0.20804183325485215</c:v>
                </c:pt>
                <c:pt idx="17" formatCode="0.00%">
                  <c:v>-0.22436731543889299</c:v>
                </c:pt>
                <c:pt idx="18" formatCode="0.00%">
                  <c:v>-0.25546182451386423</c:v>
                </c:pt>
                <c:pt idx="19" formatCode="0.00%">
                  <c:v>-0.27490761920391271</c:v>
                </c:pt>
                <c:pt idx="20" formatCode="0.00%">
                  <c:v>-0.28149274901613386</c:v>
                </c:pt>
                <c:pt idx="21" formatCode="0.00%">
                  <c:v>-0.29641292337375669</c:v>
                </c:pt>
                <c:pt idx="22" formatCode="0.00%">
                  <c:v>-0.30011010506192248</c:v>
                </c:pt>
                <c:pt idx="23" formatCode="0.00%">
                  <c:v>-0.32789475618852126</c:v>
                </c:pt>
                <c:pt idx="24" formatCode="0.00%">
                  <c:v>-0.33805376435263546</c:v>
                </c:pt>
                <c:pt idx="25" formatCode="0.00%">
                  <c:v>-0.34036015456433655</c:v>
                </c:pt>
                <c:pt idx="26" formatCode="0.00%">
                  <c:v>-0.33958623477929473</c:v>
                </c:pt>
                <c:pt idx="27" formatCode="0.00%">
                  <c:v>-0.34291432304571878</c:v>
                </c:pt>
                <c:pt idx="28" formatCode="0.00%">
                  <c:v>-0.34787825606346356</c:v>
                </c:pt>
                <c:pt idx="29" formatCode="0.00%">
                  <c:v>-0.34165876471088152</c:v>
                </c:pt>
                <c:pt idx="30" formatCode="0.00%">
                  <c:v>-0.34415990254069828</c:v>
                </c:pt>
                <c:pt idx="31" formatCode="0.00%">
                  <c:v>-0.33246567609503119</c:v>
                </c:pt>
                <c:pt idx="32" formatCode="0.00%">
                  <c:v>-0.31009652702490587</c:v>
                </c:pt>
                <c:pt idx="33" formatCode="0.00%">
                  <c:v>-0.28934391533958614</c:v>
                </c:pt>
                <c:pt idx="34" formatCode="0.00%">
                  <c:v>-0.25649645806064247</c:v>
                </c:pt>
                <c:pt idx="35" formatCode="0.00%">
                  <c:v>-0.23648404027517267</c:v>
                </c:pt>
                <c:pt idx="36" formatCode="0.00%">
                  <c:v>-0.19215738606596267</c:v>
                </c:pt>
                <c:pt idx="37" formatCode="0.00%">
                  <c:v>-0.18969196712730885</c:v>
                </c:pt>
                <c:pt idx="38" formatCode="0.00%">
                  <c:v>-0.18817743169418033</c:v>
                </c:pt>
                <c:pt idx="39" formatCode="0.00%">
                  <c:v>-0.1887235345175492</c:v>
                </c:pt>
                <c:pt idx="40" formatCode="0.00%">
                  <c:v>-0.18178317971101443</c:v>
                </c:pt>
                <c:pt idx="41" formatCode="0.00%">
                  <c:v>-0.18103620860797809</c:v>
                </c:pt>
                <c:pt idx="42" formatCode="0.00%">
                  <c:v>-0.1813987632752565</c:v>
                </c:pt>
                <c:pt idx="43" formatCode="0.00%">
                  <c:v>-0.1827061755155539</c:v>
                </c:pt>
                <c:pt idx="44" formatCode="0.00%">
                  <c:v>-0.18130563842022096</c:v>
                </c:pt>
                <c:pt idx="45" formatCode="0.00%">
                  <c:v>-0.17913722338345373</c:v>
                </c:pt>
                <c:pt idx="46" formatCode="0.00%">
                  <c:v>-0.1782207749116177</c:v>
                </c:pt>
                <c:pt idx="47" formatCode="0.00%">
                  <c:v>-0.17690004369291734</c:v>
                </c:pt>
                <c:pt idx="48" formatCode="0.00%">
                  <c:v>-0.17680175683178145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A76-244F-9A0F-BA3484C8ABDD}"/>
            </c:ext>
          </c:extLst>
        </c:ser>
        <c:ser>
          <c:idx val="46"/>
          <c:order val="46"/>
          <c:tx>
            <c:strRef>
              <c:f>'SOLAR PV'!$DJ$4</c:f>
              <c:strCache>
                <c:ptCount val="1"/>
                <c:pt idx="0">
                  <c:v>Mercure19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PV'!$DJ$5:$DJ$53</c:f>
              <c:numCache>
                <c:formatCode>General</c:formatCode>
                <c:ptCount val="49"/>
                <c:pt idx="4" formatCode="0.00%">
                  <c:v>-7.6941171098435568E-2</c:v>
                </c:pt>
                <c:pt idx="5" formatCode="0.00%">
                  <c:v>-7.9640523475303593E-2</c:v>
                </c:pt>
                <c:pt idx="6" formatCode="0.00%">
                  <c:v>-8.2683698552964424E-2</c:v>
                </c:pt>
                <c:pt idx="7" formatCode="0.00%">
                  <c:v>-9.1306726233105096E-2</c:v>
                </c:pt>
                <c:pt idx="8" formatCode="0.00%">
                  <c:v>-0.10644995463136797</c:v>
                </c:pt>
                <c:pt idx="9" formatCode="0.00%">
                  <c:v>-0.11776665337485515</c:v>
                </c:pt>
                <c:pt idx="10" formatCode="0.00%">
                  <c:v>-0.13680361283353948</c:v>
                </c:pt>
                <c:pt idx="11" formatCode="0.00%">
                  <c:v>-0.15036831375093396</c:v>
                </c:pt>
                <c:pt idx="12" formatCode="0.00%">
                  <c:v>-0.16531231644242528</c:v>
                </c:pt>
                <c:pt idx="13" formatCode="0.00%">
                  <c:v>-0.18554735485196372</c:v>
                </c:pt>
                <c:pt idx="14" formatCode="0.00%">
                  <c:v>-0.19368699914353049</c:v>
                </c:pt>
                <c:pt idx="15" formatCode="0.00%">
                  <c:v>-0.19632087976629442</c:v>
                </c:pt>
                <c:pt idx="16" formatCode="0.00%">
                  <c:v>-0.20804183325485215</c:v>
                </c:pt>
                <c:pt idx="17" formatCode="0.00%">
                  <c:v>-0.22436731543889299</c:v>
                </c:pt>
                <c:pt idx="18" formatCode="0.00%">
                  <c:v>-0.25546182451386423</c:v>
                </c:pt>
                <c:pt idx="19" formatCode="0.00%">
                  <c:v>-0.27490761920391271</c:v>
                </c:pt>
                <c:pt idx="20" formatCode="0.00%">
                  <c:v>-0.28149274901613386</c:v>
                </c:pt>
                <c:pt idx="21" formatCode="0.00%">
                  <c:v>-0.29641292337375669</c:v>
                </c:pt>
                <c:pt idx="22" formatCode="0.00%">
                  <c:v>-0.30011010506192248</c:v>
                </c:pt>
                <c:pt idx="23" formatCode="0.00%">
                  <c:v>-0.32789475618852126</c:v>
                </c:pt>
                <c:pt idx="24" formatCode="0.00%">
                  <c:v>-0.33805376435263546</c:v>
                </c:pt>
                <c:pt idx="25" formatCode="0.00%">
                  <c:v>-0.34036015456433655</c:v>
                </c:pt>
                <c:pt idx="26" formatCode="0.00%">
                  <c:v>-0.33958623477929473</c:v>
                </c:pt>
                <c:pt idx="27" formatCode="0.00%">
                  <c:v>-0.34291432304571878</c:v>
                </c:pt>
                <c:pt idx="28" formatCode="0.00%">
                  <c:v>-0.34787825606346356</c:v>
                </c:pt>
                <c:pt idx="29" formatCode="0.00%">
                  <c:v>-0.34165876471088152</c:v>
                </c:pt>
                <c:pt idx="30" formatCode="0.00%">
                  <c:v>-0.34415990254069828</c:v>
                </c:pt>
                <c:pt idx="31" formatCode="0.00%">
                  <c:v>-0.33246567609503119</c:v>
                </c:pt>
                <c:pt idx="32" formatCode="0.00%">
                  <c:v>-0.31009652702490587</c:v>
                </c:pt>
                <c:pt idx="33" formatCode="0.00%">
                  <c:v>-0.28934391533958614</c:v>
                </c:pt>
                <c:pt idx="34" formatCode="0.00%">
                  <c:v>-0.25649645806064247</c:v>
                </c:pt>
                <c:pt idx="35" formatCode="0.00%">
                  <c:v>-0.23648404027517267</c:v>
                </c:pt>
                <c:pt idx="36" formatCode="0.00%">
                  <c:v>-0.19215738606596267</c:v>
                </c:pt>
                <c:pt idx="37" formatCode="0.00%">
                  <c:v>-0.18969196712730885</c:v>
                </c:pt>
                <c:pt idx="38" formatCode="0.00%">
                  <c:v>-0.18817743169418033</c:v>
                </c:pt>
                <c:pt idx="39" formatCode="0.00%">
                  <c:v>-0.1887235345175492</c:v>
                </c:pt>
                <c:pt idx="40" formatCode="0.00%">
                  <c:v>-0.18178317971101443</c:v>
                </c:pt>
                <c:pt idx="41" formatCode="0.00%">
                  <c:v>-0.18103620860797809</c:v>
                </c:pt>
                <c:pt idx="42" formatCode="0.00%">
                  <c:v>-0.1813987632752565</c:v>
                </c:pt>
                <c:pt idx="43" formatCode="0.00%">
                  <c:v>-0.1827061755155539</c:v>
                </c:pt>
                <c:pt idx="44" formatCode="0.00%">
                  <c:v>-0.18130563842022096</c:v>
                </c:pt>
                <c:pt idx="45" formatCode="0.00%">
                  <c:v>-0.17913722338345373</c:v>
                </c:pt>
                <c:pt idx="46" formatCode="0.00%">
                  <c:v>-0.17825147514527906</c:v>
                </c:pt>
                <c:pt idx="47" formatCode="0.00%">
                  <c:v>-0.17692930616231795</c:v>
                </c:pt>
                <c:pt idx="48" formatCode="0.00%">
                  <c:v>-0.1768305455996072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A76-244F-9A0F-BA3484C8ABDD}"/>
            </c:ext>
          </c:extLst>
        </c:ser>
        <c:ser>
          <c:idx val="47"/>
          <c:order val="47"/>
          <c:tx>
            <c:strRef>
              <c:f>'SOLAR PV'!$DK$4</c:f>
              <c:strCache>
                <c:ptCount val="1"/>
                <c:pt idx="0">
                  <c:v>Mercure20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PV'!$DK$5:$DK$53</c:f>
              <c:numCache>
                <c:formatCode>General</c:formatCode>
                <c:ptCount val="49"/>
                <c:pt idx="4" formatCode="0.00%">
                  <c:v>-7.6941171098435568E-2</c:v>
                </c:pt>
                <c:pt idx="5" formatCode="0.00%">
                  <c:v>-7.9640523475303593E-2</c:v>
                </c:pt>
                <c:pt idx="6" formatCode="0.00%">
                  <c:v>-8.2683698552964424E-2</c:v>
                </c:pt>
                <c:pt idx="7" formatCode="0.00%">
                  <c:v>-9.1306726233105096E-2</c:v>
                </c:pt>
                <c:pt idx="8" formatCode="0.00%">
                  <c:v>-0.10644995463136797</c:v>
                </c:pt>
                <c:pt idx="9" formatCode="0.00%">
                  <c:v>-0.11776665337485515</c:v>
                </c:pt>
                <c:pt idx="10" formatCode="0.00%">
                  <c:v>-0.13680361283353948</c:v>
                </c:pt>
                <c:pt idx="11" formatCode="0.00%">
                  <c:v>-0.15036831375093396</c:v>
                </c:pt>
                <c:pt idx="12" formatCode="0.00%">
                  <c:v>-0.16531231644242528</c:v>
                </c:pt>
                <c:pt idx="13" formatCode="0.00%">
                  <c:v>-0.18554735485196372</c:v>
                </c:pt>
                <c:pt idx="14" formatCode="0.00%">
                  <c:v>-0.19368699914353049</c:v>
                </c:pt>
                <c:pt idx="15" formatCode="0.00%">
                  <c:v>-0.19632087976629442</c:v>
                </c:pt>
                <c:pt idx="16" formatCode="0.00%">
                  <c:v>-0.20804183325485215</c:v>
                </c:pt>
                <c:pt idx="17" formatCode="0.00%">
                  <c:v>-0.22436731543889299</c:v>
                </c:pt>
                <c:pt idx="18" formatCode="0.00%">
                  <c:v>-0.25546182451386423</c:v>
                </c:pt>
                <c:pt idx="19" formatCode="0.00%">
                  <c:v>-0.27490761920391271</c:v>
                </c:pt>
                <c:pt idx="20" formatCode="0.00%">
                  <c:v>-0.28149274901613386</c:v>
                </c:pt>
                <c:pt idx="21" formatCode="0.00%">
                  <c:v>-0.29641292337375669</c:v>
                </c:pt>
                <c:pt idx="22" formatCode="0.00%">
                  <c:v>-0.30011010506192248</c:v>
                </c:pt>
                <c:pt idx="23" formatCode="0.00%">
                  <c:v>-0.32789475618852126</c:v>
                </c:pt>
                <c:pt idx="24" formatCode="0.00%">
                  <c:v>-0.33805376435263546</c:v>
                </c:pt>
                <c:pt idx="25" formatCode="0.00%">
                  <c:v>-0.34036015456433655</c:v>
                </c:pt>
                <c:pt idx="26" formatCode="0.00%">
                  <c:v>-0.33958623477929473</c:v>
                </c:pt>
                <c:pt idx="27" formatCode="0.00%">
                  <c:v>-0.34291432304571878</c:v>
                </c:pt>
                <c:pt idx="28" formatCode="0.00%">
                  <c:v>-0.34787825606346356</c:v>
                </c:pt>
                <c:pt idx="29" formatCode="0.00%">
                  <c:v>-0.34165876471088152</c:v>
                </c:pt>
                <c:pt idx="30" formatCode="0.00%">
                  <c:v>-0.34415990254069828</c:v>
                </c:pt>
                <c:pt idx="31" formatCode="0.00%">
                  <c:v>-0.33246567609503119</c:v>
                </c:pt>
                <c:pt idx="32" formatCode="0.00%">
                  <c:v>-0.31009652702490587</c:v>
                </c:pt>
                <c:pt idx="33" formatCode="0.00%">
                  <c:v>-0.28934391533958614</c:v>
                </c:pt>
                <c:pt idx="34" formatCode="0.00%">
                  <c:v>-0.25649645806064247</c:v>
                </c:pt>
                <c:pt idx="35" formatCode="0.00%">
                  <c:v>-0.23648404027517267</c:v>
                </c:pt>
                <c:pt idx="36" formatCode="0.00%">
                  <c:v>-0.19215738606596267</c:v>
                </c:pt>
                <c:pt idx="37" formatCode="0.00%">
                  <c:v>-0.18969196712730885</c:v>
                </c:pt>
                <c:pt idx="38" formatCode="0.00%">
                  <c:v>-0.18817743169418033</c:v>
                </c:pt>
                <c:pt idx="39" formatCode="0.00%">
                  <c:v>-0.1887235345175492</c:v>
                </c:pt>
                <c:pt idx="40" formatCode="0.00%">
                  <c:v>-0.18178317971101443</c:v>
                </c:pt>
                <c:pt idx="41" formatCode="0.00%">
                  <c:v>-0.18103620860797809</c:v>
                </c:pt>
                <c:pt idx="42" formatCode="0.00%">
                  <c:v>-0.1813987632752565</c:v>
                </c:pt>
                <c:pt idx="43" formatCode="0.00%">
                  <c:v>-0.18264021061502445</c:v>
                </c:pt>
                <c:pt idx="44" formatCode="0.00%">
                  <c:v>-0.18124452962785287</c:v>
                </c:pt>
                <c:pt idx="45" formatCode="0.00%">
                  <c:v>-0.17908096606913426</c:v>
                </c:pt>
                <c:pt idx="46" formatCode="0.00%">
                  <c:v>-0.17819850261974224</c:v>
                </c:pt>
                <c:pt idx="47" formatCode="0.00%">
                  <c:v>-0.17687928129591735</c:v>
                </c:pt>
                <c:pt idx="48" formatCode="0.00%">
                  <c:v>-0.17678136466724237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A76-244F-9A0F-BA3484C8ABDD}"/>
            </c:ext>
          </c:extLst>
        </c:ser>
        <c:ser>
          <c:idx val="48"/>
          <c:order val="48"/>
          <c:tx>
            <c:strRef>
              <c:f>'SOLAR PV'!$DL$4</c:f>
              <c:strCache>
                <c:ptCount val="1"/>
                <c:pt idx="0">
                  <c:v>Mercure21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PV'!$DL$5:$DL$53</c:f>
              <c:numCache>
                <c:formatCode>General</c:formatCode>
                <c:ptCount val="49"/>
                <c:pt idx="4" formatCode="0.00%">
                  <c:v>-7.6941171098435568E-2</c:v>
                </c:pt>
                <c:pt idx="5" formatCode="0.00%">
                  <c:v>-7.9640523475303593E-2</c:v>
                </c:pt>
                <c:pt idx="6" formatCode="0.00%">
                  <c:v>-8.2683698552964424E-2</c:v>
                </c:pt>
                <c:pt idx="7" formatCode="0.00%">
                  <c:v>-9.1306726233105096E-2</c:v>
                </c:pt>
                <c:pt idx="8" formatCode="0.00%">
                  <c:v>-0.10644995463136797</c:v>
                </c:pt>
                <c:pt idx="9" formatCode="0.00%">
                  <c:v>-0.11776665337485515</c:v>
                </c:pt>
                <c:pt idx="10" formatCode="0.00%">
                  <c:v>-0.13680361283353948</c:v>
                </c:pt>
                <c:pt idx="11" formatCode="0.00%">
                  <c:v>-0.15036831375093396</c:v>
                </c:pt>
                <c:pt idx="12" formatCode="0.00%">
                  <c:v>-0.16531231644242528</c:v>
                </c:pt>
                <c:pt idx="13" formatCode="0.00%">
                  <c:v>-0.18554735485196372</c:v>
                </c:pt>
                <c:pt idx="14" formatCode="0.00%">
                  <c:v>-0.19368699914353049</c:v>
                </c:pt>
                <c:pt idx="15" formatCode="0.00%">
                  <c:v>-0.19632087976629442</c:v>
                </c:pt>
                <c:pt idx="16" formatCode="0.00%">
                  <c:v>-0.20804183325485215</c:v>
                </c:pt>
                <c:pt idx="17" formatCode="0.00%">
                  <c:v>-0.22436731543889299</c:v>
                </c:pt>
                <c:pt idx="18" formatCode="0.00%">
                  <c:v>-0.25546182451386423</c:v>
                </c:pt>
                <c:pt idx="19" formatCode="0.00%">
                  <c:v>-0.27490761920391271</c:v>
                </c:pt>
                <c:pt idx="20" formatCode="0.00%">
                  <c:v>-0.28149274901613386</c:v>
                </c:pt>
                <c:pt idx="21" formatCode="0.00%">
                  <c:v>-0.29641292337375669</c:v>
                </c:pt>
                <c:pt idx="22" formatCode="0.00%">
                  <c:v>-0.30011010506192248</c:v>
                </c:pt>
                <c:pt idx="23" formatCode="0.00%">
                  <c:v>-0.32789475618852126</c:v>
                </c:pt>
                <c:pt idx="24" formatCode="0.00%">
                  <c:v>-0.33805376435263546</c:v>
                </c:pt>
                <c:pt idx="25" formatCode="0.00%">
                  <c:v>-0.34036015456433655</c:v>
                </c:pt>
                <c:pt idx="26" formatCode="0.00%">
                  <c:v>-0.33958623477929473</c:v>
                </c:pt>
                <c:pt idx="27" formatCode="0.00%">
                  <c:v>-0.34291432304571878</c:v>
                </c:pt>
                <c:pt idx="28" formatCode="0.00%">
                  <c:v>-0.34787825606346356</c:v>
                </c:pt>
                <c:pt idx="29" formatCode="0.00%">
                  <c:v>-0.34165876471088152</c:v>
                </c:pt>
                <c:pt idx="30" formatCode="0.00%">
                  <c:v>-0.34415990254069828</c:v>
                </c:pt>
                <c:pt idx="31" formatCode="0.00%">
                  <c:v>-0.33246567609503119</c:v>
                </c:pt>
                <c:pt idx="32" formatCode="0.00%">
                  <c:v>-0.31009652702490587</c:v>
                </c:pt>
                <c:pt idx="33" formatCode="0.00%">
                  <c:v>-0.28934391533958614</c:v>
                </c:pt>
                <c:pt idx="34" formatCode="0.00%">
                  <c:v>-0.25649645806064247</c:v>
                </c:pt>
                <c:pt idx="35" formatCode="0.00%">
                  <c:v>-0.23648404027517267</c:v>
                </c:pt>
                <c:pt idx="36" formatCode="0.00%">
                  <c:v>-0.19215738606596267</c:v>
                </c:pt>
                <c:pt idx="37" formatCode="0.00%">
                  <c:v>-0.18969196712730885</c:v>
                </c:pt>
                <c:pt idx="38" formatCode="0.00%">
                  <c:v>-0.18817743169418033</c:v>
                </c:pt>
                <c:pt idx="39" formatCode="0.00%">
                  <c:v>-0.1887235345175492</c:v>
                </c:pt>
                <c:pt idx="40" formatCode="0.00%">
                  <c:v>-0.18178317971101443</c:v>
                </c:pt>
                <c:pt idx="41" formatCode="0.00%">
                  <c:v>-0.18103620860797809</c:v>
                </c:pt>
                <c:pt idx="42" formatCode="0.00%">
                  <c:v>-0.1813987632752565</c:v>
                </c:pt>
                <c:pt idx="43" formatCode="0.00%">
                  <c:v>-0.18264021061502445</c:v>
                </c:pt>
                <c:pt idx="44" formatCode="0.00%">
                  <c:v>-0.18124452962785287</c:v>
                </c:pt>
                <c:pt idx="45" formatCode="0.00%">
                  <c:v>-0.17908096606913426</c:v>
                </c:pt>
                <c:pt idx="46" formatCode="0.00%">
                  <c:v>-0.17819850261974224</c:v>
                </c:pt>
                <c:pt idx="47" formatCode="0.00%">
                  <c:v>-0.17687928129591735</c:v>
                </c:pt>
                <c:pt idx="48" formatCode="0.00%">
                  <c:v>-0.17678136466724237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A76-244F-9A0F-BA3484C8ABDD}"/>
            </c:ext>
          </c:extLst>
        </c:ser>
        <c:ser>
          <c:idx val="49"/>
          <c:order val="49"/>
          <c:tx>
            <c:strRef>
              <c:f>'SOLAR PV'!$DM$4</c:f>
              <c:strCache>
                <c:ptCount val="1"/>
                <c:pt idx="0">
                  <c:v>Mercure22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PV'!$DM$5:$DM$53</c:f>
              <c:numCache>
                <c:formatCode>General</c:formatCode>
                <c:ptCount val="49"/>
                <c:pt idx="4" formatCode="0.00%">
                  <c:v>-7.6941171098435568E-2</c:v>
                </c:pt>
                <c:pt idx="5" formatCode="0.00%">
                  <c:v>-7.9640523475303593E-2</c:v>
                </c:pt>
                <c:pt idx="6" formatCode="0.00%">
                  <c:v>-8.2683698552964424E-2</c:v>
                </c:pt>
                <c:pt idx="7" formatCode="0.00%">
                  <c:v>-9.1306726233105096E-2</c:v>
                </c:pt>
                <c:pt idx="8" formatCode="0.00%">
                  <c:v>-0.10644995463136797</c:v>
                </c:pt>
                <c:pt idx="9" formatCode="0.00%">
                  <c:v>-0.11776665337485515</c:v>
                </c:pt>
                <c:pt idx="10" formatCode="0.00%">
                  <c:v>-0.13680361283353948</c:v>
                </c:pt>
                <c:pt idx="11" formatCode="0.00%">
                  <c:v>-0.15036831375093396</c:v>
                </c:pt>
                <c:pt idx="12" formatCode="0.00%">
                  <c:v>-0.16531231644242528</c:v>
                </c:pt>
                <c:pt idx="13" formatCode="0.00%">
                  <c:v>-0.18554735485196372</c:v>
                </c:pt>
                <c:pt idx="14" formatCode="0.00%">
                  <c:v>-0.19368699914353049</c:v>
                </c:pt>
                <c:pt idx="15" formatCode="0.00%">
                  <c:v>-0.19632087976629442</c:v>
                </c:pt>
                <c:pt idx="16" formatCode="0.00%">
                  <c:v>-0.20804183325485215</c:v>
                </c:pt>
                <c:pt idx="17" formatCode="0.00%">
                  <c:v>-0.22436731543889299</c:v>
                </c:pt>
                <c:pt idx="18" formatCode="0.00%">
                  <c:v>-0.25546182451386423</c:v>
                </c:pt>
                <c:pt idx="19" formatCode="0.00%">
                  <c:v>-0.27490761920391271</c:v>
                </c:pt>
                <c:pt idx="20" formatCode="0.00%">
                  <c:v>-0.28079182469428865</c:v>
                </c:pt>
                <c:pt idx="21" formatCode="0.00%">
                  <c:v>-0.29568510139566351</c:v>
                </c:pt>
                <c:pt idx="22" formatCode="0.00%">
                  <c:v>-0.29942928373174316</c:v>
                </c:pt>
                <c:pt idx="23" formatCode="0.00%">
                  <c:v>-0.32717083977211492</c:v>
                </c:pt>
                <c:pt idx="24" formatCode="0.00%">
                  <c:v>-0.33735961043712659</c:v>
                </c:pt>
                <c:pt idx="25" formatCode="0.00%">
                  <c:v>-0.33975254182424441</c:v>
                </c:pt>
                <c:pt idx="26" formatCode="0.00%">
                  <c:v>-0.33904015868806325</c:v>
                </c:pt>
                <c:pt idx="27" formatCode="0.00%">
                  <c:v>-0.34240639050607202</c:v>
                </c:pt>
                <c:pt idx="28" formatCode="0.00%">
                  <c:v>-0.34739222617072674</c:v>
                </c:pt>
                <c:pt idx="29" formatCode="0.00%">
                  <c:v>-0.341227387888001</c:v>
                </c:pt>
                <c:pt idx="30" formatCode="0.00%">
                  <c:v>-0.34376289209069166</c:v>
                </c:pt>
                <c:pt idx="31" formatCode="0.00%">
                  <c:v>-0.33213561928681345</c:v>
                </c:pt>
                <c:pt idx="32" formatCode="0.00%">
                  <c:v>-0.30984157240190868</c:v>
                </c:pt>
                <c:pt idx="33" formatCode="0.00%">
                  <c:v>-0.28915286383381722</c:v>
                </c:pt>
                <c:pt idx="34" formatCode="0.00%">
                  <c:v>-0.25637593664645741</c:v>
                </c:pt>
                <c:pt idx="35" formatCode="0.00%">
                  <c:v>-0.23640355805341196</c:v>
                </c:pt>
                <c:pt idx="36" formatCode="0.00%">
                  <c:v>-0.19214824811438413</c:v>
                </c:pt>
                <c:pt idx="37" formatCode="0.00%">
                  <c:v>-0.18968625002598349</c:v>
                </c:pt>
                <c:pt idx="38" formatCode="0.00%">
                  <c:v>-0.18816117096587304</c:v>
                </c:pt>
                <c:pt idx="39" formatCode="0.00%">
                  <c:v>-0.18869769643272882</c:v>
                </c:pt>
                <c:pt idx="40" formatCode="0.00%">
                  <c:v>-0.18175030562904881</c:v>
                </c:pt>
                <c:pt idx="41" formatCode="0.00%">
                  <c:v>-0.18097641673581022</c:v>
                </c:pt>
                <c:pt idx="42" formatCode="0.00%">
                  <c:v>-0.18134276359477952</c:v>
                </c:pt>
                <c:pt idx="43" formatCode="0.00%">
                  <c:v>-0.18255934654714312</c:v>
                </c:pt>
                <c:pt idx="44" formatCode="0.00%">
                  <c:v>-0.18115912199274442</c:v>
                </c:pt>
                <c:pt idx="45" formatCode="0.00%">
                  <c:v>-0.17899330248207634</c:v>
                </c:pt>
                <c:pt idx="46" formatCode="0.00%">
                  <c:v>-0.1781018139782643</c:v>
                </c:pt>
                <c:pt idx="47" formatCode="0.00%">
                  <c:v>-0.1767887736179975</c:v>
                </c:pt>
                <c:pt idx="48" formatCode="0.00%">
                  <c:v>-0.17669244101948955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A76-244F-9A0F-BA3484C8ABDD}"/>
            </c:ext>
          </c:extLst>
        </c:ser>
        <c:ser>
          <c:idx val="50"/>
          <c:order val="50"/>
          <c:tx>
            <c:strRef>
              <c:f>'SOLAR PV'!$DN$4</c:f>
              <c:strCache>
                <c:ptCount val="1"/>
                <c:pt idx="0">
                  <c:v>Mercure23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  <a:alpha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'SOLAR PV'!$BO$5:$BO$53</c:f>
              <c:numCache>
                <c:formatCode>General</c:formatCode>
                <c:ptCount val="4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PV'!$DN$5:$DN$53</c:f>
              <c:numCache>
                <c:formatCode>General</c:formatCode>
                <c:ptCount val="49"/>
                <c:pt idx="4" formatCode="0.00%">
                  <c:v>-7.3431884452828444E-2</c:v>
                </c:pt>
                <c:pt idx="5" formatCode="0.00%">
                  <c:v>-7.7668400141486016E-2</c:v>
                </c:pt>
                <c:pt idx="6" formatCode="0.00%">
                  <c:v>-0.10818493256833039</c:v>
                </c:pt>
                <c:pt idx="7" formatCode="0.00%">
                  <c:v>-0.12438922526630347</c:v>
                </c:pt>
                <c:pt idx="8" formatCode="0.00%">
                  <c:v>-0.13918469879748641</c:v>
                </c:pt>
                <c:pt idx="9" formatCode="0.00%">
                  <c:v>-0.14311815015387197</c:v>
                </c:pt>
                <c:pt idx="10" formatCode="0.00%">
                  <c:v>-0.15731516002871915</c:v>
                </c:pt>
                <c:pt idx="11" formatCode="0.00%">
                  <c:v>-0.16709968287270871</c:v>
                </c:pt>
                <c:pt idx="12" formatCode="0.00%">
                  <c:v>-0.18016839225646963</c:v>
                </c:pt>
                <c:pt idx="13" formatCode="0.00%">
                  <c:v>-0.19976248999125867</c:v>
                </c:pt>
                <c:pt idx="14" formatCode="0.00%">
                  <c:v>-0.20988892346992671</c:v>
                </c:pt>
                <c:pt idx="15" formatCode="0.00%">
                  <c:v>-0.21074586350244606</c:v>
                </c:pt>
                <c:pt idx="16" formatCode="0.00%">
                  <c:v>-0.22308184086868232</c:v>
                </c:pt>
                <c:pt idx="17" formatCode="0.00%">
                  <c:v>-0.23829388610232838</c:v>
                </c:pt>
                <c:pt idx="18" formatCode="0.00%">
                  <c:v>-0.26893557064138174</c:v>
                </c:pt>
                <c:pt idx="19" formatCode="0.00%">
                  <c:v>-0.28650784284113118</c:v>
                </c:pt>
                <c:pt idx="20" formatCode="0.00%">
                  <c:v>-0.28921669879415046</c:v>
                </c:pt>
                <c:pt idx="21" formatCode="0.00%">
                  <c:v>-0.30439231998469329</c:v>
                </c:pt>
                <c:pt idx="22" formatCode="0.00%">
                  <c:v>-0.30705593138563692</c:v>
                </c:pt>
                <c:pt idx="23" formatCode="0.00%">
                  <c:v>-0.3337798439092311</c:v>
                </c:pt>
                <c:pt idx="24" formatCode="0.00%">
                  <c:v>-0.34406390911992457</c:v>
                </c:pt>
                <c:pt idx="25" formatCode="0.00%">
                  <c:v>-0.34457369335712928</c:v>
                </c:pt>
                <c:pt idx="26" formatCode="0.00%">
                  <c:v>-0.34606713601106143</c:v>
                </c:pt>
                <c:pt idx="27" formatCode="0.00%">
                  <c:v>-0.35149425695011438</c:v>
                </c:pt>
                <c:pt idx="28" formatCode="0.00%">
                  <c:v>-0.35729798587221651</c:v>
                </c:pt>
                <c:pt idx="29" formatCode="0.00%">
                  <c:v>-0.35076933582439951</c:v>
                </c:pt>
                <c:pt idx="30" formatCode="0.00%">
                  <c:v>-0.35421871025895979</c:v>
                </c:pt>
                <c:pt idx="31" formatCode="0.00%">
                  <c:v>-0.3428510630260696</c:v>
                </c:pt>
                <c:pt idx="32" formatCode="0.00%">
                  <c:v>-0.32107713095281198</c:v>
                </c:pt>
                <c:pt idx="33" formatCode="0.00%">
                  <c:v>-0.29184523897091752</c:v>
                </c:pt>
                <c:pt idx="34" formatCode="0.00%">
                  <c:v>-0.25393532422383114</c:v>
                </c:pt>
                <c:pt idx="35" formatCode="0.00%">
                  <c:v>-0.23074866436100161</c:v>
                </c:pt>
                <c:pt idx="36" formatCode="0.00%">
                  <c:v>-0.18966249530996793</c:v>
                </c:pt>
                <c:pt idx="37" formatCode="0.00%">
                  <c:v>-0.18535266375100368</c:v>
                </c:pt>
                <c:pt idx="38" formatCode="0.00%">
                  <c:v>-0.18400699838857704</c:v>
                </c:pt>
                <c:pt idx="39" formatCode="0.00%">
                  <c:v>-0.18226589281184169</c:v>
                </c:pt>
                <c:pt idx="40" formatCode="0.00%">
                  <c:v>-0.17461869028987043</c:v>
                </c:pt>
                <c:pt idx="41" formatCode="0.00%">
                  <c:v>-0.15354074383528415</c:v>
                </c:pt>
                <c:pt idx="42" formatCode="0.00%">
                  <c:v>-0.14099687980563935</c:v>
                </c:pt>
                <c:pt idx="43" formatCode="0.00%">
                  <c:v>-0.13025926370085539</c:v>
                </c:pt>
                <c:pt idx="44" formatCode="0.00%">
                  <c:v>-0.12726741891905913</c:v>
                </c:pt>
                <c:pt idx="45" formatCode="0.00%">
                  <c:v>-0.12031142009262097</c:v>
                </c:pt>
                <c:pt idx="46" formatCode="0.00%">
                  <c:v>-0.11322794115793111</c:v>
                </c:pt>
                <c:pt idx="47" formatCode="0.00%">
                  <c:v>-0.11107644779235004</c:v>
                </c:pt>
                <c:pt idx="48" formatCode="0.00%">
                  <c:v>-0.10183959404682008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A76-244F-9A0F-BA3484C8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90223"/>
        <c:axId val="2119475151"/>
      </c:scatterChart>
      <c:valAx>
        <c:axId val="52199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75151"/>
        <c:crosses val="autoZero"/>
        <c:crossBetween val="midCat"/>
      </c:valAx>
      <c:valAx>
        <c:axId val="21194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90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23824679911528E-3"/>
          <c:y val="0.86238186399060068"/>
          <c:w val="0.98302018056129992"/>
          <c:h val="0.13761813600939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SOLAR PV LEARNING RATES 1979-2024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'SOLAR PV'!$DP$4</c:f>
              <c:strCache>
                <c:ptCount val="1"/>
                <c:pt idx="0">
                  <c:v>Berkeley Lab Residential Median 2023$Wdc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PV'!$DP$5:$DP$53</c:f>
              <c:numCache>
                <c:formatCode>General</c:formatCode>
                <c:ptCount val="49"/>
                <c:pt idx="25" formatCode="0.00%">
                  <c:v>-0.215100906995806</c:v>
                </c:pt>
                <c:pt idx="26" formatCode="0.00%">
                  <c:v>-0.21067236722464067</c:v>
                </c:pt>
                <c:pt idx="27" formatCode="0.00%">
                  <c:v>-0.20099640705927713</c:v>
                </c:pt>
                <c:pt idx="28" formatCode="0.00%">
                  <c:v>-0.20192551004057357</c:v>
                </c:pt>
                <c:pt idx="29" formatCode="0.00%">
                  <c:v>-0.19898571682057276</c:v>
                </c:pt>
                <c:pt idx="30" formatCode="0.00%">
                  <c:v>-0.19201164569895512</c:v>
                </c:pt>
                <c:pt idx="31" formatCode="0.00%">
                  <c:v>-0.18366977410649854</c:v>
                </c:pt>
                <c:pt idx="32" formatCode="0.00%">
                  <c:v>-0.17563002385748694</c:v>
                </c:pt>
                <c:pt idx="33" formatCode="0.00%">
                  <c:v>-0.16818267817544541</c:v>
                </c:pt>
                <c:pt idx="34" formatCode="0.00%">
                  <c:v>-0.16333569077460885</c:v>
                </c:pt>
                <c:pt idx="35" formatCode="0.00%">
                  <c:v>-0.16359185628065587</c:v>
                </c:pt>
                <c:pt idx="36" formatCode="0.00%">
                  <c:v>-0.16196589548982931</c:v>
                </c:pt>
                <c:pt idx="37" formatCode="0.00%">
                  <c:v>-0.16673982168902723</c:v>
                </c:pt>
                <c:pt idx="38" formatCode="0.00%">
                  <c:v>-0.17120832893047422</c:v>
                </c:pt>
                <c:pt idx="39" formatCode="0.00%">
                  <c:v>-0.17222760683693261</c:v>
                </c:pt>
                <c:pt idx="40" formatCode="0.00%">
                  <c:v>-0.17017625148621396</c:v>
                </c:pt>
                <c:pt idx="41" formatCode="0.00%">
                  <c:v>-0.16832478653263161</c:v>
                </c:pt>
                <c:pt idx="42" formatCode="0.00%">
                  <c:v>-0.16719386622276922</c:v>
                </c:pt>
                <c:pt idx="43" formatCode="0.00%">
                  <c:v>-0.16718475503158681</c:v>
                </c:pt>
                <c:pt idx="44" formatCode="0.00%">
                  <c:v>-0.16525852421971976</c:v>
                </c:pt>
                <c:pt idx="45" formatCode="0.00%">
                  <c:v>-0.16220546537905955</c:v>
                </c:pt>
                <c:pt idx="46" formatCode="0.00%">
                  <c:v>-0.16090922364271054</c:v>
                </c:pt>
                <c:pt idx="47" formatCode="0.00%">
                  <c:v>-0.15975161695200557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C-D946-BC97-70810396EA4F}"/>
            </c:ext>
          </c:extLst>
        </c:ser>
        <c:ser>
          <c:idx val="1"/>
          <c:order val="1"/>
          <c:tx>
            <c:strRef>
              <c:f>'SOLAR PV'!$DQ$4</c:f>
              <c:strCache>
                <c:ptCount val="1"/>
                <c:pt idx="0">
                  <c:v>Berkeley Lab Residential 20th Percentile 2023$Wdc</c:v>
                </c:pt>
              </c:strCache>
            </c:strRef>
          </c:tx>
          <c:spPr>
            <a:ln w="19050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PV'!$DQ$5:$DQ$53</c:f>
              <c:numCache>
                <c:formatCode>General</c:formatCode>
                <c:ptCount val="49"/>
                <c:pt idx="25" formatCode="0.00%">
                  <c:v>-0.26050731305292174</c:v>
                </c:pt>
                <c:pt idx="26" formatCode="0.00%">
                  <c:v>-0.22371645593333123</c:v>
                </c:pt>
                <c:pt idx="27" formatCode="0.00%">
                  <c:v>-0.2132913037329941</c:v>
                </c:pt>
                <c:pt idx="28" formatCode="0.00%">
                  <c:v>-0.21356026616033219</c:v>
                </c:pt>
                <c:pt idx="29" formatCode="0.00%">
                  <c:v>-0.21056038897174922</c:v>
                </c:pt>
                <c:pt idx="30" formatCode="0.00%">
                  <c:v>-0.20129822221834726</c:v>
                </c:pt>
                <c:pt idx="31" formatCode="0.00%">
                  <c:v>-0.19197608376234732</c:v>
                </c:pt>
                <c:pt idx="32" formatCode="0.00%">
                  <c:v>-0.18326949870915821</c:v>
                </c:pt>
                <c:pt idx="33" formatCode="0.00%">
                  <c:v>-0.17568462836266507</c:v>
                </c:pt>
                <c:pt idx="34" formatCode="0.00%">
                  <c:v>-0.17337245477146557</c:v>
                </c:pt>
                <c:pt idx="35" formatCode="0.00%">
                  <c:v>-0.17390995593176606</c:v>
                </c:pt>
                <c:pt idx="36" formatCode="0.00%">
                  <c:v>-0.17184029458627981</c:v>
                </c:pt>
                <c:pt idx="37" formatCode="0.00%">
                  <c:v>-0.17820739696533816</c:v>
                </c:pt>
                <c:pt idx="38" formatCode="0.00%">
                  <c:v>-0.18205631640129605</c:v>
                </c:pt>
                <c:pt idx="39" formatCode="0.00%">
                  <c:v>-0.18188747426936247</c:v>
                </c:pt>
                <c:pt idx="40" formatCode="0.00%">
                  <c:v>-0.17887033698599719</c:v>
                </c:pt>
                <c:pt idx="41" formatCode="0.00%">
                  <c:v>-0.17697577405086218</c:v>
                </c:pt>
                <c:pt idx="42" formatCode="0.00%">
                  <c:v>-0.17766841022727498</c:v>
                </c:pt>
                <c:pt idx="43" formatCode="0.00%">
                  <c:v>-0.17728146606539585</c:v>
                </c:pt>
                <c:pt idx="44" formatCode="0.00%">
                  <c:v>-0.17577079634872939</c:v>
                </c:pt>
                <c:pt idx="45" formatCode="0.00%">
                  <c:v>-0.17363055968332386</c:v>
                </c:pt>
                <c:pt idx="46" formatCode="0.00%">
                  <c:v>-0.17330510164542556</c:v>
                </c:pt>
                <c:pt idx="47" formatCode="0.00%">
                  <c:v>-0.17247360704131898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C-D946-BC97-70810396EA4F}"/>
            </c:ext>
          </c:extLst>
        </c:ser>
        <c:ser>
          <c:idx val="2"/>
          <c:order val="2"/>
          <c:tx>
            <c:strRef>
              <c:f>'SOLAR PV'!$DR$4</c:f>
              <c:strCache>
                <c:ptCount val="1"/>
                <c:pt idx="0">
                  <c:v>Berkeley Lab Residentil 80th Percentile 2023$Wdc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PV'!$DR$5:$DR$53</c:f>
              <c:numCache>
                <c:formatCode>General</c:formatCode>
                <c:ptCount val="49"/>
                <c:pt idx="25" formatCode="0.00%">
                  <c:v>-0.20221655331991817</c:v>
                </c:pt>
                <c:pt idx="26" formatCode="0.00%">
                  <c:v>-0.19229035669629524</c:v>
                </c:pt>
                <c:pt idx="27" formatCode="0.00%">
                  <c:v>-0.18461133444671596</c:v>
                </c:pt>
                <c:pt idx="28" formatCode="0.00%">
                  <c:v>-0.1893396627568591</c:v>
                </c:pt>
                <c:pt idx="29" formatCode="0.00%">
                  <c:v>-0.18910303216217539</c:v>
                </c:pt>
                <c:pt idx="30" formatCode="0.00%">
                  <c:v>-0.18459133723730048</c:v>
                </c:pt>
                <c:pt idx="31" formatCode="0.00%">
                  <c:v>-0.17613896755113301</c:v>
                </c:pt>
                <c:pt idx="32" formatCode="0.00%">
                  <c:v>-0.16826884106286577</c:v>
                </c:pt>
                <c:pt idx="33" formatCode="0.00%">
                  <c:v>-0.16084532517908101</c:v>
                </c:pt>
                <c:pt idx="34" formatCode="0.00%">
                  <c:v>-0.15449109844033215</c:v>
                </c:pt>
                <c:pt idx="35" formatCode="0.00%">
                  <c:v>-0.15206290606656059</c:v>
                </c:pt>
                <c:pt idx="36" formatCode="0.00%">
                  <c:v>-0.14933894936316716</c:v>
                </c:pt>
                <c:pt idx="37" formatCode="0.00%">
                  <c:v>-0.15208050934447204</c:v>
                </c:pt>
                <c:pt idx="38" formatCode="0.00%">
                  <c:v>-0.15892247358602218</c:v>
                </c:pt>
                <c:pt idx="39" formatCode="0.00%">
                  <c:v>-0.16024608216526426</c:v>
                </c:pt>
                <c:pt idx="40" formatCode="0.00%">
                  <c:v>-0.15951799268957412</c:v>
                </c:pt>
                <c:pt idx="41" formatCode="0.00%">
                  <c:v>-0.15753791356317515</c:v>
                </c:pt>
                <c:pt idx="42" formatCode="0.00%">
                  <c:v>-0.1574489089763188</c:v>
                </c:pt>
                <c:pt idx="43" formatCode="0.00%">
                  <c:v>-0.15792176888513354</c:v>
                </c:pt>
                <c:pt idx="44" formatCode="0.00%">
                  <c:v>-0.156402651120506</c:v>
                </c:pt>
                <c:pt idx="45" formatCode="0.00%">
                  <c:v>-0.15294586988674819</c:v>
                </c:pt>
                <c:pt idx="46" formatCode="0.00%">
                  <c:v>-0.15033330768228337</c:v>
                </c:pt>
                <c:pt idx="47" formatCode="0.00%">
                  <c:v>-0.14873823795212993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5C-D946-BC97-70810396EA4F}"/>
            </c:ext>
          </c:extLst>
        </c:ser>
        <c:ser>
          <c:idx val="3"/>
          <c:order val="3"/>
          <c:tx>
            <c:strRef>
              <c:f>'SOLAR PV'!$DS$4</c:f>
              <c:strCache>
                <c:ptCount val="1"/>
                <c:pt idx="0">
                  <c:v>Berkeley Lab 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PV'!$DS$5:$DS$53</c:f>
              <c:numCache>
                <c:formatCode>General</c:formatCode>
                <c:ptCount val="49"/>
                <c:pt idx="25" formatCode="0.00%">
                  <c:v>-0.28204934716482999</c:v>
                </c:pt>
                <c:pt idx="26" formatCode="0.00%">
                  <c:v>-0.31282525601694822</c:v>
                </c:pt>
                <c:pt idx="27" formatCode="0.00%">
                  <c:v>-0.30606784307980961</c:v>
                </c:pt>
                <c:pt idx="28" formatCode="0.00%">
                  <c:v>-0.31398743141022267</c:v>
                </c:pt>
                <c:pt idx="29" formatCode="0.00%">
                  <c:v>-0.31290725378379458</c:v>
                </c:pt>
                <c:pt idx="30" formatCode="0.00%">
                  <c:v>-0.31482153147128045</c:v>
                </c:pt>
                <c:pt idx="31" formatCode="0.00%">
                  <c:v>-0.30407606237523321</c:v>
                </c:pt>
                <c:pt idx="32" formatCode="0.00%">
                  <c:v>-0.29314726237075028</c:v>
                </c:pt>
                <c:pt idx="33" formatCode="0.00%">
                  <c:v>-0.27581720077569682</c:v>
                </c:pt>
                <c:pt idx="34" formatCode="0.00%">
                  <c:v>-0.24891109243129683</c:v>
                </c:pt>
                <c:pt idx="35" formatCode="0.00%">
                  <c:v>-0.2304034932304504</c:v>
                </c:pt>
                <c:pt idx="36" formatCode="0.00%">
                  <c:v>-0.2191054423716573</c:v>
                </c:pt>
                <c:pt idx="37" formatCode="0.00%">
                  <c:v>-0.21081808135337843</c:v>
                </c:pt>
                <c:pt idx="38" formatCode="0.00%">
                  <c:v>-0.21922035917288007</c:v>
                </c:pt>
                <c:pt idx="39" formatCode="0.00%">
                  <c:v>-0.22077491147744499</c:v>
                </c:pt>
                <c:pt idx="40" formatCode="0.00%">
                  <c:v>-0.22258862911036981</c:v>
                </c:pt>
                <c:pt idx="41" formatCode="0.00%">
                  <c:v>-0.21806220483450189</c:v>
                </c:pt>
                <c:pt idx="42" formatCode="0.00%">
                  <c:v>-0.21395206260347399</c:v>
                </c:pt>
                <c:pt idx="43" formatCode="0.00%">
                  <c:v>-0.21433895459633889</c:v>
                </c:pt>
                <c:pt idx="44" formatCode="0.00%">
                  <c:v>-0.21143112636642936</c:v>
                </c:pt>
                <c:pt idx="45" formatCode="0.00%">
                  <c:v>-0.20431240471489709</c:v>
                </c:pt>
                <c:pt idx="46" formatCode="0.00%">
                  <c:v>-0.19676852236178177</c:v>
                </c:pt>
                <c:pt idx="47" formatCode="0.00%">
                  <c:v>-0.19280653583900831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5C-D946-BC97-70810396EA4F}"/>
            </c:ext>
          </c:extLst>
        </c:ser>
        <c:ser>
          <c:idx val="4"/>
          <c:order val="4"/>
          <c:tx>
            <c:strRef>
              <c:f>'SOLAR PV'!$DT$4</c:f>
              <c:strCache>
                <c:ptCount val="1"/>
                <c:pt idx="0">
                  <c:v>Berkeley Lab Small Non-Residential  Median 2023$Wdc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PV'!$DT$5:$DT$53</c:f>
              <c:numCache>
                <c:formatCode>General</c:formatCode>
                <c:ptCount val="49"/>
                <c:pt idx="26" formatCode="0.00%">
                  <c:v>-0.21630414897622974</c:v>
                </c:pt>
                <c:pt idx="27" formatCode="0.00%">
                  <c:v>-0.20658237919667766</c:v>
                </c:pt>
                <c:pt idx="28" formatCode="0.00%">
                  <c:v>-0.20158508197667424</c:v>
                </c:pt>
                <c:pt idx="29" formatCode="0.00%">
                  <c:v>-0.20004441606209222</c:v>
                </c:pt>
                <c:pt idx="30" formatCode="0.00%">
                  <c:v>-0.19225198919192155</c:v>
                </c:pt>
                <c:pt idx="31" formatCode="0.00%">
                  <c:v>-0.18434102697819987</c:v>
                </c:pt>
                <c:pt idx="32" formatCode="0.00%">
                  <c:v>-0.17602030917389655</c:v>
                </c:pt>
                <c:pt idx="33" formatCode="0.00%">
                  <c:v>-0.16781915735397279</c:v>
                </c:pt>
                <c:pt idx="34" formatCode="0.00%">
                  <c:v>-0.16382745443639646</c:v>
                </c:pt>
                <c:pt idx="35" formatCode="0.00%">
                  <c:v>-0.16517970778509139</c:v>
                </c:pt>
                <c:pt idx="36" formatCode="0.00%">
                  <c:v>-0.16418395198213342</c:v>
                </c:pt>
                <c:pt idx="37" formatCode="0.00%">
                  <c:v>-0.16866292113891423</c:v>
                </c:pt>
                <c:pt idx="38" formatCode="0.00%">
                  <c:v>-0.17576066621896358</c:v>
                </c:pt>
                <c:pt idx="39" formatCode="0.00%">
                  <c:v>-0.17843581450980006</c:v>
                </c:pt>
                <c:pt idx="40" formatCode="0.00%">
                  <c:v>-0.17753351984377019</c:v>
                </c:pt>
                <c:pt idx="41" formatCode="0.00%">
                  <c:v>-0.17660684513315861</c:v>
                </c:pt>
                <c:pt idx="42" formatCode="0.00%">
                  <c:v>-0.1774336099109125</c:v>
                </c:pt>
                <c:pt idx="43" formatCode="0.00%">
                  <c:v>-0.17781553683244855</c:v>
                </c:pt>
                <c:pt idx="44" formatCode="0.00%">
                  <c:v>-0.17632866368898137</c:v>
                </c:pt>
                <c:pt idx="45" formatCode="0.00%">
                  <c:v>-0.17535497615990892</c:v>
                </c:pt>
                <c:pt idx="46" formatCode="0.00%">
                  <c:v>-0.17463198277988012</c:v>
                </c:pt>
                <c:pt idx="47" formatCode="0.00%">
                  <c:v>-0.17207369807607176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5C-D946-BC97-70810396EA4F}"/>
            </c:ext>
          </c:extLst>
        </c:ser>
        <c:ser>
          <c:idx val="5"/>
          <c:order val="5"/>
          <c:tx>
            <c:strRef>
              <c:f>'SOLAR PV'!$DU$4</c:f>
              <c:strCache>
                <c:ptCount val="1"/>
                <c:pt idx="0">
                  <c:v>Berkeley Lab Small Non-Residential 20th Percentile 2023$Wdc</c:v>
                </c:pt>
              </c:strCache>
            </c:strRef>
          </c:tx>
          <c:spPr>
            <a:ln w="19050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PV'!$DU$5:$DU$53</c:f>
              <c:numCache>
                <c:formatCode>General</c:formatCode>
                <c:ptCount val="49"/>
                <c:pt idx="26" formatCode="0.00%">
                  <c:v>-0.22541822086616869</c:v>
                </c:pt>
                <c:pt idx="27" formatCode="0.00%">
                  <c:v>-0.21718574006796509</c:v>
                </c:pt>
                <c:pt idx="28" formatCode="0.00%">
                  <c:v>-0.21227911704773672</c:v>
                </c:pt>
                <c:pt idx="29" formatCode="0.00%">
                  <c:v>-0.21076937625682113</c:v>
                </c:pt>
                <c:pt idx="30" formatCode="0.00%">
                  <c:v>-0.20259516963869029</c:v>
                </c:pt>
                <c:pt idx="31" formatCode="0.00%">
                  <c:v>-0.19499014655545999</c:v>
                </c:pt>
                <c:pt idx="32" formatCode="0.00%">
                  <c:v>-0.1857709112148459</c:v>
                </c:pt>
                <c:pt idx="33" formatCode="0.00%">
                  <c:v>-0.1755780542314801</c:v>
                </c:pt>
                <c:pt idx="34" formatCode="0.00%">
                  <c:v>-0.17634973453352187</c:v>
                </c:pt>
                <c:pt idx="35" formatCode="0.00%">
                  <c:v>-0.17821915075783867</c:v>
                </c:pt>
                <c:pt idx="36" formatCode="0.00%">
                  <c:v>-0.17536688149313284</c:v>
                </c:pt>
                <c:pt idx="37" formatCode="0.00%">
                  <c:v>-0.1791903599827428</c:v>
                </c:pt>
                <c:pt idx="38" formatCode="0.00%">
                  <c:v>-0.18876893366354808</c:v>
                </c:pt>
                <c:pt idx="39" formatCode="0.00%">
                  <c:v>-0.18896530661179523</c:v>
                </c:pt>
                <c:pt idx="40" formatCode="0.00%">
                  <c:v>-0.18749958210814743</c:v>
                </c:pt>
                <c:pt idx="41" formatCode="0.00%">
                  <c:v>-0.18740346328702151</c:v>
                </c:pt>
                <c:pt idx="42" formatCode="0.00%">
                  <c:v>-0.18963531399892763</c:v>
                </c:pt>
                <c:pt idx="43" formatCode="0.00%">
                  <c:v>-0.18837891427590847</c:v>
                </c:pt>
                <c:pt idx="44" formatCode="0.00%">
                  <c:v>-0.187957843969625</c:v>
                </c:pt>
                <c:pt idx="45" formatCode="0.00%">
                  <c:v>-0.18753112156248364</c:v>
                </c:pt>
                <c:pt idx="46" formatCode="0.00%">
                  <c:v>-0.18697868643050919</c:v>
                </c:pt>
                <c:pt idx="47" formatCode="0.00%">
                  <c:v>-0.18552839831830226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5C-D946-BC97-70810396EA4F}"/>
            </c:ext>
          </c:extLst>
        </c:ser>
        <c:ser>
          <c:idx val="6"/>
          <c:order val="6"/>
          <c:tx>
            <c:strRef>
              <c:f>'SOLAR PV'!$DV$4</c:f>
              <c:strCache>
                <c:ptCount val="1"/>
                <c:pt idx="0">
                  <c:v>Berkeley Lab Small Non-Residential  80th Percentile 2023$Wdc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PV'!$DV$5:$DV$53</c:f>
              <c:numCache>
                <c:formatCode>General</c:formatCode>
                <c:ptCount val="49"/>
                <c:pt idx="26" formatCode="0.00%">
                  <c:v>-0.19817265920731542</c:v>
                </c:pt>
                <c:pt idx="27" formatCode="0.00%">
                  <c:v>-0.19575490967556541</c:v>
                </c:pt>
                <c:pt idx="28" formatCode="0.00%">
                  <c:v>-0.18642418955118722</c:v>
                </c:pt>
                <c:pt idx="29" formatCode="0.00%">
                  <c:v>-0.1869053176876998</c:v>
                </c:pt>
                <c:pt idx="30" formatCode="0.00%">
                  <c:v>-0.18289858277763593</c:v>
                </c:pt>
                <c:pt idx="31" formatCode="0.00%">
                  <c:v>-0.171483642305714</c:v>
                </c:pt>
                <c:pt idx="32" formatCode="0.00%">
                  <c:v>-0.16693292981566699</c:v>
                </c:pt>
                <c:pt idx="33" formatCode="0.00%">
                  <c:v>-0.15912422470829801</c:v>
                </c:pt>
                <c:pt idx="34" formatCode="0.00%">
                  <c:v>-0.15302572625116062</c:v>
                </c:pt>
                <c:pt idx="35" formatCode="0.00%">
                  <c:v>-0.15113819842087639</c:v>
                </c:pt>
                <c:pt idx="36" formatCode="0.00%">
                  <c:v>-0.1519607687370863</c:v>
                </c:pt>
                <c:pt idx="37" formatCode="0.00%">
                  <c:v>-0.15387197752698001</c:v>
                </c:pt>
                <c:pt idx="38" formatCode="0.00%">
                  <c:v>-0.16183963022608217</c:v>
                </c:pt>
                <c:pt idx="39" formatCode="0.00%">
                  <c:v>-0.16498517774766142</c:v>
                </c:pt>
                <c:pt idx="40" formatCode="0.00%">
                  <c:v>-0.16515040295722172</c:v>
                </c:pt>
                <c:pt idx="41" formatCode="0.00%">
                  <c:v>-0.16464569247732308</c:v>
                </c:pt>
                <c:pt idx="42" formatCode="0.00%">
                  <c:v>-0.16339225839008376</c:v>
                </c:pt>
                <c:pt idx="43" formatCode="0.00%">
                  <c:v>-0.16410682399329724</c:v>
                </c:pt>
                <c:pt idx="44" formatCode="0.00%">
                  <c:v>-0.16221211527109392</c:v>
                </c:pt>
                <c:pt idx="45" formatCode="0.00%">
                  <c:v>-0.16066853795879343</c:v>
                </c:pt>
                <c:pt idx="46" formatCode="0.00%">
                  <c:v>-0.15873860394831585</c:v>
                </c:pt>
                <c:pt idx="47" formatCode="0.00%">
                  <c:v>-0.156527046894684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5C-D946-BC97-70810396EA4F}"/>
            </c:ext>
          </c:extLst>
        </c:ser>
        <c:ser>
          <c:idx val="7"/>
          <c:order val="7"/>
          <c:tx>
            <c:strRef>
              <c:f>'SOLAR PV'!$DW$4</c:f>
              <c:strCache>
                <c:ptCount val="1"/>
                <c:pt idx="0">
                  <c:v>Berkeley Lab Small Non-Residential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PV'!$DW$5:$DW$53</c:f>
              <c:numCache>
                <c:formatCode>General</c:formatCode>
                <c:ptCount val="49"/>
                <c:pt idx="26" formatCode="0.00%">
                  <c:v>-0.32781459976707406</c:v>
                </c:pt>
                <c:pt idx="27" formatCode="0.00%">
                  <c:v>-0.33542587864013773</c:v>
                </c:pt>
                <c:pt idx="28" formatCode="0.00%">
                  <c:v>-0.30720963929839407</c:v>
                </c:pt>
                <c:pt idx="29" formatCode="0.00%">
                  <c:v>-0.30410807508058413</c:v>
                </c:pt>
                <c:pt idx="30" formatCode="0.00%">
                  <c:v>-0.30298038590423881</c:v>
                </c:pt>
                <c:pt idx="31" formatCode="0.00%">
                  <c:v>-0.27579909619801934</c:v>
                </c:pt>
                <c:pt idx="32" formatCode="0.00%">
                  <c:v>-0.27830425827949057</c:v>
                </c:pt>
                <c:pt idx="33" formatCode="0.00%">
                  <c:v>-0.26850749743774593</c:v>
                </c:pt>
                <c:pt idx="34" formatCode="0.00%">
                  <c:v>-0.23622231262877158</c:v>
                </c:pt>
                <c:pt idx="35" formatCode="0.00%">
                  <c:v>-0.21883248756253859</c:v>
                </c:pt>
                <c:pt idx="36" formatCode="0.00%">
                  <c:v>-0.21950042104185385</c:v>
                </c:pt>
                <c:pt idx="37" formatCode="0.00%">
                  <c:v>-0.21379548368460155</c:v>
                </c:pt>
                <c:pt idx="38" formatCode="0.00%">
                  <c:v>-0.21524962448956875</c:v>
                </c:pt>
                <c:pt idx="39" formatCode="0.00%">
                  <c:v>-0.22059448056110009</c:v>
                </c:pt>
                <c:pt idx="40" formatCode="0.00%">
                  <c:v>-0.22149969576319273</c:v>
                </c:pt>
                <c:pt idx="41" formatCode="0.00%">
                  <c:v>-0.21791239474407775</c:v>
                </c:pt>
                <c:pt idx="42" formatCode="0.00%">
                  <c:v>-0.20906626818520246</c:v>
                </c:pt>
                <c:pt idx="43" formatCode="0.00%">
                  <c:v>-0.21111690337793065</c:v>
                </c:pt>
                <c:pt idx="44" formatCode="0.00%">
                  <c:v>-0.20587520971735362</c:v>
                </c:pt>
                <c:pt idx="45" formatCode="0.00%">
                  <c:v>-0.20164872724322314</c:v>
                </c:pt>
                <c:pt idx="46" formatCode="0.00%">
                  <c:v>-0.19702621399197751</c:v>
                </c:pt>
                <c:pt idx="47" formatCode="0.00%">
                  <c:v>-0.1929237748814896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C-D946-BC97-70810396EA4F}"/>
            </c:ext>
          </c:extLst>
        </c:ser>
        <c:ser>
          <c:idx val="8"/>
          <c:order val="8"/>
          <c:tx>
            <c:strRef>
              <c:f>'SOLAR PV'!$DX$4</c:f>
              <c:strCache>
                <c:ptCount val="1"/>
                <c:pt idx="0">
                  <c:v>Berkeley Lab Large Non-Residential Median 2023$Wdc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PV'!$DX$5:$DX$53</c:f>
              <c:numCache>
                <c:formatCode>General</c:formatCode>
                <c:ptCount val="49"/>
                <c:pt idx="29" formatCode="0.00%">
                  <c:v>-0.20634962069867091</c:v>
                </c:pt>
                <c:pt idx="30" formatCode="0.00%">
                  <c:v>-0.20041253736146702</c:v>
                </c:pt>
                <c:pt idx="31" formatCode="0.00%">
                  <c:v>-0.19365285788905162</c:v>
                </c:pt>
                <c:pt idx="32" formatCode="0.00%">
                  <c:v>-0.18877708601202881</c:v>
                </c:pt>
                <c:pt idx="33" formatCode="0.00%">
                  <c:v>-0.17565014182387251</c:v>
                </c:pt>
                <c:pt idx="34" formatCode="0.00%">
                  <c:v>-0.1701864532438494</c:v>
                </c:pt>
                <c:pt idx="35" formatCode="0.00%">
                  <c:v>-0.17622989347886864</c:v>
                </c:pt>
                <c:pt idx="36" formatCode="0.00%">
                  <c:v>-0.17634235110748875</c:v>
                </c:pt>
                <c:pt idx="37" formatCode="0.00%">
                  <c:v>-0.17749142019874398</c:v>
                </c:pt>
                <c:pt idx="38" formatCode="0.00%">
                  <c:v>-0.1855693400462719</c:v>
                </c:pt>
                <c:pt idx="39" formatCode="0.00%">
                  <c:v>-0.18931086706561773</c:v>
                </c:pt>
                <c:pt idx="40" formatCode="0.00%">
                  <c:v>-0.18954849789469497</c:v>
                </c:pt>
                <c:pt idx="41" formatCode="0.00%">
                  <c:v>-0.19059543745827368</c:v>
                </c:pt>
                <c:pt idx="42" formatCode="0.00%">
                  <c:v>-0.1900889584003399</c:v>
                </c:pt>
                <c:pt idx="43" formatCode="0.00%">
                  <c:v>-0.18927539288938589</c:v>
                </c:pt>
                <c:pt idx="44" formatCode="0.00%">
                  <c:v>-0.18948199509067387</c:v>
                </c:pt>
                <c:pt idx="45" formatCode="0.00%">
                  <c:v>-0.19028327993399818</c:v>
                </c:pt>
                <c:pt idx="46" formatCode="0.00%">
                  <c:v>-0.193056377291556</c:v>
                </c:pt>
                <c:pt idx="47" formatCode="0.00%">
                  <c:v>-0.19043865781474101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C-D946-BC97-70810396EA4F}"/>
            </c:ext>
          </c:extLst>
        </c:ser>
        <c:ser>
          <c:idx val="9"/>
          <c:order val="9"/>
          <c:tx>
            <c:strRef>
              <c:f>'SOLAR PV'!$DY$4</c:f>
              <c:strCache>
                <c:ptCount val="1"/>
                <c:pt idx="0">
                  <c:v>Berkeley Lab Large Non-Residential 20th Percentile 2023$Wdc</c:v>
                </c:pt>
              </c:strCache>
            </c:strRef>
          </c:tx>
          <c:spPr>
            <a:ln w="19050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PV'!$DY$5:$DY$53</c:f>
              <c:numCache>
                <c:formatCode>General</c:formatCode>
                <c:ptCount val="49"/>
                <c:pt idx="29" formatCode="0.00%">
                  <c:v>-0.21543043930749539</c:v>
                </c:pt>
                <c:pt idx="30" formatCode="0.00%">
                  <c:v>-0.21149527143262847</c:v>
                </c:pt>
                <c:pt idx="31" formatCode="0.00%">
                  <c:v>-0.20266393641964808</c:v>
                </c:pt>
                <c:pt idx="32" formatCode="0.00%">
                  <c:v>-0.20016901257353092</c:v>
                </c:pt>
                <c:pt idx="33" formatCode="0.00%">
                  <c:v>-0.18676460985940591</c:v>
                </c:pt>
                <c:pt idx="34" formatCode="0.00%">
                  <c:v>-0.18682602634744205</c:v>
                </c:pt>
                <c:pt idx="35" formatCode="0.00%">
                  <c:v>-0.18731418160674052</c:v>
                </c:pt>
                <c:pt idx="36" formatCode="0.00%">
                  <c:v>-0.185345251044577</c:v>
                </c:pt>
                <c:pt idx="37" formatCode="0.00%">
                  <c:v>-0.18955472378979743</c:v>
                </c:pt>
                <c:pt idx="38" formatCode="0.00%">
                  <c:v>-0.19956301848321711</c:v>
                </c:pt>
                <c:pt idx="39" formatCode="0.00%">
                  <c:v>-0.20187711087017224</c:v>
                </c:pt>
                <c:pt idx="40" formatCode="0.00%">
                  <c:v>-0.20415640577718508</c:v>
                </c:pt>
                <c:pt idx="41" formatCode="0.00%">
                  <c:v>-0.2027374143115479</c:v>
                </c:pt>
                <c:pt idx="42" formatCode="0.00%">
                  <c:v>-0.20337447773445982</c:v>
                </c:pt>
                <c:pt idx="43" formatCode="0.00%">
                  <c:v>-0.20316100927376435</c:v>
                </c:pt>
                <c:pt idx="44" formatCode="0.00%">
                  <c:v>-0.20244118816903944</c:v>
                </c:pt>
                <c:pt idx="45" formatCode="0.00%">
                  <c:v>-0.20241713058507371</c:v>
                </c:pt>
                <c:pt idx="46" formatCode="0.00%">
                  <c:v>-0.20484496039842592</c:v>
                </c:pt>
                <c:pt idx="47" formatCode="0.00%">
                  <c:v>-0.2027595275792482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5C-D946-BC97-70810396EA4F}"/>
            </c:ext>
          </c:extLst>
        </c:ser>
        <c:ser>
          <c:idx val="10"/>
          <c:order val="10"/>
          <c:tx>
            <c:strRef>
              <c:f>'SOLAR PV'!$DZ$4</c:f>
              <c:strCache>
                <c:ptCount val="1"/>
                <c:pt idx="0">
                  <c:v>Berkeley Lab Large Non-Residential 80th Percentile 2023$Wdc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PV'!$DZ$5:$DZ$53</c:f>
              <c:numCache>
                <c:formatCode>General</c:formatCode>
                <c:ptCount val="49"/>
                <c:pt idx="29" formatCode="0.00%">
                  <c:v>-0.19977059125021712</c:v>
                </c:pt>
                <c:pt idx="30" formatCode="0.00%">
                  <c:v>-0.1947012239363799</c:v>
                </c:pt>
                <c:pt idx="31" formatCode="0.00%">
                  <c:v>-0.18677232574465752</c:v>
                </c:pt>
                <c:pt idx="32" formatCode="0.00%">
                  <c:v>-0.17834380788672477</c:v>
                </c:pt>
                <c:pt idx="33" formatCode="0.00%">
                  <c:v>-0.16580927063687201</c:v>
                </c:pt>
                <c:pt idx="34" formatCode="0.00%">
                  <c:v>-0.16281728902423009</c:v>
                </c:pt>
                <c:pt idx="35" formatCode="0.00%">
                  <c:v>-0.16375212294948827</c:v>
                </c:pt>
                <c:pt idx="36" formatCode="0.00%">
                  <c:v>-0.16303597537271741</c:v>
                </c:pt>
                <c:pt idx="37" formatCode="0.00%">
                  <c:v>-0.16161530294373361</c:v>
                </c:pt>
                <c:pt idx="38" formatCode="0.00%">
                  <c:v>-0.16994314333893457</c:v>
                </c:pt>
                <c:pt idx="39" formatCode="0.00%">
                  <c:v>-0.17293323373959257</c:v>
                </c:pt>
                <c:pt idx="40" formatCode="0.00%">
                  <c:v>-0.17600139945279059</c:v>
                </c:pt>
                <c:pt idx="41" formatCode="0.00%">
                  <c:v>-0.17431090905399937</c:v>
                </c:pt>
                <c:pt idx="42" formatCode="0.00%">
                  <c:v>-0.17498656766979492</c:v>
                </c:pt>
                <c:pt idx="43" formatCode="0.00%">
                  <c:v>-0.17426250292640777</c:v>
                </c:pt>
                <c:pt idx="44" formatCode="0.00%">
                  <c:v>-0.1754447738107815</c:v>
                </c:pt>
                <c:pt idx="45" formatCode="0.00%">
                  <c:v>-0.17473898529054555</c:v>
                </c:pt>
                <c:pt idx="46" formatCode="0.00%">
                  <c:v>-0.1774997413767696</c:v>
                </c:pt>
                <c:pt idx="47" formatCode="0.00%">
                  <c:v>-0.17530416335589893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5C-D946-BC97-70810396EA4F}"/>
            </c:ext>
          </c:extLst>
        </c:ser>
        <c:ser>
          <c:idx val="11"/>
          <c:order val="11"/>
          <c:tx>
            <c:strRef>
              <c:f>'SOLAR PV'!$EA$4</c:f>
              <c:strCache>
                <c:ptCount val="1"/>
                <c:pt idx="0">
                  <c:v>Berkeley Lab Large Non-Residential Percentile Band 2023$Wdc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PV'!$EA$5:$EA$53</c:f>
              <c:numCache>
                <c:formatCode>General</c:formatCode>
                <c:ptCount val="49"/>
                <c:pt idx="29" formatCode="0.00%">
                  <c:v>-0.34187370250403071</c:v>
                </c:pt>
                <c:pt idx="30" formatCode="0.00%">
                  <c:v>-0.32219924962596702</c:v>
                </c:pt>
                <c:pt idx="31" formatCode="0.00%">
                  <c:v>-0.31204621390620613</c:v>
                </c:pt>
                <c:pt idx="32" formatCode="0.00%">
                  <c:v>-0.27862353112709026</c:v>
                </c:pt>
                <c:pt idx="33" formatCode="0.00%">
                  <c:v>-0.26015527930394677</c:v>
                </c:pt>
                <c:pt idx="34" formatCode="0.00%">
                  <c:v>-0.24289692245819305</c:v>
                </c:pt>
                <c:pt idx="35" formatCode="0.00%">
                  <c:v>-0.23655325226708468</c:v>
                </c:pt>
                <c:pt idx="36" formatCode="0.00%">
                  <c:v>-0.23132052668527636</c:v>
                </c:pt>
                <c:pt idx="37" formatCode="0.00%">
                  <c:v>-0.2162547042765649</c:v>
                </c:pt>
                <c:pt idx="38" formatCode="0.00%">
                  <c:v>-0.21847775734931474</c:v>
                </c:pt>
                <c:pt idx="39" formatCode="0.00%">
                  <c:v>-0.219956585782069</c:v>
                </c:pt>
                <c:pt idx="40" formatCode="0.00%">
                  <c:v>-0.22187956995202895</c:v>
                </c:pt>
                <c:pt idx="41" formatCode="0.00%">
                  <c:v>-0.21789668498121295</c:v>
                </c:pt>
                <c:pt idx="42" formatCode="0.00%">
                  <c:v>-0.21660278168632252</c:v>
                </c:pt>
                <c:pt idx="43" formatCode="0.00%">
                  <c:v>-0.21389198694909239</c:v>
                </c:pt>
                <c:pt idx="44" formatCode="0.00%">
                  <c:v>-0.21615262337876329</c:v>
                </c:pt>
                <c:pt idx="45" formatCode="0.00%">
                  <c:v>-0.21340342953948577</c:v>
                </c:pt>
                <c:pt idx="46" formatCode="0.00%">
                  <c:v>-0.21526018704105265</c:v>
                </c:pt>
                <c:pt idx="47" formatCode="0.00%">
                  <c:v>-0.21196012038902401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05C-D946-BC97-70810396EA4F}"/>
            </c:ext>
          </c:extLst>
        </c:ser>
        <c:ser>
          <c:idx val="12"/>
          <c:order val="12"/>
          <c:tx>
            <c:strRef>
              <c:f>'SOLAR PV'!$EB$4</c:f>
              <c:strCache>
                <c:ptCount val="1"/>
                <c:pt idx="0">
                  <c:v>Berkeley Lab Median Res. 2023$Wdc</c:v>
                </c:pt>
              </c:strCache>
            </c:strRef>
          </c:tx>
          <c:spPr>
            <a:ln w="19050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PV'!$EB$5:$EB$53</c:f>
              <c:numCache>
                <c:formatCode>General</c:formatCode>
                <c:ptCount val="49"/>
                <c:pt idx="25" formatCode="0.00%">
                  <c:v>-0.21510090699580553</c:v>
                </c:pt>
                <c:pt idx="26" formatCode="0.00%">
                  <c:v>-0.21067236722464067</c:v>
                </c:pt>
                <c:pt idx="27" formatCode="0.00%">
                  <c:v>-0.20099640705927713</c:v>
                </c:pt>
                <c:pt idx="28" formatCode="0.00%">
                  <c:v>-0.20192551004057357</c:v>
                </c:pt>
                <c:pt idx="29" formatCode="0.00%">
                  <c:v>-0.19898571682057276</c:v>
                </c:pt>
                <c:pt idx="30" formatCode="0.00%">
                  <c:v>-0.19201164569895512</c:v>
                </c:pt>
                <c:pt idx="31" formatCode="0.00%">
                  <c:v>-0.18366977410649854</c:v>
                </c:pt>
                <c:pt idx="32" formatCode="0.00%">
                  <c:v>-0.17563002385748694</c:v>
                </c:pt>
                <c:pt idx="33" formatCode="0.00%">
                  <c:v>-0.16818267817544541</c:v>
                </c:pt>
                <c:pt idx="34" formatCode="0.00%">
                  <c:v>-0.16333569077460885</c:v>
                </c:pt>
                <c:pt idx="35" formatCode="0.00%">
                  <c:v>-0.16359185628065587</c:v>
                </c:pt>
                <c:pt idx="36" formatCode="0.00%">
                  <c:v>-0.16196589548982931</c:v>
                </c:pt>
                <c:pt idx="37" formatCode="0.00%">
                  <c:v>-0.16673982168902723</c:v>
                </c:pt>
                <c:pt idx="38" formatCode="0.00%">
                  <c:v>-0.17120832893047422</c:v>
                </c:pt>
                <c:pt idx="39" formatCode="0.00%">
                  <c:v>-0.17222760683693261</c:v>
                </c:pt>
                <c:pt idx="40" formatCode="0.00%">
                  <c:v>-0.17017625148621396</c:v>
                </c:pt>
                <c:pt idx="41" formatCode="0.00%">
                  <c:v>-0.16832478653263161</c:v>
                </c:pt>
                <c:pt idx="42" formatCode="0.00%">
                  <c:v>-0.16719386622276922</c:v>
                </c:pt>
                <c:pt idx="43" formatCode="0.00%">
                  <c:v>-0.16718475503158681</c:v>
                </c:pt>
                <c:pt idx="44" formatCode="0.00%">
                  <c:v>-0.16525852421971976</c:v>
                </c:pt>
                <c:pt idx="45" formatCode="0.00%">
                  <c:v>-0.16220546537905955</c:v>
                </c:pt>
                <c:pt idx="46" formatCode="0.00%">
                  <c:v>-0.16090922364271054</c:v>
                </c:pt>
                <c:pt idx="47" formatCode="0.00%">
                  <c:v>-0.15975161695200557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05C-D946-BC97-70810396EA4F}"/>
            </c:ext>
          </c:extLst>
        </c:ser>
        <c:ser>
          <c:idx val="13"/>
          <c:order val="13"/>
          <c:tx>
            <c:strRef>
              <c:f>'SOLAR PV'!$EC$4</c:f>
              <c:strCache>
                <c:ptCount val="1"/>
                <c:pt idx="0">
                  <c:v>Berkeley Lab Median Small Non-Res. 2023$Wdc</c:v>
                </c:pt>
              </c:strCache>
            </c:strRef>
          </c:tx>
          <c:spPr>
            <a:ln w="19050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PV'!$EC$5:$EC$53</c:f>
              <c:numCache>
                <c:formatCode>General</c:formatCode>
                <c:ptCount val="49"/>
                <c:pt idx="26" formatCode="0.00%">
                  <c:v>-0.21630414897622974</c:v>
                </c:pt>
                <c:pt idx="27" formatCode="0.00%">
                  <c:v>-0.20658237919667766</c:v>
                </c:pt>
                <c:pt idx="28" formatCode="0.00%">
                  <c:v>-0.20158508197667424</c:v>
                </c:pt>
                <c:pt idx="29" formatCode="0.00%">
                  <c:v>-0.20004441606209222</c:v>
                </c:pt>
                <c:pt idx="30" formatCode="0.00%">
                  <c:v>-0.19225198919192155</c:v>
                </c:pt>
                <c:pt idx="31" formatCode="0.00%">
                  <c:v>-0.18434102697819987</c:v>
                </c:pt>
                <c:pt idx="32" formatCode="0.00%">
                  <c:v>-0.17602030917389655</c:v>
                </c:pt>
                <c:pt idx="33" formatCode="0.00%">
                  <c:v>-0.16781915735397279</c:v>
                </c:pt>
                <c:pt idx="34" formatCode="0.00%">
                  <c:v>-0.16382745443639646</c:v>
                </c:pt>
                <c:pt idx="35" formatCode="0.00%">
                  <c:v>-0.16517970778509139</c:v>
                </c:pt>
                <c:pt idx="36" formatCode="0.00%">
                  <c:v>-0.16418395198213342</c:v>
                </c:pt>
                <c:pt idx="37" formatCode="0.00%">
                  <c:v>-0.16866292113891423</c:v>
                </c:pt>
                <c:pt idx="38" formatCode="0.00%">
                  <c:v>-0.17576066621896358</c:v>
                </c:pt>
                <c:pt idx="39" formatCode="0.00%">
                  <c:v>-0.17843581450980006</c:v>
                </c:pt>
                <c:pt idx="40" formatCode="0.00%">
                  <c:v>-0.17753351984377019</c:v>
                </c:pt>
                <c:pt idx="41" formatCode="0.00%">
                  <c:v>-0.17660684513315861</c:v>
                </c:pt>
                <c:pt idx="42" formatCode="0.00%">
                  <c:v>-0.1774336099109125</c:v>
                </c:pt>
                <c:pt idx="43" formatCode="0.00%">
                  <c:v>-0.17781553683244855</c:v>
                </c:pt>
                <c:pt idx="44" formatCode="0.00%">
                  <c:v>-0.17632866368898137</c:v>
                </c:pt>
                <c:pt idx="45" formatCode="0.00%">
                  <c:v>-0.17535497615990892</c:v>
                </c:pt>
                <c:pt idx="46" formatCode="0.00%">
                  <c:v>-0.17463198277988012</c:v>
                </c:pt>
                <c:pt idx="47" formatCode="0.00%">
                  <c:v>-0.17207369807607176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05C-D946-BC97-70810396EA4F}"/>
            </c:ext>
          </c:extLst>
        </c:ser>
        <c:ser>
          <c:idx val="14"/>
          <c:order val="14"/>
          <c:tx>
            <c:strRef>
              <c:f>'SOLAR PV'!$ED$4</c:f>
              <c:strCache>
                <c:ptCount val="1"/>
                <c:pt idx="0">
                  <c:v>Berkeley Lab Median Large Non-Res. 2023$Wdc</c:v>
                </c:pt>
              </c:strCache>
            </c:strRef>
          </c:tx>
          <c:spPr>
            <a:ln w="19050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PV'!$ED$5:$ED$53</c:f>
              <c:numCache>
                <c:formatCode>General</c:formatCode>
                <c:ptCount val="49"/>
                <c:pt idx="29" formatCode="0.00%">
                  <c:v>-0.20634962069867091</c:v>
                </c:pt>
                <c:pt idx="30" formatCode="0.00%">
                  <c:v>-0.20041253736146702</c:v>
                </c:pt>
                <c:pt idx="31" formatCode="0.00%">
                  <c:v>-0.19365285788905162</c:v>
                </c:pt>
                <c:pt idx="32" formatCode="0.00%">
                  <c:v>-0.18877708601202881</c:v>
                </c:pt>
                <c:pt idx="33" formatCode="0.00%">
                  <c:v>-0.17565014182387251</c:v>
                </c:pt>
                <c:pt idx="34" formatCode="0.00%">
                  <c:v>-0.1701864532438494</c:v>
                </c:pt>
                <c:pt idx="35" formatCode="0.00%">
                  <c:v>-0.17622989347886864</c:v>
                </c:pt>
                <c:pt idx="36" formatCode="0.00%">
                  <c:v>-0.17634235110748875</c:v>
                </c:pt>
                <c:pt idx="37" formatCode="0.00%">
                  <c:v>-0.17749142019874398</c:v>
                </c:pt>
                <c:pt idx="38" formatCode="0.00%">
                  <c:v>-0.1855693400462719</c:v>
                </c:pt>
                <c:pt idx="39" formatCode="0.00%">
                  <c:v>-0.18931086706561773</c:v>
                </c:pt>
                <c:pt idx="40" formatCode="0.00%">
                  <c:v>-0.18954849789469497</c:v>
                </c:pt>
                <c:pt idx="41" formatCode="0.00%">
                  <c:v>-0.19059543745827368</c:v>
                </c:pt>
                <c:pt idx="42" formatCode="0.00%">
                  <c:v>-0.1900889584003399</c:v>
                </c:pt>
                <c:pt idx="43" formatCode="0.00%">
                  <c:v>-0.18927539288938589</c:v>
                </c:pt>
                <c:pt idx="44" formatCode="0.00%">
                  <c:v>-0.18948199509067387</c:v>
                </c:pt>
                <c:pt idx="45" formatCode="0.00%">
                  <c:v>-0.19028327993399818</c:v>
                </c:pt>
                <c:pt idx="46" formatCode="0.00%">
                  <c:v>-0.193056377291556</c:v>
                </c:pt>
                <c:pt idx="47" formatCode="0.00%">
                  <c:v>-0.19043865781474101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05C-D946-BC97-70810396EA4F}"/>
            </c:ext>
          </c:extLst>
        </c:ser>
        <c:ser>
          <c:idx val="15"/>
          <c:order val="15"/>
          <c:tx>
            <c:strRef>
              <c:f>'SOLAR PV'!$EE$4</c:f>
              <c:strCache>
                <c:ptCount val="1"/>
                <c:pt idx="0">
                  <c:v>Rupert Way/ IIASA I  $2023/KW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PV'!$EE$5:$EE$53</c:f>
              <c:numCache>
                <c:formatCode>0.00%</c:formatCode>
                <c:ptCount val="49"/>
                <c:pt idx="21">
                  <c:v>-0.38840969234211198</c:v>
                </c:pt>
                <c:pt idx="23">
                  <c:v>-0.42256890191827801</c:v>
                </c:pt>
                <c:pt idx="24">
                  <c:v>-0.34757501352499176</c:v>
                </c:pt>
                <c:pt idx="26">
                  <c:v>-0.37634683829805393</c:v>
                </c:pt>
                <c:pt idx="28">
                  <c:v>-0.34686346634110876</c:v>
                </c:pt>
                <c:pt idx="29">
                  <c:v>-0.33038315858247336</c:v>
                </c:pt>
                <c:pt idx="30">
                  <c:v>-0.35203805782055908</c:v>
                </c:pt>
                <c:pt idx="31">
                  <c:v>-0.34225742313201346</c:v>
                </c:pt>
                <c:pt idx="33">
                  <c:v>-0.31619763979212223</c:v>
                </c:pt>
                <c:pt idx="35">
                  <c:v>-0.28740943735838775</c:v>
                </c:pt>
                <c:pt idx="36">
                  <c:v>-0.26391970536402964</c:v>
                </c:pt>
                <c:pt idx="38">
                  <c:v>-0.24898181521982132</c:v>
                </c:pt>
                <c:pt idx="39">
                  <c:v>-0.27620202452764153</c:v>
                </c:pt>
                <c:pt idx="40">
                  <c:v>-0.27972933202319206</c:v>
                </c:pt>
                <c:pt idx="41">
                  <c:v>-0.27737891183520613</c:v>
                </c:pt>
                <c:pt idx="42">
                  <c:v>-0.27514037618264287</c:v>
                </c:pt>
                <c:pt idx="44">
                  <c:v>-0.26727594537081001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05C-D946-BC97-70810396EA4F}"/>
            </c:ext>
          </c:extLst>
        </c:ser>
        <c:ser>
          <c:idx val="16"/>
          <c:order val="16"/>
          <c:tx>
            <c:strRef>
              <c:f>'SOLAR PV'!$EF$4</c:f>
              <c:strCache>
                <c:ptCount val="1"/>
                <c:pt idx="0">
                  <c:v>Rupert Way/ IIASA II  $2023/KW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PV'!$EF$5:$EF$53</c:f>
              <c:numCache>
                <c:formatCode>0.00%</c:formatCode>
                <c:ptCount val="49"/>
                <c:pt idx="33">
                  <c:v>-0.25251519679578516</c:v>
                </c:pt>
                <c:pt idx="38">
                  <c:v>-0.224062794868232</c:v>
                </c:pt>
                <c:pt idx="41">
                  <c:v>-0.22337668081895046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05C-D946-BC97-70810396EA4F}"/>
            </c:ext>
          </c:extLst>
        </c:ser>
        <c:ser>
          <c:idx val="17"/>
          <c:order val="17"/>
          <c:tx>
            <c:strRef>
              <c:f>'SOLAR PV'!$EG$4</c:f>
              <c:strCache>
                <c:ptCount val="1"/>
                <c:pt idx="0">
                  <c:v>  Rupert Way/ IIASA III $2023/KW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PV'!$EG$5:$EG$53</c:f>
              <c:numCache>
                <c:formatCode>0.00%</c:formatCode>
                <c:ptCount val="49"/>
                <c:pt idx="41">
                  <c:v>-0.30265820291149226</c:v>
                </c:pt>
                <c:pt idx="42">
                  <c:v>-0.26191991249955482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05C-D946-BC97-70810396EA4F}"/>
            </c:ext>
          </c:extLst>
        </c:ser>
        <c:ser>
          <c:idx val="18"/>
          <c:order val="18"/>
          <c:tx>
            <c:strRef>
              <c:f>'SOLAR PV'!$EH$4</c:f>
              <c:strCache>
                <c:ptCount val="1"/>
                <c:pt idx="0">
                  <c:v>IRENA 5th percentile Total installed cost (2023 USD/kW)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PV'!$EH$5:$EH$53</c:f>
              <c:numCache>
                <c:formatCode>0.00%</c:formatCode>
                <c:ptCount val="49"/>
                <c:pt idx="25">
                  <c:v>-0.215100906995806</c:v>
                </c:pt>
                <c:pt idx="26">
                  <c:v>-0.21067236722464067</c:v>
                </c:pt>
                <c:pt idx="27">
                  <c:v>-0.20099640705927713</c:v>
                </c:pt>
                <c:pt idx="28">
                  <c:v>-0.20192551004057357</c:v>
                </c:pt>
                <c:pt idx="29">
                  <c:v>-0.19898571682057276</c:v>
                </c:pt>
                <c:pt idx="30">
                  <c:v>-0.19201164569895512</c:v>
                </c:pt>
                <c:pt idx="31">
                  <c:v>-0.18366977410649854</c:v>
                </c:pt>
                <c:pt idx="32">
                  <c:v>-0.17563002385748694</c:v>
                </c:pt>
                <c:pt idx="33">
                  <c:v>-0.16818267817544541</c:v>
                </c:pt>
                <c:pt idx="34">
                  <c:v>-0.16333569077460885</c:v>
                </c:pt>
                <c:pt idx="35">
                  <c:v>-0.16359185628065587</c:v>
                </c:pt>
                <c:pt idx="36">
                  <c:v>-0.16196589548982931</c:v>
                </c:pt>
                <c:pt idx="37">
                  <c:v>-0.16673982168902723</c:v>
                </c:pt>
                <c:pt idx="38">
                  <c:v>-0.17120832893047422</c:v>
                </c:pt>
                <c:pt idx="39">
                  <c:v>-0.17222760683693261</c:v>
                </c:pt>
                <c:pt idx="40">
                  <c:v>-0.17017625148621396</c:v>
                </c:pt>
                <c:pt idx="41">
                  <c:v>-0.16832478653263161</c:v>
                </c:pt>
                <c:pt idx="42">
                  <c:v>-0.16719386622276922</c:v>
                </c:pt>
                <c:pt idx="43">
                  <c:v>-0.16718475503158681</c:v>
                </c:pt>
                <c:pt idx="44">
                  <c:v>-0.16525852421971976</c:v>
                </c:pt>
                <c:pt idx="45">
                  <c:v>-0.16220546537905955</c:v>
                </c:pt>
                <c:pt idx="46">
                  <c:v>-0.16090922364271054</c:v>
                </c:pt>
                <c:pt idx="47">
                  <c:v>-0.15975161695200557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05C-D946-BC97-70810396EA4F}"/>
            </c:ext>
          </c:extLst>
        </c:ser>
        <c:ser>
          <c:idx val="19"/>
          <c:order val="19"/>
          <c:tx>
            <c:strRef>
              <c:f>'SOLAR PV'!$EI$4</c:f>
              <c:strCache>
                <c:ptCount val="1"/>
                <c:pt idx="0">
                  <c:v> Nemet PCDB, Fraunhofer 2023$/kW</c:v>
                </c:pt>
              </c:strCache>
            </c:strRef>
          </c:tx>
          <c:spPr>
            <a:ln w="19050" cap="rnd">
              <a:solidFill>
                <a:schemeClr val="accent2">
                  <a:lumMod val="20000"/>
                  <a:lumOff val="80000"/>
                  <a:alpha val="3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PV'!$EI$5:$EI$53</c:f>
              <c:numCache>
                <c:formatCode>0.00%</c:formatCode>
                <c:ptCount val="49"/>
                <c:pt idx="6">
                  <c:v>-0.22861934035421239</c:v>
                </c:pt>
                <c:pt idx="7">
                  <c:v>-0.20661973713379089</c:v>
                </c:pt>
                <c:pt idx="8">
                  <c:v>-0.19659660320607086</c:v>
                </c:pt>
                <c:pt idx="9">
                  <c:v>-0.19242751472638886</c:v>
                </c:pt>
                <c:pt idx="10">
                  <c:v>-0.21969650010597996</c:v>
                </c:pt>
                <c:pt idx="11">
                  <c:v>-0.24441559187495254</c:v>
                </c:pt>
                <c:pt idx="12">
                  <c:v>-0.23866361723612051</c:v>
                </c:pt>
                <c:pt idx="13">
                  <c:v>-0.22409540847658094</c:v>
                </c:pt>
                <c:pt idx="14">
                  <c:v>-0.22947246962964229</c:v>
                </c:pt>
                <c:pt idx="15">
                  <c:v>-0.22976426372661651</c:v>
                </c:pt>
                <c:pt idx="16">
                  <c:v>-0.23379996988904272</c:v>
                </c:pt>
                <c:pt idx="17">
                  <c:v>-0.23055646748257452</c:v>
                </c:pt>
                <c:pt idx="18">
                  <c:v>-0.22946869350547716</c:v>
                </c:pt>
                <c:pt idx="19">
                  <c:v>-0.23897853200316221</c:v>
                </c:pt>
                <c:pt idx="20">
                  <c:v>-0.24797813212731079</c:v>
                </c:pt>
                <c:pt idx="21">
                  <c:v>-0.23559897090826953</c:v>
                </c:pt>
                <c:pt idx="22">
                  <c:v>-0.24421108089532229</c:v>
                </c:pt>
                <c:pt idx="23">
                  <c:v>-0.24171137297205436</c:v>
                </c:pt>
                <c:pt idx="24">
                  <c:v>-0.24117705776225795</c:v>
                </c:pt>
                <c:pt idx="25">
                  <c:v>-0.23756955327286355</c:v>
                </c:pt>
                <c:pt idx="26">
                  <c:v>-0.23481242715511852</c:v>
                </c:pt>
                <c:pt idx="27">
                  <c:v>-0.24359960158695537</c:v>
                </c:pt>
                <c:pt idx="28">
                  <c:v>-0.23743438216451895</c:v>
                </c:pt>
                <c:pt idx="29">
                  <c:v>-0.22726154462145265</c:v>
                </c:pt>
                <c:pt idx="30">
                  <c:v>-0.21661376227852802</c:v>
                </c:pt>
                <c:pt idx="31">
                  <c:v>-0.21519066077153681</c:v>
                </c:pt>
                <c:pt idx="32">
                  <c:v>-0.21389437059402583</c:v>
                </c:pt>
                <c:pt idx="33">
                  <c:v>-0.22531438212960575</c:v>
                </c:pt>
                <c:pt idx="34">
                  <c:v>-0.2204913617021127</c:v>
                </c:pt>
                <c:pt idx="35">
                  <c:v>-0.22965871794035031</c:v>
                </c:pt>
                <c:pt idx="36">
                  <c:v>-0.2462989189319349</c:v>
                </c:pt>
                <c:pt idx="37">
                  <c:v>-0.24897923855283799</c:v>
                </c:pt>
                <c:pt idx="38">
                  <c:v>-0.25051453818665304</c:v>
                </c:pt>
                <c:pt idx="39">
                  <c:v>-0.24206693407670254</c:v>
                </c:pt>
                <c:pt idx="40">
                  <c:v>-0.24230112241647339</c:v>
                </c:pt>
                <c:pt idx="41">
                  <c:v>-0.24806856174672631</c:v>
                </c:pt>
                <c:pt idx="42">
                  <c:v>-0.2520642111157777</c:v>
                </c:pt>
                <c:pt idx="43">
                  <c:v>-0.25686509177715799</c:v>
                </c:pt>
                <c:pt idx="44">
                  <c:v>-0.26475807358374748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05C-D946-BC97-70810396EA4F}"/>
            </c:ext>
          </c:extLst>
        </c:ser>
        <c:ser>
          <c:idx val="20"/>
          <c:order val="20"/>
          <c:tx>
            <c:strRef>
              <c:f>'SOLAR PV'!$EJ$4</c:f>
              <c:strCache>
                <c:ptCount val="1"/>
                <c:pt idx="0">
                  <c:v>Mercure22</c:v>
                </c:pt>
              </c:strCache>
            </c:strRef>
          </c:tx>
          <c:spPr>
            <a:ln w="25400" cap="rnd">
              <a:solidFill>
                <a:schemeClr val="accent3">
                  <a:lumMod val="80000"/>
                  <a:alpha val="8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'SOLAR PV'!$DO$5:$DO$53</c:f>
              <c:numCache>
                <c:formatCode>General</c:formatCode>
                <c:ptCount val="49"/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  <c:pt idx="44">
                  <c:v>2019</c:v>
                </c:pt>
                <c:pt idx="45">
                  <c:v>2020</c:v>
                </c:pt>
                <c:pt idx="46">
                  <c:v>2021</c:v>
                </c:pt>
                <c:pt idx="47">
                  <c:v>2022</c:v>
                </c:pt>
                <c:pt idx="48">
                  <c:v>2023</c:v>
                </c:pt>
              </c:numCache>
            </c:numRef>
          </c:xVal>
          <c:yVal>
            <c:numRef>
              <c:f>'SOLAR PV'!$EJ$5:$EJ$53</c:f>
              <c:numCache>
                <c:formatCode>0.00%</c:formatCode>
                <c:ptCount val="49"/>
                <c:pt idx="4">
                  <c:v>-7.6941171098435568E-2</c:v>
                </c:pt>
                <c:pt idx="5">
                  <c:v>-7.9640523475303593E-2</c:v>
                </c:pt>
                <c:pt idx="6">
                  <c:v>-8.2683698552964424E-2</c:v>
                </c:pt>
                <c:pt idx="7">
                  <c:v>-9.1306726233105096E-2</c:v>
                </c:pt>
                <c:pt idx="8">
                  <c:v>-0.10644995463136797</c:v>
                </c:pt>
                <c:pt idx="9">
                  <c:v>-0.11776665337485515</c:v>
                </c:pt>
                <c:pt idx="10">
                  <c:v>-0.13680361283353948</c:v>
                </c:pt>
                <c:pt idx="11">
                  <c:v>-0.15036831375093396</c:v>
                </c:pt>
                <c:pt idx="12">
                  <c:v>-0.16531231644242528</c:v>
                </c:pt>
                <c:pt idx="13">
                  <c:v>-0.18554735485196372</c:v>
                </c:pt>
                <c:pt idx="14">
                  <c:v>-0.19368699914353049</c:v>
                </c:pt>
                <c:pt idx="15">
                  <c:v>-0.19632087976629442</c:v>
                </c:pt>
                <c:pt idx="16">
                  <c:v>-0.20804183325485215</c:v>
                </c:pt>
                <c:pt idx="17">
                  <c:v>-0.22436731543889299</c:v>
                </c:pt>
                <c:pt idx="18">
                  <c:v>-0.25546182451386423</c:v>
                </c:pt>
                <c:pt idx="19">
                  <c:v>-0.27490761920391271</c:v>
                </c:pt>
                <c:pt idx="20">
                  <c:v>-0.28079182469428865</c:v>
                </c:pt>
                <c:pt idx="21">
                  <c:v>-0.29568510139566351</c:v>
                </c:pt>
                <c:pt idx="22">
                  <c:v>-0.29942928373174316</c:v>
                </c:pt>
                <c:pt idx="23">
                  <c:v>-0.32717083977211492</c:v>
                </c:pt>
                <c:pt idx="24">
                  <c:v>-0.33735961043712659</c:v>
                </c:pt>
                <c:pt idx="25">
                  <c:v>-0.33975254182424441</c:v>
                </c:pt>
                <c:pt idx="26">
                  <c:v>-0.33904015868806325</c:v>
                </c:pt>
                <c:pt idx="27">
                  <c:v>-0.34240639050607202</c:v>
                </c:pt>
                <c:pt idx="28">
                  <c:v>-0.34739222617072674</c:v>
                </c:pt>
                <c:pt idx="29">
                  <c:v>-0.341227387888001</c:v>
                </c:pt>
                <c:pt idx="30">
                  <c:v>-0.34376289209069166</c:v>
                </c:pt>
                <c:pt idx="31">
                  <c:v>-0.33213561928681345</c:v>
                </c:pt>
                <c:pt idx="32">
                  <c:v>-0.30984157240190868</c:v>
                </c:pt>
                <c:pt idx="33">
                  <c:v>-0.28915286383381722</c:v>
                </c:pt>
                <c:pt idx="34">
                  <c:v>-0.25637593664645741</c:v>
                </c:pt>
                <c:pt idx="35">
                  <c:v>-0.23640355805341196</c:v>
                </c:pt>
                <c:pt idx="36">
                  <c:v>-0.19214824811438413</c:v>
                </c:pt>
                <c:pt idx="37">
                  <c:v>-0.18968625002598349</c:v>
                </c:pt>
                <c:pt idx="38">
                  <c:v>-0.18816117096587304</c:v>
                </c:pt>
                <c:pt idx="39">
                  <c:v>-0.18869769643272882</c:v>
                </c:pt>
                <c:pt idx="40">
                  <c:v>-0.18175030562904881</c:v>
                </c:pt>
                <c:pt idx="41">
                  <c:v>-0.18097641673581022</c:v>
                </c:pt>
                <c:pt idx="42">
                  <c:v>-0.18134276359477952</c:v>
                </c:pt>
                <c:pt idx="43">
                  <c:v>-0.18255934654714312</c:v>
                </c:pt>
                <c:pt idx="44">
                  <c:v>-0.18115912199274442</c:v>
                </c:pt>
                <c:pt idx="45">
                  <c:v>-0.17899330248207634</c:v>
                </c:pt>
                <c:pt idx="46">
                  <c:v>-0.1781018139782643</c:v>
                </c:pt>
                <c:pt idx="47">
                  <c:v>-0.1767887736179975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05C-D946-BC97-70810396E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765760"/>
        <c:axId val="1922453279"/>
      </c:scatterChart>
      <c:valAx>
        <c:axId val="36576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53279"/>
        <c:crosses val="autoZero"/>
        <c:crossBetween val="midCat"/>
      </c:valAx>
      <c:valAx>
        <c:axId val="19224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6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</a:t>
            </a:r>
            <a:r>
              <a:rPr lang="en-US" baseline="0"/>
              <a:t> Onshore Learning Rates 1979-2023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'WIND ONSHORE'!$Y$4</c:f>
              <c:strCache>
                <c:ptCount val="1"/>
                <c:pt idx="0">
                  <c:v>Irena 5th percentile 1981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ONSHORE'!$Y$5:$Y$49</c:f>
              <c:numCache>
                <c:formatCode>General</c:formatCode>
                <c:ptCount val="45"/>
                <c:pt idx="5" formatCode="0.00%">
                  <c:v>-9.0004583368742508E-2</c:v>
                </c:pt>
                <c:pt idx="6" formatCode="0.00%">
                  <c:v>-7.6015600788080784E-2</c:v>
                </c:pt>
                <c:pt idx="7" formatCode="0.00%">
                  <c:v>-7.8556921931866253E-2</c:v>
                </c:pt>
                <c:pt idx="8" formatCode="0.00%">
                  <c:v>-8.4608368996023087E-2</c:v>
                </c:pt>
                <c:pt idx="9" formatCode="0.00%">
                  <c:v>-0.10167776549767082</c:v>
                </c:pt>
                <c:pt idx="10" formatCode="0.00%">
                  <c:v>-0.11113200965660031</c:v>
                </c:pt>
                <c:pt idx="11" formatCode="0.00%">
                  <c:v>-9.2000852127404165E-2</c:v>
                </c:pt>
                <c:pt idx="12" formatCode="0.00%">
                  <c:v>-0.10480809968782867</c:v>
                </c:pt>
                <c:pt idx="13" formatCode="0.00%">
                  <c:v>-0.10305154453288112</c:v>
                </c:pt>
                <c:pt idx="14" formatCode="0.00%">
                  <c:v>-0.16463313840748051</c:v>
                </c:pt>
                <c:pt idx="15" formatCode="0.00%">
                  <c:v>-0.1801910963232719</c:v>
                </c:pt>
                <c:pt idx="16" formatCode="0.00%">
                  <c:v>-0.12966839631331128</c:v>
                </c:pt>
                <c:pt idx="17" formatCode="0.00%">
                  <c:v>-0.12112560990454069</c:v>
                </c:pt>
                <c:pt idx="18" formatCode="0.00%">
                  <c:v>-0.10604429849791375</c:v>
                </c:pt>
                <c:pt idx="19" formatCode="0.00%">
                  <c:v>-0.14974204119700563</c:v>
                </c:pt>
                <c:pt idx="20" formatCode="0.00%">
                  <c:v>-0.14329168275307624</c:v>
                </c:pt>
                <c:pt idx="21" formatCode="0.00%">
                  <c:v>-0.17376961013356362</c:v>
                </c:pt>
                <c:pt idx="22" formatCode="0.00%">
                  <c:v>-0.15121051813876185</c:v>
                </c:pt>
                <c:pt idx="23" formatCode="0.00%">
                  <c:v>-0.15362860347380092</c:v>
                </c:pt>
                <c:pt idx="24" formatCode="0.00%">
                  <c:v>-0.12693028460478373</c:v>
                </c:pt>
                <c:pt idx="25" formatCode="0.00%">
                  <c:v>-0.1429909991829269</c:v>
                </c:pt>
                <c:pt idx="26" formatCode="0.00%">
                  <c:v>-0.13509934568381987</c:v>
                </c:pt>
                <c:pt idx="27" formatCode="0.00%">
                  <c:v>-0.12595372431796859</c:v>
                </c:pt>
                <c:pt idx="28" formatCode="0.00%">
                  <c:v>-0.133338005274653</c:v>
                </c:pt>
                <c:pt idx="29" formatCode="0.00%">
                  <c:v>-0.12384802789431582</c:v>
                </c:pt>
                <c:pt idx="30" formatCode="0.00%">
                  <c:v>-0.11473740631046458</c:v>
                </c:pt>
                <c:pt idx="31" formatCode="0.00%">
                  <c:v>-0.11599833007791049</c:v>
                </c:pt>
                <c:pt idx="32" formatCode="0.00%">
                  <c:v>-0.11310184036056858</c:v>
                </c:pt>
                <c:pt idx="33" formatCode="0.00%">
                  <c:v>-0.11016570738435727</c:v>
                </c:pt>
                <c:pt idx="34" formatCode="0.00%">
                  <c:v>-0.11163317608753953</c:v>
                </c:pt>
                <c:pt idx="35" formatCode="0.00%">
                  <c:v>-0.10915652584254987</c:v>
                </c:pt>
                <c:pt idx="36" formatCode="0.00%">
                  <c:v>-0.10864509239755127</c:v>
                </c:pt>
                <c:pt idx="37" formatCode="0.00%">
                  <c:v>-0.10617516012869566</c:v>
                </c:pt>
                <c:pt idx="38" formatCode="0.00%">
                  <c:v>-0.10774612964181218</c:v>
                </c:pt>
                <c:pt idx="39" formatCode="0.00%">
                  <c:v>-0.10664429281085974</c:v>
                </c:pt>
                <c:pt idx="40" formatCode="0.00%">
                  <c:v>-0.10924570048760618</c:v>
                </c:pt>
                <c:pt idx="41" formatCode="0.00%">
                  <c:v>-0.11155069700947695</c:v>
                </c:pt>
                <c:pt idx="42" formatCode="0.00%">
                  <c:v>-0.11613349692680075</c:v>
                </c:pt>
                <c:pt idx="43" formatCode="0.00%">
                  <c:v>-0.12559131995224637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C7-0F46-A296-075E84A33F9B}"/>
            </c:ext>
          </c:extLst>
        </c:ser>
        <c:ser>
          <c:idx val="1"/>
          <c:order val="1"/>
          <c:tx>
            <c:strRef>
              <c:f>'WIND ONSHORE'!$Z$4</c:f>
              <c:strCache>
                <c:ptCount val="1"/>
                <c:pt idx="0">
                  <c:v>Irena Weighted average 1981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ONSHORE'!$Z$5:$Z$49</c:f>
              <c:numCache>
                <c:formatCode>General</c:formatCode>
                <c:ptCount val="45"/>
                <c:pt idx="5" formatCode="0.00%">
                  <c:v>-4.1567336987043513E-2</c:v>
                </c:pt>
                <c:pt idx="6" formatCode="0.00%">
                  <c:v>-3.9430475374251484E-2</c:v>
                </c:pt>
                <c:pt idx="7" formatCode="0.00%">
                  <c:v>-5.8484944523248483E-2</c:v>
                </c:pt>
                <c:pt idx="8" formatCode="0.00%">
                  <c:v>-6.2010173645887456E-2</c:v>
                </c:pt>
                <c:pt idx="9" formatCode="0.00%">
                  <c:v>-0.1013465586011052</c:v>
                </c:pt>
                <c:pt idx="10" formatCode="0.00%">
                  <c:v>-0.10881572225446734</c:v>
                </c:pt>
                <c:pt idx="11" formatCode="0.00%">
                  <c:v>-8.8945264504730726E-2</c:v>
                </c:pt>
                <c:pt idx="12" formatCode="0.00%">
                  <c:v>-8.9053190311353392E-2</c:v>
                </c:pt>
                <c:pt idx="13" formatCode="0.00%">
                  <c:v>-8.858592703217949E-2</c:v>
                </c:pt>
                <c:pt idx="14" formatCode="0.00%">
                  <c:v>-8.5366152869116418E-2</c:v>
                </c:pt>
                <c:pt idx="15" formatCode="0.00%">
                  <c:v>-9.2704748401986059E-2</c:v>
                </c:pt>
                <c:pt idx="16" formatCode="0.00%">
                  <c:v>-9.8170691045818104E-2</c:v>
                </c:pt>
                <c:pt idx="17" formatCode="0.00%">
                  <c:v>-9.9711993532932586E-2</c:v>
                </c:pt>
                <c:pt idx="18" formatCode="0.00%">
                  <c:v>-0.10211502934355643</c:v>
                </c:pt>
                <c:pt idx="19" formatCode="0.00%">
                  <c:v>-9.8042793324070732E-2</c:v>
                </c:pt>
                <c:pt idx="20" formatCode="0.00%">
                  <c:v>-0.1006332273310474</c:v>
                </c:pt>
                <c:pt idx="21" formatCode="0.00%">
                  <c:v>-9.9264519458893474E-2</c:v>
                </c:pt>
                <c:pt idx="22" formatCode="0.00%">
                  <c:v>-0.10094142289065433</c:v>
                </c:pt>
                <c:pt idx="23" formatCode="0.00%">
                  <c:v>-9.823908240405177E-2</c:v>
                </c:pt>
                <c:pt idx="24" formatCode="0.00%">
                  <c:v>-9.9457938657143696E-2</c:v>
                </c:pt>
                <c:pt idx="25" formatCode="0.00%">
                  <c:v>-9.663818875569552E-2</c:v>
                </c:pt>
                <c:pt idx="26" formatCode="0.00%">
                  <c:v>-9.8625882608715854E-2</c:v>
                </c:pt>
                <c:pt idx="27" formatCode="0.00%">
                  <c:v>-9.445123781719178E-2</c:v>
                </c:pt>
                <c:pt idx="28" formatCode="0.00%">
                  <c:v>-9.0793198982902612E-2</c:v>
                </c:pt>
                <c:pt idx="29" formatCode="0.00%">
                  <c:v>-8.4619363640138445E-2</c:v>
                </c:pt>
                <c:pt idx="30" formatCode="0.00%">
                  <c:v>-8.0865012807058267E-2</c:v>
                </c:pt>
                <c:pt idx="31" formatCode="0.00%">
                  <c:v>-8.3537452871311868E-2</c:v>
                </c:pt>
                <c:pt idx="32" formatCode="0.00%">
                  <c:v>-8.2168773809999318E-2</c:v>
                </c:pt>
                <c:pt idx="33" formatCode="0.00%">
                  <c:v>-7.936220035604824E-2</c:v>
                </c:pt>
                <c:pt idx="34" formatCode="0.00%">
                  <c:v>-8.3620214967452644E-2</c:v>
                </c:pt>
                <c:pt idx="35" formatCode="0.00%">
                  <c:v>-8.4058319521099101E-2</c:v>
                </c:pt>
                <c:pt idx="36" formatCode="0.00%">
                  <c:v>-8.7963899028665526E-2</c:v>
                </c:pt>
                <c:pt idx="37" formatCode="0.00%">
                  <c:v>-8.7274512719213604E-2</c:v>
                </c:pt>
                <c:pt idx="38" formatCode="0.00%">
                  <c:v>-8.6821521667626467E-2</c:v>
                </c:pt>
                <c:pt idx="39" formatCode="0.00%">
                  <c:v>-8.9248315517109433E-2</c:v>
                </c:pt>
                <c:pt idx="40" formatCode="0.00%">
                  <c:v>-9.1590625560894701E-2</c:v>
                </c:pt>
                <c:pt idx="41" formatCode="0.00%">
                  <c:v>-9.6346991265423232E-2</c:v>
                </c:pt>
                <c:pt idx="42" formatCode="0.00%">
                  <c:v>-9.242993240552555E-2</c:v>
                </c:pt>
                <c:pt idx="43" formatCode="0.00%">
                  <c:v>-9.8185075238742092E-2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C7-0F46-A296-075E84A33F9B}"/>
            </c:ext>
          </c:extLst>
        </c:ser>
        <c:ser>
          <c:idx val="2"/>
          <c:order val="2"/>
          <c:tx>
            <c:strRef>
              <c:f>'WIND ONSHORE'!$AA$4</c:f>
              <c:strCache>
                <c:ptCount val="1"/>
                <c:pt idx="0">
                  <c:v>Irena 95th percentile 1981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ONSHORE'!$AA$5:$AA$49</c:f>
              <c:numCache>
                <c:formatCode>General</c:formatCode>
                <c:ptCount val="45"/>
                <c:pt idx="5" formatCode="0.00%">
                  <c:v>-4.637563565633096E-2</c:v>
                </c:pt>
                <c:pt idx="6" formatCode="0.00%">
                  <c:v>-3.7956580983487753E-2</c:v>
                </c:pt>
                <c:pt idx="7" formatCode="0.00%">
                  <c:v>-5.5135579378354338E-2</c:v>
                </c:pt>
                <c:pt idx="8" formatCode="0.00%">
                  <c:v>-5.7687325513784415E-2</c:v>
                </c:pt>
                <c:pt idx="9" formatCode="0.00%">
                  <c:v>-0.1007330686801523</c:v>
                </c:pt>
                <c:pt idx="10" formatCode="0.00%">
                  <c:v>-9.7077009001580339E-2</c:v>
                </c:pt>
                <c:pt idx="11" formatCode="0.00%">
                  <c:v>-7.9637466264878554E-2</c:v>
                </c:pt>
                <c:pt idx="12" formatCode="0.00%">
                  <c:v>-7.8834586340183255E-2</c:v>
                </c:pt>
                <c:pt idx="13" formatCode="0.00%">
                  <c:v>-4.9860721111178119E-2</c:v>
                </c:pt>
                <c:pt idx="14" formatCode="0.00%">
                  <c:v>-8.6510994802105778E-2</c:v>
                </c:pt>
                <c:pt idx="15" formatCode="0.00%">
                  <c:v>-8.6128355714413907E-2</c:v>
                </c:pt>
                <c:pt idx="16" formatCode="0.00%">
                  <c:v>-9.0968974794396806E-2</c:v>
                </c:pt>
                <c:pt idx="17" formatCode="0.00%">
                  <c:v>-9.0102062619251244E-2</c:v>
                </c:pt>
                <c:pt idx="18" formatCode="0.00%">
                  <c:v>-8.8081518526835989E-2</c:v>
                </c:pt>
                <c:pt idx="19" formatCode="0.00%">
                  <c:v>-8.9446867616030712E-2</c:v>
                </c:pt>
                <c:pt idx="20" formatCode="0.00%">
                  <c:v>-8.5015737845137607E-2</c:v>
                </c:pt>
                <c:pt idx="21" formatCode="0.00%">
                  <c:v>-8.7710774741948772E-2</c:v>
                </c:pt>
                <c:pt idx="22" formatCode="0.00%">
                  <c:v>-5.9611729582910944E-2</c:v>
                </c:pt>
                <c:pt idx="23" formatCode="0.00%">
                  <c:v>-8.3727317119229761E-2</c:v>
                </c:pt>
                <c:pt idx="24" formatCode="0.00%">
                  <c:v>-8.5030752800239751E-2</c:v>
                </c:pt>
                <c:pt idx="25" formatCode="0.00%">
                  <c:v>-7.2510982911718536E-2</c:v>
                </c:pt>
                <c:pt idx="26" formatCode="0.00%">
                  <c:v>-6.7072047860587292E-2</c:v>
                </c:pt>
                <c:pt idx="27" formatCode="0.00%">
                  <c:v>-6.5770596300493422E-2</c:v>
                </c:pt>
                <c:pt idx="28" formatCode="0.00%">
                  <c:v>-6.8657465731111311E-2</c:v>
                </c:pt>
                <c:pt idx="29" formatCode="0.00%">
                  <c:v>-6.0332255949393621E-2</c:v>
                </c:pt>
                <c:pt idx="30" formatCode="0.00%">
                  <c:v>-5.7723294976139594E-2</c:v>
                </c:pt>
                <c:pt idx="31" formatCode="0.00%">
                  <c:v>-5.8481136937192257E-2</c:v>
                </c:pt>
                <c:pt idx="32" formatCode="0.00%">
                  <c:v>-5.6126451435574709E-2</c:v>
                </c:pt>
                <c:pt idx="33" formatCode="0.00%">
                  <c:v>-5.2202811071007882E-2</c:v>
                </c:pt>
                <c:pt idx="34" formatCode="0.00%">
                  <c:v>-4.9111666117521491E-2</c:v>
                </c:pt>
                <c:pt idx="35" formatCode="0.00%">
                  <c:v>-4.8619395168623902E-2</c:v>
                </c:pt>
                <c:pt idx="36" formatCode="0.00%">
                  <c:v>-4.9574838610624727E-2</c:v>
                </c:pt>
                <c:pt idx="37" formatCode="0.00%">
                  <c:v>-5.7144722287746808E-2</c:v>
                </c:pt>
                <c:pt idx="38" formatCode="0.00%">
                  <c:v>-5.5510826253081569E-2</c:v>
                </c:pt>
                <c:pt idx="39" formatCode="0.00%">
                  <c:v>-6.1533198290092517E-2</c:v>
                </c:pt>
                <c:pt idx="40" formatCode="0.00%">
                  <c:v>-5.924862934467312E-2</c:v>
                </c:pt>
                <c:pt idx="41" formatCode="0.00%">
                  <c:v>-6.3794495858335853E-2</c:v>
                </c:pt>
                <c:pt idx="42" formatCode="0.00%">
                  <c:v>-6.2758108176074856E-2</c:v>
                </c:pt>
                <c:pt idx="43" formatCode="0.00%">
                  <c:v>-7.0535646722403089E-2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C7-0F46-A296-075E84A33F9B}"/>
            </c:ext>
          </c:extLst>
        </c:ser>
        <c:ser>
          <c:idx val="3"/>
          <c:order val="3"/>
          <c:tx>
            <c:strRef>
              <c:f>'WIND ONSHORE'!$AE$4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ONSHORE'!$AE$5:$AE$49</c:f>
              <c:numCache>
                <c:formatCode>General</c:formatCode>
                <c:ptCount val="45"/>
                <c:pt idx="2">
                  <c:v>-4.6621460494314926E-2</c:v>
                </c:pt>
                <c:pt idx="3">
                  <c:v>-5.2850975846424952E-2</c:v>
                </c:pt>
                <c:pt idx="4">
                  <c:v>-5.8058359115934155E-2</c:v>
                </c:pt>
                <c:pt idx="5">
                  <c:v>-6.1378457567304756E-2</c:v>
                </c:pt>
                <c:pt idx="6">
                  <c:v>-6.6295400886688838E-2</c:v>
                </c:pt>
                <c:pt idx="7">
                  <c:v>-6.6295400886688838E-2</c:v>
                </c:pt>
                <c:pt idx="8">
                  <c:v>-6.6295400886688838E-2</c:v>
                </c:pt>
                <c:pt idx="9">
                  <c:v>-7.0347848038237348E-2</c:v>
                </c:pt>
                <c:pt idx="10">
                  <c:v>-7.0347848038237348E-2</c:v>
                </c:pt>
                <c:pt idx="11">
                  <c:v>-7.1945797358492491E-2</c:v>
                </c:pt>
                <c:pt idx="12">
                  <c:v>-7.1945797358492491E-2</c:v>
                </c:pt>
                <c:pt idx="13">
                  <c:v>-7.49206158113499E-2</c:v>
                </c:pt>
                <c:pt idx="14">
                  <c:v>-7.49206158113499E-2</c:v>
                </c:pt>
                <c:pt idx="15">
                  <c:v>-7.49206158113499E-2</c:v>
                </c:pt>
                <c:pt idx="16">
                  <c:v>-8.39403477859334E-2</c:v>
                </c:pt>
                <c:pt idx="17">
                  <c:v>-8.39403477859334E-2</c:v>
                </c:pt>
                <c:pt idx="18">
                  <c:v>-8.39403477859334E-2</c:v>
                </c:pt>
                <c:pt idx="19">
                  <c:v>-7.3154939207472625E-2</c:v>
                </c:pt>
                <c:pt idx="20">
                  <c:v>-7.511613831064734E-2</c:v>
                </c:pt>
                <c:pt idx="21">
                  <c:v>-7.511613831064734E-2</c:v>
                </c:pt>
                <c:pt idx="22">
                  <c:v>-7.4817822342307272E-2</c:v>
                </c:pt>
                <c:pt idx="23">
                  <c:v>-7.360359738795752E-2</c:v>
                </c:pt>
                <c:pt idx="24">
                  <c:v>-7.2589460046560639E-2</c:v>
                </c:pt>
                <c:pt idx="25">
                  <c:v>-7.9475640366294953E-2</c:v>
                </c:pt>
                <c:pt idx="26">
                  <c:v>-8.4809613410124385E-2</c:v>
                </c:pt>
                <c:pt idx="27">
                  <c:v>-6.252194735640737E-2</c:v>
                </c:pt>
                <c:pt idx="28">
                  <c:v>-6.3302687789349554E-2</c:v>
                </c:pt>
                <c:pt idx="29">
                  <c:v>-7.373440264499298E-2</c:v>
                </c:pt>
                <c:pt idx="30">
                  <c:v>-7.9850815548587306E-2</c:v>
                </c:pt>
                <c:pt idx="31">
                  <c:v>-7.9966975513138694E-2</c:v>
                </c:pt>
                <c:pt idx="32">
                  <c:v>-8.1444145942293433E-2</c:v>
                </c:pt>
                <c:pt idx="33">
                  <c:v>-8.294247779059194E-2</c:v>
                </c:pt>
                <c:pt idx="34">
                  <c:v>-9.1637220569272704E-2</c:v>
                </c:pt>
                <c:pt idx="35">
                  <c:v>-8.717884488185168E-2</c:v>
                </c:pt>
                <c:pt idx="36">
                  <c:v>-9.0064539238294161E-2</c:v>
                </c:pt>
                <c:pt idx="37">
                  <c:v>-9.4059610434658381E-2</c:v>
                </c:pt>
                <c:pt idx="38">
                  <c:v>-9.805050471899579E-2</c:v>
                </c:pt>
                <c:pt idx="39">
                  <c:v>-0.10548016355448386</c:v>
                </c:pt>
                <c:pt idx="40">
                  <c:v>-0.10826702038105052</c:v>
                </c:pt>
                <c:pt idx="41">
                  <c:v>-0.10834156909616433</c:v>
                </c:pt>
                <c:pt idx="42">
                  <c:v>-0.10937912461720167</c:v>
                </c:pt>
                <c:pt idx="43">
                  <c:v>-0.11448663725991004</c:v>
                </c:pt>
                <c:pt idx="44">
                  <c:v>-0.1139182804420209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C7-0F46-A296-075E84A33F9B}"/>
            </c:ext>
          </c:extLst>
        </c:ser>
        <c:ser>
          <c:idx val="4"/>
          <c:order val="4"/>
          <c:tx>
            <c:strRef>
              <c:f>'WIND ONSHORE'!$AF$4</c:f>
              <c:strCache>
                <c:ptCount val="1"/>
                <c:pt idx="0">
                  <c:v>Y02E  10/728  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ONSHORE'!$AF$5:$AF$49</c:f>
              <c:numCache>
                <c:formatCode>General</c:formatCode>
                <c:ptCount val="45"/>
                <c:pt idx="0">
                  <c:v>-0.1364155872299726</c:v>
                </c:pt>
                <c:pt idx="1">
                  <c:v>-7.9527823354707872E-2</c:v>
                </c:pt>
                <c:pt idx="2">
                  <c:v>-5.3344253439679745E-2</c:v>
                </c:pt>
                <c:pt idx="3">
                  <c:v>-5.7955348904072279E-2</c:v>
                </c:pt>
                <c:pt idx="4">
                  <c:v>-6.0367960226647144E-2</c:v>
                </c:pt>
                <c:pt idx="5">
                  <c:v>-6.0975499271866185E-2</c:v>
                </c:pt>
                <c:pt idx="6">
                  <c:v>-6.3291737977697271E-2</c:v>
                </c:pt>
                <c:pt idx="7">
                  <c:v>-6.3184858028502489E-2</c:v>
                </c:pt>
                <c:pt idx="8">
                  <c:v>-6.7957455786046284E-2</c:v>
                </c:pt>
                <c:pt idx="9">
                  <c:v>-6.9524059556551721E-2</c:v>
                </c:pt>
                <c:pt idx="10">
                  <c:v>-7.0473089262367616E-2</c:v>
                </c:pt>
                <c:pt idx="11">
                  <c:v>-7.1604474381049443E-2</c:v>
                </c:pt>
                <c:pt idx="12">
                  <c:v>-7.1604474381049443E-2</c:v>
                </c:pt>
                <c:pt idx="13">
                  <c:v>-7.3440930711407115E-2</c:v>
                </c:pt>
                <c:pt idx="14">
                  <c:v>-7.3440930711407115E-2</c:v>
                </c:pt>
                <c:pt idx="15">
                  <c:v>-7.5405629657602335E-2</c:v>
                </c:pt>
                <c:pt idx="16">
                  <c:v>-7.7680727763135393E-2</c:v>
                </c:pt>
                <c:pt idx="17">
                  <c:v>-7.7284562772129362E-2</c:v>
                </c:pt>
                <c:pt idx="18">
                  <c:v>-7.833075835726333E-2</c:v>
                </c:pt>
                <c:pt idx="19">
                  <c:v>-7.5111957733425605E-2</c:v>
                </c:pt>
                <c:pt idx="20">
                  <c:v>-7.6282290482585058E-2</c:v>
                </c:pt>
                <c:pt idx="21">
                  <c:v>-7.609132684079345E-2</c:v>
                </c:pt>
                <c:pt idx="22">
                  <c:v>-8.6482138387115937E-2</c:v>
                </c:pt>
                <c:pt idx="23">
                  <c:v>-8.7909719228973393E-2</c:v>
                </c:pt>
                <c:pt idx="24">
                  <c:v>-9.1053176208656716E-2</c:v>
                </c:pt>
                <c:pt idx="25">
                  <c:v>-9.5485611712316176E-2</c:v>
                </c:pt>
                <c:pt idx="26">
                  <c:v>-9.7481138662366296E-2</c:v>
                </c:pt>
                <c:pt idx="27">
                  <c:v>-9.4571357823380775E-2</c:v>
                </c:pt>
                <c:pt idx="28">
                  <c:v>-0.10155699772068738</c:v>
                </c:pt>
                <c:pt idx="29">
                  <c:v>-0.11120676808969021</c:v>
                </c:pt>
                <c:pt idx="30">
                  <c:v>-0.10373663452652093</c:v>
                </c:pt>
                <c:pt idx="31">
                  <c:v>-0.10622617123274358</c:v>
                </c:pt>
                <c:pt idx="32">
                  <c:v>-0.11801571777553743</c:v>
                </c:pt>
                <c:pt idx="33">
                  <c:v>-0.12548445934489905</c:v>
                </c:pt>
                <c:pt idx="34">
                  <c:v>-0.12919545487030004</c:v>
                </c:pt>
                <c:pt idx="35">
                  <c:v>-0.13281210801033061</c:v>
                </c:pt>
                <c:pt idx="36">
                  <c:v>-0.13786342355344761</c:v>
                </c:pt>
                <c:pt idx="37">
                  <c:v>-0.14036870060877726</c:v>
                </c:pt>
                <c:pt idx="38">
                  <c:v>-0.14597068770266008</c:v>
                </c:pt>
                <c:pt idx="39">
                  <c:v>-0.14897630346814728</c:v>
                </c:pt>
                <c:pt idx="40">
                  <c:v>-0.15310775611997518</c:v>
                </c:pt>
                <c:pt idx="41">
                  <c:v>-0.15819176090976528</c:v>
                </c:pt>
                <c:pt idx="42">
                  <c:v>-0.16207685359905344</c:v>
                </c:pt>
                <c:pt idx="43">
                  <c:v>-0.16447079828660827</c:v>
                </c:pt>
                <c:pt idx="44">
                  <c:v>-0.1645575080866446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C7-0F46-A296-075E84A33F9B}"/>
            </c:ext>
          </c:extLst>
        </c:ser>
        <c:ser>
          <c:idx val="5"/>
          <c:order val="5"/>
          <c:tx>
            <c:strRef>
              <c:f>'WIND ONSHORE'!$AG$4</c:f>
              <c:strCache>
                <c:ptCount val="1"/>
                <c:pt idx="0">
                  <c:v>Y02T  10/82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ONSHORE'!$AG$5:$AG$49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-5.8283810342050213E-2</c:v>
                </c:pt>
                <c:pt idx="3">
                  <c:v>-6.2897048763194241E-2</c:v>
                </c:pt>
                <c:pt idx="4">
                  <c:v>-6.5125748358874858E-2</c:v>
                </c:pt>
                <c:pt idx="5">
                  <c:v>-6.6508106713054849E-2</c:v>
                </c:pt>
                <c:pt idx="6">
                  <c:v>-7.2598705387983964E-2</c:v>
                </c:pt>
                <c:pt idx="7">
                  <c:v>-7.7504435322850784E-2</c:v>
                </c:pt>
                <c:pt idx="8">
                  <c:v>-8.778188306737722E-2</c:v>
                </c:pt>
                <c:pt idx="9">
                  <c:v>-8.9837876920178972E-2</c:v>
                </c:pt>
                <c:pt idx="10">
                  <c:v>-9.6332910793830551E-2</c:v>
                </c:pt>
                <c:pt idx="11">
                  <c:v>-0.10014215038741192</c:v>
                </c:pt>
                <c:pt idx="12">
                  <c:v>-0.11011463571482161</c:v>
                </c:pt>
                <c:pt idx="13">
                  <c:v>-0.10938129042055877</c:v>
                </c:pt>
                <c:pt idx="14">
                  <c:v>-0.11061300075892644</c:v>
                </c:pt>
                <c:pt idx="15">
                  <c:v>-0.11295279167269245</c:v>
                </c:pt>
                <c:pt idx="16">
                  <c:v>-0.11902615227991231</c:v>
                </c:pt>
                <c:pt idx="17">
                  <c:v>-0.12135916965617533</c:v>
                </c:pt>
                <c:pt idx="18">
                  <c:v>-0.12171129575314621</c:v>
                </c:pt>
                <c:pt idx="19">
                  <c:v>-0.12427035621484717</c:v>
                </c:pt>
                <c:pt idx="20">
                  <c:v>-0.1289830562615264</c:v>
                </c:pt>
                <c:pt idx="21">
                  <c:v>-0.12270043796458285</c:v>
                </c:pt>
                <c:pt idx="22">
                  <c:v>-0.1308075114501791</c:v>
                </c:pt>
                <c:pt idx="23">
                  <c:v>-0.13615380702254853</c:v>
                </c:pt>
                <c:pt idx="24">
                  <c:v>-0.13993591632242419</c:v>
                </c:pt>
                <c:pt idx="25">
                  <c:v>-0.14165753320423913</c:v>
                </c:pt>
                <c:pt idx="26">
                  <c:v>-0.14027387812903824</c:v>
                </c:pt>
                <c:pt idx="27">
                  <c:v>-0.13227793980158564</c:v>
                </c:pt>
                <c:pt idx="28">
                  <c:v>-0.13901828582163844</c:v>
                </c:pt>
                <c:pt idx="29">
                  <c:v>-0.14284018976530377</c:v>
                </c:pt>
                <c:pt idx="30">
                  <c:v>-0.1330349910096732</c:v>
                </c:pt>
                <c:pt idx="31">
                  <c:v>-0.13331829396631123</c:v>
                </c:pt>
                <c:pt idx="32">
                  <c:v>-0.13934957222707423</c:v>
                </c:pt>
                <c:pt idx="33">
                  <c:v>-0.14372529700915004</c:v>
                </c:pt>
                <c:pt idx="34">
                  <c:v>-0.14491044532220643</c:v>
                </c:pt>
                <c:pt idx="35">
                  <c:v>-0.14722181764957454</c:v>
                </c:pt>
                <c:pt idx="36">
                  <c:v>-0.15075160788505959</c:v>
                </c:pt>
                <c:pt idx="37">
                  <c:v>-0.15282090442105123</c:v>
                </c:pt>
                <c:pt idx="38">
                  <c:v>-0.15562876477234899</c:v>
                </c:pt>
                <c:pt idx="39">
                  <c:v>-0.15771306537833285</c:v>
                </c:pt>
                <c:pt idx="40">
                  <c:v>-0.16091384071598747</c:v>
                </c:pt>
                <c:pt idx="41">
                  <c:v>-0.16422082083073253</c:v>
                </c:pt>
                <c:pt idx="42">
                  <c:v>-0.16678523883303753</c:v>
                </c:pt>
                <c:pt idx="43">
                  <c:v>-0.16814581415449981</c:v>
                </c:pt>
                <c:pt idx="44">
                  <c:v>-0.16838782874853986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C7-0F46-A296-075E84A33F9B}"/>
            </c:ext>
          </c:extLst>
        </c:ser>
        <c:ser>
          <c:idx val="6"/>
          <c:order val="6"/>
          <c:tx>
            <c:strRef>
              <c:f>'WIND ONSHORE'!$AH$4</c:f>
              <c:strCache>
                <c:ptCount val="1"/>
                <c:pt idx="0">
                  <c:v>F24D2200/15 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ONSHORE'!$AH$5:$AH$49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-7.1716036094531144E-2</c:v>
                </c:pt>
                <c:pt idx="5">
                  <c:v>-7.2690333243412231E-2</c:v>
                </c:pt>
                <c:pt idx="6">
                  <c:v>-7.7878453416353244E-2</c:v>
                </c:pt>
                <c:pt idx="7">
                  <c:v>-8.2194958271841534E-2</c:v>
                </c:pt>
                <c:pt idx="8">
                  <c:v>-9.1979198178370858E-2</c:v>
                </c:pt>
                <c:pt idx="9">
                  <c:v>-9.3599802047218406E-2</c:v>
                </c:pt>
                <c:pt idx="10">
                  <c:v>-9.9813393276094842E-2</c:v>
                </c:pt>
                <c:pt idx="11">
                  <c:v>-0.10340673057661431</c:v>
                </c:pt>
                <c:pt idx="12">
                  <c:v>-0.11330618986071739</c:v>
                </c:pt>
                <c:pt idx="13">
                  <c:v>-0.11472717133055232</c:v>
                </c:pt>
                <c:pt idx="14">
                  <c:v>-0.11591555933514286</c:v>
                </c:pt>
                <c:pt idx="15">
                  <c:v>-0.11787076418034326</c:v>
                </c:pt>
                <c:pt idx="16">
                  <c:v>-0.12374464910575345</c:v>
                </c:pt>
                <c:pt idx="17">
                  <c:v>-0.12576440558838431</c:v>
                </c:pt>
                <c:pt idx="18">
                  <c:v>-0.12596628425900946</c:v>
                </c:pt>
                <c:pt idx="19">
                  <c:v>-0.12822635609150679</c:v>
                </c:pt>
                <c:pt idx="20">
                  <c:v>-0.13274274025353616</c:v>
                </c:pt>
                <c:pt idx="21">
                  <c:v>-0.12599588699363673</c:v>
                </c:pt>
                <c:pt idx="22">
                  <c:v>-0.13376450272068152</c:v>
                </c:pt>
                <c:pt idx="23">
                  <c:v>-0.13789579582540035</c:v>
                </c:pt>
                <c:pt idx="24">
                  <c:v>-0.14152656656405738</c:v>
                </c:pt>
                <c:pt idx="25">
                  <c:v>-0.14304184536305609</c:v>
                </c:pt>
                <c:pt idx="26">
                  <c:v>-0.14145160802469237</c:v>
                </c:pt>
                <c:pt idx="27">
                  <c:v>-0.13327184640711287</c:v>
                </c:pt>
                <c:pt idx="28">
                  <c:v>-0.139857839724291</c:v>
                </c:pt>
                <c:pt idx="29">
                  <c:v>-0.14352937902423779</c:v>
                </c:pt>
                <c:pt idx="30">
                  <c:v>-0.13338622293113056</c:v>
                </c:pt>
                <c:pt idx="31">
                  <c:v>-0.133616455330268</c:v>
                </c:pt>
                <c:pt idx="32">
                  <c:v>-0.13914399345436479</c:v>
                </c:pt>
                <c:pt idx="33">
                  <c:v>-0.14350770190088757</c:v>
                </c:pt>
                <c:pt idx="34">
                  <c:v>-0.14471422964088121</c:v>
                </c:pt>
                <c:pt idx="35">
                  <c:v>-0.14702622731967396</c:v>
                </c:pt>
                <c:pt idx="36">
                  <c:v>-0.1505512637557439</c:v>
                </c:pt>
                <c:pt idx="37">
                  <c:v>-0.15262111037113468</c:v>
                </c:pt>
                <c:pt idx="38">
                  <c:v>-0.15507421023073664</c:v>
                </c:pt>
                <c:pt idx="39">
                  <c:v>-0.15717774833339704</c:v>
                </c:pt>
                <c:pt idx="40">
                  <c:v>-0.16039009856556474</c:v>
                </c:pt>
                <c:pt idx="41">
                  <c:v>-0.16387216137735827</c:v>
                </c:pt>
                <c:pt idx="42">
                  <c:v>-0.16643251663049752</c:v>
                </c:pt>
                <c:pt idx="43">
                  <c:v>-0.16779024671358</c:v>
                </c:pt>
                <c:pt idx="44">
                  <c:v>-0.16803298796278754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C7-0F46-A296-075E84A33F9B}"/>
            </c:ext>
          </c:extLst>
        </c:ser>
        <c:ser>
          <c:idx val="7"/>
          <c:order val="7"/>
          <c:tx>
            <c:strRef>
              <c:f>'WIND ONSHORE'!$AI$4</c:f>
              <c:strCache>
                <c:ptCount val="1"/>
                <c:pt idx="0">
                  <c:v>F05B2260/02  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ONSHORE'!$AI$5:$AI$49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-7.1716036094531144E-2</c:v>
                </c:pt>
                <c:pt idx="5">
                  <c:v>-7.2690333243412231E-2</c:v>
                </c:pt>
                <c:pt idx="6">
                  <c:v>-7.7878453416353244E-2</c:v>
                </c:pt>
                <c:pt idx="7">
                  <c:v>-8.2194958271841534E-2</c:v>
                </c:pt>
                <c:pt idx="8">
                  <c:v>-9.1979198178370858E-2</c:v>
                </c:pt>
                <c:pt idx="9">
                  <c:v>-9.3599802047218406E-2</c:v>
                </c:pt>
                <c:pt idx="10">
                  <c:v>-9.9813393276094842E-2</c:v>
                </c:pt>
                <c:pt idx="11">
                  <c:v>-0.10340673057661431</c:v>
                </c:pt>
                <c:pt idx="12">
                  <c:v>-0.11330618986071739</c:v>
                </c:pt>
                <c:pt idx="13">
                  <c:v>-0.11472717133055232</c:v>
                </c:pt>
                <c:pt idx="14">
                  <c:v>-0.11591555933514286</c:v>
                </c:pt>
                <c:pt idx="15">
                  <c:v>-0.11787076418034326</c:v>
                </c:pt>
                <c:pt idx="16">
                  <c:v>-0.12374464910575345</c:v>
                </c:pt>
                <c:pt idx="17">
                  <c:v>-0.12576440558838431</c:v>
                </c:pt>
                <c:pt idx="18">
                  <c:v>-0.12596628425900946</c:v>
                </c:pt>
                <c:pt idx="19">
                  <c:v>-0.12822635609150679</c:v>
                </c:pt>
                <c:pt idx="20">
                  <c:v>-0.13274274025353616</c:v>
                </c:pt>
                <c:pt idx="21">
                  <c:v>-0.12599588699363673</c:v>
                </c:pt>
                <c:pt idx="22">
                  <c:v>-0.13376450272068152</c:v>
                </c:pt>
                <c:pt idx="23">
                  <c:v>-0.13789579582540035</c:v>
                </c:pt>
                <c:pt idx="24">
                  <c:v>-0.14152656656405738</c:v>
                </c:pt>
                <c:pt idx="25">
                  <c:v>-0.14304184536305609</c:v>
                </c:pt>
                <c:pt idx="26">
                  <c:v>-0.142118241556771</c:v>
                </c:pt>
                <c:pt idx="27">
                  <c:v>-0.13380125770253293</c:v>
                </c:pt>
                <c:pt idx="28">
                  <c:v>-0.1403287485038951</c:v>
                </c:pt>
                <c:pt idx="29">
                  <c:v>-0.14395272993995745</c:v>
                </c:pt>
                <c:pt idx="30">
                  <c:v>-0.13381245186030988</c:v>
                </c:pt>
                <c:pt idx="31">
                  <c:v>-0.13472111253811248</c:v>
                </c:pt>
                <c:pt idx="32">
                  <c:v>-0.14049683982252803</c:v>
                </c:pt>
                <c:pt idx="33">
                  <c:v>-0.14440287841450128</c:v>
                </c:pt>
                <c:pt idx="34">
                  <c:v>-0.14629685285012617</c:v>
                </c:pt>
                <c:pt idx="35">
                  <c:v>-0.14804367009699115</c:v>
                </c:pt>
                <c:pt idx="36">
                  <c:v>-0.15140852688806539</c:v>
                </c:pt>
                <c:pt idx="37">
                  <c:v>-0.15375647168809248</c:v>
                </c:pt>
                <c:pt idx="38">
                  <c:v>-0.15587090095060341</c:v>
                </c:pt>
                <c:pt idx="39">
                  <c:v>-0.15702791519817372</c:v>
                </c:pt>
                <c:pt idx="40">
                  <c:v>-0.16041445340136906</c:v>
                </c:pt>
                <c:pt idx="41">
                  <c:v>-0.16504626382133991</c:v>
                </c:pt>
                <c:pt idx="42">
                  <c:v>-0.16888350318923806</c:v>
                </c:pt>
                <c:pt idx="43">
                  <c:v>-0.17137285376093281</c:v>
                </c:pt>
                <c:pt idx="44">
                  <c:v>-0.17257752165296181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7-0F46-A296-075E84A33F9B}"/>
            </c:ext>
          </c:extLst>
        </c:ser>
        <c:ser>
          <c:idx val="8"/>
          <c:order val="8"/>
          <c:tx>
            <c:strRef>
              <c:f>'WIND ONSHORE'!$AJ$4</c:f>
              <c:strCache>
                <c:ptCount val="1"/>
                <c:pt idx="0">
                  <c:v>E02D  27/425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ONSHORE'!$AJ$5:$AJ$49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-7.1716036094531144E-2</c:v>
                </c:pt>
                <c:pt idx="5">
                  <c:v>-7.2690333243412231E-2</c:v>
                </c:pt>
                <c:pt idx="6">
                  <c:v>-7.7878453416353244E-2</c:v>
                </c:pt>
                <c:pt idx="7">
                  <c:v>-8.2194958271841534E-2</c:v>
                </c:pt>
                <c:pt idx="8">
                  <c:v>-9.1979198178370858E-2</c:v>
                </c:pt>
                <c:pt idx="9">
                  <c:v>-9.3599802047218406E-2</c:v>
                </c:pt>
                <c:pt idx="10">
                  <c:v>-9.9813393276094842E-2</c:v>
                </c:pt>
                <c:pt idx="11">
                  <c:v>-0.10340673057661431</c:v>
                </c:pt>
                <c:pt idx="12">
                  <c:v>-0.11330618986071739</c:v>
                </c:pt>
                <c:pt idx="13">
                  <c:v>-0.11472717133055232</c:v>
                </c:pt>
                <c:pt idx="14">
                  <c:v>-0.11591555933514286</c:v>
                </c:pt>
                <c:pt idx="15">
                  <c:v>-0.11787076418034326</c:v>
                </c:pt>
                <c:pt idx="16">
                  <c:v>-0.12374464910575345</c:v>
                </c:pt>
                <c:pt idx="17">
                  <c:v>-0.12576440558838431</c:v>
                </c:pt>
                <c:pt idx="18">
                  <c:v>-0.12596628425900946</c:v>
                </c:pt>
                <c:pt idx="19">
                  <c:v>-0.12822635609150679</c:v>
                </c:pt>
                <c:pt idx="20">
                  <c:v>-0.13274274025353616</c:v>
                </c:pt>
                <c:pt idx="21">
                  <c:v>-0.12599588699363673</c:v>
                </c:pt>
                <c:pt idx="22">
                  <c:v>-0.12924794158883135</c:v>
                </c:pt>
                <c:pt idx="23">
                  <c:v>-0.13503569738669741</c:v>
                </c:pt>
                <c:pt idx="24">
                  <c:v>-0.13822804165008473</c:v>
                </c:pt>
                <c:pt idx="25">
                  <c:v>-0.13901506158777044</c:v>
                </c:pt>
                <c:pt idx="26">
                  <c:v>-0.13868753013135982</c:v>
                </c:pt>
                <c:pt idx="27">
                  <c:v>-0.13227869152933913</c:v>
                </c:pt>
                <c:pt idx="28">
                  <c:v>-0.13800397869067416</c:v>
                </c:pt>
                <c:pt idx="29">
                  <c:v>-0.14117987911647478</c:v>
                </c:pt>
                <c:pt idx="30">
                  <c:v>-0.13148370046142455</c:v>
                </c:pt>
                <c:pt idx="31">
                  <c:v>-0.13256377455213864</c:v>
                </c:pt>
                <c:pt idx="32">
                  <c:v>-0.13929246321256705</c:v>
                </c:pt>
                <c:pt idx="33">
                  <c:v>-0.14382957686992492</c:v>
                </c:pt>
                <c:pt idx="34">
                  <c:v>-0.14744510878947004</c:v>
                </c:pt>
                <c:pt idx="35">
                  <c:v>-0.14847487927925529</c:v>
                </c:pt>
                <c:pt idx="36">
                  <c:v>-0.15216214907679637</c:v>
                </c:pt>
                <c:pt idx="37">
                  <c:v>-0.15508027709126981</c:v>
                </c:pt>
                <c:pt idx="38">
                  <c:v>-0.15716371489387282</c:v>
                </c:pt>
                <c:pt idx="39">
                  <c:v>-0.15878521479195429</c:v>
                </c:pt>
                <c:pt idx="40">
                  <c:v>-0.16204087510478526</c:v>
                </c:pt>
                <c:pt idx="41">
                  <c:v>-0.16693093514882429</c:v>
                </c:pt>
                <c:pt idx="42">
                  <c:v>-0.17093034250271433</c:v>
                </c:pt>
                <c:pt idx="43">
                  <c:v>-0.17253633890822462</c:v>
                </c:pt>
                <c:pt idx="44">
                  <c:v>-0.17392656209841206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7-0F46-A296-075E84A33F9B}"/>
            </c:ext>
          </c:extLst>
        </c:ser>
        <c:ser>
          <c:idx val="9"/>
          <c:order val="9"/>
          <c:tx>
            <c:strRef>
              <c:f>'WIND ONSHORE'!$AK$4</c:f>
              <c:strCache>
                <c:ptCount val="1"/>
                <c:pt idx="0">
                  <c:v>F05B2240/96 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ONSHORE'!$AK$5:$AK$49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-7.1716036094531144E-2</c:v>
                </c:pt>
                <c:pt idx="5">
                  <c:v>-7.2690333243412231E-2</c:v>
                </c:pt>
                <c:pt idx="6">
                  <c:v>-7.7878453416353244E-2</c:v>
                </c:pt>
                <c:pt idx="7">
                  <c:v>-8.2194958271841534E-2</c:v>
                </c:pt>
                <c:pt idx="8">
                  <c:v>-9.1979198178370858E-2</c:v>
                </c:pt>
                <c:pt idx="9">
                  <c:v>-9.3599802047218406E-2</c:v>
                </c:pt>
                <c:pt idx="10">
                  <c:v>-9.9813393276094842E-2</c:v>
                </c:pt>
                <c:pt idx="11">
                  <c:v>-0.10340673057661431</c:v>
                </c:pt>
                <c:pt idx="12">
                  <c:v>-0.11330618986071739</c:v>
                </c:pt>
                <c:pt idx="13">
                  <c:v>-0.11472717133055232</c:v>
                </c:pt>
                <c:pt idx="14">
                  <c:v>-0.11571300147116059</c:v>
                </c:pt>
                <c:pt idx="15">
                  <c:v>-0.11765841086028828</c:v>
                </c:pt>
                <c:pt idx="16">
                  <c:v>-0.12347027510459907</c:v>
                </c:pt>
                <c:pt idx="17">
                  <c:v>-0.12548509664987195</c:v>
                </c:pt>
                <c:pt idx="18">
                  <c:v>-0.12569413850249689</c:v>
                </c:pt>
                <c:pt idx="19">
                  <c:v>-0.12794991505077502</c:v>
                </c:pt>
                <c:pt idx="20">
                  <c:v>-0.13243547662250055</c:v>
                </c:pt>
                <c:pt idx="21">
                  <c:v>-0.12578411134423384</c:v>
                </c:pt>
                <c:pt idx="22">
                  <c:v>-0.12901501172947183</c:v>
                </c:pt>
                <c:pt idx="23">
                  <c:v>-0.13476943922400708</c:v>
                </c:pt>
                <c:pt idx="24">
                  <c:v>-0.13795004376585729</c:v>
                </c:pt>
                <c:pt idx="25">
                  <c:v>-0.13843375719657536</c:v>
                </c:pt>
                <c:pt idx="26">
                  <c:v>-0.1377248410034374</c:v>
                </c:pt>
                <c:pt idx="27">
                  <c:v>-0.13165449961487863</c:v>
                </c:pt>
                <c:pt idx="28">
                  <c:v>-0.13750728722737648</c:v>
                </c:pt>
                <c:pt idx="29">
                  <c:v>-0.1436188472430413</c:v>
                </c:pt>
                <c:pt idx="30">
                  <c:v>-0.13501218838915086</c:v>
                </c:pt>
                <c:pt idx="31">
                  <c:v>-0.13791011768314065</c:v>
                </c:pt>
                <c:pt idx="32">
                  <c:v>-0.14211899779192061</c:v>
                </c:pt>
                <c:pt idx="33">
                  <c:v>-0.14649026688781663</c:v>
                </c:pt>
                <c:pt idx="34">
                  <c:v>-0.15039964205018508</c:v>
                </c:pt>
                <c:pt idx="35">
                  <c:v>-0.15135688236330558</c:v>
                </c:pt>
                <c:pt idx="36">
                  <c:v>-0.15508510401022468</c:v>
                </c:pt>
                <c:pt idx="37">
                  <c:v>-0.15833600536225567</c:v>
                </c:pt>
                <c:pt idx="38">
                  <c:v>-0.16059819915603435</c:v>
                </c:pt>
                <c:pt idx="39">
                  <c:v>-0.16203812445394405</c:v>
                </c:pt>
                <c:pt idx="40">
                  <c:v>-0.16574134266008134</c:v>
                </c:pt>
                <c:pt idx="41">
                  <c:v>-0.16998363522859028</c:v>
                </c:pt>
                <c:pt idx="42">
                  <c:v>-0.17373797335579166</c:v>
                </c:pt>
                <c:pt idx="43">
                  <c:v>-0.17518456871668731</c:v>
                </c:pt>
                <c:pt idx="44">
                  <c:v>-0.17646226609872673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7-0F46-A296-075E84A33F9B}"/>
            </c:ext>
          </c:extLst>
        </c:ser>
        <c:ser>
          <c:idx val="10"/>
          <c:order val="10"/>
          <c:tx>
            <c:strRef>
              <c:f>'WIND ONSHORE'!$AL$4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ONSHORE'!$AL$5:$AL$49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-7.1716036094531144E-2</c:v>
                </c:pt>
                <c:pt idx="5">
                  <c:v>-7.2690333243412231E-2</c:v>
                </c:pt>
                <c:pt idx="6">
                  <c:v>-7.7878453416353244E-2</c:v>
                </c:pt>
                <c:pt idx="7">
                  <c:v>-8.2194958271841534E-2</c:v>
                </c:pt>
                <c:pt idx="8">
                  <c:v>-9.1979198178370858E-2</c:v>
                </c:pt>
                <c:pt idx="9">
                  <c:v>-9.3599802047218406E-2</c:v>
                </c:pt>
                <c:pt idx="10">
                  <c:v>-9.9813393276094842E-2</c:v>
                </c:pt>
                <c:pt idx="11">
                  <c:v>-0.10340673057661431</c:v>
                </c:pt>
                <c:pt idx="12">
                  <c:v>-0.11337321256054644</c:v>
                </c:pt>
                <c:pt idx="13">
                  <c:v>-0.11477642462124105</c:v>
                </c:pt>
                <c:pt idx="14">
                  <c:v>-0.11575157888138365</c:v>
                </c:pt>
                <c:pt idx="15">
                  <c:v>-0.11767649994865659</c:v>
                </c:pt>
                <c:pt idx="16">
                  <c:v>-0.12343626140929786</c:v>
                </c:pt>
                <c:pt idx="17">
                  <c:v>-0.12543648090588033</c:v>
                </c:pt>
                <c:pt idx="18">
                  <c:v>-0.12538166923088101</c:v>
                </c:pt>
                <c:pt idx="19">
                  <c:v>-0.12761916056245171</c:v>
                </c:pt>
                <c:pt idx="20">
                  <c:v>-0.13204515171615661</c:v>
                </c:pt>
                <c:pt idx="21">
                  <c:v>-0.12553894672195864</c:v>
                </c:pt>
                <c:pt idx="22">
                  <c:v>-0.12876200825751305</c:v>
                </c:pt>
                <c:pt idx="23">
                  <c:v>-0.13360568393725303</c:v>
                </c:pt>
                <c:pt idx="24">
                  <c:v>-0.13678414384686155</c:v>
                </c:pt>
                <c:pt idx="25">
                  <c:v>-0.1374094907423834</c:v>
                </c:pt>
                <c:pt idx="26">
                  <c:v>-0.13687564460518842</c:v>
                </c:pt>
                <c:pt idx="27">
                  <c:v>-0.13035514563197814</c:v>
                </c:pt>
                <c:pt idx="28">
                  <c:v>-0.13620741147552018</c:v>
                </c:pt>
                <c:pt idx="29">
                  <c:v>-0.14245088431440878</c:v>
                </c:pt>
                <c:pt idx="30">
                  <c:v>-0.13457156227905276</c:v>
                </c:pt>
                <c:pt idx="31">
                  <c:v>-0.1371308435414641</c:v>
                </c:pt>
                <c:pt idx="32">
                  <c:v>-0.14198677215846245</c:v>
                </c:pt>
                <c:pt idx="33">
                  <c:v>-0.14409613403052035</c:v>
                </c:pt>
                <c:pt idx="34">
                  <c:v>-0.14814309020884631</c:v>
                </c:pt>
                <c:pt idx="35">
                  <c:v>-0.14878366555522726</c:v>
                </c:pt>
                <c:pt idx="36">
                  <c:v>-0.15260055892825164</c:v>
                </c:pt>
                <c:pt idx="37">
                  <c:v>-0.15603367847200922</c:v>
                </c:pt>
                <c:pt idx="38">
                  <c:v>-0.15763392309301227</c:v>
                </c:pt>
                <c:pt idx="39">
                  <c:v>-0.15927960750004877</c:v>
                </c:pt>
                <c:pt idx="40">
                  <c:v>-0.16312433587714603</c:v>
                </c:pt>
                <c:pt idx="41">
                  <c:v>-0.16713388399974349</c:v>
                </c:pt>
                <c:pt idx="42">
                  <c:v>-0.17050086892092986</c:v>
                </c:pt>
                <c:pt idx="43">
                  <c:v>-0.17160252813998955</c:v>
                </c:pt>
                <c:pt idx="44">
                  <c:v>-0.17304834281196357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7-0F46-A296-075E84A33F9B}"/>
            </c:ext>
          </c:extLst>
        </c:ser>
        <c:ser>
          <c:idx val="11"/>
          <c:order val="11"/>
          <c:tx>
            <c:strRef>
              <c:f>'WIND ONSHORE'!$AM$4</c:f>
              <c:strCache>
                <c:ptCount val="1"/>
                <c:pt idx="0">
                  <c:v>H01F   7/066 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ONSHORE'!$AM$5:$AM$49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-7.7404296178431031E-2</c:v>
                </c:pt>
                <c:pt idx="2">
                  <c:v>-7.1029269261312811E-2</c:v>
                </c:pt>
                <c:pt idx="3">
                  <c:v>-7.0911614625085884E-2</c:v>
                </c:pt>
                <c:pt idx="4">
                  <c:v>-7.1706735108876596E-2</c:v>
                </c:pt>
                <c:pt idx="5">
                  <c:v>-7.2641744750586823E-2</c:v>
                </c:pt>
                <c:pt idx="6">
                  <c:v>-7.8156242725130443E-2</c:v>
                </c:pt>
                <c:pt idx="7">
                  <c:v>-8.2226762951700949E-2</c:v>
                </c:pt>
                <c:pt idx="8">
                  <c:v>-9.193627132320259E-2</c:v>
                </c:pt>
                <c:pt idx="9">
                  <c:v>-9.3783704743950036E-2</c:v>
                </c:pt>
                <c:pt idx="10">
                  <c:v>-9.9346232390087552E-2</c:v>
                </c:pt>
                <c:pt idx="11">
                  <c:v>-0.10271023268552371</c:v>
                </c:pt>
                <c:pt idx="12">
                  <c:v>-0.11750640511431021</c:v>
                </c:pt>
                <c:pt idx="13">
                  <c:v>-0.11858531841307729</c:v>
                </c:pt>
                <c:pt idx="14">
                  <c:v>-0.11940463254193456</c:v>
                </c:pt>
                <c:pt idx="15">
                  <c:v>-0.12093751031085753</c:v>
                </c:pt>
                <c:pt idx="16">
                  <c:v>-0.1255677518085806</c:v>
                </c:pt>
                <c:pt idx="17">
                  <c:v>-0.12726925720242621</c:v>
                </c:pt>
                <c:pt idx="18">
                  <c:v>-0.12751603006303514</c:v>
                </c:pt>
                <c:pt idx="19">
                  <c:v>-0.13225672986389458</c:v>
                </c:pt>
                <c:pt idx="20">
                  <c:v>-0.13604861464325535</c:v>
                </c:pt>
                <c:pt idx="21">
                  <c:v>-0.13043319677557219</c:v>
                </c:pt>
                <c:pt idx="22">
                  <c:v>-0.13308742028354459</c:v>
                </c:pt>
                <c:pt idx="23">
                  <c:v>-0.13713926343966276</c:v>
                </c:pt>
                <c:pt idx="24">
                  <c:v>-0.13981670059201079</c:v>
                </c:pt>
                <c:pt idx="25">
                  <c:v>-0.13798216431883148</c:v>
                </c:pt>
                <c:pt idx="26">
                  <c:v>-0.13876408189075151</c:v>
                </c:pt>
                <c:pt idx="27">
                  <c:v>-0.13246690609081413</c:v>
                </c:pt>
                <c:pt idx="28">
                  <c:v>-0.13753140378989592</c:v>
                </c:pt>
                <c:pt idx="29">
                  <c:v>-0.14327816402475035</c:v>
                </c:pt>
                <c:pt idx="30">
                  <c:v>-0.13544191706413578</c:v>
                </c:pt>
                <c:pt idx="31">
                  <c:v>-0.13774305338277693</c:v>
                </c:pt>
                <c:pt idx="32">
                  <c:v>-0.14266953699890528</c:v>
                </c:pt>
                <c:pt idx="33">
                  <c:v>-0.14554861742575054</c:v>
                </c:pt>
                <c:pt idx="34">
                  <c:v>-0.14937273424555719</c:v>
                </c:pt>
                <c:pt idx="35">
                  <c:v>-0.14987047087826455</c:v>
                </c:pt>
                <c:pt idx="36">
                  <c:v>-0.15408473429169645</c:v>
                </c:pt>
                <c:pt idx="37">
                  <c:v>-0.15728218926514903</c:v>
                </c:pt>
                <c:pt idx="38">
                  <c:v>-0.15873689429908044</c:v>
                </c:pt>
                <c:pt idx="39">
                  <c:v>-0.16026380403872065</c:v>
                </c:pt>
                <c:pt idx="40">
                  <c:v>-0.16393278881413276</c:v>
                </c:pt>
                <c:pt idx="41">
                  <c:v>-0.16745858703564476</c:v>
                </c:pt>
                <c:pt idx="42">
                  <c:v>-0.17059225135814904</c:v>
                </c:pt>
                <c:pt idx="43">
                  <c:v>-0.17135131466554721</c:v>
                </c:pt>
                <c:pt idx="44">
                  <c:v>-0.17270028588556097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9C7-0F46-A296-075E84A33F9B}"/>
            </c:ext>
          </c:extLst>
        </c:ser>
        <c:ser>
          <c:idx val="12"/>
          <c:order val="12"/>
          <c:tx>
            <c:strRef>
              <c:f>'WIND ONSHORE'!$AN$4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ONSHORE'!$AN$5:$AN$49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-7.3942100124274601E-2</c:v>
                </c:pt>
                <c:pt idx="2">
                  <c:v>-6.7314597434930068E-2</c:v>
                </c:pt>
                <c:pt idx="3">
                  <c:v>-6.8945189228178827E-2</c:v>
                </c:pt>
                <c:pt idx="4">
                  <c:v>-6.8662535147164139E-2</c:v>
                </c:pt>
                <c:pt idx="5">
                  <c:v>-7.0191211747636206E-2</c:v>
                </c:pt>
                <c:pt idx="6">
                  <c:v>-7.5482267198098918E-2</c:v>
                </c:pt>
                <c:pt idx="7">
                  <c:v>-8.0674799605338188E-2</c:v>
                </c:pt>
                <c:pt idx="8">
                  <c:v>-9.0544313061063808E-2</c:v>
                </c:pt>
                <c:pt idx="9">
                  <c:v>-9.1141039174015392E-2</c:v>
                </c:pt>
                <c:pt idx="10">
                  <c:v>-9.9682417445384863E-2</c:v>
                </c:pt>
                <c:pt idx="11">
                  <c:v>-0.10577519178793182</c:v>
                </c:pt>
                <c:pt idx="12">
                  <c:v>-0.11826205505467746</c:v>
                </c:pt>
                <c:pt idx="13">
                  <c:v>-0.12217615284568328</c:v>
                </c:pt>
                <c:pt idx="14">
                  <c:v>-0.11980069074605826</c:v>
                </c:pt>
                <c:pt idx="15">
                  <c:v>-0.12468046986126258</c:v>
                </c:pt>
                <c:pt idx="16">
                  <c:v>-0.12849768494530189</c:v>
                </c:pt>
                <c:pt idx="17">
                  <c:v>-0.12933558290923397</c:v>
                </c:pt>
                <c:pt idx="18">
                  <c:v>-0.13029669095237173</c:v>
                </c:pt>
                <c:pt idx="19">
                  <c:v>-0.1368288767348752</c:v>
                </c:pt>
                <c:pt idx="20">
                  <c:v>-0.13987324922620603</c:v>
                </c:pt>
                <c:pt idx="21">
                  <c:v>-0.13596491178443326</c:v>
                </c:pt>
                <c:pt idx="22">
                  <c:v>-0.13664969136654681</c:v>
                </c:pt>
                <c:pt idx="23">
                  <c:v>-0.13954881434186805</c:v>
                </c:pt>
                <c:pt idx="24">
                  <c:v>-0.14237771323136239</c:v>
                </c:pt>
                <c:pt idx="25">
                  <c:v>-0.14346893785463111</c:v>
                </c:pt>
                <c:pt idx="26">
                  <c:v>-0.14651876959655141</c:v>
                </c:pt>
                <c:pt idx="27">
                  <c:v>-0.14324271419302004</c:v>
                </c:pt>
                <c:pt idx="28">
                  <c:v>-0.14735183505858296</c:v>
                </c:pt>
                <c:pt idx="29">
                  <c:v>-0.15213766363103742</c:v>
                </c:pt>
                <c:pt idx="30">
                  <c:v>-0.14524474641365992</c:v>
                </c:pt>
                <c:pt idx="31">
                  <c:v>-0.14494980512422029</c:v>
                </c:pt>
                <c:pt idx="32">
                  <c:v>-0.14767732657169164</c:v>
                </c:pt>
                <c:pt idx="33">
                  <c:v>-0.14916960096214527</c:v>
                </c:pt>
                <c:pt idx="34">
                  <c:v>-0.15252253472667665</c:v>
                </c:pt>
                <c:pt idx="35">
                  <c:v>-0.15338915217506832</c:v>
                </c:pt>
                <c:pt idx="36">
                  <c:v>-0.15714582555998413</c:v>
                </c:pt>
                <c:pt idx="37">
                  <c:v>-0.15969648463146069</c:v>
                </c:pt>
                <c:pt idx="38">
                  <c:v>-0.16106526970013768</c:v>
                </c:pt>
                <c:pt idx="39">
                  <c:v>-0.16177002330968215</c:v>
                </c:pt>
                <c:pt idx="40">
                  <c:v>-0.16547760706421322</c:v>
                </c:pt>
                <c:pt idx="41">
                  <c:v>-0.16792230424105548</c:v>
                </c:pt>
                <c:pt idx="42">
                  <c:v>-0.17088818534208194</c:v>
                </c:pt>
                <c:pt idx="43">
                  <c:v>-0.17149743951981233</c:v>
                </c:pt>
                <c:pt idx="44">
                  <c:v>-0.17275617142907151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9C7-0F46-A296-075E84A33F9B}"/>
            </c:ext>
          </c:extLst>
        </c:ser>
        <c:ser>
          <c:idx val="13"/>
          <c:order val="13"/>
          <c:tx>
            <c:strRef>
              <c:f>'WIND ONSHORE'!$AO$4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ONSHORE'!$AO$5:$AO$49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-7.3942100124274601E-2</c:v>
                </c:pt>
                <c:pt idx="2">
                  <c:v>-6.7314597434930068E-2</c:v>
                </c:pt>
                <c:pt idx="3">
                  <c:v>-7.2349665915726113E-2</c:v>
                </c:pt>
                <c:pt idx="4">
                  <c:v>-7.1314875179374959E-2</c:v>
                </c:pt>
                <c:pt idx="5">
                  <c:v>-7.2648592455238581E-2</c:v>
                </c:pt>
                <c:pt idx="6">
                  <c:v>-7.7331327942212313E-2</c:v>
                </c:pt>
                <c:pt idx="7">
                  <c:v>-8.208050653016985E-2</c:v>
                </c:pt>
                <c:pt idx="8">
                  <c:v>-9.1711797962424901E-2</c:v>
                </c:pt>
                <c:pt idx="9">
                  <c:v>-9.4721177364459841E-2</c:v>
                </c:pt>
                <c:pt idx="10">
                  <c:v>-0.10294852771005736</c:v>
                </c:pt>
                <c:pt idx="11">
                  <c:v>-0.10868607336704061</c:v>
                </c:pt>
                <c:pt idx="12">
                  <c:v>-0.12096363805245791</c:v>
                </c:pt>
                <c:pt idx="13">
                  <c:v>-0.12462034077714013</c:v>
                </c:pt>
                <c:pt idx="14">
                  <c:v>-0.12210342114795913</c:v>
                </c:pt>
                <c:pt idx="15">
                  <c:v>-0.12687137920066283</c:v>
                </c:pt>
                <c:pt idx="16">
                  <c:v>-0.13055321604916359</c:v>
                </c:pt>
                <c:pt idx="17">
                  <c:v>-0.13291172050515487</c:v>
                </c:pt>
                <c:pt idx="18">
                  <c:v>-0.13363733378722364</c:v>
                </c:pt>
                <c:pt idx="19">
                  <c:v>-0.13993925410171459</c:v>
                </c:pt>
                <c:pt idx="20">
                  <c:v>-0.142845774409182</c:v>
                </c:pt>
                <c:pt idx="21">
                  <c:v>-0.13872183569311369</c:v>
                </c:pt>
                <c:pt idx="22">
                  <c:v>-0.13909540740744475</c:v>
                </c:pt>
                <c:pt idx="23">
                  <c:v>-0.14183665936793077</c:v>
                </c:pt>
                <c:pt idx="24">
                  <c:v>-0.14455375783787083</c:v>
                </c:pt>
                <c:pt idx="25">
                  <c:v>-0.14540853193158965</c:v>
                </c:pt>
                <c:pt idx="26">
                  <c:v>-0.14868001030545153</c:v>
                </c:pt>
                <c:pt idx="27">
                  <c:v>-0.14504913449363899</c:v>
                </c:pt>
                <c:pt idx="28">
                  <c:v>-0.14896816639351074</c:v>
                </c:pt>
                <c:pt idx="29">
                  <c:v>-0.15352268557735493</c:v>
                </c:pt>
                <c:pt idx="30">
                  <c:v>-0.14608628542332069</c:v>
                </c:pt>
                <c:pt idx="31">
                  <c:v>-0.14621631621098408</c:v>
                </c:pt>
                <c:pt idx="32">
                  <c:v>-0.14876312157715932</c:v>
                </c:pt>
                <c:pt idx="33">
                  <c:v>-0.15038242113300571</c:v>
                </c:pt>
                <c:pt idx="34">
                  <c:v>-0.15357445557905747</c:v>
                </c:pt>
                <c:pt idx="35">
                  <c:v>-0.15472280546024875</c:v>
                </c:pt>
                <c:pt idx="36">
                  <c:v>-0.15834306355269068</c:v>
                </c:pt>
                <c:pt idx="37">
                  <c:v>-0.16080395811873538</c:v>
                </c:pt>
                <c:pt idx="38">
                  <c:v>-0.16207610098764602</c:v>
                </c:pt>
                <c:pt idx="39">
                  <c:v>-0.16270913183706015</c:v>
                </c:pt>
                <c:pt idx="40">
                  <c:v>-0.16634076306284129</c:v>
                </c:pt>
                <c:pt idx="41">
                  <c:v>-0.1687255496627359</c:v>
                </c:pt>
                <c:pt idx="42">
                  <c:v>-0.17164256099249098</c:v>
                </c:pt>
                <c:pt idx="43">
                  <c:v>-0.17222283234106872</c:v>
                </c:pt>
                <c:pt idx="44">
                  <c:v>-0.17347221407878999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9C7-0F46-A296-075E84A33F9B}"/>
            </c:ext>
          </c:extLst>
        </c:ser>
        <c:ser>
          <c:idx val="14"/>
          <c:order val="14"/>
          <c:tx>
            <c:strRef>
              <c:f>'WIND ONSHORE'!$AP$4</c:f>
              <c:strCache>
                <c:ptCount val="1"/>
                <c:pt idx="0">
                  <c:v>H01F   7/1833 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ONSHORE'!$AP$5:$AP$49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-7.3942100124274601E-2</c:v>
                </c:pt>
                <c:pt idx="2">
                  <c:v>-6.7314597434930068E-2</c:v>
                </c:pt>
                <c:pt idx="3">
                  <c:v>-7.2349665915726113E-2</c:v>
                </c:pt>
                <c:pt idx="4">
                  <c:v>-7.1314875179374959E-2</c:v>
                </c:pt>
                <c:pt idx="5">
                  <c:v>-7.2648592455238581E-2</c:v>
                </c:pt>
                <c:pt idx="6">
                  <c:v>-7.7331327942212313E-2</c:v>
                </c:pt>
                <c:pt idx="7">
                  <c:v>-8.208050653016985E-2</c:v>
                </c:pt>
                <c:pt idx="8">
                  <c:v>-9.1711797962424901E-2</c:v>
                </c:pt>
                <c:pt idx="9">
                  <c:v>-9.4721177364459841E-2</c:v>
                </c:pt>
                <c:pt idx="10">
                  <c:v>-0.10294852771005736</c:v>
                </c:pt>
                <c:pt idx="11">
                  <c:v>-0.10868607336704061</c:v>
                </c:pt>
                <c:pt idx="12">
                  <c:v>-0.12096363805245791</c:v>
                </c:pt>
                <c:pt idx="13">
                  <c:v>-0.12462034077714013</c:v>
                </c:pt>
                <c:pt idx="14">
                  <c:v>-0.12210342114795913</c:v>
                </c:pt>
                <c:pt idx="15">
                  <c:v>-0.12687137920066283</c:v>
                </c:pt>
                <c:pt idx="16">
                  <c:v>-0.13050428352782495</c:v>
                </c:pt>
                <c:pt idx="17">
                  <c:v>-0.13359165608184853</c:v>
                </c:pt>
                <c:pt idx="18">
                  <c:v>-0.1342101955791758</c:v>
                </c:pt>
                <c:pt idx="19">
                  <c:v>-0.14040699884418339</c:v>
                </c:pt>
                <c:pt idx="20">
                  <c:v>-0.14460574236413004</c:v>
                </c:pt>
                <c:pt idx="21">
                  <c:v>-0.14038240817341574</c:v>
                </c:pt>
                <c:pt idx="22">
                  <c:v>-0.14056846814702861</c:v>
                </c:pt>
                <c:pt idx="23">
                  <c:v>-0.14320094317204146</c:v>
                </c:pt>
                <c:pt idx="24">
                  <c:v>-0.14583810535950092</c:v>
                </c:pt>
                <c:pt idx="25">
                  <c:v>-0.14655065587255833</c:v>
                </c:pt>
                <c:pt idx="26">
                  <c:v>-0.14967087143295044</c:v>
                </c:pt>
                <c:pt idx="27">
                  <c:v>-0.14588989704541344</c:v>
                </c:pt>
                <c:pt idx="28">
                  <c:v>-0.14971017749054283</c:v>
                </c:pt>
                <c:pt idx="29">
                  <c:v>-0.15414814350568007</c:v>
                </c:pt>
                <c:pt idx="30">
                  <c:v>-0.1466182759953446</c:v>
                </c:pt>
                <c:pt idx="31">
                  <c:v>-0.14653196723260753</c:v>
                </c:pt>
                <c:pt idx="32">
                  <c:v>-0.14902853713445507</c:v>
                </c:pt>
                <c:pt idx="33">
                  <c:v>-0.1506035224927067</c:v>
                </c:pt>
                <c:pt idx="34">
                  <c:v>-0.15376017422260302</c:v>
                </c:pt>
                <c:pt idx="35">
                  <c:v>-0.15488845454455169</c:v>
                </c:pt>
                <c:pt idx="36">
                  <c:v>-0.15848499528039806</c:v>
                </c:pt>
                <c:pt idx="37">
                  <c:v>-0.16093089663420235</c:v>
                </c:pt>
                <c:pt idx="38">
                  <c:v>-0.16218991297081153</c:v>
                </c:pt>
                <c:pt idx="39">
                  <c:v>-0.1628139276156565</c:v>
                </c:pt>
                <c:pt idx="40">
                  <c:v>-0.16646256237191559</c:v>
                </c:pt>
                <c:pt idx="41">
                  <c:v>-0.16883526726079978</c:v>
                </c:pt>
                <c:pt idx="42">
                  <c:v>-0.17174134003076746</c:v>
                </c:pt>
                <c:pt idx="43">
                  <c:v>-0.17231700131902528</c:v>
                </c:pt>
                <c:pt idx="44">
                  <c:v>-0.17356339542246324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9C7-0F46-A296-075E84A33F9B}"/>
            </c:ext>
          </c:extLst>
        </c:ser>
        <c:ser>
          <c:idx val="15"/>
          <c:order val="15"/>
          <c:tx>
            <c:strRef>
              <c:f>'WIND ONSHORE'!$AQ$4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ONSHORE'!$AQ$5:$AQ$49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-7.3942100124274601E-2</c:v>
                </c:pt>
                <c:pt idx="2">
                  <c:v>-6.6182402897483561E-2</c:v>
                </c:pt>
                <c:pt idx="3">
                  <c:v>-7.1090842774944707E-2</c:v>
                </c:pt>
                <c:pt idx="4">
                  <c:v>-7.2311622223797278E-2</c:v>
                </c:pt>
                <c:pt idx="5">
                  <c:v>-7.9433555054734817E-2</c:v>
                </c:pt>
                <c:pt idx="6">
                  <c:v>-8.2147442817603444E-2</c:v>
                </c:pt>
                <c:pt idx="7">
                  <c:v>-8.5612252709374781E-2</c:v>
                </c:pt>
                <c:pt idx="8">
                  <c:v>-9.4301469141159666E-2</c:v>
                </c:pt>
                <c:pt idx="9">
                  <c:v>-9.6896009420168627E-2</c:v>
                </c:pt>
                <c:pt idx="10">
                  <c:v>-0.10458022619876117</c:v>
                </c:pt>
                <c:pt idx="11">
                  <c:v>-0.10991742893833101</c:v>
                </c:pt>
                <c:pt idx="12">
                  <c:v>-0.12163446129953104</c:v>
                </c:pt>
                <c:pt idx="13">
                  <c:v>-0.12509708799011798</c:v>
                </c:pt>
                <c:pt idx="14">
                  <c:v>-0.1226402576089991</c:v>
                </c:pt>
                <c:pt idx="15">
                  <c:v>-0.12688360784064912</c:v>
                </c:pt>
                <c:pt idx="16">
                  <c:v>-0.13036658669164236</c:v>
                </c:pt>
                <c:pt idx="17">
                  <c:v>-0.13283486370157505</c:v>
                </c:pt>
                <c:pt idx="18">
                  <c:v>-0.13258194209302632</c:v>
                </c:pt>
                <c:pt idx="19">
                  <c:v>-0.13822117295355385</c:v>
                </c:pt>
                <c:pt idx="20">
                  <c:v>-0.14206526437803091</c:v>
                </c:pt>
                <c:pt idx="21">
                  <c:v>-0.13770466655830804</c:v>
                </c:pt>
                <c:pt idx="22">
                  <c:v>-0.13778715515992268</c:v>
                </c:pt>
                <c:pt idx="23">
                  <c:v>-0.14449669220312189</c:v>
                </c:pt>
                <c:pt idx="24">
                  <c:v>-0.14564736204627793</c:v>
                </c:pt>
                <c:pt idx="25">
                  <c:v>-0.14720308916048042</c:v>
                </c:pt>
                <c:pt idx="26">
                  <c:v>-0.15090814480134906</c:v>
                </c:pt>
                <c:pt idx="27">
                  <c:v>-0.14739311409221856</c:v>
                </c:pt>
                <c:pt idx="28">
                  <c:v>-0.15142473079933083</c:v>
                </c:pt>
                <c:pt idx="29">
                  <c:v>-0.15735671693906927</c:v>
                </c:pt>
                <c:pt idx="30">
                  <c:v>-0.14927631670627972</c:v>
                </c:pt>
                <c:pt idx="31">
                  <c:v>-0.15302051862360389</c:v>
                </c:pt>
                <c:pt idx="32">
                  <c:v>-0.15991933436285444</c:v>
                </c:pt>
                <c:pt idx="33">
                  <c:v>-0.16659274112529043</c:v>
                </c:pt>
                <c:pt idx="34">
                  <c:v>-0.17474623068631279</c:v>
                </c:pt>
                <c:pt idx="35">
                  <c:v>-0.17685800252328909</c:v>
                </c:pt>
                <c:pt idx="36">
                  <c:v>-0.18187820322597881</c:v>
                </c:pt>
                <c:pt idx="37">
                  <c:v>-0.18555546672333445</c:v>
                </c:pt>
                <c:pt idx="38">
                  <c:v>-0.18746914073104748</c:v>
                </c:pt>
                <c:pt idx="39">
                  <c:v>-0.18878300336656817</c:v>
                </c:pt>
                <c:pt idx="40">
                  <c:v>-0.19293339191187486</c:v>
                </c:pt>
                <c:pt idx="41">
                  <c:v>-0.19793023332486037</c:v>
                </c:pt>
                <c:pt idx="42">
                  <c:v>-0.20239264149479397</c:v>
                </c:pt>
                <c:pt idx="43">
                  <c:v>-0.20587462557889136</c:v>
                </c:pt>
                <c:pt idx="44">
                  <c:v>-0.20997991249430825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9C7-0F46-A296-075E84A33F9B}"/>
            </c:ext>
          </c:extLst>
        </c:ser>
        <c:ser>
          <c:idx val="16"/>
          <c:order val="16"/>
          <c:tx>
            <c:strRef>
              <c:f>'WIND ONSHORE'!$AR$4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ONSHORE'!$AR$5:$AR$49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-7.3942100124274601E-2</c:v>
                </c:pt>
                <c:pt idx="2">
                  <c:v>-6.6182402897483561E-2</c:v>
                </c:pt>
                <c:pt idx="3">
                  <c:v>-7.1090842774944707E-2</c:v>
                </c:pt>
                <c:pt idx="4">
                  <c:v>-7.2311622223797278E-2</c:v>
                </c:pt>
                <c:pt idx="5">
                  <c:v>-7.9433555054734817E-2</c:v>
                </c:pt>
                <c:pt idx="6">
                  <c:v>-8.2147442817603444E-2</c:v>
                </c:pt>
                <c:pt idx="7">
                  <c:v>-8.5612252709374781E-2</c:v>
                </c:pt>
                <c:pt idx="8">
                  <c:v>-9.4301469141159666E-2</c:v>
                </c:pt>
                <c:pt idx="9">
                  <c:v>-9.6896009420168627E-2</c:v>
                </c:pt>
                <c:pt idx="10">
                  <c:v>-0.10458022619876117</c:v>
                </c:pt>
                <c:pt idx="11">
                  <c:v>-0.10991742893833101</c:v>
                </c:pt>
                <c:pt idx="12">
                  <c:v>-0.12163446129953104</c:v>
                </c:pt>
                <c:pt idx="13">
                  <c:v>-0.12509708799011798</c:v>
                </c:pt>
                <c:pt idx="14">
                  <c:v>-0.1226402576089991</c:v>
                </c:pt>
                <c:pt idx="15">
                  <c:v>-0.12688360784064912</c:v>
                </c:pt>
                <c:pt idx="16">
                  <c:v>-0.13036658669164236</c:v>
                </c:pt>
                <c:pt idx="17">
                  <c:v>-0.13283486370157505</c:v>
                </c:pt>
                <c:pt idx="18">
                  <c:v>-0.13258194209302632</c:v>
                </c:pt>
                <c:pt idx="19">
                  <c:v>-0.13822117295355385</c:v>
                </c:pt>
                <c:pt idx="20">
                  <c:v>-0.14206526437803091</c:v>
                </c:pt>
                <c:pt idx="21">
                  <c:v>-0.13770466655830804</c:v>
                </c:pt>
                <c:pt idx="22">
                  <c:v>-0.13778715515992268</c:v>
                </c:pt>
                <c:pt idx="23">
                  <c:v>-0.14449669220312189</c:v>
                </c:pt>
                <c:pt idx="24">
                  <c:v>-0.14564736204627793</c:v>
                </c:pt>
                <c:pt idx="25">
                  <c:v>-0.14720308916048042</c:v>
                </c:pt>
                <c:pt idx="26">
                  <c:v>-0.15090814480134906</c:v>
                </c:pt>
                <c:pt idx="27">
                  <c:v>-0.14739311409221856</c:v>
                </c:pt>
                <c:pt idx="28">
                  <c:v>-0.15142473079933083</c:v>
                </c:pt>
                <c:pt idx="29">
                  <c:v>-0.15735671693906927</c:v>
                </c:pt>
                <c:pt idx="30">
                  <c:v>-0.14927631670627972</c:v>
                </c:pt>
                <c:pt idx="31">
                  <c:v>-0.15302051862360389</c:v>
                </c:pt>
                <c:pt idx="32">
                  <c:v>-0.15991933436285444</c:v>
                </c:pt>
                <c:pt idx="33">
                  <c:v>-0.16659274112529043</c:v>
                </c:pt>
                <c:pt idx="34">
                  <c:v>-0.17474623068631279</c:v>
                </c:pt>
                <c:pt idx="35">
                  <c:v>-0.17685800252328909</c:v>
                </c:pt>
                <c:pt idx="36">
                  <c:v>-0.18187820322597881</c:v>
                </c:pt>
                <c:pt idx="37">
                  <c:v>-0.18555546672333445</c:v>
                </c:pt>
                <c:pt idx="38">
                  <c:v>-0.18746914073104748</c:v>
                </c:pt>
                <c:pt idx="39">
                  <c:v>-0.18878300336656817</c:v>
                </c:pt>
                <c:pt idx="40">
                  <c:v>-0.19293339191187486</c:v>
                </c:pt>
                <c:pt idx="41">
                  <c:v>-0.19793023332486037</c:v>
                </c:pt>
                <c:pt idx="42">
                  <c:v>-0.20239264149479397</c:v>
                </c:pt>
                <c:pt idx="43">
                  <c:v>-0.20587462557889136</c:v>
                </c:pt>
                <c:pt idx="44">
                  <c:v>-0.20997991249430825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9C7-0F46-A296-075E84A33F9B}"/>
            </c:ext>
          </c:extLst>
        </c:ser>
        <c:ser>
          <c:idx val="17"/>
          <c:order val="17"/>
          <c:tx>
            <c:strRef>
              <c:f>'WIND ONSHORE'!$AS$4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ONSHORE'!$AS$5:$AS$49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-7.4853791437593409E-2</c:v>
                </c:pt>
                <c:pt idx="2">
                  <c:v>-6.6992723633261919E-2</c:v>
                </c:pt>
                <c:pt idx="3">
                  <c:v>-7.1503539500196611E-2</c:v>
                </c:pt>
                <c:pt idx="4">
                  <c:v>-7.3132094880411502E-2</c:v>
                </c:pt>
                <c:pt idx="5">
                  <c:v>-7.9927027677188067E-2</c:v>
                </c:pt>
                <c:pt idx="6">
                  <c:v>-8.2443622190024435E-2</c:v>
                </c:pt>
                <c:pt idx="7">
                  <c:v>-8.3517929947838576E-2</c:v>
                </c:pt>
                <c:pt idx="8">
                  <c:v>-9.1596346378243987E-2</c:v>
                </c:pt>
                <c:pt idx="9">
                  <c:v>-9.4322527470889206E-2</c:v>
                </c:pt>
                <c:pt idx="10">
                  <c:v>-0.10097690890765432</c:v>
                </c:pt>
                <c:pt idx="11">
                  <c:v>-0.1077522393883581</c:v>
                </c:pt>
                <c:pt idx="12">
                  <c:v>-0.11822859729001212</c:v>
                </c:pt>
                <c:pt idx="13">
                  <c:v>-0.12159524176865488</c:v>
                </c:pt>
                <c:pt idx="14">
                  <c:v>-0.1196039692387264</c:v>
                </c:pt>
                <c:pt idx="15">
                  <c:v>-0.12424672753773314</c:v>
                </c:pt>
                <c:pt idx="16">
                  <c:v>-0.12745420567633148</c:v>
                </c:pt>
                <c:pt idx="17">
                  <c:v>-0.13078695842008126</c:v>
                </c:pt>
                <c:pt idx="18">
                  <c:v>-0.13053429456973253</c:v>
                </c:pt>
                <c:pt idx="19">
                  <c:v>-0.13595638250827558</c:v>
                </c:pt>
                <c:pt idx="20">
                  <c:v>-0.14280274198556864</c:v>
                </c:pt>
                <c:pt idx="21">
                  <c:v>-0.14040186444429581</c:v>
                </c:pt>
                <c:pt idx="22">
                  <c:v>-0.13956352176663056</c:v>
                </c:pt>
                <c:pt idx="23">
                  <c:v>-0.14494120205508532</c:v>
                </c:pt>
                <c:pt idx="24">
                  <c:v>-0.14730678386712526</c:v>
                </c:pt>
                <c:pt idx="25">
                  <c:v>-0.14943464023618147</c:v>
                </c:pt>
                <c:pt idx="26">
                  <c:v>-0.15304702257300185</c:v>
                </c:pt>
                <c:pt idx="27">
                  <c:v>-0.15026353770352707</c:v>
                </c:pt>
                <c:pt idx="28">
                  <c:v>-0.15315345645639955</c:v>
                </c:pt>
                <c:pt idx="29">
                  <c:v>-0.15852108927030006</c:v>
                </c:pt>
                <c:pt idx="30">
                  <c:v>-0.15045132990715349</c:v>
                </c:pt>
                <c:pt idx="31">
                  <c:v>-0.15374359901308166</c:v>
                </c:pt>
                <c:pt idx="32">
                  <c:v>-0.16017725990374898</c:v>
                </c:pt>
                <c:pt idx="33">
                  <c:v>-0.16689830343831991</c:v>
                </c:pt>
                <c:pt idx="34">
                  <c:v>-0.17456426949171278</c:v>
                </c:pt>
                <c:pt idx="35">
                  <c:v>-0.17674965644010254</c:v>
                </c:pt>
                <c:pt idx="36">
                  <c:v>-0.18099408005741546</c:v>
                </c:pt>
                <c:pt idx="37">
                  <c:v>-0.18440559064126583</c:v>
                </c:pt>
                <c:pt idx="38">
                  <c:v>-0.18754914141935375</c:v>
                </c:pt>
                <c:pt idx="39">
                  <c:v>-0.1882014919647611</c:v>
                </c:pt>
                <c:pt idx="40">
                  <c:v>-0.19271871745741787</c:v>
                </c:pt>
                <c:pt idx="41">
                  <c:v>-0.19737299747531722</c:v>
                </c:pt>
                <c:pt idx="42">
                  <c:v>-0.20133648971342999</c:v>
                </c:pt>
                <c:pt idx="43">
                  <c:v>-0.20423071466990483</c:v>
                </c:pt>
                <c:pt idx="44">
                  <c:v>-0.20786372482133764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9C7-0F46-A296-075E84A33F9B}"/>
            </c:ext>
          </c:extLst>
        </c:ser>
        <c:ser>
          <c:idx val="18"/>
          <c:order val="18"/>
          <c:tx>
            <c:strRef>
              <c:f>'WIND ONSHORE'!$AT$4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ONSHORE'!$AT$5:$AT$49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-7.63024143891472E-2</c:v>
                </c:pt>
                <c:pt idx="2">
                  <c:v>-7.3421934454842241E-2</c:v>
                </c:pt>
                <c:pt idx="3">
                  <c:v>-7.4637643435657819E-2</c:v>
                </c:pt>
                <c:pt idx="4">
                  <c:v>-7.6458957945350514E-2</c:v>
                </c:pt>
                <c:pt idx="5">
                  <c:v>-8.1098815615802899E-2</c:v>
                </c:pt>
                <c:pt idx="6">
                  <c:v>-8.5215242362121635E-2</c:v>
                </c:pt>
                <c:pt idx="7">
                  <c:v>-8.5446463464917799E-2</c:v>
                </c:pt>
                <c:pt idx="8">
                  <c:v>-9.3173294073064961E-2</c:v>
                </c:pt>
                <c:pt idx="9">
                  <c:v>-9.5113987099048503E-2</c:v>
                </c:pt>
                <c:pt idx="10">
                  <c:v>-0.10052827983392743</c:v>
                </c:pt>
                <c:pt idx="11">
                  <c:v>-0.1071046708898391</c:v>
                </c:pt>
                <c:pt idx="12">
                  <c:v>-0.11549433938276754</c:v>
                </c:pt>
                <c:pt idx="13">
                  <c:v>-0.11888781351094024</c:v>
                </c:pt>
                <c:pt idx="14">
                  <c:v>-0.11735767653250107</c:v>
                </c:pt>
                <c:pt idx="15">
                  <c:v>-0.12290079097489393</c:v>
                </c:pt>
                <c:pt idx="16">
                  <c:v>-0.12565793126014835</c:v>
                </c:pt>
                <c:pt idx="17">
                  <c:v>-0.12834703108782064</c:v>
                </c:pt>
                <c:pt idx="18">
                  <c:v>-0.13016418048044609</c:v>
                </c:pt>
                <c:pt idx="19">
                  <c:v>-0.1354193139205585</c:v>
                </c:pt>
                <c:pt idx="20">
                  <c:v>-0.14137813942686306</c:v>
                </c:pt>
                <c:pt idx="21">
                  <c:v>-0.13937123857669365</c:v>
                </c:pt>
                <c:pt idx="22">
                  <c:v>-0.13870336784066439</c:v>
                </c:pt>
                <c:pt idx="23">
                  <c:v>-0.14094313202742226</c:v>
                </c:pt>
                <c:pt idx="24">
                  <c:v>-0.14482460165810218</c:v>
                </c:pt>
                <c:pt idx="25">
                  <c:v>-0.14532663328426898</c:v>
                </c:pt>
                <c:pt idx="26">
                  <c:v>-0.14815232310582516</c:v>
                </c:pt>
                <c:pt idx="27">
                  <c:v>-0.14650674236767691</c:v>
                </c:pt>
                <c:pt idx="28">
                  <c:v>-0.14969939001348687</c:v>
                </c:pt>
                <c:pt idx="29">
                  <c:v>-0.15473767381999393</c:v>
                </c:pt>
                <c:pt idx="30">
                  <c:v>-0.14835188419312384</c:v>
                </c:pt>
                <c:pt idx="31">
                  <c:v>-0.15179568936541388</c:v>
                </c:pt>
                <c:pt idx="32">
                  <c:v>-0.15810734695835349</c:v>
                </c:pt>
                <c:pt idx="33">
                  <c:v>-0.16422046341927721</c:v>
                </c:pt>
                <c:pt idx="34">
                  <c:v>-0.17165017410142591</c:v>
                </c:pt>
                <c:pt idx="35">
                  <c:v>-0.17356163701010674</c:v>
                </c:pt>
                <c:pt idx="36">
                  <c:v>-0.17760347022981271</c:v>
                </c:pt>
                <c:pt idx="37">
                  <c:v>-0.18093972250226908</c:v>
                </c:pt>
                <c:pt idx="38">
                  <c:v>-0.18405782472449383</c:v>
                </c:pt>
                <c:pt idx="39">
                  <c:v>-0.18488458203923452</c:v>
                </c:pt>
                <c:pt idx="40">
                  <c:v>-0.18933476407976768</c:v>
                </c:pt>
                <c:pt idx="41">
                  <c:v>-0.19458747250868458</c:v>
                </c:pt>
                <c:pt idx="42">
                  <c:v>-0.19850611641506288</c:v>
                </c:pt>
                <c:pt idx="43">
                  <c:v>-0.20151215752214569</c:v>
                </c:pt>
                <c:pt idx="44">
                  <c:v>-0.20466740087579782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9C7-0F46-A296-075E84A33F9B}"/>
            </c:ext>
          </c:extLst>
        </c:ser>
        <c:ser>
          <c:idx val="19"/>
          <c:order val="19"/>
          <c:tx>
            <c:strRef>
              <c:f>'WIND ONSHORE'!$AU$4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ONSHORE'!$AU$5:$AU$49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-7.63024143891472E-2</c:v>
                </c:pt>
                <c:pt idx="2">
                  <c:v>-7.3421934454842241E-2</c:v>
                </c:pt>
                <c:pt idx="3">
                  <c:v>-7.4637643435657819E-2</c:v>
                </c:pt>
                <c:pt idx="4">
                  <c:v>-7.6458957945350514E-2</c:v>
                </c:pt>
                <c:pt idx="5">
                  <c:v>-8.1098815615802899E-2</c:v>
                </c:pt>
                <c:pt idx="6">
                  <c:v>-8.5215242362121635E-2</c:v>
                </c:pt>
                <c:pt idx="7">
                  <c:v>-8.5446463464917799E-2</c:v>
                </c:pt>
                <c:pt idx="8">
                  <c:v>-9.3173294073064961E-2</c:v>
                </c:pt>
                <c:pt idx="9">
                  <c:v>-9.5113987099048503E-2</c:v>
                </c:pt>
                <c:pt idx="10">
                  <c:v>-0.10052827983392743</c:v>
                </c:pt>
                <c:pt idx="11">
                  <c:v>-0.1071046708898391</c:v>
                </c:pt>
                <c:pt idx="12">
                  <c:v>-0.11549433938276754</c:v>
                </c:pt>
                <c:pt idx="13">
                  <c:v>-0.11889053481245104</c:v>
                </c:pt>
                <c:pt idx="14">
                  <c:v>-0.1187324690142475</c:v>
                </c:pt>
                <c:pt idx="15">
                  <c:v>-0.12420501214111301</c:v>
                </c:pt>
                <c:pt idx="16">
                  <c:v>-0.12689338658311033</c:v>
                </c:pt>
                <c:pt idx="17">
                  <c:v>-0.12938550911475011</c:v>
                </c:pt>
                <c:pt idx="18">
                  <c:v>-0.1312547447864455</c:v>
                </c:pt>
                <c:pt idx="19">
                  <c:v>-0.1363772186127189</c:v>
                </c:pt>
                <c:pt idx="20">
                  <c:v>-0.14223432449802553</c:v>
                </c:pt>
                <c:pt idx="21">
                  <c:v>-0.14019021117086616</c:v>
                </c:pt>
                <c:pt idx="22">
                  <c:v>-0.13945139774545667</c:v>
                </c:pt>
                <c:pt idx="23">
                  <c:v>-0.14159265832846779</c:v>
                </c:pt>
                <c:pt idx="24">
                  <c:v>-0.14540316203697667</c:v>
                </c:pt>
                <c:pt idx="25">
                  <c:v>-0.14567920393769895</c:v>
                </c:pt>
                <c:pt idx="26">
                  <c:v>-0.14844669812173428</c:v>
                </c:pt>
                <c:pt idx="27">
                  <c:v>-0.14677258574731356</c:v>
                </c:pt>
                <c:pt idx="28">
                  <c:v>-0.14991866964241507</c:v>
                </c:pt>
                <c:pt idx="29">
                  <c:v>-0.15490086467843667</c:v>
                </c:pt>
                <c:pt idx="30">
                  <c:v>-0.14848429663014995</c:v>
                </c:pt>
                <c:pt idx="31">
                  <c:v>-0.15173705468439858</c:v>
                </c:pt>
                <c:pt idx="32">
                  <c:v>-0.15801732460364937</c:v>
                </c:pt>
                <c:pt idx="33">
                  <c:v>-0.16407160642541008</c:v>
                </c:pt>
                <c:pt idx="34">
                  <c:v>-0.17147678196260518</c:v>
                </c:pt>
                <c:pt idx="35">
                  <c:v>-0.17339427274859331</c:v>
                </c:pt>
                <c:pt idx="36">
                  <c:v>-0.17743246587210248</c:v>
                </c:pt>
                <c:pt idx="37">
                  <c:v>-0.1807449183139781</c:v>
                </c:pt>
                <c:pt idx="38">
                  <c:v>-0.18386498041350752</c:v>
                </c:pt>
                <c:pt idx="39">
                  <c:v>-0.1847020224856325</c:v>
                </c:pt>
                <c:pt idx="40">
                  <c:v>-0.18914867217050213</c:v>
                </c:pt>
                <c:pt idx="41">
                  <c:v>-0.19439410532739265</c:v>
                </c:pt>
                <c:pt idx="42">
                  <c:v>-0.1983107018263458</c:v>
                </c:pt>
                <c:pt idx="43">
                  <c:v>-0.20131594241120887</c:v>
                </c:pt>
                <c:pt idx="44">
                  <c:v>-0.20446405349543861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9C7-0F46-A296-075E84A33F9B}"/>
            </c:ext>
          </c:extLst>
        </c:ser>
        <c:ser>
          <c:idx val="20"/>
          <c:order val="20"/>
          <c:tx>
            <c:strRef>
              <c:f>'WIND ONSHORE'!$AV$4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ONSHORE'!$AV$5:$AV$49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-7.63024143891472E-2</c:v>
                </c:pt>
                <c:pt idx="2">
                  <c:v>-7.3421934454842241E-2</c:v>
                </c:pt>
                <c:pt idx="3">
                  <c:v>-7.4637643435657819E-2</c:v>
                </c:pt>
                <c:pt idx="4">
                  <c:v>-7.6458957945350514E-2</c:v>
                </c:pt>
                <c:pt idx="5">
                  <c:v>-8.1098815615802899E-2</c:v>
                </c:pt>
                <c:pt idx="6">
                  <c:v>-8.5215242362121635E-2</c:v>
                </c:pt>
                <c:pt idx="7">
                  <c:v>-8.5446463464917799E-2</c:v>
                </c:pt>
                <c:pt idx="8">
                  <c:v>-9.3173294073064961E-2</c:v>
                </c:pt>
                <c:pt idx="9">
                  <c:v>-9.5113987099048503E-2</c:v>
                </c:pt>
                <c:pt idx="10">
                  <c:v>-0.10052827983392743</c:v>
                </c:pt>
                <c:pt idx="11">
                  <c:v>-0.1071046708898391</c:v>
                </c:pt>
                <c:pt idx="12">
                  <c:v>-0.11549433938276754</c:v>
                </c:pt>
                <c:pt idx="13">
                  <c:v>-0.11889053481245104</c:v>
                </c:pt>
                <c:pt idx="14">
                  <c:v>-0.1187324690142475</c:v>
                </c:pt>
                <c:pt idx="15">
                  <c:v>-0.125200696476644</c:v>
                </c:pt>
                <c:pt idx="16">
                  <c:v>-0.12784330012295309</c:v>
                </c:pt>
                <c:pt idx="17">
                  <c:v>-0.1302750147634818</c:v>
                </c:pt>
                <c:pt idx="18">
                  <c:v>-0.1320812467394934</c:v>
                </c:pt>
                <c:pt idx="19">
                  <c:v>-0.13714863614092399</c:v>
                </c:pt>
                <c:pt idx="20">
                  <c:v>-0.14297657357231264</c:v>
                </c:pt>
                <c:pt idx="21">
                  <c:v>-0.14088236695822454</c:v>
                </c:pt>
                <c:pt idx="22">
                  <c:v>-0.14007836270914209</c:v>
                </c:pt>
                <c:pt idx="23">
                  <c:v>-0.14215264492006308</c:v>
                </c:pt>
                <c:pt idx="24">
                  <c:v>-0.14592801411254774</c:v>
                </c:pt>
                <c:pt idx="25">
                  <c:v>-0.14614761560699407</c:v>
                </c:pt>
                <c:pt idx="26">
                  <c:v>-0.14887028191662155</c:v>
                </c:pt>
                <c:pt idx="27">
                  <c:v>-0.14713746794022453</c:v>
                </c:pt>
                <c:pt idx="28">
                  <c:v>-0.15024925013969381</c:v>
                </c:pt>
                <c:pt idx="29">
                  <c:v>-0.1551921855593752</c:v>
                </c:pt>
                <c:pt idx="30">
                  <c:v>-0.14872707682718034</c:v>
                </c:pt>
                <c:pt idx="31">
                  <c:v>-0.15194760639126037</c:v>
                </c:pt>
                <c:pt idx="32">
                  <c:v>-0.15820087098778823</c:v>
                </c:pt>
                <c:pt idx="33">
                  <c:v>-0.16422683593492682</c:v>
                </c:pt>
                <c:pt idx="34">
                  <c:v>-0.17161373316658413</c:v>
                </c:pt>
                <c:pt idx="35">
                  <c:v>-0.17351867373481522</c:v>
                </c:pt>
                <c:pt idx="36">
                  <c:v>-0.17754546209478084</c:v>
                </c:pt>
                <c:pt idx="37">
                  <c:v>-0.18084962038754404</c:v>
                </c:pt>
                <c:pt idx="38">
                  <c:v>-0.18396132205182791</c:v>
                </c:pt>
                <c:pt idx="39">
                  <c:v>-0.18479154945732912</c:v>
                </c:pt>
                <c:pt idx="40">
                  <c:v>-0.18922093594396128</c:v>
                </c:pt>
                <c:pt idx="41">
                  <c:v>-0.19446091294678569</c:v>
                </c:pt>
                <c:pt idx="42">
                  <c:v>-0.19837293270872502</c:v>
                </c:pt>
                <c:pt idx="43">
                  <c:v>-0.20137480721310386</c:v>
                </c:pt>
                <c:pt idx="44">
                  <c:v>-0.20452148792952363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9C7-0F46-A296-075E84A33F9B}"/>
            </c:ext>
          </c:extLst>
        </c:ser>
        <c:ser>
          <c:idx val="21"/>
          <c:order val="21"/>
          <c:tx>
            <c:strRef>
              <c:f>'WIND ONSHORE'!$AW$4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ONSHORE'!$AW$5:$AW$49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-7.7867114768012335E-2</c:v>
                </c:pt>
                <c:pt idx="2">
                  <c:v>-7.141649880184664E-2</c:v>
                </c:pt>
                <c:pt idx="3">
                  <c:v>-7.3471999494029938E-2</c:v>
                </c:pt>
                <c:pt idx="4">
                  <c:v>-7.543708704048524E-2</c:v>
                </c:pt>
                <c:pt idx="5">
                  <c:v>-7.9777753971143728E-2</c:v>
                </c:pt>
                <c:pt idx="6">
                  <c:v>-8.386273205995598E-2</c:v>
                </c:pt>
                <c:pt idx="7">
                  <c:v>-8.3862548519643143E-2</c:v>
                </c:pt>
                <c:pt idx="8">
                  <c:v>-9.1139657947669317E-2</c:v>
                </c:pt>
                <c:pt idx="9">
                  <c:v>-9.3037361548491404E-2</c:v>
                </c:pt>
                <c:pt idx="10">
                  <c:v>-9.8469056275736211E-2</c:v>
                </c:pt>
                <c:pt idx="11">
                  <c:v>-0.10295611823109108</c:v>
                </c:pt>
                <c:pt idx="12">
                  <c:v>-0.11052906191873801</c:v>
                </c:pt>
                <c:pt idx="13">
                  <c:v>-0.11400805387491786</c:v>
                </c:pt>
                <c:pt idx="14">
                  <c:v>-0.11407707025257585</c:v>
                </c:pt>
                <c:pt idx="15">
                  <c:v>-0.11899359941030652</c:v>
                </c:pt>
                <c:pt idx="16">
                  <c:v>-0.12133604624216598</c:v>
                </c:pt>
                <c:pt idx="17">
                  <c:v>-0.12386390080210641</c:v>
                </c:pt>
                <c:pt idx="18">
                  <c:v>-0.12477549209344863</c:v>
                </c:pt>
                <c:pt idx="19">
                  <c:v>-0.12918041643139921</c:v>
                </c:pt>
                <c:pt idx="20">
                  <c:v>-0.13408518068094311</c:v>
                </c:pt>
                <c:pt idx="21">
                  <c:v>-0.13299813041231456</c:v>
                </c:pt>
                <c:pt idx="22">
                  <c:v>-0.13286307067814085</c:v>
                </c:pt>
                <c:pt idx="23">
                  <c:v>-0.13542665966416001</c:v>
                </c:pt>
                <c:pt idx="24">
                  <c:v>-0.13919683653827319</c:v>
                </c:pt>
                <c:pt idx="25">
                  <c:v>-0.14008600768058033</c:v>
                </c:pt>
                <c:pt idx="26">
                  <c:v>-0.14291833968208234</c:v>
                </c:pt>
                <c:pt idx="27">
                  <c:v>-0.14203066482996884</c:v>
                </c:pt>
                <c:pt idx="28">
                  <c:v>-0.14497949415294065</c:v>
                </c:pt>
                <c:pt idx="29">
                  <c:v>-0.14977252725503132</c:v>
                </c:pt>
                <c:pt idx="30">
                  <c:v>-0.14412888065293805</c:v>
                </c:pt>
                <c:pt idx="31">
                  <c:v>-0.14713253719635477</c:v>
                </c:pt>
                <c:pt idx="32">
                  <c:v>-0.15294043426593384</c:v>
                </c:pt>
                <c:pt idx="33">
                  <c:v>-0.15955449392837506</c:v>
                </c:pt>
                <c:pt idx="34">
                  <c:v>-0.16653323320186619</c:v>
                </c:pt>
                <c:pt idx="35">
                  <c:v>-0.1685130845128352</c:v>
                </c:pt>
                <c:pt idx="36">
                  <c:v>-0.173055667189558</c:v>
                </c:pt>
                <c:pt idx="37">
                  <c:v>-0.17634849320803836</c:v>
                </c:pt>
                <c:pt idx="38">
                  <c:v>-0.1796339518336969</c:v>
                </c:pt>
                <c:pt idx="39">
                  <c:v>-0.18105705813952511</c:v>
                </c:pt>
                <c:pt idx="40">
                  <c:v>-0.18573680304117723</c:v>
                </c:pt>
                <c:pt idx="41">
                  <c:v>-0.19102789973649559</c:v>
                </c:pt>
                <c:pt idx="42">
                  <c:v>-0.19476702350932784</c:v>
                </c:pt>
                <c:pt idx="43">
                  <c:v>-0.19773664323399509</c:v>
                </c:pt>
                <c:pt idx="44">
                  <c:v>-0.20072132729277881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9C7-0F46-A296-075E84A33F9B}"/>
            </c:ext>
          </c:extLst>
        </c:ser>
        <c:ser>
          <c:idx val="22"/>
          <c:order val="22"/>
          <c:tx>
            <c:strRef>
              <c:f>'WIND ONSHORE'!$AX$4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ONSHORE'!$AX$5:$AX$49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-7.7867114768012335E-2</c:v>
                </c:pt>
                <c:pt idx="2">
                  <c:v>-7.141649880184664E-2</c:v>
                </c:pt>
                <c:pt idx="3">
                  <c:v>-7.394848634301876E-2</c:v>
                </c:pt>
                <c:pt idx="4">
                  <c:v>-7.5930492195919408E-2</c:v>
                </c:pt>
                <c:pt idx="5">
                  <c:v>-8.0481770190003576E-2</c:v>
                </c:pt>
                <c:pt idx="6">
                  <c:v>-8.4367698639054023E-2</c:v>
                </c:pt>
                <c:pt idx="7">
                  <c:v>-8.4258501552885612E-2</c:v>
                </c:pt>
                <c:pt idx="8">
                  <c:v>-9.1377413609639357E-2</c:v>
                </c:pt>
                <c:pt idx="9">
                  <c:v>-9.3223439203973357E-2</c:v>
                </c:pt>
                <c:pt idx="10">
                  <c:v>-9.8568500024117323E-2</c:v>
                </c:pt>
                <c:pt idx="11">
                  <c:v>-0.10305126612853976</c:v>
                </c:pt>
                <c:pt idx="12">
                  <c:v>-0.11050466055487995</c:v>
                </c:pt>
                <c:pt idx="13">
                  <c:v>-0.11393684108796365</c:v>
                </c:pt>
                <c:pt idx="14">
                  <c:v>-0.11405719725973229</c:v>
                </c:pt>
                <c:pt idx="15">
                  <c:v>-0.11890129856287279</c:v>
                </c:pt>
                <c:pt idx="16">
                  <c:v>-0.12288885032488828</c:v>
                </c:pt>
                <c:pt idx="17">
                  <c:v>-0.12530479913096892</c:v>
                </c:pt>
                <c:pt idx="18">
                  <c:v>-0.12609357924300335</c:v>
                </c:pt>
                <c:pt idx="19">
                  <c:v>-0.13113115005963016</c:v>
                </c:pt>
                <c:pt idx="20">
                  <c:v>-0.13592411103149094</c:v>
                </c:pt>
                <c:pt idx="21">
                  <c:v>-0.13619103348384531</c:v>
                </c:pt>
                <c:pt idx="22">
                  <c:v>-0.13591354375398457</c:v>
                </c:pt>
                <c:pt idx="23">
                  <c:v>-0.13914541013523163</c:v>
                </c:pt>
                <c:pt idx="24">
                  <c:v>-0.14381518038674368</c:v>
                </c:pt>
                <c:pt idx="25">
                  <c:v>-0.14269576402294559</c:v>
                </c:pt>
                <c:pt idx="26">
                  <c:v>-0.14542798466289542</c:v>
                </c:pt>
                <c:pt idx="27">
                  <c:v>-0.14467812869841157</c:v>
                </c:pt>
                <c:pt idx="28">
                  <c:v>-0.14867015580631815</c:v>
                </c:pt>
                <c:pt idx="29">
                  <c:v>-0.15193377147568521</c:v>
                </c:pt>
                <c:pt idx="30">
                  <c:v>-0.14570484088133828</c:v>
                </c:pt>
                <c:pt idx="31">
                  <c:v>-0.14935410941383731</c:v>
                </c:pt>
                <c:pt idx="32">
                  <c:v>-0.15657472010669859</c:v>
                </c:pt>
                <c:pt idx="33">
                  <c:v>-0.16490815572836737</c:v>
                </c:pt>
                <c:pt idx="34">
                  <c:v>-0.17326146591635538</c:v>
                </c:pt>
                <c:pt idx="35">
                  <c:v>-0.17729681072593106</c:v>
                </c:pt>
                <c:pt idx="36">
                  <c:v>-0.18289214593875114</c:v>
                </c:pt>
                <c:pt idx="37">
                  <c:v>-0.186697528913221</c:v>
                </c:pt>
                <c:pt idx="38">
                  <c:v>-0.19100374169194434</c:v>
                </c:pt>
                <c:pt idx="39">
                  <c:v>-0.19242822225040246</c:v>
                </c:pt>
                <c:pt idx="40">
                  <c:v>-0.19735230685110894</c:v>
                </c:pt>
                <c:pt idx="41">
                  <c:v>-0.20214350754122767</c:v>
                </c:pt>
                <c:pt idx="42">
                  <c:v>-0.20587728557867735</c:v>
                </c:pt>
                <c:pt idx="43">
                  <c:v>-0.20871771649488657</c:v>
                </c:pt>
                <c:pt idx="44">
                  <c:v>-0.21150702185130599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9C7-0F46-A296-075E84A33F9B}"/>
            </c:ext>
          </c:extLst>
        </c:ser>
        <c:ser>
          <c:idx val="23"/>
          <c:order val="23"/>
          <c:tx>
            <c:strRef>
              <c:f>'WIND ONSHORE'!$AY$4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ONSHORE'!$AY$5:$AY$49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-7.0877725933407576E-2</c:v>
                </c:pt>
                <c:pt idx="2">
                  <c:v>-7.1675492917938621E-2</c:v>
                </c:pt>
                <c:pt idx="3">
                  <c:v>-7.171063126823829E-2</c:v>
                </c:pt>
                <c:pt idx="4">
                  <c:v>-7.6003560202901221E-2</c:v>
                </c:pt>
                <c:pt idx="5">
                  <c:v>-7.8571942004766471E-2</c:v>
                </c:pt>
                <c:pt idx="6">
                  <c:v>-8.0835510953071399E-2</c:v>
                </c:pt>
                <c:pt idx="7">
                  <c:v>-8.4580838535859515E-2</c:v>
                </c:pt>
                <c:pt idx="8">
                  <c:v>-9.0046825809901088E-2</c:v>
                </c:pt>
                <c:pt idx="9">
                  <c:v>-9.0289522250282972E-2</c:v>
                </c:pt>
                <c:pt idx="10">
                  <c:v>-9.3760056388167756E-2</c:v>
                </c:pt>
                <c:pt idx="11">
                  <c:v>-9.8546089192924735E-2</c:v>
                </c:pt>
                <c:pt idx="12">
                  <c:v>-0.10450977227252034</c:v>
                </c:pt>
                <c:pt idx="13">
                  <c:v>-0.10690606861186436</c:v>
                </c:pt>
                <c:pt idx="14">
                  <c:v>-0.10722222247021773</c:v>
                </c:pt>
                <c:pt idx="15">
                  <c:v>-0.11054125604762477</c:v>
                </c:pt>
                <c:pt idx="16">
                  <c:v>-0.11314361115572524</c:v>
                </c:pt>
                <c:pt idx="17">
                  <c:v>-0.11463433837893944</c:v>
                </c:pt>
                <c:pt idx="18">
                  <c:v>-0.11648667257514744</c:v>
                </c:pt>
                <c:pt idx="19">
                  <c:v>-0.1207118902057267</c:v>
                </c:pt>
                <c:pt idx="20">
                  <c:v>-0.12311126475285006</c:v>
                </c:pt>
                <c:pt idx="21">
                  <c:v>-0.12414829510551439</c:v>
                </c:pt>
                <c:pt idx="22">
                  <c:v>-0.12283833293006419</c:v>
                </c:pt>
                <c:pt idx="23">
                  <c:v>-0.12504882438597287</c:v>
                </c:pt>
                <c:pt idx="24">
                  <c:v>-0.13135042501104699</c:v>
                </c:pt>
                <c:pt idx="25">
                  <c:v>-0.13110786147013898</c:v>
                </c:pt>
                <c:pt idx="26">
                  <c:v>-0.13399733664397107</c:v>
                </c:pt>
                <c:pt idx="27">
                  <c:v>-0.13459276587059188</c:v>
                </c:pt>
                <c:pt idx="28">
                  <c:v>-0.13792960121772979</c:v>
                </c:pt>
                <c:pt idx="29">
                  <c:v>-0.14638262572262417</c:v>
                </c:pt>
                <c:pt idx="30">
                  <c:v>-0.14756543916180453</c:v>
                </c:pt>
                <c:pt idx="31">
                  <c:v>-0.15538904759089156</c:v>
                </c:pt>
                <c:pt idx="32">
                  <c:v>-0.16804155450008718</c:v>
                </c:pt>
                <c:pt idx="33">
                  <c:v>-0.17780131656150888</c:v>
                </c:pt>
                <c:pt idx="34">
                  <c:v>-0.1878876396125001</c:v>
                </c:pt>
                <c:pt idx="35">
                  <c:v>-0.19318285412697678</c:v>
                </c:pt>
                <c:pt idx="36">
                  <c:v>-0.19819321844548998</c:v>
                </c:pt>
                <c:pt idx="37">
                  <c:v>-0.20279109507279625</c:v>
                </c:pt>
                <c:pt idx="38">
                  <c:v>-0.20658778500068764</c:v>
                </c:pt>
                <c:pt idx="39">
                  <c:v>-0.20961633484828279</c:v>
                </c:pt>
                <c:pt idx="40">
                  <c:v>-0.21562965923529109</c:v>
                </c:pt>
                <c:pt idx="41">
                  <c:v>-0.22181747279645803</c:v>
                </c:pt>
                <c:pt idx="42">
                  <c:v>-0.22790349990894032</c:v>
                </c:pt>
                <c:pt idx="43">
                  <c:v>-0.23160630443672869</c:v>
                </c:pt>
                <c:pt idx="44">
                  <c:v>-0.23455390725375092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9C7-0F46-A296-075E84A33F9B}"/>
            </c:ext>
          </c:extLst>
        </c:ser>
        <c:ser>
          <c:idx val="24"/>
          <c:order val="24"/>
          <c:tx>
            <c:strRef>
              <c:f>'WIND ONSHORE'!$AZ$4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ONSHORE'!$AZ$5:$AZ$49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-0.11333140559663613</c:v>
                </c:pt>
                <c:pt idx="18">
                  <c:v>-0.11515911188795869</c:v>
                </c:pt>
                <c:pt idx="19">
                  <c:v>-0.11926010844327761</c:v>
                </c:pt>
                <c:pt idx="20">
                  <c:v>-0.1206614646244385</c:v>
                </c:pt>
                <c:pt idx="21">
                  <c:v>-0.1216144642583763</c:v>
                </c:pt>
                <c:pt idx="22">
                  <c:v>-0.12130359961099701</c:v>
                </c:pt>
                <c:pt idx="23">
                  <c:v>-0.12353963215274888</c:v>
                </c:pt>
                <c:pt idx="24">
                  <c:v>-0.12968151053502808</c:v>
                </c:pt>
                <c:pt idx="25">
                  <c:v>-0.12969560016508308</c:v>
                </c:pt>
                <c:pt idx="26">
                  <c:v>-0.13266340694672529</c:v>
                </c:pt>
                <c:pt idx="27">
                  <c:v>-0.13334437150794543</c:v>
                </c:pt>
                <c:pt idx="28">
                  <c:v>-0.13674333584296461</c:v>
                </c:pt>
                <c:pt idx="29">
                  <c:v>-0.14510542493891676</c:v>
                </c:pt>
                <c:pt idx="30">
                  <c:v>-0.14595220507623574</c:v>
                </c:pt>
                <c:pt idx="31">
                  <c:v>-0.1532201412759352</c:v>
                </c:pt>
                <c:pt idx="32">
                  <c:v>-0.16579434352081601</c:v>
                </c:pt>
                <c:pt idx="33">
                  <c:v>-0.17570565337119337</c:v>
                </c:pt>
                <c:pt idx="34">
                  <c:v>-0.18498288557962761</c:v>
                </c:pt>
                <c:pt idx="35">
                  <c:v>-0.1902653249553008</c:v>
                </c:pt>
                <c:pt idx="36">
                  <c:v>-0.1953495936981986</c:v>
                </c:pt>
                <c:pt idx="37">
                  <c:v>-0.1998289134629827</c:v>
                </c:pt>
                <c:pt idx="38">
                  <c:v>-0.20358944010221813</c:v>
                </c:pt>
                <c:pt idx="39">
                  <c:v>-0.20672090947549482</c:v>
                </c:pt>
                <c:pt idx="40">
                  <c:v>-0.2127740032413018</c:v>
                </c:pt>
                <c:pt idx="41">
                  <c:v>-0.21877764035754366</c:v>
                </c:pt>
                <c:pt idx="42">
                  <c:v>-0.22490232221834094</c:v>
                </c:pt>
                <c:pt idx="43">
                  <c:v>-0.22865910895106345</c:v>
                </c:pt>
                <c:pt idx="44">
                  <c:v>-0.23160996427185832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9C7-0F46-A296-075E84A33F9B}"/>
            </c:ext>
          </c:extLst>
        </c:ser>
        <c:ser>
          <c:idx val="25"/>
          <c:order val="25"/>
          <c:tx>
            <c:strRef>
              <c:f>'WIND ONSHORE'!$BA$4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ONSHORE'!$BA$5:$BA$49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-0.1131523382645474</c:v>
                </c:pt>
                <c:pt idx="18">
                  <c:v>-0.11498204836022474</c:v>
                </c:pt>
                <c:pt idx="19">
                  <c:v>-0.11907747156524484</c:v>
                </c:pt>
                <c:pt idx="20">
                  <c:v>-0.12048429617566314</c:v>
                </c:pt>
                <c:pt idx="21">
                  <c:v>-0.12144570443295999</c:v>
                </c:pt>
                <c:pt idx="22">
                  <c:v>-0.12115246116879375</c:v>
                </c:pt>
                <c:pt idx="23">
                  <c:v>-0.12339480646609491</c:v>
                </c:pt>
                <c:pt idx="24">
                  <c:v>-0.12953202506522377</c:v>
                </c:pt>
                <c:pt idx="25">
                  <c:v>-0.12956391094693276</c:v>
                </c:pt>
                <c:pt idx="26">
                  <c:v>-0.13251292298630657</c:v>
                </c:pt>
                <c:pt idx="27">
                  <c:v>-0.13321264563067814</c:v>
                </c:pt>
                <c:pt idx="28">
                  <c:v>-0.13681140168015871</c:v>
                </c:pt>
                <c:pt idx="29">
                  <c:v>-0.14575099400506319</c:v>
                </c:pt>
                <c:pt idx="30">
                  <c:v>-0.14639624444531929</c:v>
                </c:pt>
                <c:pt idx="31">
                  <c:v>-0.15362839711957799</c:v>
                </c:pt>
                <c:pt idx="32">
                  <c:v>-0.16647767476546438</c:v>
                </c:pt>
                <c:pt idx="33">
                  <c:v>-0.17643396602090267</c:v>
                </c:pt>
                <c:pt idx="34">
                  <c:v>-0.18573498094263408</c:v>
                </c:pt>
                <c:pt idx="35">
                  <c:v>-0.19098295103340646</c:v>
                </c:pt>
                <c:pt idx="36">
                  <c:v>-0.19581954731355478</c:v>
                </c:pt>
                <c:pt idx="37">
                  <c:v>-0.20032788321841588</c:v>
                </c:pt>
                <c:pt idx="38">
                  <c:v>-0.20390184177951565</c:v>
                </c:pt>
                <c:pt idx="39">
                  <c:v>-0.20700801352488596</c:v>
                </c:pt>
                <c:pt idx="40">
                  <c:v>-0.21330835708392193</c:v>
                </c:pt>
                <c:pt idx="41">
                  <c:v>-0.21908267148471094</c:v>
                </c:pt>
                <c:pt idx="42">
                  <c:v>-0.22578436021406512</c:v>
                </c:pt>
                <c:pt idx="43">
                  <c:v>-0.23019670057520825</c:v>
                </c:pt>
                <c:pt idx="44">
                  <c:v>-0.23299584349107239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9C7-0F46-A296-075E84A33F9B}"/>
            </c:ext>
          </c:extLst>
        </c:ser>
        <c:ser>
          <c:idx val="26"/>
          <c:order val="26"/>
          <c:tx>
            <c:strRef>
              <c:f>'WIND ONSHORE'!$BB$4</c:f>
              <c:strCache>
                <c:ptCount val="1"/>
                <c:pt idx="0">
                  <c:v>Y02E  10/76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ONSHORE'!$BB$5:$BB$49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-0.1131523382645474</c:v>
                </c:pt>
                <c:pt idx="18">
                  <c:v>-0.11495307805304278</c:v>
                </c:pt>
                <c:pt idx="19">
                  <c:v>-0.11904264204110904</c:v>
                </c:pt>
                <c:pt idx="20">
                  <c:v>-0.12044904802068301</c:v>
                </c:pt>
                <c:pt idx="21">
                  <c:v>-0.12141011141131797</c:v>
                </c:pt>
                <c:pt idx="22">
                  <c:v>-0.12112096619895618</c:v>
                </c:pt>
                <c:pt idx="23">
                  <c:v>-0.12365462880550737</c:v>
                </c:pt>
                <c:pt idx="24">
                  <c:v>-0.12976154086153413</c:v>
                </c:pt>
                <c:pt idx="25">
                  <c:v>-0.12955034293557743</c:v>
                </c:pt>
                <c:pt idx="26">
                  <c:v>-0.13247900090166798</c:v>
                </c:pt>
                <c:pt idx="27">
                  <c:v>-0.13318023614653185</c:v>
                </c:pt>
                <c:pt idx="28">
                  <c:v>-0.1366997024448936</c:v>
                </c:pt>
                <c:pt idx="29">
                  <c:v>-0.14561739302146726</c:v>
                </c:pt>
                <c:pt idx="30">
                  <c:v>-0.1462645219851576</c:v>
                </c:pt>
                <c:pt idx="31">
                  <c:v>-0.15387224905394847</c:v>
                </c:pt>
                <c:pt idx="32">
                  <c:v>-0.16668368853999616</c:v>
                </c:pt>
                <c:pt idx="33">
                  <c:v>-0.17664511993798626</c:v>
                </c:pt>
                <c:pt idx="34">
                  <c:v>-0.18569146891863941</c:v>
                </c:pt>
                <c:pt idx="35">
                  <c:v>-0.19085521613172063</c:v>
                </c:pt>
                <c:pt idx="36">
                  <c:v>-0.19572592999377003</c:v>
                </c:pt>
                <c:pt idx="37">
                  <c:v>-0.20014786554785224</c:v>
                </c:pt>
                <c:pt idx="38">
                  <c:v>-0.20402564400427936</c:v>
                </c:pt>
                <c:pt idx="39">
                  <c:v>-0.20724738700007528</c:v>
                </c:pt>
                <c:pt idx="40">
                  <c:v>-0.21341131016905734</c:v>
                </c:pt>
                <c:pt idx="41">
                  <c:v>-0.21908866138989025</c:v>
                </c:pt>
                <c:pt idx="42">
                  <c:v>-0.22575707623817842</c:v>
                </c:pt>
                <c:pt idx="43">
                  <c:v>-0.2301759146270792</c:v>
                </c:pt>
                <c:pt idx="44">
                  <c:v>-0.23294895970017582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9C7-0F46-A296-075E84A33F9B}"/>
            </c:ext>
          </c:extLst>
        </c:ser>
        <c:ser>
          <c:idx val="27"/>
          <c:order val="27"/>
          <c:tx>
            <c:strRef>
              <c:f>'WIND ONSHORE'!$BC$4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ONSHORE'!$X$5:$X$49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ONSHORE'!$BC$5:$BC$49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-0.1131523382645474</c:v>
                </c:pt>
                <c:pt idx="18">
                  <c:v>-0.11495307805304278</c:v>
                </c:pt>
                <c:pt idx="19">
                  <c:v>-0.11904264204110904</c:v>
                </c:pt>
                <c:pt idx="20">
                  <c:v>-0.12044904802068301</c:v>
                </c:pt>
                <c:pt idx="21">
                  <c:v>-0.12141011141131797</c:v>
                </c:pt>
                <c:pt idx="22">
                  <c:v>-0.12112096619895618</c:v>
                </c:pt>
                <c:pt idx="23">
                  <c:v>-0.12365462880550737</c:v>
                </c:pt>
                <c:pt idx="24">
                  <c:v>-0.12976154086153413</c:v>
                </c:pt>
                <c:pt idx="25">
                  <c:v>-0.12955034293557743</c:v>
                </c:pt>
                <c:pt idx="26">
                  <c:v>-0.13247900090166798</c:v>
                </c:pt>
                <c:pt idx="27">
                  <c:v>-0.13318023614653185</c:v>
                </c:pt>
                <c:pt idx="28">
                  <c:v>-0.1366997024448936</c:v>
                </c:pt>
                <c:pt idx="29">
                  <c:v>-0.14561739302146726</c:v>
                </c:pt>
                <c:pt idx="30">
                  <c:v>-0.1462645219851576</c:v>
                </c:pt>
                <c:pt idx="31">
                  <c:v>-0.15387224905394847</c:v>
                </c:pt>
                <c:pt idx="32">
                  <c:v>-0.16668368853999616</c:v>
                </c:pt>
                <c:pt idx="33">
                  <c:v>-0.17664511993798626</c:v>
                </c:pt>
                <c:pt idx="34">
                  <c:v>-0.18569146891863941</c:v>
                </c:pt>
                <c:pt idx="35">
                  <c:v>-0.19085521613172063</c:v>
                </c:pt>
                <c:pt idx="36">
                  <c:v>-0.19572592999377003</c:v>
                </c:pt>
                <c:pt idx="37">
                  <c:v>-0.20014786554785224</c:v>
                </c:pt>
                <c:pt idx="38">
                  <c:v>-0.20402564400427936</c:v>
                </c:pt>
                <c:pt idx="39">
                  <c:v>-0.20724738700007528</c:v>
                </c:pt>
                <c:pt idx="40">
                  <c:v>-0.21341131016905734</c:v>
                </c:pt>
                <c:pt idx="41">
                  <c:v>-0.21908866138989025</c:v>
                </c:pt>
                <c:pt idx="42">
                  <c:v>-0.22575707623817842</c:v>
                </c:pt>
                <c:pt idx="43">
                  <c:v>-0.2301759146270792</c:v>
                </c:pt>
                <c:pt idx="44">
                  <c:v>-0.23294895970017582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9C7-0F46-A296-075E84A33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36416"/>
        <c:axId val="840412751"/>
      </c:scatterChart>
      <c:valAx>
        <c:axId val="1519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12751"/>
        <c:crosses val="autoZero"/>
        <c:crossBetween val="midCat"/>
      </c:valAx>
      <c:valAx>
        <c:axId val="8404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83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</a:t>
            </a:r>
            <a:r>
              <a:rPr lang="en-US" baseline="0"/>
              <a:t> Onshore Learning Rates 1979-2023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'WIND ONSHORE'!$Y$54</c:f>
              <c:strCache>
                <c:ptCount val="1"/>
                <c:pt idx="0">
                  <c:v>Irena 5th percentile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  <a:alpha val="2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ONSHORE'!$Y$55:$Y$99</c:f>
              <c:numCache>
                <c:formatCode>General</c:formatCode>
                <c:ptCount val="45"/>
                <c:pt idx="5" formatCode="0.00%">
                  <c:v>-9.0004583368742508E-2</c:v>
                </c:pt>
                <c:pt idx="6" formatCode="0.00%">
                  <c:v>-7.6015600788080784E-2</c:v>
                </c:pt>
                <c:pt idx="7" formatCode="0.00%">
                  <c:v>-7.8556921931866253E-2</c:v>
                </c:pt>
                <c:pt idx="8" formatCode="0.00%">
                  <c:v>-8.4608368996023087E-2</c:v>
                </c:pt>
                <c:pt idx="9" formatCode="0.00%">
                  <c:v>-0.10167776549767082</c:v>
                </c:pt>
                <c:pt idx="10" formatCode="0.00%">
                  <c:v>-0.11113200965660031</c:v>
                </c:pt>
                <c:pt idx="11" formatCode="0.00%">
                  <c:v>-9.2000852127404165E-2</c:v>
                </c:pt>
                <c:pt idx="12" formatCode="0.00%">
                  <c:v>-0.10480809968782867</c:v>
                </c:pt>
                <c:pt idx="13" formatCode="0.00%">
                  <c:v>-0.10305154453288112</c:v>
                </c:pt>
                <c:pt idx="14" formatCode="0.00%">
                  <c:v>-0.16463313840748051</c:v>
                </c:pt>
                <c:pt idx="15" formatCode="0.00%">
                  <c:v>-0.1801910963232719</c:v>
                </c:pt>
                <c:pt idx="16" formatCode="0.00%">
                  <c:v>-0.12966839631331128</c:v>
                </c:pt>
                <c:pt idx="17" formatCode="0.00%">
                  <c:v>-0.12112560990454069</c:v>
                </c:pt>
                <c:pt idx="18" formatCode="0.00%">
                  <c:v>-0.10604429849791375</c:v>
                </c:pt>
                <c:pt idx="19" formatCode="0.00%">
                  <c:v>-0.14974204119700563</c:v>
                </c:pt>
                <c:pt idx="20" formatCode="0.00%">
                  <c:v>-0.14329168275307624</c:v>
                </c:pt>
                <c:pt idx="21" formatCode="0.00%">
                  <c:v>-0.17376961013356362</c:v>
                </c:pt>
                <c:pt idx="22" formatCode="0.00%">
                  <c:v>-0.15121051813876185</c:v>
                </c:pt>
                <c:pt idx="23" formatCode="0.00%">
                  <c:v>-0.15362860347380092</c:v>
                </c:pt>
                <c:pt idx="24" formatCode="0.00%">
                  <c:v>-0.12693028460478373</c:v>
                </c:pt>
                <c:pt idx="25" formatCode="0.00%">
                  <c:v>-0.1429909991829269</c:v>
                </c:pt>
                <c:pt idx="26" formatCode="0.00%">
                  <c:v>-0.13509934568381987</c:v>
                </c:pt>
                <c:pt idx="27" formatCode="0.00%">
                  <c:v>-0.12595372431796859</c:v>
                </c:pt>
                <c:pt idx="28" formatCode="0.00%">
                  <c:v>-0.133338005274653</c:v>
                </c:pt>
                <c:pt idx="29" formatCode="0.00%">
                  <c:v>-0.12384802789431582</c:v>
                </c:pt>
                <c:pt idx="30" formatCode="0.00%">
                  <c:v>-0.11473740631046458</c:v>
                </c:pt>
                <c:pt idx="31" formatCode="0.00%">
                  <c:v>-0.11599833007791049</c:v>
                </c:pt>
                <c:pt idx="32" formatCode="0.00%">
                  <c:v>-0.11310184036056858</c:v>
                </c:pt>
                <c:pt idx="33" formatCode="0.00%">
                  <c:v>-0.11016570738435727</c:v>
                </c:pt>
                <c:pt idx="34" formatCode="0.00%">
                  <c:v>-0.11163317608753953</c:v>
                </c:pt>
                <c:pt idx="35" formatCode="0.00%">
                  <c:v>-0.10915652584254987</c:v>
                </c:pt>
                <c:pt idx="36" formatCode="0.00%">
                  <c:v>-0.10864509239755127</c:v>
                </c:pt>
                <c:pt idx="37" formatCode="0.00%">
                  <c:v>-0.10617516012869566</c:v>
                </c:pt>
                <c:pt idx="38" formatCode="0.00%">
                  <c:v>-0.10774612964181218</c:v>
                </c:pt>
                <c:pt idx="39" formatCode="0.00%">
                  <c:v>-0.10664429281085974</c:v>
                </c:pt>
                <c:pt idx="40" formatCode="0.00%">
                  <c:v>-0.10924570048760618</c:v>
                </c:pt>
                <c:pt idx="41" formatCode="0.00%">
                  <c:v>-0.11155069700947695</c:v>
                </c:pt>
                <c:pt idx="42" formatCode="0.00%">
                  <c:v>-0.11613349692680075</c:v>
                </c:pt>
                <c:pt idx="43" formatCode="0.00%">
                  <c:v>-0.12559131995224637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F-BD42-84D7-935AE87CA97A}"/>
            </c:ext>
          </c:extLst>
        </c:ser>
        <c:ser>
          <c:idx val="1"/>
          <c:order val="1"/>
          <c:tx>
            <c:strRef>
              <c:f>'WIND ONSHORE'!$Z$54</c:f>
              <c:strCache>
                <c:ptCount val="1"/>
                <c:pt idx="0">
                  <c:v>Irena Weighted average</c:v>
                </c:pt>
              </c:strCache>
            </c:strRef>
          </c:tx>
          <c:spPr>
            <a:ln w="19050" cap="rnd">
              <a:solidFill>
                <a:srgbClr val="FFC000">
                  <a:alpha val="3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ONSHORE'!$Z$55:$Z$99</c:f>
              <c:numCache>
                <c:formatCode>General</c:formatCode>
                <c:ptCount val="45"/>
                <c:pt idx="5" formatCode="0.00%">
                  <c:v>-4.1567336987043513E-2</c:v>
                </c:pt>
                <c:pt idx="6" formatCode="0.00%">
                  <c:v>-3.9430475374251484E-2</c:v>
                </c:pt>
                <c:pt idx="7" formatCode="0.00%">
                  <c:v>-5.8484944523248483E-2</c:v>
                </c:pt>
                <c:pt idx="8" formatCode="0.00%">
                  <c:v>-6.2010173645887456E-2</c:v>
                </c:pt>
                <c:pt idx="9" formatCode="0.00%">
                  <c:v>-0.1013465586011052</c:v>
                </c:pt>
                <c:pt idx="10" formatCode="0.00%">
                  <c:v>-0.10881572225446734</c:v>
                </c:pt>
                <c:pt idx="11" formatCode="0.00%">
                  <c:v>-8.8945264504730726E-2</c:v>
                </c:pt>
                <c:pt idx="12" formatCode="0.00%">
                  <c:v>-8.9053190311353392E-2</c:v>
                </c:pt>
                <c:pt idx="13" formatCode="0.00%">
                  <c:v>-8.858592703217949E-2</c:v>
                </c:pt>
                <c:pt idx="14" formatCode="0.00%">
                  <c:v>-8.5366152869116418E-2</c:v>
                </c:pt>
                <c:pt idx="15" formatCode="0.00%">
                  <c:v>-9.2704748401986059E-2</c:v>
                </c:pt>
                <c:pt idx="16" formatCode="0.00%">
                  <c:v>-9.8170691045818104E-2</c:v>
                </c:pt>
                <c:pt idx="17" formatCode="0.00%">
                  <c:v>-9.9711993532932586E-2</c:v>
                </c:pt>
                <c:pt idx="18" formatCode="0.00%">
                  <c:v>-0.10211502934355643</c:v>
                </c:pt>
                <c:pt idx="19" formatCode="0.00%">
                  <c:v>-9.8042793324070732E-2</c:v>
                </c:pt>
                <c:pt idx="20" formatCode="0.00%">
                  <c:v>-0.1006332273310474</c:v>
                </c:pt>
                <c:pt idx="21" formatCode="0.00%">
                  <c:v>-9.9264519458893474E-2</c:v>
                </c:pt>
                <c:pt idx="22" formatCode="0.00%">
                  <c:v>-0.10094142289065433</c:v>
                </c:pt>
                <c:pt idx="23" formatCode="0.00%">
                  <c:v>-9.823908240405177E-2</c:v>
                </c:pt>
                <c:pt idx="24" formatCode="0.00%">
                  <c:v>-9.9457938657143696E-2</c:v>
                </c:pt>
                <c:pt idx="25" formatCode="0.00%">
                  <c:v>-9.663818875569552E-2</c:v>
                </c:pt>
                <c:pt idx="26" formatCode="0.00%">
                  <c:v>-9.8625882608715854E-2</c:v>
                </c:pt>
                <c:pt idx="27" formatCode="0.00%">
                  <c:v>-9.445123781719178E-2</c:v>
                </c:pt>
                <c:pt idx="28" formatCode="0.00%">
                  <c:v>-9.0793198982902612E-2</c:v>
                </c:pt>
                <c:pt idx="29" formatCode="0.00%">
                  <c:v>-8.4619363640138445E-2</c:v>
                </c:pt>
                <c:pt idx="30" formatCode="0.00%">
                  <c:v>-8.0865012807058267E-2</c:v>
                </c:pt>
                <c:pt idx="31" formatCode="0.00%">
                  <c:v>-8.3537452871311868E-2</c:v>
                </c:pt>
                <c:pt idx="32" formatCode="0.00%">
                  <c:v>-8.2168773809999318E-2</c:v>
                </c:pt>
                <c:pt idx="33" formatCode="0.00%">
                  <c:v>-7.936220035604824E-2</c:v>
                </c:pt>
                <c:pt idx="34" formatCode="0.00%">
                  <c:v>-8.3620214967452644E-2</c:v>
                </c:pt>
                <c:pt idx="35" formatCode="0.00%">
                  <c:v>-8.4058319521099101E-2</c:v>
                </c:pt>
                <c:pt idx="36" formatCode="0.00%">
                  <c:v>-8.7963899028665526E-2</c:v>
                </c:pt>
                <c:pt idx="37" formatCode="0.00%">
                  <c:v>-8.7274512719213604E-2</c:v>
                </c:pt>
                <c:pt idx="38" formatCode="0.00%">
                  <c:v>-8.6821521667626467E-2</c:v>
                </c:pt>
                <c:pt idx="39" formatCode="0.00%">
                  <c:v>-8.9248315517109433E-2</c:v>
                </c:pt>
                <c:pt idx="40" formatCode="0.00%">
                  <c:v>-9.1590625560894701E-2</c:v>
                </c:pt>
                <c:pt idx="41" formatCode="0.00%">
                  <c:v>-9.6346991265423232E-2</c:v>
                </c:pt>
                <c:pt idx="42" formatCode="0.00%">
                  <c:v>-9.242993240552555E-2</c:v>
                </c:pt>
                <c:pt idx="43" formatCode="0.00%">
                  <c:v>-9.8185075238742092E-2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9F-BD42-84D7-935AE87CA97A}"/>
            </c:ext>
          </c:extLst>
        </c:ser>
        <c:ser>
          <c:idx val="2"/>
          <c:order val="2"/>
          <c:tx>
            <c:strRef>
              <c:f>'WIND ONSHORE'!$AA$54</c:f>
              <c:strCache>
                <c:ptCount val="1"/>
                <c:pt idx="0">
                  <c:v>Irena 95th percentile</c:v>
                </c:pt>
              </c:strCache>
            </c:strRef>
          </c:tx>
          <c:spPr>
            <a:ln w="19050" cap="rnd">
              <a:solidFill>
                <a:srgbClr val="FFC000">
                  <a:alpha val="2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ONSHORE'!$AA$55:$AA$99</c:f>
              <c:numCache>
                <c:formatCode>General</c:formatCode>
                <c:ptCount val="45"/>
                <c:pt idx="5" formatCode="0.00%">
                  <c:v>-4.637563565633096E-2</c:v>
                </c:pt>
                <c:pt idx="6" formatCode="0.00%">
                  <c:v>-3.7956580983487753E-2</c:v>
                </c:pt>
                <c:pt idx="7" formatCode="0.00%">
                  <c:v>-5.5135579378354338E-2</c:v>
                </c:pt>
                <c:pt idx="8" formatCode="0.00%">
                  <c:v>-5.7687325513784415E-2</c:v>
                </c:pt>
                <c:pt idx="9" formatCode="0.00%">
                  <c:v>-0.1007330686801523</c:v>
                </c:pt>
                <c:pt idx="10" formatCode="0.00%">
                  <c:v>-9.7077009001580339E-2</c:v>
                </c:pt>
                <c:pt idx="11" formatCode="0.00%">
                  <c:v>-7.9637466264878554E-2</c:v>
                </c:pt>
                <c:pt idx="12" formatCode="0.00%">
                  <c:v>-7.8834586340183255E-2</c:v>
                </c:pt>
                <c:pt idx="13" formatCode="0.00%">
                  <c:v>-4.9860721111178119E-2</c:v>
                </c:pt>
                <c:pt idx="14" formatCode="0.00%">
                  <c:v>-8.6510994802105778E-2</c:v>
                </c:pt>
                <c:pt idx="15" formatCode="0.00%">
                  <c:v>-8.6128355714413907E-2</c:v>
                </c:pt>
                <c:pt idx="16" formatCode="0.00%">
                  <c:v>-9.0968974794396806E-2</c:v>
                </c:pt>
                <c:pt idx="17" formatCode="0.00%">
                  <c:v>-9.0102062619251244E-2</c:v>
                </c:pt>
                <c:pt idx="18" formatCode="0.00%">
                  <c:v>-8.8081518526835989E-2</c:v>
                </c:pt>
                <c:pt idx="19" formatCode="0.00%">
                  <c:v>-8.9446867616030712E-2</c:v>
                </c:pt>
                <c:pt idx="20" formatCode="0.00%">
                  <c:v>-8.5015737845137607E-2</c:v>
                </c:pt>
                <c:pt idx="21" formatCode="0.00%">
                  <c:v>-8.7710774741948772E-2</c:v>
                </c:pt>
                <c:pt idx="22" formatCode="0.00%">
                  <c:v>-5.9611729582910944E-2</c:v>
                </c:pt>
                <c:pt idx="23" formatCode="0.00%">
                  <c:v>-8.3727317119229761E-2</c:v>
                </c:pt>
                <c:pt idx="24" formatCode="0.00%">
                  <c:v>-8.5030752800239751E-2</c:v>
                </c:pt>
                <c:pt idx="25" formatCode="0.00%">
                  <c:v>-7.2510982911718536E-2</c:v>
                </c:pt>
                <c:pt idx="26" formatCode="0.00%">
                  <c:v>-6.7072047860587292E-2</c:v>
                </c:pt>
                <c:pt idx="27" formatCode="0.00%">
                  <c:v>-6.5770596300493422E-2</c:v>
                </c:pt>
                <c:pt idx="28" formatCode="0.00%">
                  <c:v>-6.8657465731111311E-2</c:v>
                </c:pt>
                <c:pt idx="29" formatCode="0.00%">
                  <c:v>-6.0332255949393621E-2</c:v>
                </c:pt>
                <c:pt idx="30" formatCode="0.00%">
                  <c:v>-5.7723294976139594E-2</c:v>
                </c:pt>
                <c:pt idx="31" formatCode="0.00%">
                  <c:v>-5.8481136937192257E-2</c:v>
                </c:pt>
                <c:pt idx="32" formatCode="0.00%">
                  <c:v>-5.6126451435574709E-2</c:v>
                </c:pt>
                <c:pt idx="33" formatCode="0.00%">
                  <c:v>-5.2202811071007882E-2</c:v>
                </c:pt>
                <c:pt idx="34" formatCode="0.00%">
                  <c:v>-4.9111666117521491E-2</c:v>
                </c:pt>
                <c:pt idx="35" formatCode="0.00%">
                  <c:v>-4.8619395168623902E-2</c:v>
                </c:pt>
                <c:pt idx="36" formatCode="0.00%">
                  <c:v>-4.9574838610624727E-2</c:v>
                </c:pt>
                <c:pt idx="37" formatCode="0.00%">
                  <c:v>-5.7144722287746808E-2</c:v>
                </c:pt>
                <c:pt idx="38" formatCode="0.00%">
                  <c:v>-5.5510826253081569E-2</c:v>
                </c:pt>
                <c:pt idx="39" formatCode="0.00%">
                  <c:v>-6.1533198290092517E-2</c:v>
                </c:pt>
                <c:pt idx="40" formatCode="0.00%">
                  <c:v>-5.924862934467312E-2</c:v>
                </c:pt>
                <c:pt idx="41" formatCode="0.00%">
                  <c:v>-6.3794495858335853E-2</c:v>
                </c:pt>
                <c:pt idx="42" formatCode="0.00%">
                  <c:v>-6.2758108176074856E-2</c:v>
                </c:pt>
                <c:pt idx="43" formatCode="0.00%">
                  <c:v>-7.0535646722403089E-2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F-BD42-84D7-935AE87CA97A}"/>
            </c:ext>
          </c:extLst>
        </c:ser>
        <c:ser>
          <c:idx val="3"/>
          <c:order val="3"/>
          <c:tx>
            <c:strRef>
              <c:f>'WIND ONSHORE'!$AC$54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ONSHORE'!$AC$55:$AC$99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-6.0271701365579466E-2</c:v>
                </c:pt>
                <c:pt idx="5">
                  <c:v>-6.3465604931218222E-2</c:v>
                </c:pt>
                <c:pt idx="6">
                  <c:v>-6.2382229170287129E-2</c:v>
                </c:pt>
                <c:pt idx="7">
                  <c:v>-6.2885275204495938E-2</c:v>
                </c:pt>
                <c:pt idx="8">
                  <c:v>-6.4216819910342116E-2</c:v>
                </c:pt>
                <c:pt idx="9">
                  <c:v>-6.4588145802143559E-2</c:v>
                </c:pt>
                <c:pt idx="10">
                  <c:v>-6.5226484084153769E-2</c:v>
                </c:pt>
                <c:pt idx="11">
                  <c:v>-6.6198082451117801E-2</c:v>
                </c:pt>
                <c:pt idx="12">
                  <c:v>-6.6181905361639259E-2</c:v>
                </c:pt>
                <c:pt idx="13">
                  <c:v>-6.5755654761718296E-2</c:v>
                </c:pt>
                <c:pt idx="14">
                  <c:v>-6.5076153288015637E-2</c:v>
                </c:pt>
                <c:pt idx="15">
                  <c:v>-6.3495947490774585E-2</c:v>
                </c:pt>
                <c:pt idx="16">
                  <c:v>-6.4771126496140918E-2</c:v>
                </c:pt>
                <c:pt idx="17">
                  <c:v>-6.3134425594902455E-2</c:v>
                </c:pt>
                <c:pt idx="18">
                  <c:v>-6.1632076002344549E-2</c:v>
                </c:pt>
                <c:pt idx="19">
                  <c:v>-6.025120395289929E-2</c:v>
                </c:pt>
                <c:pt idx="20">
                  <c:v>-5.8798320210309618E-2</c:v>
                </c:pt>
                <c:pt idx="21">
                  <c:v>-5.8543658609141458E-2</c:v>
                </c:pt>
                <c:pt idx="22">
                  <c:v>-5.8165858989634778E-2</c:v>
                </c:pt>
                <c:pt idx="23">
                  <c:v>-5.5381025752040069E-2</c:v>
                </c:pt>
                <c:pt idx="24">
                  <c:v>-5.5910303032941755E-2</c:v>
                </c:pt>
                <c:pt idx="25">
                  <c:v>-5.4108402892140361E-2</c:v>
                </c:pt>
                <c:pt idx="26">
                  <c:v>-7.7375388831822378E-2</c:v>
                </c:pt>
                <c:pt idx="27">
                  <c:v>-5.6845475512288246E-2</c:v>
                </c:pt>
                <c:pt idx="28">
                  <c:v>-6.0297292335061536E-2</c:v>
                </c:pt>
                <c:pt idx="29">
                  <c:v>-6.776050169678316E-2</c:v>
                </c:pt>
                <c:pt idx="30">
                  <c:v>-6.9839929566173908E-2</c:v>
                </c:pt>
                <c:pt idx="31">
                  <c:v>-7.4058069275428573E-2</c:v>
                </c:pt>
                <c:pt idx="32">
                  <c:v>-8.0076397151200185E-2</c:v>
                </c:pt>
                <c:pt idx="33">
                  <c:v>-8.4230096004159205E-2</c:v>
                </c:pt>
                <c:pt idx="34">
                  <c:v>-8.7892644610970905E-2</c:v>
                </c:pt>
                <c:pt idx="35">
                  <c:v>-8.9802429247650251E-2</c:v>
                </c:pt>
                <c:pt idx="36">
                  <c:v>-9.2640289638853845E-2</c:v>
                </c:pt>
                <c:pt idx="37">
                  <c:v>-9.4785664819620807E-2</c:v>
                </c:pt>
                <c:pt idx="38">
                  <c:v>-9.6875051221192443E-2</c:v>
                </c:pt>
                <c:pt idx="39">
                  <c:v>-9.822205060757605E-2</c:v>
                </c:pt>
                <c:pt idx="40">
                  <c:v>-0.10011356717460274</c:v>
                </c:pt>
                <c:pt idx="41">
                  <c:v>-0.10227180853223727</c:v>
                </c:pt>
                <c:pt idx="42">
                  <c:v>-0.10372318070121989</c:v>
                </c:pt>
                <c:pt idx="43">
                  <c:v>-0.10421522137686301</c:v>
                </c:pt>
                <c:pt idx="44">
                  <c:v>-0.10401516733396698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9F-BD42-84D7-935AE87CA97A}"/>
            </c:ext>
          </c:extLst>
        </c:ser>
        <c:ser>
          <c:idx val="4"/>
          <c:order val="4"/>
          <c:tx>
            <c:strRef>
              <c:f>'WIND ONSHORE'!$AD$54</c:f>
              <c:strCache>
                <c:ptCount val="1"/>
                <c:pt idx="0">
                  <c:v>Y02E  10/728  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ONSHORE'!$AD$55:$AD$99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-6.0271701365579466E-2</c:v>
                </c:pt>
                <c:pt idx="5">
                  <c:v>-6.3465604931218222E-2</c:v>
                </c:pt>
                <c:pt idx="6">
                  <c:v>-6.2382229170287129E-2</c:v>
                </c:pt>
                <c:pt idx="7">
                  <c:v>-6.2885275204495938E-2</c:v>
                </c:pt>
                <c:pt idx="8">
                  <c:v>-6.4216819910342116E-2</c:v>
                </c:pt>
                <c:pt idx="9">
                  <c:v>-6.4588145802143559E-2</c:v>
                </c:pt>
                <c:pt idx="10">
                  <c:v>-6.5226484084153769E-2</c:v>
                </c:pt>
                <c:pt idx="11">
                  <c:v>-6.6198082451117801E-2</c:v>
                </c:pt>
                <c:pt idx="12">
                  <c:v>-6.6181905361639259E-2</c:v>
                </c:pt>
                <c:pt idx="13">
                  <c:v>-6.5755654761718296E-2</c:v>
                </c:pt>
                <c:pt idx="14">
                  <c:v>-6.5076153288015637E-2</c:v>
                </c:pt>
                <c:pt idx="15">
                  <c:v>-6.3495947490774585E-2</c:v>
                </c:pt>
                <c:pt idx="16">
                  <c:v>-6.4771126496140918E-2</c:v>
                </c:pt>
                <c:pt idx="17">
                  <c:v>-6.3134425594902455E-2</c:v>
                </c:pt>
                <c:pt idx="18">
                  <c:v>-6.1632076002344549E-2</c:v>
                </c:pt>
                <c:pt idx="19">
                  <c:v>-6.025120395289929E-2</c:v>
                </c:pt>
                <c:pt idx="20">
                  <c:v>-5.8798320210309618E-2</c:v>
                </c:pt>
                <c:pt idx="21">
                  <c:v>-5.8543658609141458E-2</c:v>
                </c:pt>
                <c:pt idx="22">
                  <c:v>-5.8165858989634778E-2</c:v>
                </c:pt>
                <c:pt idx="23">
                  <c:v>-5.5381025752040069E-2</c:v>
                </c:pt>
                <c:pt idx="24">
                  <c:v>-5.5910303032941755E-2</c:v>
                </c:pt>
                <c:pt idx="25">
                  <c:v>-5.4108402892140361E-2</c:v>
                </c:pt>
                <c:pt idx="26">
                  <c:v>-5.6127634811878879E-2</c:v>
                </c:pt>
                <c:pt idx="27">
                  <c:v>-5.6845475512288246E-2</c:v>
                </c:pt>
                <c:pt idx="28">
                  <c:v>-6.0297292335061536E-2</c:v>
                </c:pt>
                <c:pt idx="29">
                  <c:v>-6.776050169678316E-2</c:v>
                </c:pt>
                <c:pt idx="30">
                  <c:v>-6.9839929566173908E-2</c:v>
                </c:pt>
                <c:pt idx="31">
                  <c:v>-7.4058069275428573E-2</c:v>
                </c:pt>
                <c:pt idx="32">
                  <c:v>-8.0042071816318838E-2</c:v>
                </c:pt>
                <c:pt idx="33">
                  <c:v>-8.4200938609375275E-2</c:v>
                </c:pt>
                <c:pt idx="34">
                  <c:v>-8.7939854224296843E-2</c:v>
                </c:pt>
                <c:pt idx="35">
                  <c:v>-8.9843567764538612E-2</c:v>
                </c:pt>
                <c:pt idx="36">
                  <c:v>-9.2676478488621594E-2</c:v>
                </c:pt>
                <c:pt idx="37">
                  <c:v>-9.4795165157609884E-2</c:v>
                </c:pt>
                <c:pt idx="38">
                  <c:v>-9.6872140266098028E-2</c:v>
                </c:pt>
                <c:pt idx="39">
                  <c:v>-9.8218750550123302E-2</c:v>
                </c:pt>
                <c:pt idx="40">
                  <c:v>-0.10014780429213055</c:v>
                </c:pt>
                <c:pt idx="41">
                  <c:v>-0.10230417043894047</c:v>
                </c:pt>
                <c:pt idx="42">
                  <c:v>-0.10375240758165061</c:v>
                </c:pt>
                <c:pt idx="43">
                  <c:v>-0.10421988152540873</c:v>
                </c:pt>
                <c:pt idx="44">
                  <c:v>-0.10398286111519084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9F-BD42-84D7-935AE87CA97A}"/>
            </c:ext>
          </c:extLst>
        </c:ser>
        <c:ser>
          <c:idx val="5"/>
          <c:order val="5"/>
          <c:tx>
            <c:strRef>
              <c:f>'WIND ONSHORE'!$AE$54</c:f>
              <c:strCache>
                <c:ptCount val="1"/>
                <c:pt idx="0">
                  <c:v>Y02T  10/82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ONSHORE'!$AE$55:$AE$99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-6.0271701365579466E-2</c:v>
                </c:pt>
                <c:pt idx="5">
                  <c:v>-6.3465604931218222E-2</c:v>
                </c:pt>
                <c:pt idx="6">
                  <c:v>-6.2382229170287129E-2</c:v>
                </c:pt>
                <c:pt idx="7">
                  <c:v>-6.2885275204495938E-2</c:v>
                </c:pt>
                <c:pt idx="8">
                  <c:v>-6.4216819910342116E-2</c:v>
                </c:pt>
                <c:pt idx="9">
                  <c:v>-6.4588145802143559E-2</c:v>
                </c:pt>
                <c:pt idx="10">
                  <c:v>-6.5226484084153769E-2</c:v>
                </c:pt>
                <c:pt idx="11">
                  <c:v>-6.6198082451117801E-2</c:v>
                </c:pt>
                <c:pt idx="12">
                  <c:v>-6.6181905361639259E-2</c:v>
                </c:pt>
                <c:pt idx="13">
                  <c:v>-6.5755654761718296E-2</c:v>
                </c:pt>
                <c:pt idx="14">
                  <c:v>-6.5076153288015637E-2</c:v>
                </c:pt>
                <c:pt idx="15">
                  <c:v>-6.3495947490774585E-2</c:v>
                </c:pt>
                <c:pt idx="16">
                  <c:v>-6.4771126496140918E-2</c:v>
                </c:pt>
                <c:pt idx="17">
                  <c:v>-6.3134425594902455E-2</c:v>
                </c:pt>
                <c:pt idx="18">
                  <c:v>-6.1632076002344549E-2</c:v>
                </c:pt>
                <c:pt idx="19">
                  <c:v>-6.025120395289929E-2</c:v>
                </c:pt>
                <c:pt idx="20">
                  <c:v>-5.8798320210309618E-2</c:v>
                </c:pt>
                <c:pt idx="21">
                  <c:v>-5.8543658609141458E-2</c:v>
                </c:pt>
                <c:pt idx="22">
                  <c:v>-5.8165858989634778E-2</c:v>
                </c:pt>
                <c:pt idx="23">
                  <c:v>-5.5381025752040069E-2</c:v>
                </c:pt>
                <c:pt idx="24">
                  <c:v>-5.5910303032941755E-2</c:v>
                </c:pt>
                <c:pt idx="25">
                  <c:v>-5.4108402892140361E-2</c:v>
                </c:pt>
                <c:pt idx="26">
                  <c:v>-5.6030237205446753E-2</c:v>
                </c:pt>
                <c:pt idx="27">
                  <c:v>-5.6783479585236885E-2</c:v>
                </c:pt>
                <c:pt idx="28">
                  <c:v>-6.0258192539165645E-2</c:v>
                </c:pt>
                <c:pt idx="29">
                  <c:v>-6.7691793762822416E-2</c:v>
                </c:pt>
                <c:pt idx="30">
                  <c:v>-6.9735004920105759E-2</c:v>
                </c:pt>
                <c:pt idx="31">
                  <c:v>-7.3971305712609015E-2</c:v>
                </c:pt>
                <c:pt idx="32">
                  <c:v>-8.0064980351939541E-2</c:v>
                </c:pt>
                <c:pt idx="33">
                  <c:v>-8.4185900715206152E-2</c:v>
                </c:pt>
                <c:pt idx="34">
                  <c:v>-8.7858254920529566E-2</c:v>
                </c:pt>
                <c:pt idx="35">
                  <c:v>-8.968207227598457E-2</c:v>
                </c:pt>
                <c:pt idx="36">
                  <c:v>-9.2506812163243746E-2</c:v>
                </c:pt>
                <c:pt idx="37">
                  <c:v>-9.4650962825136187E-2</c:v>
                </c:pt>
                <c:pt idx="38">
                  <c:v>-9.6755149522053441E-2</c:v>
                </c:pt>
                <c:pt idx="39">
                  <c:v>-9.8119304428257226E-2</c:v>
                </c:pt>
                <c:pt idx="40">
                  <c:v>-0.10007483617387547</c:v>
                </c:pt>
                <c:pt idx="41">
                  <c:v>-0.10222813106621731</c:v>
                </c:pt>
                <c:pt idx="42">
                  <c:v>-0.1037221063294802</c:v>
                </c:pt>
                <c:pt idx="43">
                  <c:v>-0.10416565591622817</c:v>
                </c:pt>
                <c:pt idx="44">
                  <c:v>-0.10393143224958157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9F-BD42-84D7-935AE87CA97A}"/>
            </c:ext>
          </c:extLst>
        </c:ser>
        <c:ser>
          <c:idx val="6"/>
          <c:order val="6"/>
          <c:tx>
            <c:strRef>
              <c:f>'WIND ONSHORE'!$AF$54</c:f>
              <c:strCache>
                <c:ptCount val="1"/>
                <c:pt idx="0">
                  <c:v>F24D2200/15 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ONSHORE'!$AF$55:$AF$99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-6.0789949338535765E-2</c:v>
                </c:pt>
                <c:pt idx="5">
                  <c:v>-6.38904013203071E-2</c:v>
                </c:pt>
                <c:pt idx="6">
                  <c:v>-6.2766689778661511E-2</c:v>
                </c:pt>
                <c:pt idx="7">
                  <c:v>-6.3832790936115713E-2</c:v>
                </c:pt>
                <c:pt idx="8">
                  <c:v>-6.5099168857073453E-2</c:v>
                </c:pt>
                <c:pt idx="9">
                  <c:v>-6.5253381528696641E-2</c:v>
                </c:pt>
                <c:pt idx="10">
                  <c:v>-6.5847265058274318E-2</c:v>
                </c:pt>
                <c:pt idx="11">
                  <c:v>-6.6761995840211585E-2</c:v>
                </c:pt>
                <c:pt idx="12">
                  <c:v>-6.7135712259571489E-2</c:v>
                </c:pt>
                <c:pt idx="13">
                  <c:v>-6.6779985853509194E-2</c:v>
                </c:pt>
                <c:pt idx="14">
                  <c:v>-6.6317715728252624E-2</c:v>
                </c:pt>
                <c:pt idx="15">
                  <c:v>-6.4697865993653902E-2</c:v>
                </c:pt>
                <c:pt idx="16">
                  <c:v>-6.5681804050283121E-2</c:v>
                </c:pt>
                <c:pt idx="17">
                  <c:v>-6.4021063302897918E-2</c:v>
                </c:pt>
                <c:pt idx="18">
                  <c:v>-6.3295463499883242E-2</c:v>
                </c:pt>
                <c:pt idx="19">
                  <c:v>-6.2726039371462705E-2</c:v>
                </c:pt>
                <c:pt idx="20">
                  <c:v>-6.0965993220020165E-2</c:v>
                </c:pt>
                <c:pt idx="21">
                  <c:v>-6.0356849558632963E-2</c:v>
                </c:pt>
                <c:pt idx="22">
                  <c:v>-5.9642906276159757E-2</c:v>
                </c:pt>
                <c:pt idx="23">
                  <c:v>-5.7364639695531627E-2</c:v>
                </c:pt>
                <c:pt idx="24">
                  <c:v>-5.7890083794938096E-2</c:v>
                </c:pt>
                <c:pt idx="25">
                  <c:v>-5.6123763602525911E-2</c:v>
                </c:pt>
                <c:pt idx="26">
                  <c:v>-5.7979835195904772E-2</c:v>
                </c:pt>
                <c:pt idx="27">
                  <c:v>-5.8369747101714164E-2</c:v>
                </c:pt>
                <c:pt idx="28">
                  <c:v>-6.1456097696909739E-2</c:v>
                </c:pt>
                <c:pt idx="29">
                  <c:v>-6.8281079860484706E-2</c:v>
                </c:pt>
                <c:pt idx="30">
                  <c:v>-7.0854915496688542E-2</c:v>
                </c:pt>
                <c:pt idx="31">
                  <c:v>-7.5461779169034848E-2</c:v>
                </c:pt>
                <c:pt idx="32">
                  <c:v>-8.2453454992450159E-2</c:v>
                </c:pt>
                <c:pt idx="33">
                  <c:v>-8.664858500906325E-2</c:v>
                </c:pt>
                <c:pt idx="34">
                  <c:v>-9.0968652299369235E-2</c:v>
                </c:pt>
                <c:pt idx="35">
                  <c:v>-9.2729512055103824E-2</c:v>
                </c:pt>
                <c:pt idx="36">
                  <c:v>-9.504188743435571E-2</c:v>
                </c:pt>
                <c:pt idx="37">
                  <c:v>-9.7291348365724284E-2</c:v>
                </c:pt>
                <c:pt idx="38">
                  <c:v>-9.9141739355307568E-2</c:v>
                </c:pt>
                <c:pt idx="39">
                  <c:v>-0.10042736410672037</c:v>
                </c:pt>
                <c:pt idx="40">
                  <c:v>-0.102283143632247</c:v>
                </c:pt>
                <c:pt idx="41">
                  <c:v>-0.10463370645794701</c:v>
                </c:pt>
                <c:pt idx="42">
                  <c:v>-0.10592089768257618</c:v>
                </c:pt>
                <c:pt idx="43">
                  <c:v>-0.10643855529067181</c:v>
                </c:pt>
                <c:pt idx="44">
                  <c:v>-0.10589695355706563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9F-BD42-84D7-935AE87CA97A}"/>
            </c:ext>
          </c:extLst>
        </c:ser>
        <c:ser>
          <c:idx val="7"/>
          <c:order val="7"/>
          <c:tx>
            <c:strRef>
              <c:f>'WIND ONSHORE'!$AG$54</c:f>
              <c:strCache>
                <c:ptCount val="1"/>
                <c:pt idx="0">
                  <c:v>F05B2260/02  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ONSHORE'!$AG$55:$AG$99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-6.0789949338535765E-2</c:v>
                </c:pt>
                <c:pt idx="5">
                  <c:v>-6.38904013203071E-2</c:v>
                </c:pt>
                <c:pt idx="6">
                  <c:v>-6.2766689778661511E-2</c:v>
                </c:pt>
                <c:pt idx="7">
                  <c:v>-6.3832790936115713E-2</c:v>
                </c:pt>
                <c:pt idx="8">
                  <c:v>-6.5099168857073453E-2</c:v>
                </c:pt>
                <c:pt idx="9">
                  <c:v>-6.5253381528696641E-2</c:v>
                </c:pt>
                <c:pt idx="10">
                  <c:v>-6.5847265058274318E-2</c:v>
                </c:pt>
                <c:pt idx="11">
                  <c:v>-6.6761995840211585E-2</c:v>
                </c:pt>
                <c:pt idx="12">
                  <c:v>-6.7135712259571489E-2</c:v>
                </c:pt>
                <c:pt idx="13">
                  <c:v>-6.6779985853509194E-2</c:v>
                </c:pt>
                <c:pt idx="14">
                  <c:v>-6.6317715728252624E-2</c:v>
                </c:pt>
                <c:pt idx="15">
                  <c:v>-6.4697865993653902E-2</c:v>
                </c:pt>
                <c:pt idx="16">
                  <c:v>-6.5681804050283121E-2</c:v>
                </c:pt>
                <c:pt idx="17">
                  <c:v>-6.4021063302897918E-2</c:v>
                </c:pt>
                <c:pt idx="18">
                  <c:v>-6.3295463499883242E-2</c:v>
                </c:pt>
                <c:pt idx="19">
                  <c:v>-6.2726039371462705E-2</c:v>
                </c:pt>
                <c:pt idx="20">
                  <c:v>-6.0965993220020165E-2</c:v>
                </c:pt>
                <c:pt idx="21">
                  <c:v>-6.0356849558632963E-2</c:v>
                </c:pt>
                <c:pt idx="22">
                  <c:v>-5.9642906276159757E-2</c:v>
                </c:pt>
                <c:pt idx="23">
                  <c:v>-5.7364639695531627E-2</c:v>
                </c:pt>
                <c:pt idx="24">
                  <c:v>-5.7890083794938096E-2</c:v>
                </c:pt>
                <c:pt idx="25">
                  <c:v>-5.6123763602525911E-2</c:v>
                </c:pt>
                <c:pt idx="26">
                  <c:v>-5.7979835195904772E-2</c:v>
                </c:pt>
                <c:pt idx="27">
                  <c:v>-5.8369747101714164E-2</c:v>
                </c:pt>
                <c:pt idx="28">
                  <c:v>-6.1456097696909739E-2</c:v>
                </c:pt>
                <c:pt idx="29">
                  <c:v>-6.8281079860484706E-2</c:v>
                </c:pt>
                <c:pt idx="30">
                  <c:v>-7.0854915496688542E-2</c:v>
                </c:pt>
                <c:pt idx="31">
                  <c:v>-7.5480217867816002E-2</c:v>
                </c:pt>
                <c:pt idx="32">
                  <c:v>-8.2464927965652524E-2</c:v>
                </c:pt>
                <c:pt idx="33">
                  <c:v>-8.6704012066791236E-2</c:v>
                </c:pt>
                <c:pt idx="34">
                  <c:v>-9.0997932680996096E-2</c:v>
                </c:pt>
                <c:pt idx="35">
                  <c:v>-9.2754060395716986E-2</c:v>
                </c:pt>
                <c:pt idx="36">
                  <c:v>-9.5062416647874737E-2</c:v>
                </c:pt>
                <c:pt idx="37">
                  <c:v>-9.7308908744283329E-2</c:v>
                </c:pt>
                <c:pt idx="38">
                  <c:v>-9.9146821757957415E-2</c:v>
                </c:pt>
                <c:pt idx="39">
                  <c:v>-0.10043137950651937</c:v>
                </c:pt>
                <c:pt idx="40">
                  <c:v>-0.10228588503117741</c:v>
                </c:pt>
                <c:pt idx="41">
                  <c:v>-0.10463111903175037</c:v>
                </c:pt>
                <c:pt idx="42">
                  <c:v>-0.10591773352934164</c:v>
                </c:pt>
                <c:pt idx="43">
                  <c:v>-0.10643531033728226</c:v>
                </c:pt>
                <c:pt idx="44">
                  <c:v>-0.10589412772221274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F-BD42-84D7-935AE87CA97A}"/>
            </c:ext>
          </c:extLst>
        </c:ser>
        <c:ser>
          <c:idx val="8"/>
          <c:order val="8"/>
          <c:tx>
            <c:strRef>
              <c:f>'WIND ONSHORE'!$AH$54</c:f>
              <c:strCache>
                <c:ptCount val="1"/>
                <c:pt idx="0">
                  <c:v>E02D  27/425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ONSHORE'!$AH$55:$AH$99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-6.0789949338535765E-2</c:v>
                </c:pt>
                <c:pt idx="5">
                  <c:v>-6.38904013203071E-2</c:v>
                </c:pt>
                <c:pt idx="6">
                  <c:v>-6.2766689778661511E-2</c:v>
                </c:pt>
                <c:pt idx="7">
                  <c:v>-6.3832790936115713E-2</c:v>
                </c:pt>
                <c:pt idx="8">
                  <c:v>-6.5099168857073453E-2</c:v>
                </c:pt>
                <c:pt idx="9">
                  <c:v>-6.5253381528696641E-2</c:v>
                </c:pt>
                <c:pt idx="10">
                  <c:v>-6.5847265058274318E-2</c:v>
                </c:pt>
                <c:pt idx="11">
                  <c:v>-6.6761995840211585E-2</c:v>
                </c:pt>
                <c:pt idx="12">
                  <c:v>-6.7135712259571489E-2</c:v>
                </c:pt>
                <c:pt idx="13">
                  <c:v>-6.6779985853509194E-2</c:v>
                </c:pt>
                <c:pt idx="14">
                  <c:v>-6.6317715728252624E-2</c:v>
                </c:pt>
                <c:pt idx="15">
                  <c:v>-6.4697865993653902E-2</c:v>
                </c:pt>
                <c:pt idx="16">
                  <c:v>-6.5681804050283121E-2</c:v>
                </c:pt>
                <c:pt idx="17">
                  <c:v>-6.4021063302897918E-2</c:v>
                </c:pt>
                <c:pt idx="18">
                  <c:v>-6.3389651514607848E-2</c:v>
                </c:pt>
                <c:pt idx="19">
                  <c:v>-6.2813536982256446E-2</c:v>
                </c:pt>
                <c:pt idx="20">
                  <c:v>-6.1050007830545927E-2</c:v>
                </c:pt>
                <c:pt idx="21">
                  <c:v>-6.1211571150542099E-2</c:v>
                </c:pt>
                <c:pt idx="22">
                  <c:v>-6.0566037754602564E-2</c:v>
                </c:pt>
                <c:pt idx="23">
                  <c:v>-5.8753218698860077E-2</c:v>
                </c:pt>
                <c:pt idx="24">
                  <c:v>-5.9426663113445133E-2</c:v>
                </c:pt>
                <c:pt idx="25">
                  <c:v>-5.7418470417936684E-2</c:v>
                </c:pt>
                <c:pt idx="26">
                  <c:v>-5.9090275987498497E-2</c:v>
                </c:pt>
                <c:pt idx="27">
                  <c:v>-5.9340616060374662E-2</c:v>
                </c:pt>
                <c:pt idx="28">
                  <c:v>-6.2622485279519968E-2</c:v>
                </c:pt>
                <c:pt idx="29">
                  <c:v>-6.8976416511919769E-2</c:v>
                </c:pt>
                <c:pt idx="30">
                  <c:v>-7.1260540733781519E-2</c:v>
                </c:pt>
                <c:pt idx="31">
                  <c:v>-7.611380209076879E-2</c:v>
                </c:pt>
                <c:pt idx="32">
                  <c:v>-8.325386078142738E-2</c:v>
                </c:pt>
                <c:pt idx="33">
                  <c:v>-8.793496497368003E-2</c:v>
                </c:pt>
                <c:pt idx="34">
                  <c:v>-9.1679033943409927E-2</c:v>
                </c:pt>
                <c:pt idx="35">
                  <c:v>-9.3456029349850755E-2</c:v>
                </c:pt>
                <c:pt idx="36">
                  <c:v>-9.5837871039280209E-2</c:v>
                </c:pt>
                <c:pt idx="37">
                  <c:v>-9.800694377465291E-2</c:v>
                </c:pt>
                <c:pt idx="38">
                  <c:v>-9.9981015381411908E-2</c:v>
                </c:pt>
                <c:pt idx="39">
                  <c:v>-0.10128911492355797</c:v>
                </c:pt>
                <c:pt idx="40">
                  <c:v>-0.10298406158498785</c:v>
                </c:pt>
                <c:pt idx="41">
                  <c:v>-0.10523774880915082</c:v>
                </c:pt>
                <c:pt idx="42">
                  <c:v>-0.10641691348555016</c:v>
                </c:pt>
                <c:pt idx="43">
                  <c:v>-0.10693175250895182</c:v>
                </c:pt>
                <c:pt idx="44">
                  <c:v>-0.10635004244766721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F-BD42-84D7-935AE87CA97A}"/>
            </c:ext>
          </c:extLst>
        </c:ser>
        <c:ser>
          <c:idx val="9"/>
          <c:order val="9"/>
          <c:tx>
            <c:strRef>
              <c:f>'WIND ONSHORE'!$AI$54</c:f>
              <c:strCache>
                <c:ptCount val="1"/>
                <c:pt idx="0">
                  <c:v>F05B2240/96 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ONSHORE'!$AI$55:$AI$99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-5.5305234999955544E-2</c:v>
                </c:pt>
                <c:pt idx="3">
                  <c:v>-5.8089240930687125E-2</c:v>
                </c:pt>
                <c:pt idx="4">
                  <c:v>-6.0789949338535765E-2</c:v>
                </c:pt>
                <c:pt idx="5">
                  <c:v>-6.38904013203071E-2</c:v>
                </c:pt>
                <c:pt idx="6">
                  <c:v>-6.2766689778661511E-2</c:v>
                </c:pt>
                <c:pt idx="7">
                  <c:v>-6.3832790936115713E-2</c:v>
                </c:pt>
                <c:pt idx="8">
                  <c:v>-6.5099168857073453E-2</c:v>
                </c:pt>
                <c:pt idx="9">
                  <c:v>-6.5253381528696641E-2</c:v>
                </c:pt>
                <c:pt idx="10">
                  <c:v>-6.5847265058274318E-2</c:v>
                </c:pt>
                <c:pt idx="11">
                  <c:v>-6.6761995840211585E-2</c:v>
                </c:pt>
                <c:pt idx="12">
                  <c:v>-6.7135712259571489E-2</c:v>
                </c:pt>
                <c:pt idx="13">
                  <c:v>-6.6779985853509194E-2</c:v>
                </c:pt>
                <c:pt idx="14">
                  <c:v>-6.6317715728252624E-2</c:v>
                </c:pt>
                <c:pt idx="15">
                  <c:v>-6.4697865993653902E-2</c:v>
                </c:pt>
                <c:pt idx="16">
                  <c:v>-6.5681804050283121E-2</c:v>
                </c:pt>
                <c:pt idx="17">
                  <c:v>-6.4021063302897918E-2</c:v>
                </c:pt>
                <c:pt idx="18">
                  <c:v>-6.3389651514607848E-2</c:v>
                </c:pt>
                <c:pt idx="19">
                  <c:v>-6.2813536982256446E-2</c:v>
                </c:pt>
                <c:pt idx="20">
                  <c:v>-6.1050007830545927E-2</c:v>
                </c:pt>
                <c:pt idx="21">
                  <c:v>-6.1211571150542099E-2</c:v>
                </c:pt>
                <c:pt idx="22">
                  <c:v>-6.0566037754602564E-2</c:v>
                </c:pt>
                <c:pt idx="23">
                  <c:v>-5.8753218698860077E-2</c:v>
                </c:pt>
                <c:pt idx="24">
                  <c:v>-5.9426663113445133E-2</c:v>
                </c:pt>
                <c:pt idx="25">
                  <c:v>-5.7418470417936684E-2</c:v>
                </c:pt>
                <c:pt idx="26">
                  <c:v>-5.9090275987498497E-2</c:v>
                </c:pt>
                <c:pt idx="27">
                  <c:v>-5.9340616060374662E-2</c:v>
                </c:pt>
                <c:pt idx="28">
                  <c:v>-6.2622485279519968E-2</c:v>
                </c:pt>
                <c:pt idx="29">
                  <c:v>-6.8976416511919769E-2</c:v>
                </c:pt>
                <c:pt idx="30">
                  <c:v>-7.1260540733781519E-2</c:v>
                </c:pt>
                <c:pt idx="31">
                  <c:v>-7.611380209076879E-2</c:v>
                </c:pt>
                <c:pt idx="32">
                  <c:v>-8.325386078142738E-2</c:v>
                </c:pt>
                <c:pt idx="33">
                  <c:v>-8.793496497368003E-2</c:v>
                </c:pt>
                <c:pt idx="34">
                  <c:v>-9.1679033943409927E-2</c:v>
                </c:pt>
                <c:pt idx="35">
                  <c:v>-9.3456029349850755E-2</c:v>
                </c:pt>
                <c:pt idx="36">
                  <c:v>-9.5837871039280209E-2</c:v>
                </c:pt>
                <c:pt idx="37">
                  <c:v>-9.800694377465291E-2</c:v>
                </c:pt>
                <c:pt idx="38">
                  <c:v>-9.9981015381411908E-2</c:v>
                </c:pt>
                <c:pt idx="39">
                  <c:v>-0.10128911492355797</c:v>
                </c:pt>
                <c:pt idx="40">
                  <c:v>-0.10298406158498785</c:v>
                </c:pt>
                <c:pt idx="41">
                  <c:v>-0.10523774880915082</c:v>
                </c:pt>
                <c:pt idx="42">
                  <c:v>-0.10641691348555016</c:v>
                </c:pt>
                <c:pt idx="43">
                  <c:v>-0.10693175250895182</c:v>
                </c:pt>
                <c:pt idx="44">
                  <c:v>-0.10635004244766721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9F-BD42-84D7-935AE87CA97A}"/>
            </c:ext>
          </c:extLst>
        </c:ser>
        <c:ser>
          <c:idx val="10"/>
          <c:order val="10"/>
          <c:tx>
            <c:strRef>
              <c:f>'WIND ONSHORE'!$AJ$54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ONSHORE'!$AJ$55:$AJ$99</c:f>
              <c:numCache>
                <c:formatCode>0.00%</c:formatCode>
                <c:ptCount val="45"/>
                <c:pt idx="0">
                  <c:v>-0.1364155872299726</c:v>
                </c:pt>
                <c:pt idx="1">
                  <c:v>-6.7186790425282639E-2</c:v>
                </c:pt>
                <c:pt idx="2">
                  <c:v>-5.6094652226548192E-2</c:v>
                </c:pt>
                <c:pt idx="3">
                  <c:v>-6.0121323951784711E-2</c:v>
                </c:pt>
                <c:pt idx="4">
                  <c:v>-6.3659688122311153E-2</c:v>
                </c:pt>
                <c:pt idx="5">
                  <c:v>-6.7364859407246014E-2</c:v>
                </c:pt>
                <c:pt idx="6">
                  <c:v>-7.0355624703581143E-2</c:v>
                </c:pt>
                <c:pt idx="7">
                  <c:v>-7.4428958806501133E-2</c:v>
                </c:pt>
                <c:pt idx="8">
                  <c:v>-7.7830856077998556E-2</c:v>
                </c:pt>
                <c:pt idx="9">
                  <c:v>-7.7857818714331173E-2</c:v>
                </c:pt>
                <c:pt idx="10">
                  <c:v>-8.0627440934907035E-2</c:v>
                </c:pt>
                <c:pt idx="11">
                  <c:v>-8.1089741229947165E-2</c:v>
                </c:pt>
                <c:pt idx="12">
                  <c:v>-8.1006600732362433E-2</c:v>
                </c:pt>
                <c:pt idx="13">
                  <c:v>-7.9449463887382055E-2</c:v>
                </c:pt>
                <c:pt idx="14">
                  <c:v>-7.9338743962080294E-2</c:v>
                </c:pt>
                <c:pt idx="15">
                  <c:v>-7.7300950769665366E-2</c:v>
                </c:pt>
                <c:pt idx="16">
                  <c:v>-7.7392424739175292E-2</c:v>
                </c:pt>
                <c:pt idx="17">
                  <c:v>-7.4826719958420718E-2</c:v>
                </c:pt>
                <c:pt idx="18">
                  <c:v>-7.3284576774688581E-2</c:v>
                </c:pt>
                <c:pt idx="19">
                  <c:v>-7.2468047640920297E-2</c:v>
                </c:pt>
                <c:pt idx="20">
                  <c:v>-6.9976764657265322E-2</c:v>
                </c:pt>
                <c:pt idx="21">
                  <c:v>-6.9142404891183173E-2</c:v>
                </c:pt>
                <c:pt idx="22">
                  <c:v>-6.7930390223645332E-2</c:v>
                </c:pt>
                <c:pt idx="23">
                  <c:v>-6.5622048373188635E-2</c:v>
                </c:pt>
                <c:pt idx="24">
                  <c:v>-6.5126989239748134E-2</c:v>
                </c:pt>
                <c:pt idx="25">
                  <c:v>-6.2261960020462026E-2</c:v>
                </c:pt>
                <c:pt idx="26">
                  <c:v>-6.308380444745032E-2</c:v>
                </c:pt>
                <c:pt idx="27">
                  <c:v>-6.2653579338887488E-2</c:v>
                </c:pt>
                <c:pt idx="28">
                  <c:v>-6.5128120328008521E-2</c:v>
                </c:pt>
                <c:pt idx="29">
                  <c:v>-7.0804157765717912E-2</c:v>
                </c:pt>
                <c:pt idx="30">
                  <c:v>-7.2925036835266077E-2</c:v>
                </c:pt>
                <c:pt idx="31">
                  <c:v>-7.7258537364703228E-2</c:v>
                </c:pt>
                <c:pt idx="32">
                  <c:v>-8.4064592553801165E-2</c:v>
                </c:pt>
                <c:pt idx="33">
                  <c:v>-8.829973283103898E-2</c:v>
                </c:pt>
                <c:pt idx="34">
                  <c:v>-9.1840220902313141E-2</c:v>
                </c:pt>
                <c:pt idx="35">
                  <c:v>-9.3471046350489306E-2</c:v>
                </c:pt>
                <c:pt idx="36">
                  <c:v>-9.5928509745849988E-2</c:v>
                </c:pt>
                <c:pt idx="37">
                  <c:v>-9.8276459221069867E-2</c:v>
                </c:pt>
                <c:pt idx="38">
                  <c:v>-0.10032497090281711</c:v>
                </c:pt>
                <c:pt idx="39">
                  <c:v>-0.10147177690246389</c:v>
                </c:pt>
                <c:pt idx="40">
                  <c:v>-0.10301096984446245</c:v>
                </c:pt>
                <c:pt idx="41">
                  <c:v>-0.10443646042949661</c:v>
                </c:pt>
                <c:pt idx="42">
                  <c:v>-0.10571187251169989</c:v>
                </c:pt>
                <c:pt idx="43">
                  <c:v>-0.10618881591171181</c:v>
                </c:pt>
                <c:pt idx="44">
                  <c:v>-0.10560997043289944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9F-BD42-84D7-935AE87CA97A}"/>
            </c:ext>
          </c:extLst>
        </c:ser>
        <c:ser>
          <c:idx val="11"/>
          <c:order val="11"/>
          <c:tx>
            <c:strRef>
              <c:f>'WIND ONSHORE'!$AK$54</c:f>
              <c:strCache>
                <c:ptCount val="1"/>
                <c:pt idx="0">
                  <c:v>H01F   7/066 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ONSHORE'!$AK$55:$AK$99</c:f>
              <c:numCache>
                <c:formatCode>0.00%</c:formatCode>
                <c:ptCount val="45"/>
                <c:pt idx="0">
                  <c:v>-8.1076429938632288E-2</c:v>
                </c:pt>
                <c:pt idx="1">
                  <c:v>-6.7615784862888884E-2</c:v>
                </c:pt>
                <c:pt idx="2">
                  <c:v>-6.2162571982424586E-2</c:v>
                </c:pt>
                <c:pt idx="3">
                  <c:v>-6.870358222274342E-2</c:v>
                </c:pt>
                <c:pt idx="4">
                  <c:v>-6.9081171317304291E-2</c:v>
                </c:pt>
                <c:pt idx="5">
                  <c:v>-7.325382017920834E-2</c:v>
                </c:pt>
                <c:pt idx="6">
                  <c:v>-7.6250955174252177E-2</c:v>
                </c:pt>
                <c:pt idx="7">
                  <c:v>-8.216299753737244E-2</c:v>
                </c:pt>
                <c:pt idx="8">
                  <c:v>-8.7109597283883233E-2</c:v>
                </c:pt>
                <c:pt idx="9">
                  <c:v>-8.8578420025112403E-2</c:v>
                </c:pt>
                <c:pt idx="10">
                  <c:v>-9.21717294755241E-2</c:v>
                </c:pt>
                <c:pt idx="11">
                  <c:v>-9.4739364851376129E-2</c:v>
                </c:pt>
                <c:pt idx="12">
                  <c:v>-0.10033539913282774</c:v>
                </c:pt>
                <c:pt idx="13">
                  <c:v>-0.10107218318270039</c:v>
                </c:pt>
                <c:pt idx="14">
                  <c:v>-0.10465879968826575</c:v>
                </c:pt>
                <c:pt idx="15">
                  <c:v>-0.10711949486367922</c:v>
                </c:pt>
                <c:pt idx="16">
                  <c:v>-0.10872178005265942</c:v>
                </c:pt>
                <c:pt idx="17">
                  <c:v>-0.10721166089730494</c:v>
                </c:pt>
                <c:pt idx="18">
                  <c:v>-0.10504781224400461</c:v>
                </c:pt>
                <c:pt idx="19">
                  <c:v>-0.10381220926980317</c:v>
                </c:pt>
                <c:pt idx="20">
                  <c:v>-0.1032075241358108</c:v>
                </c:pt>
                <c:pt idx="21">
                  <c:v>-9.9808812255757107E-2</c:v>
                </c:pt>
                <c:pt idx="22">
                  <c:v>-9.7690319375566048E-2</c:v>
                </c:pt>
                <c:pt idx="23">
                  <c:v>-9.4308519155521853E-2</c:v>
                </c:pt>
                <c:pt idx="24">
                  <c:v>-9.0643209915119538E-2</c:v>
                </c:pt>
                <c:pt idx="25">
                  <c:v>-8.6241208920150525E-2</c:v>
                </c:pt>
                <c:pt idx="26">
                  <c:v>-8.471992455825661E-2</c:v>
                </c:pt>
                <c:pt idx="27">
                  <c:v>-8.2180325899811058E-2</c:v>
                </c:pt>
                <c:pt idx="28">
                  <c:v>-8.2489468892682494E-2</c:v>
                </c:pt>
                <c:pt idx="29">
                  <c:v>-8.4975213200384592E-2</c:v>
                </c:pt>
                <c:pt idx="30">
                  <c:v>-8.4554794310163772E-2</c:v>
                </c:pt>
                <c:pt idx="31">
                  <c:v>-8.6437842372287021E-2</c:v>
                </c:pt>
                <c:pt idx="32">
                  <c:v>-9.1052599083476071E-2</c:v>
                </c:pt>
                <c:pt idx="33">
                  <c:v>-9.3804773458533663E-2</c:v>
                </c:pt>
                <c:pt idx="34">
                  <c:v>-9.6521721524040038E-2</c:v>
                </c:pt>
                <c:pt idx="35">
                  <c:v>-9.779863202853567E-2</c:v>
                </c:pt>
                <c:pt idx="36">
                  <c:v>-9.9671541566752286E-2</c:v>
                </c:pt>
                <c:pt idx="37">
                  <c:v>-0.1018876288021231</c:v>
                </c:pt>
                <c:pt idx="38">
                  <c:v>-0.10328334348746859</c:v>
                </c:pt>
                <c:pt idx="39">
                  <c:v>-0.10415354704986779</c:v>
                </c:pt>
                <c:pt idx="40">
                  <c:v>-0.10528246673663144</c:v>
                </c:pt>
                <c:pt idx="41">
                  <c:v>-0.10626488476109874</c:v>
                </c:pt>
                <c:pt idx="42">
                  <c:v>-0.10709007326225461</c:v>
                </c:pt>
                <c:pt idx="43">
                  <c:v>-0.10663758883413232</c:v>
                </c:pt>
                <c:pt idx="44">
                  <c:v>-0.10544075589798618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9F-BD42-84D7-935AE87CA97A}"/>
            </c:ext>
          </c:extLst>
        </c:ser>
        <c:ser>
          <c:idx val="12"/>
          <c:order val="12"/>
          <c:tx>
            <c:strRef>
              <c:f>'WIND ONSHORE'!$AL$54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ONSHORE'!$AL$55:$AL$99</c:f>
              <c:numCache>
                <c:formatCode>0.00%</c:formatCode>
                <c:ptCount val="45"/>
                <c:pt idx="0">
                  <c:v>-7.8206007952367762E-2</c:v>
                </c:pt>
                <c:pt idx="1">
                  <c:v>-6.9348357938502803E-2</c:v>
                </c:pt>
                <c:pt idx="2">
                  <c:v>-6.0305026502719072E-2</c:v>
                </c:pt>
                <c:pt idx="3">
                  <c:v>-6.7106689868130731E-2</c:v>
                </c:pt>
                <c:pt idx="4">
                  <c:v>-6.7719097661120942E-2</c:v>
                </c:pt>
                <c:pt idx="5">
                  <c:v>-7.1477704150825994E-2</c:v>
                </c:pt>
                <c:pt idx="6">
                  <c:v>-7.4482401581958624E-2</c:v>
                </c:pt>
                <c:pt idx="7">
                  <c:v>-8.0343369470128434E-2</c:v>
                </c:pt>
                <c:pt idx="8">
                  <c:v>-8.5198549306039872E-2</c:v>
                </c:pt>
                <c:pt idx="9">
                  <c:v>-8.6777436104199746E-2</c:v>
                </c:pt>
                <c:pt idx="10">
                  <c:v>-9.0159233504042091E-2</c:v>
                </c:pt>
                <c:pt idx="11">
                  <c:v>-9.2569028145395582E-2</c:v>
                </c:pt>
                <c:pt idx="12">
                  <c:v>-9.8648777292485001E-2</c:v>
                </c:pt>
                <c:pt idx="13">
                  <c:v>-9.9470251854850478E-2</c:v>
                </c:pt>
                <c:pt idx="14">
                  <c:v>-0.10303185258359349</c:v>
                </c:pt>
                <c:pt idx="15">
                  <c:v>-0.10553919883008267</c:v>
                </c:pt>
                <c:pt idx="16">
                  <c:v>-0.10720505314816076</c:v>
                </c:pt>
                <c:pt idx="17">
                  <c:v>-0.10615181319830758</c:v>
                </c:pt>
                <c:pt idx="18">
                  <c:v>-0.10412093397224154</c:v>
                </c:pt>
                <c:pt idx="19">
                  <c:v>-0.10346474938085926</c:v>
                </c:pt>
                <c:pt idx="20">
                  <c:v>-0.10279103186393423</c:v>
                </c:pt>
                <c:pt idx="21">
                  <c:v>-9.9503471025229273E-2</c:v>
                </c:pt>
                <c:pt idx="22">
                  <c:v>-9.7371390391938428E-2</c:v>
                </c:pt>
                <c:pt idx="23">
                  <c:v>-9.4083026396769687E-2</c:v>
                </c:pt>
                <c:pt idx="24">
                  <c:v>-9.0559906212655306E-2</c:v>
                </c:pt>
                <c:pt idx="25">
                  <c:v>-8.6231022817484626E-2</c:v>
                </c:pt>
                <c:pt idx="26">
                  <c:v>-8.4738293114484775E-2</c:v>
                </c:pt>
                <c:pt idx="27">
                  <c:v>-8.2233396947041015E-2</c:v>
                </c:pt>
                <c:pt idx="28">
                  <c:v>-8.2416201948345202E-2</c:v>
                </c:pt>
                <c:pt idx="29">
                  <c:v>-8.4802732863818564E-2</c:v>
                </c:pt>
                <c:pt idx="30">
                  <c:v>-8.4329570686891286E-2</c:v>
                </c:pt>
                <c:pt idx="31">
                  <c:v>-8.6200313798405204E-2</c:v>
                </c:pt>
                <c:pt idx="32">
                  <c:v>-9.0826220462709273E-2</c:v>
                </c:pt>
                <c:pt idx="33">
                  <c:v>-9.3597287231713011E-2</c:v>
                </c:pt>
                <c:pt idx="34">
                  <c:v>-9.6177917387917367E-2</c:v>
                </c:pt>
                <c:pt idx="35">
                  <c:v>-9.7419991720453569E-2</c:v>
                </c:pt>
                <c:pt idx="36">
                  <c:v>-9.9362363940402765E-2</c:v>
                </c:pt>
                <c:pt idx="37">
                  <c:v>-0.10162511797171037</c:v>
                </c:pt>
                <c:pt idx="38">
                  <c:v>-0.10298675748122654</c:v>
                </c:pt>
                <c:pt idx="39">
                  <c:v>-0.10385756279965275</c:v>
                </c:pt>
                <c:pt idx="40">
                  <c:v>-0.10499670992910004</c:v>
                </c:pt>
                <c:pt idx="41">
                  <c:v>-0.1059751472584376</c:v>
                </c:pt>
                <c:pt idx="42">
                  <c:v>-0.10679705599036216</c:v>
                </c:pt>
                <c:pt idx="43">
                  <c:v>-0.1063523013902139</c:v>
                </c:pt>
                <c:pt idx="44">
                  <c:v>-0.10515590607307523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39F-BD42-84D7-935AE87CA97A}"/>
            </c:ext>
          </c:extLst>
        </c:ser>
        <c:ser>
          <c:idx val="13"/>
          <c:order val="13"/>
          <c:tx>
            <c:strRef>
              <c:f>'WIND ONSHORE'!$AM$54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ONSHORE'!$AM$55:$AM$99</c:f>
              <c:numCache>
                <c:formatCode>0.00%</c:formatCode>
                <c:ptCount val="45"/>
                <c:pt idx="0">
                  <c:v>-7.8206007952367762E-2</c:v>
                </c:pt>
                <c:pt idx="1">
                  <c:v>-6.9348357938502803E-2</c:v>
                </c:pt>
                <c:pt idx="2">
                  <c:v>-6.0305026502719072E-2</c:v>
                </c:pt>
                <c:pt idx="3">
                  <c:v>-6.7106689868130731E-2</c:v>
                </c:pt>
                <c:pt idx="4">
                  <c:v>-6.7719097661120942E-2</c:v>
                </c:pt>
                <c:pt idx="5">
                  <c:v>-7.1477704150825994E-2</c:v>
                </c:pt>
                <c:pt idx="6">
                  <c:v>-7.4482401581958624E-2</c:v>
                </c:pt>
                <c:pt idx="7">
                  <c:v>-8.0343369470128434E-2</c:v>
                </c:pt>
                <c:pt idx="8">
                  <c:v>-8.5198549306039872E-2</c:v>
                </c:pt>
                <c:pt idx="9">
                  <c:v>-8.6777436104199746E-2</c:v>
                </c:pt>
                <c:pt idx="10">
                  <c:v>-9.0159233504042091E-2</c:v>
                </c:pt>
                <c:pt idx="11">
                  <c:v>-9.2569028145395582E-2</c:v>
                </c:pt>
                <c:pt idx="12">
                  <c:v>-9.8648777292485001E-2</c:v>
                </c:pt>
                <c:pt idx="13">
                  <c:v>-9.9470251854850478E-2</c:v>
                </c:pt>
                <c:pt idx="14">
                  <c:v>-0.10303185258359349</c:v>
                </c:pt>
                <c:pt idx="15">
                  <c:v>-0.10553919883008267</c:v>
                </c:pt>
                <c:pt idx="16">
                  <c:v>-0.10720505314816076</c:v>
                </c:pt>
                <c:pt idx="17">
                  <c:v>-0.10615181319830758</c:v>
                </c:pt>
                <c:pt idx="18">
                  <c:v>-0.10412093397224154</c:v>
                </c:pt>
                <c:pt idx="19">
                  <c:v>-0.10346474938085926</c:v>
                </c:pt>
                <c:pt idx="20">
                  <c:v>-0.10279103186393423</c:v>
                </c:pt>
                <c:pt idx="21">
                  <c:v>-9.9503471025229273E-2</c:v>
                </c:pt>
                <c:pt idx="22">
                  <c:v>-9.7371390391938428E-2</c:v>
                </c:pt>
                <c:pt idx="23">
                  <c:v>-9.4083026396769687E-2</c:v>
                </c:pt>
                <c:pt idx="24">
                  <c:v>-9.0559906212655306E-2</c:v>
                </c:pt>
                <c:pt idx="25">
                  <c:v>-8.6231022817484626E-2</c:v>
                </c:pt>
                <c:pt idx="26">
                  <c:v>-8.4738293114484775E-2</c:v>
                </c:pt>
                <c:pt idx="27">
                  <c:v>-8.2233396947041015E-2</c:v>
                </c:pt>
                <c:pt idx="28">
                  <c:v>-8.2416201948345202E-2</c:v>
                </c:pt>
                <c:pt idx="29">
                  <c:v>-8.4802732863818564E-2</c:v>
                </c:pt>
                <c:pt idx="30">
                  <c:v>-8.4329570686891286E-2</c:v>
                </c:pt>
                <c:pt idx="31">
                  <c:v>-8.6200313798405204E-2</c:v>
                </c:pt>
                <c:pt idx="32">
                  <c:v>-9.0826220462709273E-2</c:v>
                </c:pt>
                <c:pt idx="33">
                  <c:v>-9.3597287231713011E-2</c:v>
                </c:pt>
                <c:pt idx="34">
                  <c:v>-9.6169965083359954E-2</c:v>
                </c:pt>
                <c:pt idx="35">
                  <c:v>-9.7413286786684705E-2</c:v>
                </c:pt>
                <c:pt idx="36">
                  <c:v>-9.9356039682619857E-2</c:v>
                </c:pt>
                <c:pt idx="37">
                  <c:v>-0.10161901265741391</c:v>
                </c:pt>
                <c:pt idx="38">
                  <c:v>-0.10299100283427565</c:v>
                </c:pt>
                <c:pt idx="39">
                  <c:v>-0.10386128767736491</c:v>
                </c:pt>
                <c:pt idx="40">
                  <c:v>-0.10499393938842028</c:v>
                </c:pt>
                <c:pt idx="41">
                  <c:v>-0.10599219700310691</c:v>
                </c:pt>
                <c:pt idx="42">
                  <c:v>-0.10679195121387031</c:v>
                </c:pt>
                <c:pt idx="43">
                  <c:v>-0.10635350886107198</c:v>
                </c:pt>
                <c:pt idx="44">
                  <c:v>-0.20069491677218532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9F-BD42-84D7-935AE87CA97A}"/>
            </c:ext>
          </c:extLst>
        </c:ser>
        <c:ser>
          <c:idx val="14"/>
          <c:order val="14"/>
          <c:tx>
            <c:strRef>
              <c:f>'WIND ONSHORE'!$AN$54</c:f>
              <c:strCache>
                <c:ptCount val="1"/>
                <c:pt idx="0">
                  <c:v>H01F   7/1833 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ONSHORE'!$AN$55:$AN$99</c:f>
              <c:numCache>
                <c:formatCode>0.00%</c:formatCode>
                <c:ptCount val="45"/>
                <c:pt idx="0">
                  <c:v>-7.8206007952367762E-2</c:v>
                </c:pt>
                <c:pt idx="1">
                  <c:v>-6.9348357938502803E-2</c:v>
                </c:pt>
                <c:pt idx="2">
                  <c:v>-6.0305026502719072E-2</c:v>
                </c:pt>
                <c:pt idx="3">
                  <c:v>-6.7106689868130731E-2</c:v>
                </c:pt>
                <c:pt idx="4">
                  <c:v>-6.7719097661120942E-2</c:v>
                </c:pt>
                <c:pt idx="5">
                  <c:v>-7.1477704150825994E-2</c:v>
                </c:pt>
                <c:pt idx="6">
                  <c:v>-7.4482401581958624E-2</c:v>
                </c:pt>
                <c:pt idx="7">
                  <c:v>-8.0343369470128434E-2</c:v>
                </c:pt>
                <c:pt idx="8">
                  <c:v>-8.5198549306039872E-2</c:v>
                </c:pt>
                <c:pt idx="9">
                  <c:v>-8.6777436104199746E-2</c:v>
                </c:pt>
                <c:pt idx="10">
                  <c:v>-9.0159233504042091E-2</c:v>
                </c:pt>
                <c:pt idx="11">
                  <c:v>-9.2569028145395582E-2</c:v>
                </c:pt>
                <c:pt idx="12">
                  <c:v>-9.8648777292485001E-2</c:v>
                </c:pt>
                <c:pt idx="13">
                  <c:v>-9.9470251854850478E-2</c:v>
                </c:pt>
                <c:pt idx="14">
                  <c:v>-0.10303185258359349</c:v>
                </c:pt>
                <c:pt idx="15">
                  <c:v>-0.10553919883008267</c:v>
                </c:pt>
                <c:pt idx="16">
                  <c:v>-0.10720505314816076</c:v>
                </c:pt>
                <c:pt idx="17">
                  <c:v>-0.10615181319830758</c:v>
                </c:pt>
                <c:pt idx="18">
                  <c:v>-0.10412093397224154</c:v>
                </c:pt>
                <c:pt idx="19">
                  <c:v>-0.10346474938085926</c:v>
                </c:pt>
                <c:pt idx="20">
                  <c:v>-0.11652234556804719</c:v>
                </c:pt>
                <c:pt idx="21">
                  <c:v>-9.9503471025229273E-2</c:v>
                </c:pt>
                <c:pt idx="22">
                  <c:v>-9.7371390391938428E-2</c:v>
                </c:pt>
                <c:pt idx="23">
                  <c:v>-9.4083026396769687E-2</c:v>
                </c:pt>
                <c:pt idx="24">
                  <c:v>-9.0559906212655306E-2</c:v>
                </c:pt>
                <c:pt idx="25">
                  <c:v>-8.6231022817484626E-2</c:v>
                </c:pt>
                <c:pt idx="26">
                  <c:v>-8.4738293114484775E-2</c:v>
                </c:pt>
                <c:pt idx="27">
                  <c:v>-8.2233396947041015E-2</c:v>
                </c:pt>
                <c:pt idx="28">
                  <c:v>-8.2416201948345202E-2</c:v>
                </c:pt>
                <c:pt idx="29">
                  <c:v>-8.4802732863818564E-2</c:v>
                </c:pt>
                <c:pt idx="30">
                  <c:v>-8.4329570686891286E-2</c:v>
                </c:pt>
                <c:pt idx="31">
                  <c:v>-8.6200313798405204E-2</c:v>
                </c:pt>
                <c:pt idx="32">
                  <c:v>-9.0826220462709273E-2</c:v>
                </c:pt>
                <c:pt idx="33">
                  <c:v>-9.3597287231713011E-2</c:v>
                </c:pt>
                <c:pt idx="34">
                  <c:v>-9.6169965083359954E-2</c:v>
                </c:pt>
                <c:pt idx="35">
                  <c:v>-9.7413286786684705E-2</c:v>
                </c:pt>
                <c:pt idx="36">
                  <c:v>-9.9356039682619857E-2</c:v>
                </c:pt>
                <c:pt idx="37">
                  <c:v>-0.10161901265741391</c:v>
                </c:pt>
                <c:pt idx="38">
                  <c:v>-0.10299100283427565</c:v>
                </c:pt>
                <c:pt idx="39">
                  <c:v>-0.10386128767736491</c:v>
                </c:pt>
                <c:pt idx="40">
                  <c:v>-0.10499393938842028</c:v>
                </c:pt>
                <c:pt idx="41">
                  <c:v>-0.10599219700310691</c:v>
                </c:pt>
                <c:pt idx="42">
                  <c:v>-0.10679195121387031</c:v>
                </c:pt>
                <c:pt idx="43">
                  <c:v>-0.10635350886107198</c:v>
                </c:pt>
                <c:pt idx="44">
                  <c:v>-0.1067749624053812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39F-BD42-84D7-935AE87CA97A}"/>
            </c:ext>
          </c:extLst>
        </c:ser>
        <c:ser>
          <c:idx val="15"/>
          <c:order val="15"/>
          <c:tx>
            <c:strRef>
              <c:f>'WIND ONSHORE'!$AO$54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ONSHORE'!$AO$55:$AO$99</c:f>
              <c:numCache>
                <c:formatCode>0.00%</c:formatCode>
                <c:ptCount val="45"/>
                <c:pt idx="0">
                  <c:v>-7.8206007952367762E-2</c:v>
                </c:pt>
                <c:pt idx="1">
                  <c:v>-6.9348357938502803E-2</c:v>
                </c:pt>
                <c:pt idx="2">
                  <c:v>-6.0305026502719072E-2</c:v>
                </c:pt>
                <c:pt idx="3">
                  <c:v>-6.7106689868130731E-2</c:v>
                </c:pt>
                <c:pt idx="4">
                  <c:v>-6.7719097661120942E-2</c:v>
                </c:pt>
                <c:pt idx="5">
                  <c:v>-7.1477704150825994E-2</c:v>
                </c:pt>
                <c:pt idx="6">
                  <c:v>-7.4482401581958624E-2</c:v>
                </c:pt>
                <c:pt idx="7">
                  <c:v>-8.0343369470128434E-2</c:v>
                </c:pt>
                <c:pt idx="8">
                  <c:v>-8.5198549306039872E-2</c:v>
                </c:pt>
                <c:pt idx="9">
                  <c:v>-8.6777436104199746E-2</c:v>
                </c:pt>
                <c:pt idx="10">
                  <c:v>-9.0159233504042091E-2</c:v>
                </c:pt>
                <c:pt idx="11">
                  <c:v>-9.2569028145395582E-2</c:v>
                </c:pt>
                <c:pt idx="12">
                  <c:v>-9.8648777292485001E-2</c:v>
                </c:pt>
                <c:pt idx="13">
                  <c:v>-9.9470251854850478E-2</c:v>
                </c:pt>
                <c:pt idx="14">
                  <c:v>-0.10303185258359349</c:v>
                </c:pt>
                <c:pt idx="15">
                  <c:v>-0.10553919883008267</c:v>
                </c:pt>
                <c:pt idx="16">
                  <c:v>-0.10705132166889397</c:v>
                </c:pt>
                <c:pt idx="17">
                  <c:v>-0.10601076495780648</c:v>
                </c:pt>
                <c:pt idx="18">
                  <c:v>-0.10399165768133756</c:v>
                </c:pt>
                <c:pt idx="19">
                  <c:v>-0.10334668868085894</c:v>
                </c:pt>
                <c:pt idx="20">
                  <c:v>-0.10268241113596244</c:v>
                </c:pt>
                <c:pt idx="21">
                  <c:v>-9.9407241958789694E-2</c:v>
                </c:pt>
                <c:pt idx="22">
                  <c:v>-9.7286318511103143E-2</c:v>
                </c:pt>
                <c:pt idx="23">
                  <c:v>-9.3913726091914396E-2</c:v>
                </c:pt>
                <c:pt idx="24">
                  <c:v>-9.0420792588932541E-2</c:v>
                </c:pt>
                <c:pt idx="25">
                  <c:v>-8.6119500862907872E-2</c:v>
                </c:pt>
                <c:pt idx="26">
                  <c:v>-8.4553900333615983E-2</c:v>
                </c:pt>
                <c:pt idx="27">
                  <c:v>-8.2005264357370766E-2</c:v>
                </c:pt>
                <c:pt idx="28">
                  <c:v>-8.2166427212566506E-2</c:v>
                </c:pt>
                <c:pt idx="29">
                  <c:v>-8.4580459144768194E-2</c:v>
                </c:pt>
                <c:pt idx="30">
                  <c:v>-8.4255128341364283E-2</c:v>
                </c:pt>
                <c:pt idx="31">
                  <c:v>-8.6116075049535445E-2</c:v>
                </c:pt>
                <c:pt idx="32">
                  <c:v>-9.0746974559299587E-2</c:v>
                </c:pt>
                <c:pt idx="33">
                  <c:v>-9.352938708013836E-2</c:v>
                </c:pt>
                <c:pt idx="34">
                  <c:v>-9.6109947831251041E-2</c:v>
                </c:pt>
                <c:pt idx="35">
                  <c:v>-9.7350531016600295E-2</c:v>
                </c:pt>
                <c:pt idx="36">
                  <c:v>-9.9297614879233165E-2</c:v>
                </c:pt>
                <c:pt idx="37">
                  <c:v>-0.10155000602578312</c:v>
                </c:pt>
                <c:pt idx="38">
                  <c:v>-0.10295392829177152</c:v>
                </c:pt>
                <c:pt idx="39">
                  <c:v>-0.10381984507571451</c:v>
                </c:pt>
                <c:pt idx="40">
                  <c:v>-0.10490880254488966</c:v>
                </c:pt>
                <c:pt idx="41">
                  <c:v>-0.10596351898861345</c:v>
                </c:pt>
                <c:pt idx="42">
                  <c:v>-0.10682648597107514</c:v>
                </c:pt>
                <c:pt idx="43">
                  <c:v>-0.10639305444141878</c:v>
                </c:pt>
                <c:pt idx="44">
                  <c:v>-0.10519189566504916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9F-BD42-84D7-935AE87CA97A}"/>
            </c:ext>
          </c:extLst>
        </c:ser>
        <c:ser>
          <c:idx val="16"/>
          <c:order val="16"/>
          <c:tx>
            <c:strRef>
              <c:f>'WIND ONSHORE'!$AP$54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ONSHORE'!$AP$55:$AP$99</c:f>
              <c:numCache>
                <c:formatCode>0.00%</c:formatCode>
                <c:ptCount val="45"/>
                <c:pt idx="0">
                  <c:v>-7.8206007952367762E-2</c:v>
                </c:pt>
                <c:pt idx="1">
                  <c:v>-6.9348357938502803E-2</c:v>
                </c:pt>
                <c:pt idx="2">
                  <c:v>-6.0305026502719072E-2</c:v>
                </c:pt>
                <c:pt idx="3">
                  <c:v>-6.7106689868130731E-2</c:v>
                </c:pt>
                <c:pt idx="4">
                  <c:v>-6.7719097661120942E-2</c:v>
                </c:pt>
                <c:pt idx="5">
                  <c:v>-7.1477704150825994E-2</c:v>
                </c:pt>
                <c:pt idx="6">
                  <c:v>-7.4482401581958624E-2</c:v>
                </c:pt>
                <c:pt idx="7">
                  <c:v>-8.0343369470128434E-2</c:v>
                </c:pt>
                <c:pt idx="8">
                  <c:v>-8.5198549306039872E-2</c:v>
                </c:pt>
                <c:pt idx="9">
                  <c:v>-8.6777436104199746E-2</c:v>
                </c:pt>
                <c:pt idx="10">
                  <c:v>-9.0159233504042091E-2</c:v>
                </c:pt>
                <c:pt idx="11">
                  <c:v>-9.2569028145395582E-2</c:v>
                </c:pt>
                <c:pt idx="12">
                  <c:v>-9.8648777292485001E-2</c:v>
                </c:pt>
                <c:pt idx="13">
                  <c:v>-9.9291382656236493E-2</c:v>
                </c:pt>
                <c:pt idx="14">
                  <c:v>-0.10285951371300639</c:v>
                </c:pt>
                <c:pt idx="15">
                  <c:v>-0.10537555699428891</c:v>
                </c:pt>
                <c:pt idx="16">
                  <c:v>-0.10689791823264494</c:v>
                </c:pt>
                <c:pt idx="17">
                  <c:v>-0.10586999564564159</c:v>
                </c:pt>
                <c:pt idx="18">
                  <c:v>-0.10386262032751192</c:v>
                </c:pt>
                <c:pt idx="19">
                  <c:v>-0.10322882854304583</c:v>
                </c:pt>
                <c:pt idx="20">
                  <c:v>-0.10257396130918828</c:v>
                </c:pt>
                <c:pt idx="21">
                  <c:v>-9.9215199393376863E-2</c:v>
                </c:pt>
                <c:pt idx="22">
                  <c:v>-9.7031766484236059E-2</c:v>
                </c:pt>
                <c:pt idx="23">
                  <c:v>-9.3692002476702396E-2</c:v>
                </c:pt>
                <c:pt idx="24">
                  <c:v>-9.0240776585005289E-2</c:v>
                </c:pt>
                <c:pt idx="25">
                  <c:v>-8.5956151554950511E-2</c:v>
                </c:pt>
                <c:pt idx="26">
                  <c:v>-8.4424011966585333E-2</c:v>
                </c:pt>
                <c:pt idx="27">
                  <c:v>-8.18622750250102E-2</c:v>
                </c:pt>
                <c:pt idx="28">
                  <c:v>-8.1979195301118746E-2</c:v>
                </c:pt>
                <c:pt idx="29">
                  <c:v>-8.4415038229859185E-2</c:v>
                </c:pt>
                <c:pt idx="30">
                  <c:v>-8.4099610044220952E-2</c:v>
                </c:pt>
                <c:pt idx="31">
                  <c:v>-8.5968645136708433E-2</c:v>
                </c:pt>
                <c:pt idx="32">
                  <c:v>-9.0575252373583881E-2</c:v>
                </c:pt>
                <c:pt idx="33">
                  <c:v>-9.3421094165730634E-2</c:v>
                </c:pt>
                <c:pt idx="34">
                  <c:v>-9.6016776641276391E-2</c:v>
                </c:pt>
                <c:pt idx="35">
                  <c:v>-9.7268708324555475E-2</c:v>
                </c:pt>
                <c:pt idx="36">
                  <c:v>-9.9223021970570868E-2</c:v>
                </c:pt>
                <c:pt idx="37">
                  <c:v>-0.10148058427542395</c:v>
                </c:pt>
                <c:pt idx="38">
                  <c:v>-0.10287523580103963</c:v>
                </c:pt>
                <c:pt idx="39">
                  <c:v>-0.10374659696522648</c:v>
                </c:pt>
                <c:pt idx="40">
                  <c:v>-0.10484053804631188</c:v>
                </c:pt>
                <c:pt idx="41">
                  <c:v>-0.10590003539399118</c:v>
                </c:pt>
                <c:pt idx="42">
                  <c:v>-0.10676715060043851</c:v>
                </c:pt>
                <c:pt idx="43">
                  <c:v>-0.10633833750243304</c:v>
                </c:pt>
                <c:pt idx="44">
                  <c:v>-0.10514018911305312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39F-BD42-84D7-935AE87CA97A}"/>
            </c:ext>
          </c:extLst>
        </c:ser>
        <c:ser>
          <c:idx val="17"/>
          <c:order val="17"/>
          <c:tx>
            <c:strRef>
              <c:f>'WIND ONSHORE'!$AQ$54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ONSHORE'!$AQ$55:$AQ$99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-6.0851805617913035E-2</c:v>
                </c:pt>
                <c:pt idx="3">
                  <c:v>-6.7543851045669179E-2</c:v>
                </c:pt>
                <c:pt idx="4">
                  <c:v>-6.8192071453752057E-2</c:v>
                </c:pt>
                <c:pt idx="5">
                  <c:v>-7.1640898924187901E-2</c:v>
                </c:pt>
                <c:pt idx="6">
                  <c:v>-7.4917578870360546E-2</c:v>
                </c:pt>
                <c:pt idx="7">
                  <c:v>-8.1083320534398151E-2</c:v>
                </c:pt>
                <c:pt idx="8">
                  <c:v>-8.6430868349286261E-2</c:v>
                </c:pt>
                <c:pt idx="9">
                  <c:v>-8.7765246664164631E-2</c:v>
                </c:pt>
                <c:pt idx="10">
                  <c:v>-9.1399023072938679E-2</c:v>
                </c:pt>
                <c:pt idx="11">
                  <c:v>-9.4032372880130666E-2</c:v>
                </c:pt>
                <c:pt idx="12">
                  <c:v>-0.10038418275338912</c:v>
                </c:pt>
                <c:pt idx="13">
                  <c:v>-0.10087618393225617</c:v>
                </c:pt>
                <c:pt idx="14">
                  <c:v>-0.10421664308367506</c:v>
                </c:pt>
                <c:pt idx="15">
                  <c:v>-0.10679712805285491</c:v>
                </c:pt>
                <c:pt idx="16">
                  <c:v>-0.10851079161601707</c:v>
                </c:pt>
                <c:pt idx="17">
                  <c:v>-0.10767992161786544</c:v>
                </c:pt>
                <c:pt idx="18">
                  <c:v>-0.10572280346377205</c:v>
                </c:pt>
                <c:pt idx="19">
                  <c:v>-0.10558659204786014</c:v>
                </c:pt>
                <c:pt idx="20">
                  <c:v>-0.10514046691474654</c:v>
                </c:pt>
                <c:pt idx="21">
                  <c:v>-0.10158278482006478</c:v>
                </c:pt>
                <c:pt idx="22">
                  <c:v>-9.9471636359358184E-2</c:v>
                </c:pt>
                <c:pt idx="23">
                  <c:v>-9.6439542200717709E-2</c:v>
                </c:pt>
                <c:pt idx="24">
                  <c:v>-9.2942060167319207E-2</c:v>
                </c:pt>
                <c:pt idx="25">
                  <c:v>-8.8735420700531753E-2</c:v>
                </c:pt>
                <c:pt idx="26">
                  <c:v>-8.726002065504157E-2</c:v>
                </c:pt>
                <c:pt idx="27">
                  <c:v>-8.4710517046729605E-2</c:v>
                </c:pt>
                <c:pt idx="28">
                  <c:v>-8.4716848166266345E-2</c:v>
                </c:pt>
                <c:pt idx="29">
                  <c:v>-8.6674062875333635E-2</c:v>
                </c:pt>
                <c:pt idx="30">
                  <c:v>-8.6145893825471775E-2</c:v>
                </c:pt>
                <c:pt idx="31">
                  <c:v>-8.77409814357063E-2</c:v>
                </c:pt>
                <c:pt idx="32">
                  <c:v>-9.1817581932389092E-2</c:v>
                </c:pt>
                <c:pt idx="33">
                  <c:v>-9.444992898712401E-2</c:v>
                </c:pt>
                <c:pt idx="34">
                  <c:v>-9.6814211514870463E-2</c:v>
                </c:pt>
                <c:pt idx="35">
                  <c:v>-9.7941393471664751E-2</c:v>
                </c:pt>
                <c:pt idx="36">
                  <c:v>-9.975139003477862E-2</c:v>
                </c:pt>
                <c:pt idx="37">
                  <c:v>-0.1018736268268694</c:v>
                </c:pt>
                <c:pt idx="38">
                  <c:v>-0.10306263111239888</c:v>
                </c:pt>
                <c:pt idx="39">
                  <c:v>-0.10386052874140861</c:v>
                </c:pt>
                <c:pt idx="40">
                  <c:v>-0.10491647503725743</c:v>
                </c:pt>
                <c:pt idx="41">
                  <c:v>-0.10582399258535058</c:v>
                </c:pt>
                <c:pt idx="42">
                  <c:v>-0.10655683662562543</c:v>
                </c:pt>
                <c:pt idx="43">
                  <c:v>-0.10607383248317181</c:v>
                </c:pt>
                <c:pt idx="44">
                  <c:v>-0.10486930568152997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39F-BD42-84D7-935AE87CA97A}"/>
            </c:ext>
          </c:extLst>
        </c:ser>
        <c:ser>
          <c:idx val="18"/>
          <c:order val="18"/>
          <c:tx>
            <c:strRef>
              <c:f>'WIND ONSHORE'!$AR$54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ONSHORE'!$AR$55:$AR$99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-6.0851805617913035E-2</c:v>
                </c:pt>
                <c:pt idx="3">
                  <c:v>-6.7543851045669179E-2</c:v>
                </c:pt>
                <c:pt idx="4">
                  <c:v>-6.8192071453752057E-2</c:v>
                </c:pt>
                <c:pt idx="5">
                  <c:v>-7.1640898924187901E-2</c:v>
                </c:pt>
                <c:pt idx="6">
                  <c:v>-7.4917578870360546E-2</c:v>
                </c:pt>
                <c:pt idx="7">
                  <c:v>-8.1083320534398151E-2</c:v>
                </c:pt>
                <c:pt idx="8">
                  <c:v>-8.6430868349286261E-2</c:v>
                </c:pt>
                <c:pt idx="9">
                  <c:v>-8.7765246664164631E-2</c:v>
                </c:pt>
                <c:pt idx="10">
                  <c:v>-9.1399023072938679E-2</c:v>
                </c:pt>
                <c:pt idx="11">
                  <c:v>-9.4032372880130666E-2</c:v>
                </c:pt>
                <c:pt idx="12">
                  <c:v>-0.10038418275338912</c:v>
                </c:pt>
                <c:pt idx="13">
                  <c:v>-0.10087618393225617</c:v>
                </c:pt>
                <c:pt idx="14">
                  <c:v>-0.10421664308367506</c:v>
                </c:pt>
                <c:pt idx="15">
                  <c:v>-0.10679712805285491</c:v>
                </c:pt>
                <c:pt idx="16">
                  <c:v>-0.10851079161601707</c:v>
                </c:pt>
                <c:pt idx="17">
                  <c:v>-0.10767992161786544</c:v>
                </c:pt>
                <c:pt idx="18">
                  <c:v>-0.10589687128122749</c:v>
                </c:pt>
                <c:pt idx="19">
                  <c:v>-0.10576323289091594</c:v>
                </c:pt>
                <c:pt idx="20">
                  <c:v>-0.10530513513042883</c:v>
                </c:pt>
                <c:pt idx="21">
                  <c:v>-0.101741013306484</c:v>
                </c:pt>
                <c:pt idx="22">
                  <c:v>-9.961871718491988E-2</c:v>
                </c:pt>
                <c:pt idx="23">
                  <c:v>-9.6632072199302699E-2</c:v>
                </c:pt>
                <c:pt idx="24">
                  <c:v>-9.3120560981185374E-2</c:v>
                </c:pt>
                <c:pt idx="25">
                  <c:v>-8.8897480141311824E-2</c:v>
                </c:pt>
                <c:pt idx="26">
                  <c:v>-8.7405195812852332E-2</c:v>
                </c:pt>
                <c:pt idx="27">
                  <c:v>-8.4738558856694013E-2</c:v>
                </c:pt>
                <c:pt idx="28">
                  <c:v>-8.4670399135682528E-2</c:v>
                </c:pt>
                <c:pt idx="29">
                  <c:v>-8.6545541972368523E-2</c:v>
                </c:pt>
                <c:pt idx="30">
                  <c:v>-8.596575899721437E-2</c:v>
                </c:pt>
                <c:pt idx="31">
                  <c:v>-8.7534663638490495E-2</c:v>
                </c:pt>
                <c:pt idx="32">
                  <c:v>-9.148606136619053E-2</c:v>
                </c:pt>
                <c:pt idx="33">
                  <c:v>-9.4191469624942403E-2</c:v>
                </c:pt>
                <c:pt idx="34">
                  <c:v>-9.6531347078713137E-2</c:v>
                </c:pt>
                <c:pt idx="35">
                  <c:v>-9.7684711275879299E-2</c:v>
                </c:pt>
                <c:pt idx="36">
                  <c:v>-9.9533938635876895E-2</c:v>
                </c:pt>
                <c:pt idx="37">
                  <c:v>-0.10162342737657515</c:v>
                </c:pt>
                <c:pt idx="38">
                  <c:v>-0.10278187307564968</c:v>
                </c:pt>
                <c:pt idx="39">
                  <c:v>-0.10365251297217404</c:v>
                </c:pt>
                <c:pt idx="40">
                  <c:v>-0.10474098437378121</c:v>
                </c:pt>
                <c:pt idx="41">
                  <c:v>-0.10561877891728322</c:v>
                </c:pt>
                <c:pt idx="42">
                  <c:v>-0.10621597454998288</c:v>
                </c:pt>
                <c:pt idx="43">
                  <c:v>-0.10574270333890023</c:v>
                </c:pt>
                <c:pt idx="44">
                  <c:v>-0.10454028883995437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39F-BD42-84D7-935AE87CA97A}"/>
            </c:ext>
          </c:extLst>
        </c:ser>
        <c:ser>
          <c:idx val="19"/>
          <c:order val="19"/>
          <c:tx>
            <c:strRef>
              <c:f>'WIND ONSHORE'!$AS$54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ONSHORE'!$AS$55:$AS$99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-6.2632527956236417E-2</c:v>
                </c:pt>
                <c:pt idx="3">
                  <c:v>-6.863243722364698E-2</c:v>
                </c:pt>
                <c:pt idx="4">
                  <c:v>-6.9018240931609465E-2</c:v>
                </c:pt>
                <c:pt idx="5">
                  <c:v>-7.2341873813455471E-2</c:v>
                </c:pt>
                <c:pt idx="6">
                  <c:v>-7.553625495150551E-2</c:v>
                </c:pt>
                <c:pt idx="7">
                  <c:v>-8.162838525193461E-2</c:v>
                </c:pt>
                <c:pt idx="8">
                  <c:v>-8.6918505024700554E-2</c:v>
                </c:pt>
                <c:pt idx="9">
                  <c:v>-8.8203049307795101E-2</c:v>
                </c:pt>
                <c:pt idx="10">
                  <c:v>-9.1796340220926975E-2</c:v>
                </c:pt>
                <c:pt idx="11">
                  <c:v>-9.4400484116575867E-2</c:v>
                </c:pt>
                <c:pt idx="12">
                  <c:v>-0.10072649420302282</c:v>
                </c:pt>
                <c:pt idx="13">
                  <c:v>-0.10142483367792199</c:v>
                </c:pt>
                <c:pt idx="14">
                  <c:v>-0.10472704403833455</c:v>
                </c:pt>
                <c:pt idx="15">
                  <c:v>-0.10726926083269017</c:v>
                </c:pt>
                <c:pt idx="16">
                  <c:v>-0.10894651367229091</c:v>
                </c:pt>
                <c:pt idx="17">
                  <c:v>-0.10808361473036898</c:v>
                </c:pt>
                <c:pt idx="18">
                  <c:v>-0.10627525014246808</c:v>
                </c:pt>
                <c:pt idx="19">
                  <c:v>-0.10611086932831504</c:v>
                </c:pt>
                <c:pt idx="20">
                  <c:v>-0.10562723974633237</c:v>
                </c:pt>
                <c:pt idx="21">
                  <c:v>-0.10203614854994458</c:v>
                </c:pt>
                <c:pt idx="22">
                  <c:v>-9.9885856898465963E-2</c:v>
                </c:pt>
                <c:pt idx="23">
                  <c:v>-9.6822591095541921E-2</c:v>
                </c:pt>
                <c:pt idx="24">
                  <c:v>-9.329400879759786E-2</c:v>
                </c:pt>
                <c:pt idx="25">
                  <c:v>-8.9054982076573475E-2</c:v>
                </c:pt>
                <c:pt idx="26">
                  <c:v>-8.7500859552065435E-2</c:v>
                </c:pt>
                <c:pt idx="27">
                  <c:v>-8.4824909389006553E-2</c:v>
                </c:pt>
                <c:pt idx="28">
                  <c:v>-8.4713126105795844E-2</c:v>
                </c:pt>
                <c:pt idx="29">
                  <c:v>-8.6525219294238953E-2</c:v>
                </c:pt>
                <c:pt idx="30">
                  <c:v>-8.5927834737098863E-2</c:v>
                </c:pt>
                <c:pt idx="31">
                  <c:v>-8.7501145274390901E-2</c:v>
                </c:pt>
                <c:pt idx="32">
                  <c:v>-9.1438724083413137E-2</c:v>
                </c:pt>
                <c:pt idx="33">
                  <c:v>-9.4150744526768304E-2</c:v>
                </c:pt>
                <c:pt idx="34">
                  <c:v>-9.6495220308742358E-2</c:v>
                </c:pt>
                <c:pt idx="35">
                  <c:v>-9.765249020629363E-2</c:v>
                </c:pt>
                <c:pt idx="36">
                  <c:v>-9.9503916650900859E-2</c:v>
                </c:pt>
                <c:pt idx="37">
                  <c:v>-0.10159488607906808</c:v>
                </c:pt>
                <c:pt idx="38">
                  <c:v>-0.10273001063018172</c:v>
                </c:pt>
                <c:pt idx="39">
                  <c:v>-0.10360384386946875</c:v>
                </c:pt>
                <c:pt idx="40">
                  <c:v>-0.10469519252728676</c:v>
                </c:pt>
                <c:pt idx="41">
                  <c:v>-0.10558274430160353</c:v>
                </c:pt>
                <c:pt idx="42">
                  <c:v>-0.10618218833509629</c:v>
                </c:pt>
                <c:pt idx="43">
                  <c:v>-0.10571173009830015</c:v>
                </c:pt>
                <c:pt idx="44">
                  <c:v>-0.10451148459643067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39F-BD42-84D7-935AE87CA97A}"/>
            </c:ext>
          </c:extLst>
        </c:ser>
        <c:ser>
          <c:idx val="20"/>
          <c:order val="20"/>
          <c:tx>
            <c:strRef>
              <c:f>'WIND ONSHORE'!$AT$54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ONSHORE'!$AT$55:$AT$99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-6.2632527956236417E-2</c:v>
                </c:pt>
                <c:pt idx="3">
                  <c:v>-6.863243722364698E-2</c:v>
                </c:pt>
                <c:pt idx="4">
                  <c:v>-6.9018240931609465E-2</c:v>
                </c:pt>
                <c:pt idx="5">
                  <c:v>-7.2341873813455471E-2</c:v>
                </c:pt>
                <c:pt idx="6">
                  <c:v>-7.553625495150551E-2</c:v>
                </c:pt>
                <c:pt idx="7">
                  <c:v>-8.162838525193461E-2</c:v>
                </c:pt>
                <c:pt idx="8">
                  <c:v>-8.6918505024700554E-2</c:v>
                </c:pt>
                <c:pt idx="9">
                  <c:v>-8.8203049307795101E-2</c:v>
                </c:pt>
                <c:pt idx="10">
                  <c:v>-9.1796340220926975E-2</c:v>
                </c:pt>
                <c:pt idx="11">
                  <c:v>-9.4400484116575867E-2</c:v>
                </c:pt>
                <c:pt idx="12">
                  <c:v>-0.10072649420302282</c:v>
                </c:pt>
                <c:pt idx="13">
                  <c:v>-0.10142483367792199</c:v>
                </c:pt>
                <c:pt idx="14">
                  <c:v>-0.10472704403833455</c:v>
                </c:pt>
                <c:pt idx="15">
                  <c:v>-0.10726926083269017</c:v>
                </c:pt>
                <c:pt idx="16">
                  <c:v>-0.10894651367229091</c:v>
                </c:pt>
                <c:pt idx="17">
                  <c:v>-0.10808361473036898</c:v>
                </c:pt>
                <c:pt idx="18">
                  <c:v>-0.10627525014246808</c:v>
                </c:pt>
                <c:pt idx="19">
                  <c:v>-0.10611086932831504</c:v>
                </c:pt>
                <c:pt idx="20">
                  <c:v>-0.10562723974633237</c:v>
                </c:pt>
                <c:pt idx="21">
                  <c:v>-0.10203614854994458</c:v>
                </c:pt>
                <c:pt idx="22">
                  <c:v>-9.9885856898465963E-2</c:v>
                </c:pt>
                <c:pt idx="23">
                  <c:v>-9.6822591095541921E-2</c:v>
                </c:pt>
                <c:pt idx="24">
                  <c:v>-9.329400879759786E-2</c:v>
                </c:pt>
                <c:pt idx="25">
                  <c:v>-8.9054982076573475E-2</c:v>
                </c:pt>
                <c:pt idx="26">
                  <c:v>-8.7500859552065435E-2</c:v>
                </c:pt>
                <c:pt idx="27">
                  <c:v>-8.4824909389006553E-2</c:v>
                </c:pt>
                <c:pt idx="28">
                  <c:v>-8.4713126105795844E-2</c:v>
                </c:pt>
                <c:pt idx="29">
                  <c:v>-8.6513684825860082E-2</c:v>
                </c:pt>
                <c:pt idx="30">
                  <c:v>-8.591917646191527E-2</c:v>
                </c:pt>
                <c:pt idx="31">
                  <c:v>-8.7549336081753526E-2</c:v>
                </c:pt>
                <c:pt idx="32">
                  <c:v>-9.1437253593012247E-2</c:v>
                </c:pt>
                <c:pt idx="33">
                  <c:v>-9.4132703790983596E-2</c:v>
                </c:pt>
                <c:pt idx="34">
                  <c:v>-9.6467317573813771E-2</c:v>
                </c:pt>
                <c:pt idx="35">
                  <c:v>-9.760950091889331E-2</c:v>
                </c:pt>
                <c:pt idx="36">
                  <c:v>-9.9447892096436341E-2</c:v>
                </c:pt>
                <c:pt idx="37">
                  <c:v>-0.10156529023666416</c:v>
                </c:pt>
                <c:pt idx="38">
                  <c:v>-0.10270200470036472</c:v>
                </c:pt>
                <c:pt idx="39">
                  <c:v>-0.10353131139417315</c:v>
                </c:pt>
                <c:pt idx="40">
                  <c:v>-0.10463490148418986</c:v>
                </c:pt>
                <c:pt idx="41">
                  <c:v>-0.10552412442075532</c:v>
                </c:pt>
                <c:pt idx="42">
                  <c:v>-0.10612214073793136</c:v>
                </c:pt>
                <c:pt idx="43">
                  <c:v>-0.10566766746323375</c:v>
                </c:pt>
                <c:pt idx="44">
                  <c:v>-0.10447921312350039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39F-BD42-84D7-935AE87CA97A}"/>
            </c:ext>
          </c:extLst>
        </c:ser>
        <c:ser>
          <c:idx val="21"/>
          <c:order val="21"/>
          <c:tx>
            <c:strRef>
              <c:f>'WIND ONSHORE'!$AU$54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ONSHORE'!$AU$55:$AU$99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-6.2632527956236417E-2</c:v>
                </c:pt>
                <c:pt idx="3">
                  <c:v>-6.863243722364698E-2</c:v>
                </c:pt>
                <c:pt idx="4">
                  <c:v>-6.8710780106167824E-2</c:v>
                </c:pt>
                <c:pt idx="5">
                  <c:v>-7.1800028698309482E-2</c:v>
                </c:pt>
                <c:pt idx="6">
                  <c:v>-7.4792874616648186E-2</c:v>
                </c:pt>
                <c:pt idx="7">
                  <c:v>-8.0926249052273858E-2</c:v>
                </c:pt>
                <c:pt idx="8">
                  <c:v>-8.6252888878590728E-2</c:v>
                </c:pt>
                <c:pt idx="9">
                  <c:v>-8.7596876012785985E-2</c:v>
                </c:pt>
                <c:pt idx="10">
                  <c:v>-9.122494872304665E-2</c:v>
                </c:pt>
                <c:pt idx="11">
                  <c:v>-9.3856606197299519E-2</c:v>
                </c:pt>
                <c:pt idx="12">
                  <c:v>-0.10018763469893777</c:v>
                </c:pt>
                <c:pt idx="13">
                  <c:v>-0.10091783549098532</c:v>
                </c:pt>
                <c:pt idx="14">
                  <c:v>-0.10423836899511063</c:v>
                </c:pt>
                <c:pt idx="15">
                  <c:v>-0.10680480644519963</c:v>
                </c:pt>
                <c:pt idx="16">
                  <c:v>-0.1085101478905196</c:v>
                </c:pt>
                <c:pt idx="17">
                  <c:v>-0.10768280988072387</c:v>
                </c:pt>
                <c:pt idx="18">
                  <c:v>-0.10590652509373666</c:v>
                </c:pt>
                <c:pt idx="19">
                  <c:v>-0.10577257941957285</c:v>
                </c:pt>
                <c:pt idx="20">
                  <c:v>-0.10531530318545457</c:v>
                </c:pt>
                <c:pt idx="21">
                  <c:v>-0.10176092545869242</c:v>
                </c:pt>
                <c:pt idx="22">
                  <c:v>-9.9642345922701936E-2</c:v>
                </c:pt>
                <c:pt idx="23">
                  <c:v>-9.6609732039943497E-2</c:v>
                </c:pt>
                <c:pt idx="24">
                  <c:v>-9.3112791121633176E-2</c:v>
                </c:pt>
                <c:pt idx="25">
                  <c:v>-8.8903038591375494E-2</c:v>
                </c:pt>
                <c:pt idx="26">
                  <c:v>-8.7370348364816497E-2</c:v>
                </c:pt>
                <c:pt idx="27">
                  <c:v>-8.4715261542169684E-2</c:v>
                </c:pt>
                <c:pt idx="28">
                  <c:v>-8.4619357711915755E-2</c:v>
                </c:pt>
                <c:pt idx="29">
                  <c:v>-8.6432553983173399E-2</c:v>
                </c:pt>
                <c:pt idx="30">
                  <c:v>-8.58538867663311E-2</c:v>
                </c:pt>
                <c:pt idx="31">
                  <c:v>-8.7495706503713078E-2</c:v>
                </c:pt>
                <c:pt idx="32">
                  <c:v>-9.1392898373814591E-2</c:v>
                </c:pt>
                <c:pt idx="33">
                  <c:v>-9.4096880018382234E-2</c:v>
                </c:pt>
                <c:pt idx="34">
                  <c:v>-9.6437072527598811E-2</c:v>
                </c:pt>
                <c:pt idx="35">
                  <c:v>-9.7583138556285975E-2</c:v>
                </c:pt>
                <c:pt idx="36">
                  <c:v>-9.9424173842257324E-2</c:v>
                </c:pt>
                <c:pt idx="37">
                  <c:v>-0.10154355779922242</c:v>
                </c:pt>
                <c:pt idx="38">
                  <c:v>-0.10268194454518231</c:v>
                </c:pt>
                <c:pt idx="39">
                  <c:v>-0.10351272750618468</c:v>
                </c:pt>
                <c:pt idx="40">
                  <c:v>-0.10461767046746329</c:v>
                </c:pt>
                <c:pt idx="41">
                  <c:v>-0.1055082081244636</c:v>
                </c:pt>
                <c:pt idx="42">
                  <c:v>-0.1061073759829072</c:v>
                </c:pt>
                <c:pt idx="43">
                  <c:v>-0.10565401239020134</c:v>
                </c:pt>
                <c:pt idx="44">
                  <c:v>-0.11780356560213179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39F-BD42-84D7-935AE87CA97A}"/>
            </c:ext>
          </c:extLst>
        </c:ser>
        <c:ser>
          <c:idx val="22"/>
          <c:order val="22"/>
          <c:tx>
            <c:strRef>
              <c:f>'WIND ONSHORE'!$AV$54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ONSHORE'!$AV$55:$AV$99</c:f>
              <c:numCache>
                <c:formatCode>0.00%</c:formatCode>
                <c:ptCount val="45"/>
                <c:pt idx="0">
                  <c:v>-7.6531341828854016E-2</c:v>
                </c:pt>
                <c:pt idx="1">
                  <c:v>-6.9747237546579077E-2</c:v>
                </c:pt>
                <c:pt idx="2">
                  <c:v>-6.2632527956236417E-2</c:v>
                </c:pt>
                <c:pt idx="3">
                  <c:v>-6.863243722364698E-2</c:v>
                </c:pt>
                <c:pt idx="4">
                  <c:v>-6.8710780106167824E-2</c:v>
                </c:pt>
                <c:pt idx="5">
                  <c:v>-7.1800028698309482E-2</c:v>
                </c:pt>
                <c:pt idx="6">
                  <c:v>-7.4792874616648186E-2</c:v>
                </c:pt>
                <c:pt idx="7">
                  <c:v>-8.0926249052273858E-2</c:v>
                </c:pt>
                <c:pt idx="8">
                  <c:v>-8.6252888878590728E-2</c:v>
                </c:pt>
                <c:pt idx="9">
                  <c:v>-8.7596876012785985E-2</c:v>
                </c:pt>
                <c:pt idx="10">
                  <c:v>-9.122494872304665E-2</c:v>
                </c:pt>
                <c:pt idx="11">
                  <c:v>-9.3856606197299519E-2</c:v>
                </c:pt>
                <c:pt idx="12">
                  <c:v>-0.10018763469893777</c:v>
                </c:pt>
                <c:pt idx="13">
                  <c:v>-0.10091783549098532</c:v>
                </c:pt>
                <c:pt idx="14">
                  <c:v>-0.10423836899511063</c:v>
                </c:pt>
                <c:pt idx="15">
                  <c:v>-0.10680480644519963</c:v>
                </c:pt>
                <c:pt idx="16">
                  <c:v>-0.1085101478905196</c:v>
                </c:pt>
                <c:pt idx="17">
                  <c:v>-0.10768280988072387</c:v>
                </c:pt>
                <c:pt idx="18">
                  <c:v>-0.10590652509373666</c:v>
                </c:pt>
                <c:pt idx="19">
                  <c:v>-0.10577257941957285</c:v>
                </c:pt>
                <c:pt idx="20">
                  <c:v>-0.10531530318545457</c:v>
                </c:pt>
                <c:pt idx="21">
                  <c:v>-0.10176092545869242</c:v>
                </c:pt>
                <c:pt idx="22">
                  <c:v>-9.9345483818044089E-2</c:v>
                </c:pt>
                <c:pt idx="23">
                  <c:v>-9.6367695280023868E-2</c:v>
                </c:pt>
                <c:pt idx="24">
                  <c:v>-9.2912874496296594E-2</c:v>
                </c:pt>
                <c:pt idx="25">
                  <c:v>-8.8742060174337722E-2</c:v>
                </c:pt>
                <c:pt idx="26">
                  <c:v>-8.723421489743366E-2</c:v>
                </c:pt>
                <c:pt idx="27">
                  <c:v>-8.4731932936997656E-2</c:v>
                </c:pt>
                <c:pt idx="28">
                  <c:v>-8.4626123395373121E-2</c:v>
                </c:pt>
                <c:pt idx="29">
                  <c:v>-8.64272457278904E-2</c:v>
                </c:pt>
                <c:pt idx="30">
                  <c:v>-8.5856861532591977E-2</c:v>
                </c:pt>
                <c:pt idx="31">
                  <c:v>-8.7497453326200736E-2</c:v>
                </c:pt>
                <c:pt idx="32">
                  <c:v>-9.1417287643976719E-2</c:v>
                </c:pt>
                <c:pt idx="33">
                  <c:v>-9.4085676071947288E-2</c:v>
                </c:pt>
                <c:pt idx="34">
                  <c:v>-9.6494575170182006E-2</c:v>
                </c:pt>
                <c:pt idx="35">
                  <c:v>-9.7594260658211529E-2</c:v>
                </c:pt>
                <c:pt idx="36">
                  <c:v>-9.9421643133383308E-2</c:v>
                </c:pt>
                <c:pt idx="37">
                  <c:v>-0.1015465604768564</c:v>
                </c:pt>
                <c:pt idx="38">
                  <c:v>-0.10265434769341564</c:v>
                </c:pt>
                <c:pt idx="39">
                  <c:v>-0.10351143150690667</c:v>
                </c:pt>
                <c:pt idx="40">
                  <c:v>-0.10461087439222438</c:v>
                </c:pt>
                <c:pt idx="41">
                  <c:v>-0.10548832950699805</c:v>
                </c:pt>
                <c:pt idx="42">
                  <c:v>-0.10609134646672524</c:v>
                </c:pt>
                <c:pt idx="43">
                  <c:v>-0.10562397793199962</c:v>
                </c:pt>
                <c:pt idx="44">
                  <c:v>-0.10443227212820771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39F-BD42-84D7-935AE87CA97A}"/>
            </c:ext>
          </c:extLst>
        </c:ser>
        <c:ser>
          <c:idx val="23"/>
          <c:order val="23"/>
          <c:tx>
            <c:strRef>
              <c:f>'WIND ONSHORE'!$AW$54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ONSHORE'!$AW$55:$AW$99</c:f>
              <c:numCache>
                <c:formatCode>0.00%</c:formatCode>
                <c:ptCount val="45"/>
                <c:pt idx="0">
                  <c:v>-7.8659527539176266E-2</c:v>
                </c:pt>
                <c:pt idx="1">
                  <c:v>-7.2188583632029957E-2</c:v>
                </c:pt>
                <c:pt idx="2">
                  <c:v>-6.9440314345475596E-2</c:v>
                </c:pt>
                <c:pt idx="3">
                  <c:v>-7.7850267291593611E-2</c:v>
                </c:pt>
                <c:pt idx="4">
                  <c:v>-7.9912100069146286E-2</c:v>
                </c:pt>
                <c:pt idx="5">
                  <c:v>-8.51435873985249E-2</c:v>
                </c:pt>
                <c:pt idx="6">
                  <c:v>-8.9656321678232898E-2</c:v>
                </c:pt>
                <c:pt idx="7">
                  <c:v>-9.5353990963870205E-2</c:v>
                </c:pt>
                <c:pt idx="8">
                  <c:v>-0.10076944917231834</c:v>
                </c:pt>
                <c:pt idx="9">
                  <c:v>-0.10249331892796321</c:v>
                </c:pt>
                <c:pt idx="10">
                  <c:v>-0.1064790418304643</c:v>
                </c:pt>
                <c:pt idx="11">
                  <c:v>-0.10984550441912611</c:v>
                </c:pt>
                <c:pt idx="12">
                  <c:v>-0.11697245658683619</c:v>
                </c:pt>
                <c:pt idx="13">
                  <c:v>-0.12105129499960843</c:v>
                </c:pt>
                <c:pt idx="14">
                  <c:v>-0.12447009800021047</c:v>
                </c:pt>
                <c:pt idx="15">
                  <c:v>-0.13036561390998547</c:v>
                </c:pt>
                <c:pt idx="16">
                  <c:v>-0.13265285048631281</c:v>
                </c:pt>
                <c:pt idx="17">
                  <c:v>-0.13200103924193474</c:v>
                </c:pt>
                <c:pt idx="18">
                  <c:v>-0.13144361963274609</c:v>
                </c:pt>
                <c:pt idx="19">
                  <c:v>-0.13285101164155744</c:v>
                </c:pt>
                <c:pt idx="20">
                  <c:v>-0.1314925599811938</c:v>
                </c:pt>
                <c:pt idx="21">
                  <c:v>-0.12805884941883494</c:v>
                </c:pt>
                <c:pt idx="22">
                  <c:v>-0.12588751316356372</c:v>
                </c:pt>
                <c:pt idx="23">
                  <c:v>-0.12328577084071091</c:v>
                </c:pt>
                <c:pt idx="24">
                  <c:v>-0.11899214415334247</c:v>
                </c:pt>
                <c:pt idx="25">
                  <c:v>-0.11463755094058647</c:v>
                </c:pt>
                <c:pt idx="26">
                  <c:v>-0.11230903769148726</c:v>
                </c:pt>
                <c:pt idx="27">
                  <c:v>-0.10895361058056641</c:v>
                </c:pt>
                <c:pt idx="28">
                  <c:v>-0.10631860609706711</c:v>
                </c:pt>
                <c:pt idx="29">
                  <c:v>-0.10561131168005111</c:v>
                </c:pt>
                <c:pt idx="30">
                  <c:v>-0.10305537242439311</c:v>
                </c:pt>
                <c:pt idx="31">
                  <c:v>-0.1025416388866548</c:v>
                </c:pt>
                <c:pt idx="32">
                  <c:v>-0.10361036540507362</c:v>
                </c:pt>
                <c:pt idx="33">
                  <c:v>-0.10389790380015096</c:v>
                </c:pt>
                <c:pt idx="34">
                  <c:v>-0.10502894316769484</c:v>
                </c:pt>
                <c:pt idx="35">
                  <c:v>-0.10552869896792894</c:v>
                </c:pt>
                <c:pt idx="36">
                  <c:v>-0.10674528767737312</c:v>
                </c:pt>
                <c:pt idx="37">
                  <c:v>-0.10843283465006415</c:v>
                </c:pt>
                <c:pt idx="38">
                  <c:v>-0.10963234801256994</c:v>
                </c:pt>
                <c:pt idx="39">
                  <c:v>-0.11053816690354523</c:v>
                </c:pt>
                <c:pt idx="40">
                  <c:v>-0.11144799427026852</c:v>
                </c:pt>
                <c:pt idx="41">
                  <c:v>-0.11189571635273798</c:v>
                </c:pt>
                <c:pt idx="42">
                  <c:v>-0.11208142781268371</c:v>
                </c:pt>
                <c:pt idx="43">
                  <c:v>-0.11122196314029087</c:v>
                </c:pt>
                <c:pt idx="44">
                  <c:v>-0.10970296350184028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39F-BD42-84D7-935AE87CA97A}"/>
            </c:ext>
          </c:extLst>
        </c:ser>
        <c:ser>
          <c:idx val="24"/>
          <c:order val="24"/>
          <c:tx>
            <c:strRef>
              <c:f>'WIND ONSHORE'!$AX$54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ONSHORE'!$AX$55:$AX$99</c:f>
              <c:numCache>
                <c:formatCode>0.00%</c:formatCode>
                <c:ptCount val="45"/>
                <c:pt idx="0">
                  <c:v>-7.8659527539176266E-2</c:v>
                </c:pt>
                <c:pt idx="1">
                  <c:v>-7.2188583632029957E-2</c:v>
                </c:pt>
                <c:pt idx="2">
                  <c:v>-6.9440314345475596E-2</c:v>
                </c:pt>
                <c:pt idx="3">
                  <c:v>-7.7850267291593611E-2</c:v>
                </c:pt>
                <c:pt idx="4">
                  <c:v>-7.9912100069146286E-2</c:v>
                </c:pt>
                <c:pt idx="5">
                  <c:v>-8.51435873985249E-2</c:v>
                </c:pt>
                <c:pt idx="6">
                  <c:v>-8.9656321678232898E-2</c:v>
                </c:pt>
                <c:pt idx="7">
                  <c:v>-9.5353990963870205E-2</c:v>
                </c:pt>
                <c:pt idx="8">
                  <c:v>-0.10076944917231834</c:v>
                </c:pt>
                <c:pt idx="9">
                  <c:v>-0.10249331892796321</c:v>
                </c:pt>
                <c:pt idx="10">
                  <c:v>-0.1064790418304643</c:v>
                </c:pt>
                <c:pt idx="11">
                  <c:v>-0.10984550441912611</c:v>
                </c:pt>
                <c:pt idx="12">
                  <c:v>-0.11697245658683619</c:v>
                </c:pt>
                <c:pt idx="13">
                  <c:v>-0.12105129499960843</c:v>
                </c:pt>
                <c:pt idx="14">
                  <c:v>-0.12444808529541096</c:v>
                </c:pt>
                <c:pt idx="15">
                  <c:v>-0.13034049550822024</c:v>
                </c:pt>
                <c:pt idx="16">
                  <c:v>-0.13262780055632628</c:v>
                </c:pt>
                <c:pt idx="17">
                  <c:v>-0.131978261661301</c:v>
                </c:pt>
                <c:pt idx="18">
                  <c:v>-0.13142291260295835</c:v>
                </c:pt>
                <c:pt idx="19">
                  <c:v>-0.13283116983467114</c:v>
                </c:pt>
                <c:pt idx="20">
                  <c:v>-0.13147518493258692</c:v>
                </c:pt>
                <c:pt idx="21">
                  <c:v>-0.12804483131098887</c:v>
                </c:pt>
                <c:pt idx="22">
                  <c:v>-0.12587583510928324</c:v>
                </c:pt>
                <c:pt idx="23">
                  <c:v>-0.12327619300921389</c:v>
                </c:pt>
                <c:pt idx="24">
                  <c:v>-0.11898517210798398</c:v>
                </c:pt>
                <c:pt idx="25">
                  <c:v>-0.11463281301007888</c:v>
                </c:pt>
                <c:pt idx="26">
                  <c:v>-0.11230548419207564</c:v>
                </c:pt>
                <c:pt idx="27">
                  <c:v>-0.10895136195296007</c:v>
                </c:pt>
                <c:pt idx="28">
                  <c:v>-0.1063172493444644</c:v>
                </c:pt>
                <c:pt idx="29">
                  <c:v>-0.10561026985669331</c:v>
                </c:pt>
                <c:pt idx="30">
                  <c:v>-0.10305493309940561</c:v>
                </c:pt>
                <c:pt idx="31">
                  <c:v>-0.11852236906760438</c:v>
                </c:pt>
                <c:pt idx="32">
                  <c:v>-0.1036099903265344</c:v>
                </c:pt>
                <c:pt idx="33">
                  <c:v>-0.10389723347087609</c:v>
                </c:pt>
                <c:pt idx="34">
                  <c:v>-0.10502819044855249</c:v>
                </c:pt>
                <c:pt idx="35">
                  <c:v>-0.10552797261074975</c:v>
                </c:pt>
                <c:pt idx="36">
                  <c:v>-0.10674448667941372</c:v>
                </c:pt>
                <c:pt idx="37">
                  <c:v>-0.10843191833057408</c:v>
                </c:pt>
                <c:pt idx="38">
                  <c:v>-0.11533485251910436</c:v>
                </c:pt>
                <c:pt idx="39">
                  <c:v>-0.11053719229119086</c:v>
                </c:pt>
                <c:pt idx="40">
                  <c:v>-0.11144701865160345</c:v>
                </c:pt>
                <c:pt idx="41">
                  <c:v>-0.11189478610340864</c:v>
                </c:pt>
                <c:pt idx="42">
                  <c:v>-0.11208055421314533</c:v>
                </c:pt>
                <c:pt idx="43">
                  <c:v>-0.11121765955690088</c:v>
                </c:pt>
                <c:pt idx="44">
                  <c:v>-0.1096989762367756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39F-BD42-84D7-935AE87CA97A}"/>
            </c:ext>
          </c:extLst>
        </c:ser>
        <c:ser>
          <c:idx val="25"/>
          <c:order val="25"/>
          <c:tx>
            <c:strRef>
              <c:f>'WIND ONSHORE'!$AY$54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ONSHORE'!$AY$55:$AY$99</c:f>
              <c:numCache>
                <c:formatCode>0.00%</c:formatCode>
                <c:ptCount val="45"/>
                <c:pt idx="0">
                  <c:v>-8.1186521669873613E-2</c:v>
                </c:pt>
                <c:pt idx="1">
                  <c:v>-7.3403563583205766E-2</c:v>
                </c:pt>
                <c:pt idx="2">
                  <c:v>-7.1281171788301512E-2</c:v>
                </c:pt>
                <c:pt idx="3">
                  <c:v>-7.8339268295390507E-2</c:v>
                </c:pt>
                <c:pt idx="4">
                  <c:v>-8.0480248544289035E-2</c:v>
                </c:pt>
                <c:pt idx="5">
                  <c:v>-8.5244202919076195E-2</c:v>
                </c:pt>
                <c:pt idx="6">
                  <c:v>-8.9957493638787356E-2</c:v>
                </c:pt>
                <c:pt idx="7">
                  <c:v>-9.5434742442697451E-2</c:v>
                </c:pt>
                <c:pt idx="8">
                  <c:v>-0.10041384134604314</c:v>
                </c:pt>
                <c:pt idx="9">
                  <c:v>-0.10238853969597184</c:v>
                </c:pt>
                <c:pt idx="10">
                  <c:v>-0.106336853440958</c:v>
                </c:pt>
                <c:pt idx="11">
                  <c:v>-0.10997293382629669</c:v>
                </c:pt>
                <c:pt idx="12">
                  <c:v>-0.11759180467993191</c:v>
                </c:pt>
                <c:pt idx="13">
                  <c:v>-0.12260708453090541</c:v>
                </c:pt>
                <c:pt idx="14">
                  <c:v>-0.12659509084954956</c:v>
                </c:pt>
                <c:pt idx="15">
                  <c:v>-0.13233418813288078</c:v>
                </c:pt>
                <c:pt idx="16">
                  <c:v>-0.13433845581717752</c:v>
                </c:pt>
                <c:pt idx="17">
                  <c:v>-0.13391745745027461</c:v>
                </c:pt>
                <c:pt idx="18">
                  <c:v>-0.13336599845344277</c:v>
                </c:pt>
                <c:pt idx="19">
                  <c:v>-0.13491228242499409</c:v>
                </c:pt>
                <c:pt idx="20">
                  <c:v>-0.13385711524488297</c:v>
                </c:pt>
                <c:pt idx="21">
                  <c:v>-0.12990390950133635</c:v>
                </c:pt>
                <c:pt idx="22">
                  <c:v>-0.12785434046314326</c:v>
                </c:pt>
                <c:pt idx="23">
                  <c:v>-0.12495055873362981</c:v>
                </c:pt>
                <c:pt idx="24">
                  <c:v>-0.12069420371706685</c:v>
                </c:pt>
                <c:pt idx="25">
                  <c:v>-0.11630651734066655</c:v>
                </c:pt>
                <c:pt idx="26">
                  <c:v>-0.11379194044864793</c:v>
                </c:pt>
                <c:pt idx="27">
                  <c:v>-0.11058791930781464</c:v>
                </c:pt>
                <c:pt idx="28">
                  <c:v>-0.10816324952285195</c:v>
                </c:pt>
                <c:pt idx="29">
                  <c:v>-0.10717698543395493</c:v>
                </c:pt>
                <c:pt idx="30">
                  <c:v>-0.10430706486915109</c:v>
                </c:pt>
                <c:pt idx="31">
                  <c:v>-0.10366322353375612</c:v>
                </c:pt>
                <c:pt idx="32">
                  <c:v>-0.10458359722036115</c:v>
                </c:pt>
                <c:pt idx="33">
                  <c:v>-0.10474378676000562</c:v>
                </c:pt>
                <c:pt idx="34">
                  <c:v>-0.10577519571640948</c:v>
                </c:pt>
                <c:pt idx="35">
                  <c:v>-0.106131779399112</c:v>
                </c:pt>
                <c:pt idx="36">
                  <c:v>-0.10735843315768923</c:v>
                </c:pt>
                <c:pt idx="37">
                  <c:v>-0.10893305650093643</c:v>
                </c:pt>
                <c:pt idx="38">
                  <c:v>-0.11004406755815566</c:v>
                </c:pt>
                <c:pt idx="39">
                  <c:v>-0.11093997984557802</c:v>
                </c:pt>
                <c:pt idx="40">
                  <c:v>-0.11178066041578893</c:v>
                </c:pt>
                <c:pt idx="41">
                  <c:v>-0.11220553305099001</c:v>
                </c:pt>
                <c:pt idx="42">
                  <c:v>-0.11233573046679335</c:v>
                </c:pt>
                <c:pt idx="43">
                  <c:v>-0.11143254298289795</c:v>
                </c:pt>
                <c:pt idx="44">
                  <c:v>-0.10987438275421213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39F-BD42-84D7-935AE87CA97A}"/>
            </c:ext>
          </c:extLst>
        </c:ser>
        <c:ser>
          <c:idx val="26"/>
          <c:order val="26"/>
          <c:tx>
            <c:strRef>
              <c:f>'WIND ONSHORE'!$AZ$54</c:f>
              <c:strCache>
                <c:ptCount val="1"/>
                <c:pt idx="0">
                  <c:v>Y02E  10/76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ONSHORE'!$AZ$55:$AZ$99</c:f>
              <c:numCache>
                <c:formatCode>0.00%</c:formatCode>
                <c:ptCount val="45"/>
                <c:pt idx="0">
                  <c:v>-8.4646399436651865E-2</c:v>
                </c:pt>
                <c:pt idx="1">
                  <c:v>-7.3732131942068624E-2</c:v>
                </c:pt>
                <c:pt idx="2">
                  <c:v>-7.2711789078894862E-2</c:v>
                </c:pt>
                <c:pt idx="3">
                  <c:v>-7.8687443038467419E-2</c:v>
                </c:pt>
                <c:pt idx="4">
                  <c:v>-8.2083262652427935E-2</c:v>
                </c:pt>
                <c:pt idx="5">
                  <c:v>-8.6884152553836524E-2</c:v>
                </c:pt>
                <c:pt idx="6">
                  <c:v>-9.353952105720309E-2</c:v>
                </c:pt>
                <c:pt idx="7">
                  <c:v>-0.10064597218092686</c:v>
                </c:pt>
                <c:pt idx="8">
                  <c:v>-0.1061895386432673</c:v>
                </c:pt>
                <c:pt idx="9">
                  <c:v>-0.10833435937344815</c:v>
                </c:pt>
                <c:pt idx="10">
                  <c:v>-0.11363522455912078</c:v>
                </c:pt>
                <c:pt idx="11">
                  <c:v>-0.11748665154869387</c:v>
                </c:pt>
                <c:pt idx="12">
                  <c:v>-0.12466518173032748</c:v>
                </c:pt>
                <c:pt idx="13">
                  <c:v>-0.12990665121129896</c:v>
                </c:pt>
                <c:pt idx="14">
                  <c:v>-0.13392143248823041</c:v>
                </c:pt>
                <c:pt idx="15">
                  <c:v>-0.14078067669561922</c:v>
                </c:pt>
                <c:pt idx="16">
                  <c:v>-0.14443494183867644</c:v>
                </c:pt>
                <c:pt idx="17">
                  <c:v>-0.14474628549680912</c:v>
                </c:pt>
                <c:pt idx="18">
                  <c:v>-0.14355271485286147</c:v>
                </c:pt>
                <c:pt idx="19">
                  <c:v>-0.14552474485894296</c:v>
                </c:pt>
                <c:pt idx="20">
                  <c:v>-0.14445081514079561</c:v>
                </c:pt>
                <c:pt idx="21">
                  <c:v>-0.14080260344595963</c:v>
                </c:pt>
                <c:pt idx="22">
                  <c:v>-0.13931682989485283</c:v>
                </c:pt>
                <c:pt idx="23">
                  <c:v>-0.13611547099686039</c:v>
                </c:pt>
                <c:pt idx="24">
                  <c:v>-0.1305621486818449</c:v>
                </c:pt>
                <c:pt idx="25">
                  <c:v>-0.12526731081332032</c:v>
                </c:pt>
                <c:pt idx="26">
                  <c:v>-0.12279741575020076</c:v>
                </c:pt>
                <c:pt idx="27">
                  <c:v>-0.11901562357995976</c:v>
                </c:pt>
                <c:pt idx="28">
                  <c:v>-0.11593705546621302</c:v>
                </c:pt>
                <c:pt idx="29">
                  <c:v>-0.11461252273584233</c:v>
                </c:pt>
                <c:pt idx="30">
                  <c:v>-0.11105974221757664</c:v>
                </c:pt>
                <c:pt idx="31">
                  <c:v>-0.10976441698083172</c:v>
                </c:pt>
                <c:pt idx="32">
                  <c:v>-0.10994123568224146</c:v>
                </c:pt>
                <c:pt idx="33">
                  <c:v>-0.10937434979271932</c:v>
                </c:pt>
                <c:pt idx="34">
                  <c:v>-0.10973995361104127</c:v>
                </c:pt>
                <c:pt idx="35">
                  <c:v>-0.10956850230317805</c:v>
                </c:pt>
                <c:pt idx="36">
                  <c:v>-0.11050378595959298</c:v>
                </c:pt>
                <c:pt idx="37">
                  <c:v>-0.11163321543593541</c:v>
                </c:pt>
                <c:pt idx="38">
                  <c:v>-0.11234382054328751</c:v>
                </c:pt>
                <c:pt idx="39">
                  <c:v>-0.11284664140392076</c:v>
                </c:pt>
                <c:pt idx="40">
                  <c:v>-0.11343498121767659</c:v>
                </c:pt>
                <c:pt idx="41">
                  <c:v>-0.11372409069159628</c:v>
                </c:pt>
                <c:pt idx="42">
                  <c:v>-0.11366681373165366</c:v>
                </c:pt>
                <c:pt idx="43">
                  <c:v>-0.11262107766319507</c:v>
                </c:pt>
                <c:pt idx="44">
                  <c:v>-0.11067730557359534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39F-BD42-84D7-935AE87CA97A}"/>
            </c:ext>
          </c:extLst>
        </c:ser>
        <c:ser>
          <c:idx val="27"/>
          <c:order val="27"/>
          <c:tx>
            <c:strRef>
              <c:f>'WIND ONSHORE'!$BA$54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ONSHORE'!$X$55:$X$99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ONSHORE'!$BA$55:$BA$99</c:f>
              <c:numCache>
                <c:formatCode>0.00%</c:formatCode>
                <c:ptCount val="45"/>
                <c:pt idx="0">
                  <c:v>-8.4646399436651865E-2</c:v>
                </c:pt>
                <c:pt idx="1">
                  <c:v>-7.3732131942068624E-2</c:v>
                </c:pt>
                <c:pt idx="2">
                  <c:v>-7.2711789078894862E-2</c:v>
                </c:pt>
                <c:pt idx="3">
                  <c:v>-7.8687443038467419E-2</c:v>
                </c:pt>
                <c:pt idx="4">
                  <c:v>-8.2083262652427935E-2</c:v>
                </c:pt>
                <c:pt idx="5">
                  <c:v>-8.6884152553836524E-2</c:v>
                </c:pt>
                <c:pt idx="6">
                  <c:v>-9.353952105720309E-2</c:v>
                </c:pt>
                <c:pt idx="7">
                  <c:v>-0.10064597218092686</c:v>
                </c:pt>
                <c:pt idx="8">
                  <c:v>-0.1061895386432673</c:v>
                </c:pt>
                <c:pt idx="9">
                  <c:v>-0.10833435937344815</c:v>
                </c:pt>
                <c:pt idx="10">
                  <c:v>-0.11363522455912078</c:v>
                </c:pt>
                <c:pt idx="11">
                  <c:v>-0.11748665154869387</c:v>
                </c:pt>
                <c:pt idx="12">
                  <c:v>-0.12466518173032748</c:v>
                </c:pt>
                <c:pt idx="13">
                  <c:v>-0.12990665121129896</c:v>
                </c:pt>
                <c:pt idx="14">
                  <c:v>-0.13392143248823041</c:v>
                </c:pt>
                <c:pt idx="15">
                  <c:v>-0.14078067669561922</c:v>
                </c:pt>
                <c:pt idx="16">
                  <c:v>-0.14443494183867644</c:v>
                </c:pt>
                <c:pt idx="17">
                  <c:v>-0.14474628549680912</c:v>
                </c:pt>
                <c:pt idx="18">
                  <c:v>-0.14355271485286147</c:v>
                </c:pt>
                <c:pt idx="19">
                  <c:v>-0.14552474485894296</c:v>
                </c:pt>
                <c:pt idx="20">
                  <c:v>-0.14445081514079561</c:v>
                </c:pt>
                <c:pt idx="21">
                  <c:v>-0.14080260344595963</c:v>
                </c:pt>
                <c:pt idx="22">
                  <c:v>-0.13931682989485283</c:v>
                </c:pt>
                <c:pt idx="23">
                  <c:v>-0.13611547099686039</c:v>
                </c:pt>
                <c:pt idx="24">
                  <c:v>-0.1305621486818449</c:v>
                </c:pt>
                <c:pt idx="25">
                  <c:v>-0.12526731081332032</c:v>
                </c:pt>
                <c:pt idx="26">
                  <c:v>-0.12279741575020076</c:v>
                </c:pt>
                <c:pt idx="27">
                  <c:v>-0.11901562357995976</c:v>
                </c:pt>
                <c:pt idx="28">
                  <c:v>-0.11593705546621302</c:v>
                </c:pt>
                <c:pt idx="29">
                  <c:v>-0.11461252273584233</c:v>
                </c:pt>
                <c:pt idx="30">
                  <c:v>-0.11105974221757664</c:v>
                </c:pt>
                <c:pt idx="31">
                  <c:v>-0.10974707585766286</c:v>
                </c:pt>
                <c:pt idx="32">
                  <c:v>-0.10992648595740506</c:v>
                </c:pt>
                <c:pt idx="33">
                  <c:v>-0.10936214987078108</c:v>
                </c:pt>
                <c:pt idx="34">
                  <c:v>-0.10972945905352582</c:v>
                </c:pt>
                <c:pt idx="35">
                  <c:v>-0.10955935735107858</c:v>
                </c:pt>
                <c:pt idx="36">
                  <c:v>-0.11049076699956606</c:v>
                </c:pt>
                <c:pt idx="37">
                  <c:v>-0.11162420231373427</c:v>
                </c:pt>
                <c:pt idx="38">
                  <c:v>-0.11233540298351519</c:v>
                </c:pt>
                <c:pt idx="39">
                  <c:v>-0.11283879016188858</c:v>
                </c:pt>
                <c:pt idx="40">
                  <c:v>-0.11341772092543501</c:v>
                </c:pt>
                <c:pt idx="41">
                  <c:v>-0.11370469246003234</c:v>
                </c:pt>
                <c:pt idx="42">
                  <c:v>-0.11361968953402823</c:v>
                </c:pt>
                <c:pt idx="43">
                  <c:v>-0.1125750518989761</c:v>
                </c:pt>
                <c:pt idx="44">
                  <c:v>-0.11062992827312856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39F-BD42-84D7-935AE87CA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36416"/>
        <c:axId val="840412751"/>
      </c:scatterChart>
      <c:valAx>
        <c:axId val="1519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12751"/>
        <c:crosses val="autoZero"/>
        <c:crossBetween val="midCat"/>
      </c:valAx>
      <c:valAx>
        <c:axId val="8404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83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'WIND ONSHORE'!$B$181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ONSHORE'!$B$182:$B$226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-0.11963153643736135</c:v>
                </c:pt>
                <c:pt idx="13">
                  <c:v>-0.11963153643736135</c:v>
                </c:pt>
                <c:pt idx="14">
                  <c:v>-0.11963153643736135</c:v>
                </c:pt>
                <c:pt idx="15">
                  <c:v>-0.11963153643736135</c:v>
                </c:pt>
                <c:pt idx="16">
                  <c:v>-0.11963153643736135</c:v>
                </c:pt>
                <c:pt idx="17">
                  <c:v>-0.11963153643736135</c:v>
                </c:pt>
                <c:pt idx="18">
                  <c:v>-0.10873564414790426</c:v>
                </c:pt>
                <c:pt idx="19">
                  <c:v>-0.10873564414790426</c:v>
                </c:pt>
                <c:pt idx="20">
                  <c:v>-0.10873564414790426</c:v>
                </c:pt>
                <c:pt idx="21">
                  <c:v>-0.10873564414790426</c:v>
                </c:pt>
                <c:pt idx="22">
                  <c:v>-0.10873564414790426</c:v>
                </c:pt>
                <c:pt idx="23">
                  <c:v>-8.4302913637333221E-2</c:v>
                </c:pt>
                <c:pt idx="24">
                  <c:v>-8.4302913637333221E-2</c:v>
                </c:pt>
                <c:pt idx="25">
                  <c:v>-8.4302913637333221E-2</c:v>
                </c:pt>
                <c:pt idx="26">
                  <c:v>-8.4317775460516775E-2</c:v>
                </c:pt>
                <c:pt idx="27">
                  <c:v>-7.1429652445521574E-2</c:v>
                </c:pt>
                <c:pt idx="28">
                  <c:v>-9.0935906633793584E-2</c:v>
                </c:pt>
                <c:pt idx="29">
                  <c:v>-0.10100272738400495</c:v>
                </c:pt>
                <c:pt idx="30">
                  <c:v>-9.3495607839900963E-2</c:v>
                </c:pt>
                <c:pt idx="31">
                  <c:v>-8.7201172399672844E-2</c:v>
                </c:pt>
                <c:pt idx="32">
                  <c:v>-0.10741878943203464</c:v>
                </c:pt>
                <c:pt idx="33">
                  <c:v>-7.4346314905113786E-2</c:v>
                </c:pt>
                <c:pt idx="34">
                  <c:v>-7.864127281347022E-2</c:v>
                </c:pt>
                <c:pt idx="35">
                  <c:v>-7.5878713427423694E-2</c:v>
                </c:pt>
                <c:pt idx="36">
                  <c:v>-7.7541530605459208E-2</c:v>
                </c:pt>
                <c:pt idx="37">
                  <c:v>-8.3627175689751754E-2</c:v>
                </c:pt>
                <c:pt idx="38">
                  <c:v>-7.8342515405447899E-2</c:v>
                </c:pt>
                <c:pt idx="39">
                  <c:v>-8.328953089618707E-2</c:v>
                </c:pt>
                <c:pt idx="40">
                  <c:v>-8.7668463162114518E-2</c:v>
                </c:pt>
                <c:pt idx="41">
                  <c:v>-9.4247490771329212E-2</c:v>
                </c:pt>
                <c:pt idx="42">
                  <c:v>-9.4773626079488249E-2</c:v>
                </c:pt>
                <c:pt idx="43">
                  <c:v>-9.4786279302699339E-2</c:v>
                </c:pt>
                <c:pt idx="44">
                  <c:v>-9.7975703496669952E-2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4E-7A45-8990-FFFAD28E497A}"/>
            </c:ext>
          </c:extLst>
        </c:ser>
        <c:ser>
          <c:idx val="1"/>
          <c:order val="1"/>
          <c:tx>
            <c:strRef>
              <c:f>'WIND ONSHORE'!$C$181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ONSHORE'!$C$182:$C$226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-4.6621460494314926E-2</c:v>
                </c:pt>
                <c:pt idx="3">
                  <c:v>-5.2850975846424952E-2</c:v>
                </c:pt>
                <c:pt idx="4">
                  <c:v>-5.8058359115934155E-2</c:v>
                </c:pt>
                <c:pt idx="5">
                  <c:v>-6.1378457567304756E-2</c:v>
                </c:pt>
                <c:pt idx="6">
                  <c:v>-6.6295400886688838E-2</c:v>
                </c:pt>
                <c:pt idx="7">
                  <c:v>-6.6295400886688838E-2</c:v>
                </c:pt>
                <c:pt idx="8">
                  <c:v>-6.6295400886688838E-2</c:v>
                </c:pt>
                <c:pt idx="9">
                  <c:v>-7.0347848038237348E-2</c:v>
                </c:pt>
                <c:pt idx="10">
                  <c:v>-7.0347848038237348E-2</c:v>
                </c:pt>
                <c:pt idx="11">
                  <c:v>-7.1945797358492491E-2</c:v>
                </c:pt>
                <c:pt idx="12">
                  <c:v>-7.4965638324877348E-2</c:v>
                </c:pt>
                <c:pt idx="13">
                  <c:v>-7.7636013346849109E-2</c:v>
                </c:pt>
                <c:pt idx="14">
                  <c:v>-7.7636013346849109E-2</c:v>
                </c:pt>
                <c:pt idx="15">
                  <c:v>-7.7636013346849109E-2</c:v>
                </c:pt>
                <c:pt idx="16">
                  <c:v>-8.5849391039455991E-2</c:v>
                </c:pt>
                <c:pt idx="17">
                  <c:v>-8.5849391039455991E-2</c:v>
                </c:pt>
                <c:pt idx="18">
                  <c:v>-8.6819447512426207E-2</c:v>
                </c:pt>
                <c:pt idx="19">
                  <c:v>-7.6508459831529541E-2</c:v>
                </c:pt>
                <c:pt idx="20">
                  <c:v>-7.8199804234035164E-2</c:v>
                </c:pt>
                <c:pt idx="21">
                  <c:v>-7.8199804234035164E-2</c:v>
                </c:pt>
                <c:pt idx="22">
                  <c:v>-7.7693462851029071E-2</c:v>
                </c:pt>
                <c:pt idx="23">
                  <c:v>-7.5183481938875807E-2</c:v>
                </c:pt>
                <c:pt idx="24">
                  <c:v>-7.4195960755568335E-2</c:v>
                </c:pt>
                <c:pt idx="25">
                  <c:v>-8.012165772662494E-2</c:v>
                </c:pt>
                <c:pt idx="26">
                  <c:v>-8.4725065266062716E-2</c:v>
                </c:pt>
                <c:pt idx="27">
                  <c:v>-6.4100194720634218E-2</c:v>
                </c:pt>
                <c:pt idx="28">
                  <c:v>-6.8732275114239738E-2</c:v>
                </c:pt>
                <c:pt idx="29">
                  <c:v>-7.8610784632941799E-2</c:v>
                </c:pt>
                <c:pt idx="30">
                  <c:v>-8.2838707154961777E-2</c:v>
                </c:pt>
                <c:pt idx="31">
                  <c:v>-8.1515717237252705E-2</c:v>
                </c:pt>
                <c:pt idx="32">
                  <c:v>-8.832641606491054E-2</c:v>
                </c:pt>
                <c:pt idx="33">
                  <c:v>-7.9532948012766669E-2</c:v>
                </c:pt>
                <c:pt idx="34">
                  <c:v>-8.7387872362490904E-2</c:v>
                </c:pt>
                <c:pt idx="35">
                  <c:v>-8.3569611753480322E-2</c:v>
                </c:pt>
                <c:pt idx="36">
                  <c:v>-8.6144014954472437E-2</c:v>
                </c:pt>
                <c:pt idx="37">
                  <c:v>-8.9672397667792447E-2</c:v>
                </c:pt>
                <c:pt idx="38">
                  <c:v>-9.0362584457203465E-2</c:v>
                </c:pt>
                <c:pt idx="39">
                  <c:v>-9.6952217380637085E-2</c:v>
                </c:pt>
                <c:pt idx="40">
                  <c:v>-0.10045361493010363</c:v>
                </c:pt>
                <c:pt idx="41">
                  <c:v>-0.10270847406127936</c:v>
                </c:pt>
                <c:pt idx="42">
                  <c:v>-0.10330395572478446</c:v>
                </c:pt>
                <c:pt idx="43">
                  <c:v>-0.10624248210337661</c:v>
                </c:pt>
                <c:pt idx="44">
                  <c:v>-0.10727504309855218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4E-7A45-8990-FFFAD28E497A}"/>
            </c:ext>
          </c:extLst>
        </c:ser>
        <c:ser>
          <c:idx val="2"/>
          <c:order val="2"/>
          <c:tx>
            <c:strRef>
              <c:f>'WIND ONSHORE'!$D$181</c:f>
              <c:strCache>
                <c:ptCount val="1"/>
                <c:pt idx="0">
                  <c:v>F24D2200/15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ONSHORE'!$D$182:$D$226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-0.13698575541179514</c:v>
                </c:pt>
                <c:pt idx="3">
                  <c:v>-0.10500798743123441</c:v>
                </c:pt>
                <c:pt idx="4">
                  <c:v>-0.10618018187210521</c:v>
                </c:pt>
                <c:pt idx="5">
                  <c:v>-9.7585816131992242E-2</c:v>
                </c:pt>
                <c:pt idx="6">
                  <c:v>-9.1270840497202133E-2</c:v>
                </c:pt>
                <c:pt idx="7">
                  <c:v>-9.1270840497202133E-2</c:v>
                </c:pt>
                <c:pt idx="8">
                  <c:v>-9.1270840497202133E-2</c:v>
                </c:pt>
                <c:pt idx="9">
                  <c:v>-9.3449555688874697E-2</c:v>
                </c:pt>
                <c:pt idx="10">
                  <c:v>-9.3449555688874697E-2</c:v>
                </c:pt>
                <c:pt idx="11">
                  <c:v>-9.2410426539851986E-2</c:v>
                </c:pt>
                <c:pt idx="12">
                  <c:v>-9.4145489610001021E-2</c:v>
                </c:pt>
                <c:pt idx="13">
                  <c:v>-0.10997239739786357</c:v>
                </c:pt>
                <c:pt idx="14">
                  <c:v>-0.10997239739786357</c:v>
                </c:pt>
                <c:pt idx="15">
                  <c:v>-0.10997239739786357</c:v>
                </c:pt>
                <c:pt idx="16">
                  <c:v>-0.11408707304825971</c:v>
                </c:pt>
                <c:pt idx="17">
                  <c:v>-0.11408707304825971</c:v>
                </c:pt>
                <c:pt idx="18">
                  <c:v>-0.11320493140698606</c:v>
                </c:pt>
                <c:pt idx="19">
                  <c:v>-9.8275273178407452E-2</c:v>
                </c:pt>
                <c:pt idx="20">
                  <c:v>-9.9347783635618137E-2</c:v>
                </c:pt>
                <c:pt idx="21">
                  <c:v>-9.9347783635618137E-2</c:v>
                </c:pt>
                <c:pt idx="22">
                  <c:v>-9.7270103058192836E-2</c:v>
                </c:pt>
                <c:pt idx="23">
                  <c:v>-8.9670705847453402E-2</c:v>
                </c:pt>
                <c:pt idx="24">
                  <c:v>-8.7800141805886689E-2</c:v>
                </c:pt>
                <c:pt idx="25">
                  <c:v>-9.2983623870534826E-2</c:v>
                </c:pt>
                <c:pt idx="26">
                  <c:v>-9.6658868758054961E-2</c:v>
                </c:pt>
                <c:pt idx="27">
                  <c:v>-7.3382047087544588E-2</c:v>
                </c:pt>
                <c:pt idx="28">
                  <c:v>-7.7314017707156513E-2</c:v>
                </c:pt>
                <c:pt idx="29">
                  <c:v>-8.5535225655625324E-2</c:v>
                </c:pt>
                <c:pt idx="30">
                  <c:v>-8.83119085030456E-2</c:v>
                </c:pt>
                <c:pt idx="31">
                  <c:v>-8.6779491058948111E-2</c:v>
                </c:pt>
                <c:pt idx="32">
                  <c:v>-9.2089931252787527E-2</c:v>
                </c:pt>
                <c:pt idx="33">
                  <c:v>-8.2769656630390043E-2</c:v>
                </c:pt>
                <c:pt idx="34">
                  <c:v>-8.9721802608052736E-2</c:v>
                </c:pt>
                <c:pt idx="35">
                  <c:v>-8.5620822189799162E-2</c:v>
                </c:pt>
                <c:pt idx="36">
                  <c:v>-8.7971996233783822E-2</c:v>
                </c:pt>
                <c:pt idx="37">
                  <c:v>-9.1238047259818988E-2</c:v>
                </c:pt>
                <c:pt idx="38">
                  <c:v>-9.1305382484954345E-2</c:v>
                </c:pt>
                <c:pt idx="39">
                  <c:v>-9.7575947116798845E-2</c:v>
                </c:pt>
                <c:pt idx="40">
                  <c:v>-0.1008919601458973</c:v>
                </c:pt>
                <c:pt idx="41">
                  <c:v>-0.10393866368940086</c:v>
                </c:pt>
                <c:pt idx="42">
                  <c:v>-0.10444966081440554</c:v>
                </c:pt>
                <c:pt idx="43">
                  <c:v>-0.1072314468384612</c:v>
                </c:pt>
                <c:pt idx="44">
                  <c:v>-0.1082196765162653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4E-7A45-8990-FFFAD28E497A}"/>
            </c:ext>
          </c:extLst>
        </c:ser>
        <c:ser>
          <c:idx val="3"/>
          <c:order val="3"/>
          <c:tx>
            <c:strRef>
              <c:f>'WIND ONSHORE'!$E$181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ONSHORE'!$E$182:$E$226</c:f>
              <c:numCache>
                <c:formatCode>General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-8.6776224135051483E-2</c:v>
                </c:pt>
                <c:pt idx="19">
                  <c:v>-8.4254586998720904E-2</c:v>
                </c:pt>
                <c:pt idx="20">
                  <c:v>-8.0541850136838122E-2</c:v>
                </c:pt>
                <c:pt idx="21">
                  <c:v>-7.7993348643288773E-2</c:v>
                </c:pt>
                <c:pt idx="22">
                  <c:v>-8.4175502171117356E-2</c:v>
                </c:pt>
                <c:pt idx="23">
                  <c:v>-8.2165553402992142E-2</c:v>
                </c:pt>
                <c:pt idx="24">
                  <c:v>-8.4087299150906736E-2</c:v>
                </c:pt>
                <c:pt idx="25">
                  <c:v>-8.850953566174935E-2</c:v>
                </c:pt>
                <c:pt idx="26">
                  <c:v>-9.1415606239224956E-2</c:v>
                </c:pt>
                <c:pt idx="27">
                  <c:v>-8.647543521082024E-2</c:v>
                </c:pt>
                <c:pt idx="28">
                  <c:v>-8.5925506790393347E-2</c:v>
                </c:pt>
                <c:pt idx="29">
                  <c:v>-8.8322041325901379E-2</c:v>
                </c:pt>
                <c:pt idx="30">
                  <c:v>-7.9681897360721066E-2</c:v>
                </c:pt>
                <c:pt idx="31">
                  <c:v>-8.0959377115185749E-2</c:v>
                </c:pt>
                <c:pt idx="32">
                  <c:v>-8.5499161552180625E-2</c:v>
                </c:pt>
                <c:pt idx="33">
                  <c:v>-8.8254874542573969E-2</c:v>
                </c:pt>
                <c:pt idx="34">
                  <c:v>-8.7585095023675841E-2</c:v>
                </c:pt>
                <c:pt idx="35">
                  <c:v>-9.0329379339771365E-2</c:v>
                </c:pt>
                <c:pt idx="36">
                  <c:v>-9.2839752774992901E-2</c:v>
                </c:pt>
                <c:pt idx="37">
                  <c:v>-9.4290908529487849E-2</c:v>
                </c:pt>
                <c:pt idx="38">
                  <c:v>-9.6285732735201579E-2</c:v>
                </c:pt>
                <c:pt idx="39">
                  <c:v>-9.9248936656157527E-2</c:v>
                </c:pt>
                <c:pt idx="40">
                  <c:v>-0.10151361565420558</c:v>
                </c:pt>
                <c:pt idx="41">
                  <c:v>-0.10255816416194186</c:v>
                </c:pt>
                <c:pt idx="42">
                  <c:v>-0.10327695657213976</c:v>
                </c:pt>
                <c:pt idx="43">
                  <c:v>-0.10509860383768266</c:v>
                </c:pt>
                <c:pt idx="44">
                  <c:v>-0.10593160164368898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4E-7A45-8990-FFFAD28E497A}"/>
            </c:ext>
          </c:extLst>
        </c:ser>
        <c:ser>
          <c:idx val="4"/>
          <c:order val="4"/>
          <c:tx>
            <c:strRef>
              <c:f>'WIND ONSHORE'!$F$181</c:f>
              <c:strCache>
                <c:ptCount val="1"/>
                <c:pt idx="0">
                  <c:v>E02D  27/425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ONSHORE'!$F$182:$F$226</c:f>
              <c:numCache>
                <c:formatCode>General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-8.674569034533286E-2</c:v>
                </c:pt>
                <c:pt idx="19">
                  <c:v>-8.4255847657204397E-2</c:v>
                </c:pt>
                <c:pt idx="20">
                  <c:v>-8.0582606312154637E-2</c:v>
                </c:pt>
                <c:pt idx="21">
                  <c:v>-7.8056842577032604E-2</c:v>
                </c:pt>
                <c:pt idx="22">
                  <c:v>-8.1858589313864361E-2</c:v>
                </c:pt>
                <c:pt idx="23">
                  <c:v>-8.2011736595074103E-2</c:v>
                </c:pt>
                <c:pt idx="24">
                  <c:v>-8.3830604306568191E-2</c:v>
                </c:pt>
                <c:pt idx="25">
                  <c:v>-8.767064458650542E-2</c:v>
                </c:pt>
                <c:pt idx="26">
                  <c:v>-9.0526928758580372E-2</c:v>
                </c:pt>
                <c:pt idx="27">
                  <c:v>-8.3523141625115982E-2</c:v>
                </c:pt>
                <c:pt idx="28">
                  <c:v>-8.3534998930829385E-2</c:v>
                </c:pt>
                <c:pt idx="29">
                  <c:v>-8.5809440407694781E-2</c:v>
                </c:pt>
                <c:pt idx="30">
                  <c:v>-7.868570752554549E-2</c:v>
                </c:pt>
                <c:pt idx="31">
                  <c:v>-8.1083871502472427E-2</c:v>
                </c:pt>
                <c:pt idx="32">
                  <c:v>-8.7021777562867442E-2</c:v>
                </c:pt>
                <c:pt idx="33">
                  <c:v>-9.1357869952781279E-2</c:v>
                </c:pt>
                <c:pt idx="34">
                  <c:v>-9.1777920492321918E-2</c:v>
                </c:pt>
                <c:pt idx="35">
                  <c:v>-9.461661782365649E-2</c:v>
                </c:pt>
                <c:pt idx="36">
                  <c:v>-9.8199343768994529E-2</c:v>
                </c:pt>
                <c:pt idx="37">
                  <c:v>-0.10016111554747409</c:v>
                </c:pt>
                <c:pt idx="38">
                  <c:v>-0.1034397935247271</c:v>
                </c:pt>
                <c:pt idx="39">
                  <c:v>-0.10711101680148205</c:v>
                </c:pt>
                <c:pt idx="40">
                  <c:v>-0.10990517935357058</c:v>
                </c:pt>
                <c:pt idx="41">
                  <c:v>-0.11161256552315213</c:v>
                </c:pt>
                <c:pt idx="42">
                  <c:v>-0.11315880467087269</c:v>
                </c:pt>
                <c:pt idx="43">
                  <c:v>-0.11410499107995298</c:v>
                </c:pt>
                <c:pt idx="44">
                  <c:v>-0.11518440990253354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4E-7A45-8990-FFFAD28E497A}"/>
            </c:ext>
          </c:extLst>
        </c:ser>
        <c:ser>
          <c:idx val="5"/>
          <c:order val="5"/>
          <c:tx>
            <c:strRef>
              <c:f>'WIND ONSHORE'!$G$181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ONSHORE'!$G$182:$G$226</c:f>
              <c:numCache>
                <c:formatCode>General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-8.2352013518284473E-2</c:v>
                </c:pt>
                <c:pt idx="5">
                  <c:v>-8.2588607180525297E-2</c:v>
                </c:pt>
                <c:pt idx="6">
                  <c:v>-8.9868267192325435E-2</c:v>
                </c:pt>
                <c:pt idx="7">
                  <c:v>-8.8736694683277273E-2</c:v>
                </c:pt>
                <c:pt idx="8">
                  <c:v>-9.3525584930679528E-2</c:v>
                </c:pt>
                <c:pt idx="9">
                  <c:v>-9.4517165744898102E-2</c:v>
                </c:pt>
                <c:pt idx="10">
                  <c:v>-9.5628143143300592E-2</c:v>
                </c:pt>
                <c:pt idx="11">
                  <c:v>-9.4531003343819253E-2</c:v>
                </c:pt>
                <c:pt idx="12">
                  <c:v>-9.4099619250021527E-2</c:v>
                </c:pt>
                <c:pt idx="13">
                  <c:v>-9.7513916799745415E-2</c:v>
                </c:pt>
                <c:pt idx="14">
                  <c:v>-9.5636826363293403E-2</c:v>
                </c:pt>
                <c:pt idx="15">
                  <c:v>-9.5273835320831113E-2</c:v>
                </c:pt>
                <c:pt idx="16">
                  <c:v>-9.5903872629344966E-2</c:v>
                </c:pt>
                <c:pt idx="17">
                  <c:v>-9.5965603310359748E-2</c:v>
                </c:pt>
                <c:pt idx="18">
                  <c:v>-9.8367957662058192E-2</c:v>
                </c:pt>
                <c:pt idx="19">
                  <c:v>-9.723094808863475E-2</c:v>
                </c:pt>
                <c:pt idx="20">
                  <c:v>-9.3411425375099166E-2</c:v>
                </c:pt>
                <c:pt idx="21">
                  <c:v>-9.0835173389633761E-2</c:v>
                </c:pt>
                <c:pt idx="22">
                  <c:v>-9.3079665221310393E-2</c:v>
                </c:pt>
                <c:pt idx="23">
                  <c:v>-9.2807350134219591E-2</c:v>
                </c:pt>
                <c:pt idx="24">
                  <c:v>-9.7676922004377387E-2</c:v>
                </c:pt>
                <c:pt idx="25">
                  <c:v>-9.8733561747087251E-2</c:v>
                </c:pt>
                <c:pt idx="26">
                  <c:v>-9.9953204358726344E-2</c:v>
                </c:pt>
                <c:pt idx="27">
                  <c:v>-9.4536956715199794E-2</c:v>
                </c:pt>
                <c:pt idx="28">
                  <c:v>-9.565682007280274E-2</c:v>
                </c:pt>
                <c:pt idx="29">
                  <c:v>-9.6968430962998675E-2</c:v>
                </c:pt>
                <c:pt idx="30">
                  <c:v>-8.9806051518557473E-2</c:v>
                </c:pt>
                <c:pt idx="31">
                  <c:v>-9.1193757153293253E-2</c:v>
                </c:pt>
                <c:pt idx="32">
                  <c:v>-9.5451400836821021E-2</c:v>
                </c:pt>
                <c:pt idx="33">
                  <c:v>-9.8291641666926832E-2</c:v>
                </c:pt>
                <c:pt idx="34">
                  <c:v>-9.8516275176855128E-2</c:v>
                </c:pt>
                <c:pt idx="35">
                  <c:v>-0.1007737474052316</c:v>
                </c:pt>
                <c:pt idx="36">
                  <c:v>-0.1037499442304044</c:v>
                </c:pt>
                <c:pt idx="37">
                  <c:v>-0.10526131338344613</c:v>
                </c:pt>
                <c:pt idx="38">
                  <c:v>-0.10813993144717948</c:v>
                </c:pt>
                <c:pt idx="39">
                  <c:v>-0.11120485412711067</c:v>
                </c:pt>
                <c:pt idx="40">
                  <c:v>-0.11343439117102239</c:v>
                </c:pt>
                <c:pt idx="41">
                  <c:v>-0.11712196231411254</c:v>
                </c:pt>
                <c:pt idx="42">
                  <c:v>-0.11853415602323325</c:v>
                </c:pt>
                <c:pt idx="43">
                  <c:v>-0.12009637977787468</c:v>
                </c:pt>
                <c:pt idx="44">
                  <c:v>-0.12054810340316535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4E-7A45-8990-FFFAD28E497A}"/>
            </c:ext>
          </c:extLst>
        </c:ser>
        <c:ser>
          <c:idx val="6"/>
          <c:order val="6"/>
          <c:tx>
            <c:strRef>
              <c:f>'WIND ONSHORE'!$H$181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ONSHORE'!$H$182:$H$226</c:f>
              <c:numCache>
                <c:formatCode>General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-0.10062360804644865</c:v>
                </c:pt>
                <c:pt idx="27">
                  <c:v>-9.5404748834533426E-2</c:v>
                </c:pt>
                <c:pt idx="28">
                  <c:v>-9.6414046974136469E-2</c:v>
                </c:pt>
                <c:pt idx="29">
                  <c:v>-9.7294626462182454E-2</c:v>
                </c:pt>
                <c:pt idx="30">
                  <c:v>-9.0582596188221176E-2</c:v>
                </c:pt>
                <c:pt idx="31">
                  <c:v>-9.1672881434124109E-2</c:v>
                </c:pt>
                <c:pt idx="32">
                  <c:v>-9.5570613292303541E-2</c:v>
                </c:pt>
                <c:pt idx="33">
                  <c:v>-9.8662604503158668E-2</c:v>
                </c:pt>
                <c:pt idx="34">
                  <c:v>-9.8849877813283249E-2</c:v>
                </c:pt>
                <c:pt idx="35">
                  <c:v>-0.10101517807777938</c:v>
                </c:pt>
                <c:pt idx="36">
                  <c:v>-0.1045648731505685</c:v>
                </c:pt>
                <c:pt idx="37">
                  <c:v>-0.1059392845147985</c:v>
                </c:pt>
                <c:pt idx="38">
                  <c:v>-0.10980794450555598</c:v>
                </c:pt>
                <c:pt idx="39">
                  <c:v>-0.11429537617836871</c:v>
                </c:pt>
                <c:pt idx="40">
                  <c:v>-0.11778812706398689</c:v>
                </c:pt>
                <c:pt idx="41">
                  <c:v>-0.12168841876621972</c:v>
                </c:pt>
                <c:pt idx="42">
                  <c:v>-0.12340854229675735</c:v>
                </c:pt>
                <c:pt idx="43">
                  <c:v>-0.12486967610895672</c:v>
                </c:pt>
                <c:pt idx="44">
                  <c:v>-0.12523275642396259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4E-7A45-8990-FFFAD28E497A}"/>
            </c:ext>
          </c:extLst>
        </c:ser>
        <c:ser>
          <c:idx val="7"/>
          <c:order val="7"/>
          <c:tx>
            <c:strRef>
              <c:f>'WIND ONSHORE'!$I$181</c:f>
              <c:strCache>
                <c:ptCount val="1"/>
                <c:pt idx="0">
                  <c:v>F05B2260/02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ONSHORE'!$I$182:$I$226</c:f>
              <c:numCache>
                <c:formatCode>General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-0.10116653234423623</c:v>
                </c:pt>
                <c:pt idx="27">
                  <c:v>-9.5894906633167576E-2</c:v>
                </c:pt>
                <c:pt idx="28">
                  <c:v>-9.6856231024923134E-2</c:v>
                </c:pt>
                <c:pt idx="29">
                  <c:v>-9.8222288569214666E-2</c:v>
                </c:pt>
                <c:pt idx="30">
                  <c:v>-9.1372635151065307E-2</c:v>
                </c:pt>
                <c:pt idx="31">
                  <c:v>-9.3044111323189016E-2</c:v>
                </c:pt>
                <c:pt idx="32">
                  <c:v>-9.7253555745507314E-2</c:v>
                </c:pt>
                <c:pt idx="33">
                  <c:v>-0.10001914420092128</c:v>
                </c:pt>
                <c:pt idx="34">
                  <c:v>-0.10098905226142907</c:v>
                </c:pt>
                <c:pt idx="35">
                  <c:v>-0.1027333939902475</c:v>
                </c:pt>
                <c:pt idx="36">
                  <c:v>-0.10652985392496372</c:v>
                </c:pt>
                <c:pt idx="37">
                  <c:v>-0.10835552548434657</c:v>
                </c:pt>
                <c:pt idx="38">
                  <c:v>-0.11191969342174279</c:v>
                </c:pt>
                <c:pt idx="39">
                  <c:v>-0.11559621040584256</c:v>
                </c:pt>
                <c:pt idx="40">
                  <c:v>-0.11938607973314896</c:v>
                </c:pt>
                <c:pt idx="41">
                  <c:v>-0.12481137031030698</c:v>
                </c:pt>
                <c:pt idx="42">
                  <c:v>-0.12848833019500039</c:v>
                </c:pt>
                <c:pt idx="43">
                  <c:v>-0.13116784470241571</c:v>
                </c:pt>
                <c:pt idx="44">
                  <c:v>-0.13253829080198787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E-7A45-8990-FFFAD28E497A}"/>
            </c:ext>
          </c:extLst>
        </c:ser>
        <c:ser>
          <c:idx val="8"/>
          <c:order val="8"/>
          <c:tx>
            <c:strRef>
              <c:f>'WIND ONSHORE'!$J$181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ONSHORE'!$J$182:$J$226</c:f>
              <c:numCache>
                <c:formatCode>General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-0.10081268310937408</c:v>
                </c:pt>
                <c:pt idx="14">
                  <c:v>-9.9258317568907684E-2</c:v>
                </c:pt>
                <c:pt idx="15">
                  <c:v>-9.9795983051096826E-2</c:v>
                </c:pt>
                <c:pt idx="16">
                  <c:v>-0.10014290163005046</c:v>
                </c:pt>
                <c:pt idx="17">
                  <c:v>-0.10144999943139454</c:v>
                </c:pt>
                <c:pt idx="18">
                  <c:v>-0.10356000491786721</c:v>
                </c:pt>
                <c:pt idx="19">
                  <c:v>-0.10569053247744142</c:v>
                </c:pt>
                <c:pt idx="20">
                  <c:v>-0.10679393912631741</c:v>
                </c:pt>
                <c:pt idx="21">
                  <c:v>-0.10764712768392981</c:v>
                </c:pt>
                <c:pt idx="22">
                  <c:v>-0.10845366259864764</c:v>
                </c:pt>
                <c:pt idx="23">
                  <c:v>-0.10653950013552071</c:v>
                </c:pt>
                <c:pt idx="24">
                  <c:v>-0.11217460308938809</c:v>
                </c:pt>
                <c:pt idx="25">
                  <c:v>-0.11214724206150217</c:v>
                </c:pt>
                <c:pt idx="26">
                  <c:v>-0.11534022699086932</c:v>
                </c:pt>
                <c:pt idx="27">
                  <c:v>-0.11053572702832426</c:v>
                </c:pt>
                <c:pt idx="28">
                  <c:v>-0.10973509482600852</c:v>
                </c:pt>
                <c:pt idx="29">
                  <c:v>-0.11052100395916442</c:v>
                </c:pt>
                <c:pt idx="30">
                  <c:v>-0.10217517072918414</c:v>
                </c:pt>
                <c:pt idx="31">
                  <c:v>-0.10299218726842019</c:v>
                </c:pt>
                <c:pt idx="32">
                  <c:v>-0.10609488937698097</c:v>
                </c:pt>
                <c:pt idx="33">
                  <c:v>-0.10908478322789239</c:v>
                </c:pt>
                <c:pt idx="34">
                  <c:v>-0.10924052944654905</c:v>
                </c:pt>
                <c:pt idx="35">
                  <c:v>-0.11039387370844422</c:v>
                </c:pt>
                <c:pt idx="36">
                  <c:v>-0.11407275498805181</c:v>
                </c:pt>
                <c:pt idx="37">
                  <c:v>-0.11578176010699004</c:v>
                </c:pt>
                <c:pt idx="38">
                  <c:v>-0.12114877621512987</c:v>
                </c:pt>
                <c:pt idx="39">
                  <c:v>-0.12397559042351014</c:v>
                </c:pt>
                <c:pt idx="40">
                  <c:v>-0.12866664786359827</c:v>
                </c:pt>
                <c:pt idx="41">
                  <c:v>-0.13346436831593289</c:v>
                </c:pt>
                <c:pt idx="42">
                  <c:v>-0.13646181784950751</c:v>
                </c:pt>
                <c:pt idx="43">
                  <c:v>-0.13834648788824455</c:v>
                </c:pt>
                <c:pt idx="44">
                  <c:v>-0.13930363284249292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E-7A45-8990-FFFAD28E497A}"/>
            </c:ext>
          </c:extLst>
        </c:ser>
        <c:ser>
          <c:idx val="9"/>
          <c:order val="9"/>
          <c:tx>
            <c:strRef>
              <c:f>'WIND ONSHORE'!$K$181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ONSHORE'!$K$182:$K$226</c:f>
              <c:numCache>
                <c:formatCode>General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E-7A45-8990-FFFAD28E497A}"/>
            </c:ext>
          </c:extLst>
        </c:ser>
        <c:ser>
          <c:idx val="10"/>
          <c:order val="10"/>
          <c:tx>
            <c:strRef>
              <c:f>'WIND ONSHORE'!$L$181</c:f>
              <c:strCache>
                <c:ptCount val="1"/>
                <c:pt idx="0">
                  <c:v>H01F   7/066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ONSHORE'!$L$182:$L$226</c:f>
              <c:numCache>
                <c:formatCode>General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E-7A45-8990-FFFAD28E497A}"/>
            </c:ext>
          </c:extLst>
        </c:ser>
        <c:ser>
          <c:idx val="11"/>
          <c:order val="11"/>
          <c:tx>
            <c:strRef>
              <c:f>'WIND ONSHORE'!$M$181</c:f>
              <c:strCache>
                <c:ptCount val="1"/>
                <c:pt idx="0">
                  <c:v>Y02T  10/82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ONSHORE'!$M$182:$M$226</c:f>
              <c:numCache>
                <c:formatCode>General</c:formatCode>
                <c:ptCount val="45"/>
                <c:pt idx="0">
                  <c:v>-7.444830157032023E-2</c:v>
                </c:pt>
                <c:pt idx="1">
                  <c:v>-7.6174300486971935E-2</c:v>
                </c:pt>
                <c:pt idx="2">
                  <c:v>-8.1417551877818406E-2</c:v>
                </c:pt>
                <c:pt idx="3">
                  <c:v>-8.059166122054584E-2</c:v>
                </c:pt>
                <c:pt idx="4">
                  <c:v>-8.3798415925860792E-2</c:v>
                </c:pt>
                <c:pt idx="5">
                  <c:v>-8.4459723132635167E-2</c:v>
                </c:pt>
                <c:pt idx="6">
                  <c:v>-9.2034173578718459E-2</c:v>
                </c:pt>
                <c:pt idx="7">
                  <c:v>-9.0255660062364407E-2</c:v>
                </c:pt>
                <c:pt idx="8">
                  <c:v>-9.6738244494318559E-2</c:v>
                </c:pt>
                <c:pt idx="9">
                  <c:v>-9.794827353614155E-2</c:v>
                </c:pt>
                <c:pt idx="10">
                  <c:v>-0.10096277765963402</c:v>
                </c:pt>
                <c:pt idx="11">
                  <c:v>-0.1038688306589588</c:v>
                </c:pt>
                <c:pt idx="12">
                  <c:v>-0.11072382157814165</c:v>
                </c:pt>
                <c:pt idx="13">
                  <c:v>-0.11228610462197219</c:v>
                </c:pt>
                <c:pt idx="14">
                  <c:v>-0.11295058818290094</c:v>
                </c:pt>
                <c:pt idx="15">
                  <c:v>-0.11378647108679862</c:v>
                </c:pt>
                <c:pt idx="16">
                  <c:v>-0.11595357690989982</c:v>
                </c:pt>
                <c:pt idx="17">
                  <c:v>-0.11832788314204445</c:v>
                </c:pt>
                <c:pt idx="18">
                  <c:v>-0.1198406816005505</c:v>
                </c:pt>
                <c:pt idx="19">
                  <c:v>-0.12375612251193435</c:v>
                </c:pt>
                <c:pt idx="20">
                  <c:v>-0.12575555670659455</c:v>
                </c:pt>
                <c:pt idx="21">
                  <c:v>-0.12456051881677854</c:v>
                </c:pt>
                <c:pt idx="22">
                  <c:v>-0.12639785164583528</c:v>
                </c:pt>
                <c:pt idx="23">
                  <c:v>-0.12588083891007418</c:v>
                </c:pt>
                <c:pt idx="24">
                  <c:v>-0.13127032753354073</c:v>
                </c:pt>
                <c:pt idx="25">
                  <c:v>-0.1309150039922663</c:v>
                </c:pt>
                <c:pt idx="26">
                  <c:v>-0.1341920292313592</c:v>
                </c:pt>
                <c:pt idx="27">
                  <c:v>-0.12951119092793162</c:v>
                </c:pt>
                <c:pt idx="28">
                  <c:v>-0.1299839891928416</c:v>
                </c:pt>
                <c:pt idx="29">
                  <c:v>-0.1299707339627193</c:v>
                </c:pt>
                <c:pt idx="30">
                  <c:v>-0.12160692515632177</c:v>
                </c:pt>
                <c:pt idx="31">
                  <c:v>-0.12272095434063046</c:v>
                </c:pt>
                <c:pt idx="32">
                  <c:v>-0.12376952408289232</c:v>
                </c:pt>
                <c:pt idx="33">
                  <c:v>-0.12556972321611026</c:v>
                </c:pt>
                <c:pt idx="34">
                  <c:v>-0.12452608061812109</c:v>
                </c:pt>
                <c:pt idx="35">
                  <c:v>-0.12493106926460973</c:v>
                </c:pt>
                <c:pt idx="36">
                  <c:v>-0.12791700421515872</c:v>
                </c:pt>
                <c:pt idx="37">
                  <c:v>-0.12931786939427792</c:v>
                </c:pt>
                <c:pt idx="38">
                  <c:v>-0.13237861076962087</c:v>
                </c:pt>
                <c:pt idx="39">
                  <c:v>-0.13455183434502616</c:v>
                </c:pt>
                <c:pt idx="40">
                  <c:v>-0.13862902217644824</c:v>
                </c:pt>
                <c:pt idx="41">
                  <c:v>-0.14208522554877812</c:v>
                </c:pt>
                <c:pt idx="42">
                  <c:v>-0.14418688683648784</c:v>
                </c:pt>
                <c:pt idx="43">
                  <c:v>-0.14523215485066709</c:v>
                </c:pt>
                <c:pt idx="44">
                  <c:v>-0.14611324815889193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4E-7A45-8990-FFFAD28E497A}"/>
            </c:ext>
          </c:extLst>
        </c:ser>
        <c:ser>
          <c:idx val="12"/>
          <c:order val="12"/>
          <c:tx>
            <c:strRef>
              <c:f>'WIND ONSHORE'!$N$181</c:f>
              <c:strCache>
                <c:ptCount val="1"/>
                <c:pt idx="0">
                  <c:v>Y02E  10/728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ONSHORE'!$N$182:$N$226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-7.7089202942167367E-2</c:v>
                </c:pt>
                <c:pt idx="2">
                  <c:v>-7.527233724408311E-2</c:v>
                </c:pt>
                <c:pt idx="3">
                  <c:v>-7.5798012669959336E-2</c:v>
                </c:pt>
                <c:pt idx="4">
                  <c:v>-7.83368093328346E-2</c:v>
                </c:pt>
                <c:pt idx="5">
                  <c:v>-7.9132646140445462E-2</c:v>
                </c:pt>
                <c:pt idx="6">
                  <c:v>-8.6027373113490069E-2</c:v>
                </c:pt>
                <c:pt idx="7">
                  <c:v>-8.4947710539481247E-2</c:v>
                </c:pt>
                <c:pt idx="8">
                  <c:v>-9.0963403990428127E-2</c:v>
                </c:pt>
                <c:pt idx="9">
                  <c:v>-9.2533066312981416E-2</c:v>
                </c:pt>
                <c:pt idx="10">
                  <c:v>-9.5429906017850952E-2</c:v>
                </c:pt>
                <c:pt idx="11">
                  <c:v>-9.8050383612346192E-2</c:v>
                </c:pt>
                <c:pt idx="12">
                  <c:v>-0.10423952039111239</c:v>
                </c:pt>
                <c:pt idx="13">
                  <c:v>-0.10607952898956297</c:v>
                </c:pt>
                <c:pt idx="14">
                  <c:v>-0.10679765985563283</c:v>
                </c:pt>
                <c:pt idx="15">
                  <c:v>-0.10790996829797139</c:v>
                </c:pt>
                <c:pt idx="16">
                  <c:v>-0.11001618847447314</c:v>
                </c:pt>
                <c:pt idx="17">
                  <c:v>-0.11180002565693514</c:v>
                </c:pt>
                <c:pt idx="18">
                  <c:v>-0.11351074251010784</c:v>
                </c:pt>
                <c:pt idx="19">
                  <c:v>-0.11680710579787545</c:v>
                </c:pt>
                <c:pt idx="20">
                  <c:v>-0.11886298614660806</c:v>
                </c:pt>
                <c:pt idx="21">
                  <c:v>-0.11880975990689746</c:v>
                </c:pt>
                <c:pt idx="22">
                  <c:v>-0.12146526175191652</c:v>
                </c:pt>
                <c:pt idx="23">
                  <c:v>-0.12139909397186599</c:v>
                </c:pt>
                <c:pt idx="24">
                  <c:v>-0.12693038598513373</c:v>
                </c:pt>
                <c:pt idx="25">
                  <c:v>-0.12680137118126589</c:v>
                </c:pt>
                <c:pt idx="26">
                  <c:v>-0.12861020937417533</c:v>
                </c:pt>
                <c:pt idx="27">
                  <c:v>-0.12705227251482432</c:v>
                </c:pt>
                <c:pt idx="28">
                  <c:v>-0.12940485393457346</c:v>
                </c:pt>
                <c:pt idx="29">
                  <c:v>-0.13169972141137287</c:v>
                </c:pt>
                <c:pt idx="30">
                  <c:v>-0.12605597186619821</c:v>
                </c:pt>
                <c:pt idx="31">
                  <c:v>-0.12602004590337179</c:v>
                </c:pt>
                <c:pt idx="32">
                  <c:v>-0.13087782919341995</c:v>
                </c:pt>
                <c:pt idx="33">
                  <c:v>-0.13459824181475599</c:v>
                </c:pt>
                <c:pt idx="34">
                  <c:v>-0.13543260685905256</c:v>
                </c:pt>
                <c:pt idx="35">
                  <c:v>-0.13695248560807871</c:v>
                </c:pt>
                <c:pt idx="36">
                  <c:v>-0.14046114326848558</c:v>
                </c:pt>
                <c:pt idx="37">
                  <c:v>-0.14230519152514298</c:v>
                </c:pt>
                <c:pt idx="38">
                  <c:v>-0.14596032043341289</c:v>
                </c:pt>
                <c:pt idx="39">
                  <c:v>-0.14816301976843238</c:v>
                </c:pt>
                <c:pt idx="40">
                  <c:v>-0.15227124623164245</c:v>
                </c:pt>
                <c:pt idx="41">
                  <c:v>-0.15669312266807223</c:v>
                </c:pt>
                <c:pt idx="42">
                  <c:v>-0.15930595298938122</c:v>
                </c:pt>
                <c:pt idx="43">
                  <c:v>-0.16051859210177966</c:v>
                </c:pt>
                <c:pt idx="44">
                  <c:v>-0.161144941551016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4E-7A45-8990-FFFAD28E497A}"/>
            </c:ext>
          </c:extLst>
        </c:ser>
        <c:ser>
          <c:idx val="13"/>
          <c:order val="13"/>
          <c:tx>
            <c:strRef>
              <c:f>'WIND ONSHORE'!$O$181</c:f>
              <c:strCache>
                <c:ptCount val="1"/>
                <c:pt idx="0">
                  <c:v>F05B2240/96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ONSHORE'!$O$182:$O$226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-7.7089202942167367E-2</c:v>
                </c:pt>
                <c:pt idx="2">
                  <c:v>-7.527233724408311E-2</c:v>
                </c:pt>
                <c:pt idx="3">
                  <c:v>-7.5798012669959336E-2</c:v>
                </c:pt>
                <c:pt idx="4">
                  <c:v>-7.83368093328346E-2</c:v>
                </c:pt>
                <c:pt idx="5">
                  <c:v>-7.9132646140445462E-2</c:v>
                </c:pt>
                <c:pt idx="6">
                  <c:v>-8.6027373113490069E-2</c:v>
                </c:pt>
                <c:pt idx="7">
                  <c:v>-8.4947710539481247E-2</c:v>
                </c:pt>
                <c:pt idx="8">
                  <c:v>-9.0963403990428127E-2</c:v>
                </c:pt>
                <c:pt idx="9">
                  <c:v>-9.2533066312981416E-2</c:v>
                </c:pt>
                <c:pt idx="10">
                  <c:v>-9.5429906017850952E-2</c:v>
                </c:pt>
                <c:pt idx="11">
                  <c:v>-9.8050383612346192E-2</c:v>
                </c:pt>
                <c:pt idx="12">
                  <c:v>-0.10423952039111239</c:v>
                </c:pt>
                <c:pt idx="13">
                  <c:v>-0.10607952898956297</c:v>
                </c:pt>
                <c:pt idx="14">
                  <c:v>-0.1067661259549596</c:v>
                </c:pt>
                <c:pt idx="15">
                  <c:v>-0.10787514184123859</c:v>
                </c:pt>
                <c:pt idx="16">
                  <c:v>-0.10997294677800529</c:v>
                </c:pt>
                <c:pt idx="17">
                  <c:v>-0.11175138653872008</c:v>
                </c:pt>
                <c:pt idx="18">
                  <c:v>-0.11345811176550114</c:v>
                </c:pt>
                <c:pt idx="19">
                  <c:v>-0.11674527204192253</c:v>
                </c:pt>
                <c:pt idx="20">
                  <c:v>-0.11879787729265134</c:v>
                </c:pt>
                <c:pt idx="21">
                  <c:v>-0.11874935682909438</c:v>
                </c:pt>
                <c:pt idx="22">
                  <c:v>-0.12139956876910596</c:v>
                </c:pt>
                <c:pt idx="23">
                  <c:v>-0.12134134335544533</c:v>
                </c:pt>
                <c:pt idx="24">
                  <c:v>-0.12685654086782672</c:v>
                </c:pt>
                <c:pt idx="25">
                  <c:v>-0.1266581570535793</c:v>
                </c:pt>
                <c:pt idx="26">
                  <c:v>-0.12829997799105974</c:v>
                </c:pt>
                <c:pt idx="27">
                  <c:v>-0.12685015874010586</c:v>
                </c:pt>
                <c:pt idx="28">
                  <c:v>-0.129361124769094</c:v>
                </c:pt>
                <c:pt idx="29">
                  <c:v>-0.13326004968037952</c:v>
                </c:pt>
                <c:pt idx="30">
                  <c:v>-0.12821596240633737</c:v>
                </c:pt>
                <c:pt idx="31">
                  <c:v>-0.12940025982547565</c:v>
                </c:pt>
                <c:pt idx="32">
                  <c:v>-0.13297753217963737</c:v>
                </c:pt>
                <c:pt idx="33">
                  <c:v>-0.13662578820125537</c:v>
                </c:pt>
                <c:pt idx="34">
                  <c:v>-0.13775652839180985</c:v>
                </c:pt>
                <c:pt idx="35">
                  <c:v>-0.1390344874024666</c:v>
                </c:pt>
                <c:pt idx="36">
                  <c:v>-0.14259224070320886</c:v>
                </c:pt>
                <c:pt idx="37">
                  <c:v>-0.14466185502686391</c:v>
                </c:pt>
                <c:pt idx="38">
                  <c:v>-0.14836064727897513</c:v>
                </c:pt>
                <c:pt idx="39">
                  <c:v>-0.15044138721023081</c:v>
                </c:pt>
                <c:pt idx="40">
                  <c:v>-0.15482108525770177</c:v>
                </c:pt>
                <c:pt idx="41">
                  <c:v>-0.15885032116015607</c:v>
                </c:pt>
                <c:pt idx="42">
                  <c:v>-0.16134257363214699</c:v>
                </c:pt>
                <c:pt idx="43">
                  <c:v>-0.16247342148593236</c:v>
                </c:pt>
                <c:pt idx="44">
                  <c:v>-0.16304546554428323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4E-7A45-8990-FFFAD28E497A}"/>
            </c:ext>
          </c:extLst>
        </c:ser>
        <c:ser>
          <c:idx val="14"/>
          <c:order val="14"/>
          <c:tx>
            <c:strRef>
              <c:f>'WIND ONSHORE'!$P$181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ONSHORE'!$P$182:$P$226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-7.449690805007092E-2</c:v>
                </c:pt>
                <c:pt idx="4">
                  <c:v>-7.6309480858893886E-2</c:v>
                </c:pt>
                <c:pt idx="5">
                  <c:v>-7.7343067651638009E-2</c:v>
                </c:pt>
                <c:pt idx="6">
                  <c:v>-8.3553355316667632E-2</c:v>
                </c:pt>
                <c:pt idx="7">
                  <c:v>-8.3615611811609147E-2</c:v>
                </c:pt>
                <c:pt idx="8">
                  <c:v>-9.052415010450221E-2</c:v>
                </c:pt>
                <c:pt idx="9">
                  <c:v>-9.1474458870848596E-2</c:v>
                </c:pt>
                <c:pt idx="10">
                  <c:v>-9.6574848328500051E-2</c:v>
                </c:pt>
                <c:pt idx="11">
                  <c:v>-0.10097043288209839</c:v>
                </c:pt>
                <c:pt idx="12">
                  <c:v>-0.1078252280175156</c:v>
                </c:pt>
                <c:pt idx="13">
                  <c:v>-0.11131634272379265</c:v>
                </c:pt>
                <c:pt idx="14">
                  <c:v>-0.11045360328846932</c:v>
                </c:pt>
                <c:pt idx="15">
                  <c:v>-0.11342597990294512</c:v>
                </c:pt>
                <c:pt idx="16">
                  <c:v>-0.11581368968656169</c:v>
                </c:pt>
                <c:pt idx="17">
                  <c:v>-0.11706567320663763</c:v>
                </c:pt>
                <c:pt idx="18">
                  <c:v>-0.11887294565459516</c:v>
                </c:pt>
                <c:pt idx="19">
                  <c:v>-0.12351336793414114</c:v>
                </c:pt>
                <c:pt idx="20">
                  <c:v>-0.12544622336489775</c:v>
                </c:pt>
                <c:pt idx="21">
                  <c:v>-0.12493544656557976</c:v>
                </c:pt>
                <c:pt idx="22">
                  <c:v>-0.1265139993669897</c:v>
                </c:pt>
                <c:pt idx="23">
                  <c:v>-0.12635842208098769</c:v>
                </c:pt>
                <c:pt idx="24">
                  <c:v>-0.13107179692938986</c:v>
                </c:pt>
                <c:pt idx="25">
                  <c:v>-0.13211037428892447</c:v>
                </c:pt>
                <c:pt idx="26">
                  <c:v>-0.13490686536163143</c:v>
                </c:pt>
                <c:pt idx="27">
                  <c:v>-0.13459077619684112</c:v>
                </c:pt>
                <c:pt idx="28">
                  <c:v>-0.13697658111469624</c:v>
                </c:pt>
                <c:pt idx="29">
                  <c:v>-0.14068575275179163</c:v>
                </c:pt>
                <c:pt idx="30">
                  <c:v>-0.13575617114534744</c:v>
                </c:pt>
                <c:pt idx="31">
                  <c:v>-0.13539074881385926</c:v>
                </c:pt>
                <c:pt idx="32">
                  <c:v>-0.13766266888255796</c:v>
                </c:pt>
                <c:pt idx="33">
                  <c:v>-0.14018761412413638</c:v>
                </c:pt>
                <c:pt idx="34">
                  <c:v>-0.14109529449952352</c:v>
                </c:pt>
                <c:pt idx="35">
                  <c:v>-0.1425159847778078</c:v>
                </c:pt>
                <c:pt idx="36">
                  <c:v>-0.14578694593819019</c:v>
                </c:pt>
                <c:pt idx="37">
                  <c:v>-0.14749772266703265</c:v>
                </c:pt>
                <c:pt idx="38">
                  <c:v>-0.15094596754693668</c:v>
                </c:pt>
                <c:pt idx="39">
                  <c:v>-0.15239040757065181</c:v>
                </c:pt>
                <c:pt idx="40">
                  <c:v>-0.15673419709588832</c:v>
                </c:pt>
                <c:pt idx="41">
                  <c:v>-0.15997626603258841</c:v>
                </c:pt>
                <c:pt idx="42">
                  <c:v>-0.16241057041004647</c:v>
                </c:pt>
                <c:pt idx="43">
                  <c:v>-0.16339379879366567</c:v>
                </c:pt>
                <c:pt idx="44">
                  <c:v>-0.16398711535561239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74E-7A45-8990-FFFAD28E497A}"/>
            </c:ext>
          </c:extLst>
        </c:ser>
        <c:ser>
          <c:idx val="15"/>
          <c:order val="15"/>
          <c:tx>
            <c:strRef>
              <c:f>'WIND ONSHORE'!$Q$181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ONSHORE'!$Q$182:$Q$226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-7.5976444771974516E-2</c:v>
                </c:pt>
                <c:pt idx="4">
                  <c:v>-7.7485489849966616E-2</c:v>
                </c:pt>
                <c:pt idx="5">
                  <c:v>-7.845204545866169E-2</c:v>
                </c:pt>
                <c:pt idx="6">
                  <c:v>-8.4482414627369384E-2</c:v>
                </c:pt>
                <c:pt idx="7">
                  <c:v>-8.4357734339670087E-2</c:v>
                </c:pt>
                <c:pt idx="8">
                  <c:v>-9.1166845466181479E-2</c:v>
                </c:pt>
                <c:pt idx="9">
                  <c:v>-9.3439183088801725E-2</c:v>
                </c:pt>
                <c:pt idx="10">
                  <c:v>-9.839972916948625E-2</c:v>
                </c:pt>
                <c:pt idx="11">
                  <c:v>-0.10261556354292223</c:v>
                </c:pt>
                <c:pt idx="12">
                  <c:v>-0.1093790508470095</c:v>
                </c:pt>
                <c:pt idx="13">
                  <c:v>-0.11273768670314599</c:v>
                </c:pt>
                <c:pt idx="14">
                  <c:v>-0.11180438012721305</c:v>
                </c:pt>
                <c:pt idx="15">
                  <c:v>-0.11470455264076274</c:v>
                </c:pt>
                <c:pt idx="16">
                  <c:v>-0.11703314653134045</c:v>
                </c:pt>
                <c:pt idx="17">
                  <c:v>-0.11916259167791277</c:v>
                </c:pt>
                <c:pt idx="18">
                  <c:v>-0.12082798939861616</c:v>
                </c:pt>
                <c:pt idx="19">
                  <c:v>-0.12534655428896757</c:v>
                </c:pt>
                <c:pt idx="20">
                  <c:v>-0.12716607679765168</c:v>
                </c:pt>
                <c:pt idx="21">
                  <c:v>-0.12655643783226833</c:v>
                </c:pt>
                <c:pt idx="22">
                  <c:v>-0.1280016722179157</c:v>
                </c:pt>
                <c:pt idx="23">
                  <c:v>-0.12770343270262763</c:v>
                </c:pt>
                <c:pt idx="24">
                  <c:v>-0.13234284471874103</c:v>
                </c:pt>
                <c:pt idx="25">
                  <c:v>-0.1332600568290252</c:v>
                </c:pt>
                <c:pt idx="26">
                  <c:v>-0.13594400985276367</c:v>
                </c:pt>
                <c:pt idx="27">
                  <c:v>-0.13549942956076599</c:v>
                </c:pt>
                <c:pt idx="28">
                  <c:v>-0.13779954594006671</c:v>
                </c:pt>
                <c:pt idx="29">
                  <c:v>-0.1414155351082399</c:v>
                </c:pt>
                <c:pt idx="30">
                  <c:v>-0.13619940820123466</c:v>
                </c:pt>
                <c:pt idx="31">
                  <c:v>-0.13595590996108353</c:v>
                </c:pt>
                <c:pt idx="32">
                  <c:v>-0.13815556842999843</c:v>
                </c:pt>
                <c:pt idx="33">
                  <c:v>-0.14081258310205957</c:v>
                </c:pt>
                <c:pt idx="34">
                  <c:v>-0.14164249370496851</c:v>
                </c:pt>
                <c:pt idx="35">
                  <c:v>-0.14327688950570083</c:v>
                </c:pt>
                <c:pt idx="36">
                  <c:v>-0.14647582771907264</c:v>
                </c:pt>
                <c:pt idx="37">
                  <c:v>-0.14813412221816791</c:v>
                </c:pt>
                <c:pt idx="38">
                  <c:v>-0.15152228790917477</c:v>
                </c:pt>
                <c:pt idx="39">
                  <c:v>-0.15292583052177955</c:v>
                </c:pt>
                <c:pt idx="40">
                  <c:v>-0.15722681260577553</c:v>
                </c:pt>
                <c:pt idx="41">
                  <c:v>-0.1604348485477074</c:v>
                </c:pt>
                <c:pt idx="42">
                  <c:v>-0.16284221178672487</c:v>
                </c:pt>
                <c:pt idx="43">
                  <c:v>-0.16380826246066504</c:v>
                </c:pt>
                <c:pt idx="44">
                  <c:v>-0.16439546392588278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74E-7A45-8990-FFFAD28E497A}"/>
            </c:ext>
          </c:extLst>
        </c:ser>
        <c:ser>
          <c:idx val="16"/>
          <c:order val="16"/>
          <c:tx>
            <c:strRef>
              <c:f>'WIND ONSHORE'!$R$181</c:f>
              <c:strCache>
                <c:ptCount val="1"/>
                <c:pt idx="0">
                  <c:v>H01F   7/1833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ONSHORE'!$R$182:$R$226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-7.5976444771974516E-2</c:v>
                </c:pt>
                <c:pt idx="4">
                  <c:v>-7.7485489849966616E-2</c:v>
                </c:pt>
                <c:pt idx="5">
                  <c:v>-7.845204545866169E-2</c:v>
                </c:pt>
                <c:pt idx="6">
                  <c:v>-8.4482414627369384E-2</c:v>
                </c:pt>
                <c:pt idx="7">
                  <c:v>-8.4357734339670087E-2</c:v>
                </c:pt>
                <c:pt idx="8">
                  <c:v>-9.1166845466181479E-2</c:v>
                </c:pt>
                <c:pt idx="9">
                  <c:v>-9.3439183088801725E-2</c:v>
                </c:pt>
                <c:pt idx="10">
                  <c:v>-9.839972916948625E-2</c:v>
                </c:pt>
                <c:pt idx="11">
                  <c:v>-0.10261556354292223</c:v>
                </c:pt>
                <c:pt idx="12">
                  <c:v>-0.1093790508470095</c:v>
                </c:pt>
                <c:pt idx="13">
                  <c:v>-0.11273768670314599</c:v>
                </c:pt>
                <c:pt idx="14">
                  <c:v>-0.11180438012721305</c:v>
                </c:pt>
                <c:pt idx="15">
                  <c:v>-0.11470455264076274</c:v>
                </c:pt>
                <c:pt idx="16">
                  <c:v>-0.1170398786652348</c:v>
                </c:pt>
                <c:pt idx="17">
                  <c:v>-0.11962469774347551</c:v>
                </c:pt>
                <c:pt idx="18">
                  <c:v>-0.12124851416791838</c:v>
                </c:pt>
                <c:pt idx="19">
                  <c:v>-0.12571389540935474</c:v>
                </c:pt>
                <c:pt idx="20">
                  <c:v>-0.12825244816732584</c:v>
                </c:pt>
                <c:pt idx="21">
                  <c:v>-0.12758302559664758</c:v>
                </c:pt>
                <c:pt idx="22">
                  <c:v>-0.1289394977155961</c:v>
                </c:pt>
                <c:pt idx="23">
                  <c:v>-0.12855274990681054</c:v>
                </c:pt>
                <c:pt idx="24">
                  <c:v>-0.13313229463273313</c:v>
                </c:pt>
                <c:pt idx="25">
                  <c:v>-0.1339720922319948</c:v>
                </c:pt>
                <c:pt idx="26">
                  <c:v>-0.13658026356571762</c:v>
                </c:pt>
                <c:pt idx="27">
                  <c:v>-0.13605811092424924</c:v>
                </c:pt>
                <c:pt idx="28">
                  <c:v>-0.13830136077114119</c:v>
                </c:pt>
                <c:pt idx="29">
                  <c:v>-0.14185457085493192</c:v>
                </c:pt>
                <c:pt idx="30">
                  <c:v>-0.13657494242041834</c:v>
                </c:pt>
                <c:pt idx="31">
                  <c:v>-0.1362010722221465</c:v>
                </c:pt>
                <c:pt idx="32">
                  <c:v>-0.13836750067710257</c:v>
                </c:pt>
                <c:pt idx="33">
                  <c:v>-0.14098953413041748</c:v>
                </c:pt>
                <c:pt idx="34">
                  <c:v>-0.14179658949464979</c:v>
                </c:pt>
                <c:pt idx="35">
                  <c:v>-0.14341434041025913</c:v>
                </c:pt>
                <c:pt idx="36">
                  <c:v>-0.14659631125321126</c:v>
                </c:pt>
                <c:pt idx="37">
                  <c:v>-0.14824350886308713</c:v>
                </c:pt>
                <c:pt idx="38">
                  <c:v>-0.15161770627552229</c:v>
                </c:pt>
                <c:pt idx="39">
                  <c:v>-0.15301306023103634</c:v>
                </c:pt>
                <c:pt idx="40">
                  <c:v>-0.15730294602927841</c:v>
                </c:pt>
                <c:pt idx="41">
                  <c:v>-0.16050277983133132</c:v>
                </c:pt>
                <c:pt idx="42">
                  <c:v>-0.16290402968885376</c:v>
                </c:pt>
                <c:pt idx="43">
                  <c:v>-0.16386679411319294</c:v>
                </c:pt>
                <c:pt idx="44">
                  <c:v>-0.16445263262237708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74E-7A45-8990-FFFAD28E497A}"/>
            </c:ext>
          </c:extLst>
        </c:ser>
        <c:ser>
          <c:idx val="17"/>
          <c:order val="17"/>
          <c:tx>
            <c:strRef>
              <c:f>'WIND ONSHORE'!$S$181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ONSHORE'!$S$182:$S$226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-0.11496542591011172</c:v>
                </c:pt>
                <c:pt idx="16">
                  <c:v>-0.11725036791321675</c:v>
                </c:pt>
                <c:pt idx="17">
                  <c:v>-0.11954632493265438</c:v>
                </c:pt>
                <c:pt idx="18">
                  <c:v>-0.12068681667493331</c:v>
                </c:pt>
                <c:pt idx="19">
                  <c:v>-0.1249556886585913</c:v>
                </c:pt>
                <c:pt idx="20">
                  <c:v>-0.12739611246918625</c:v>
                </c:pt>
                <c:pt idx="21">
                  <c:v>-0.1265002203555029</c:v>
                </c:pt>
                <c:pt idx="22">
                  <c:v>-0.12790983948872192</c:v>
                </c:pt>
                <c:pt idx="23">
                  <c:v>-0.13008265528744223</c:v>
                </c:pt>
                <c:pt idx="24">
                  <c:v>-0.13387841414856683</c:v>
                </c:pt>
                <c:pt idx="25">
                  <c:v>-0.13526702181941253</c:v>
                </c:pt>
                <c:pt idx="26">
                  <c:v>-0.13822913407566029</c:v>
                </c:pt>
                <c:pt idx="27">
                  <c:v>-0.1378398198685602</c:v>
                </c:pt>
                <c:pt idx="28">
                  <c:v>-0.14018022223834015</c:v>
                </c:pt>
                <c:pt idx="29">
                  <c:v>-0.14474783328765906</c:v>
                </c:pt>
                <c:pt idx="30">
                  <c:v>-0.13902049562652441</c:v>
                </c:pt>
                <c:pt idx="31">
                  <c:v>-0.14153066957933969</c:v>
                </c:pt>
                <c:pt idx="32">
                  <c:v>-0.14719908085763311</c:v>
                </c:pt>
                <c:pt idx="33">
                  <c:v>-0.1538778066481109</c:v>
                </c:pt>
                <c:pt idx="34">
                  <c:v>-0.15868853726741328</c:v>
                </c:pt>
                <c:pt idx="35">
                  <c:v>-0.1609798195083425</c:v>
                </c:pt>
                <c:pt idx="36">
                  <c:v>-0.1654509780021477</c:v>
                </c:pt>
                <c:pt idx="37">
                  <c:v>-0.1680345707413412</c:v>
                </c:pt>
                <c:pt idx="38">
                  <c:v>-0.17135927381464133</c:v>
                </c:pt>
                <c:pt idx="39">
                  <c:v>-0.17336313910373702</c:v>
                </c:pt>
                <c:pt idx="40">
                  <c:v>-0.17824892956461535</c:v>
                </c:pt>
                <c:pt idx="41">
                  <c:v>-0.18310344772453246</c:v>
                </c:pt>
                <c:pt idx="42">
                  <c:v>-0.18695212921107518</c:v>
                </c:pt>
                <c:pt idx="43">
                  <c:v>-0.19001765480844446</c:v>
                </c:pt>
                <c:pt idx="44">
                  <c:v>-0.19279074996183931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74E-7A45-8990-FFFAD28E497A}"/>
            </c:ext>
          </c:extLst>
        </c:ser>
        <c:ser>
          <c:idx val="18"/>
          <c:order val="18"/>
          <c:tx>
            <c:strRef>
              <c:f>'WIND ONSHORE'!$T$181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ONSHORE'!$T$182:$T$226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-0.11496542591011172</c:v>
                </c:pt>
                <c:pt idx="16">
                  <c:v>-0.11725036791321675</c:v>
                </c:pt>
                <c:pt idx="17">
                  <c:v>-0.11954632493265438</c:v>
                </c:pt>
                <c:pt idx="18">
                  <c:v>-0.12068681667493331</c:v>
                </c:pt>
                <c:pt idx="19">
                  <c:v>-0.1249556886585913</c:v>
                </c:pt>
                <c:pt idx="20">
                  <c:v>-0.12739611246918625</c:v>
                </c:pt>
                <c:pt idx="21">
                  <c:v>-0.1265002203555029</c:v>
                </c:pt>
                <c:pt idx="22">
                  <c:v>-0.12790983948872192</c:v>
                </c:pt>
                <c:pt idx="23">
                  <c:v>-0.13008265528744223</c:v>
                </c:pt>
                <c:pt idx="24">
                  <c:v>-0.13387841414856683</c:v>
                </c:pt>
                <c:pt idx="25">
                  <c:v>-0.13526702181941253</c:v>
                </c:pt>
                <c:pt idx="26">
                  <c:v>-0.13822913407566029</c:v>
                </c:pt>
                <c:pt idx="27">
                  <c:v>-0.1378398198685602</c:v>
                </c:pt>
                <c:pt idx="28">
                  <c:v>-0.14018022223834015</c:v>
                </c:pt>
                <c:pt idx="29">
                  <c:v>-0.14474783328765906</c:v>
                </c:pt>
                <c:pt idx="30">
                  <c:v>-0.13902049562652441</c:v>
                </c:pt>
                <c:pt idx="31">
                  <c:v>-0.14153066957933969</c:v>
                </c:pt>
                <c:pt idx="32">
                  <c:v>-0.14719908085763311</c:v>
                </c:pt>
                <c:pt idx="33">
                  <c:v>-0.1538778066481109</c:v>
                </c:pt>
                <c:pt idx="34">
                  <c:v>-0.15868853726741328</c:v>
                </c:pt>
                <c:pt idx="35">
                  <c:v>-0.1609798195083425</c:v>
                </c:pt>
                <c:pt idx="36">
                  <c:v>-0.1654509780021477</c:v>
                </c:pt>
                <c:pt idx="37">
                  <c:v>-0.1680345707413412</c:v>
                </c:pt>
                <c:pt idx="38">
                  <c:v>-0.17135927381464133</c:v>
                </c:pt>
                <c:pt idx="39">
                  <c:v>-0.17336313910373702</c:v>
                </c:pt>
                <c:pt idx="40">
                  <c:v>-0.17824892956461535</c:v>
                </c:pt>
                <c:pt idx="41">
                  <c:v>-0.18310344772453246</c:v>
                </c:pt>
                <c:pt idx="42">
                  <c:v>-0.18695212921107518</c:v>
                </c:pt>
                <c:pt idx="43">
                  <c:v>-0.19001765480844446</c:v>
                </c:pt>
                <c:pt idx="44">
                  <c:v>-0.19279074996183931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74E-7A45-8990-FFFAD28E497A}"/>
            </c:ext>
          </c:extLst>
        </c:ser>
        <c:ser>
          <c:idx val="19"/>
          <c:order val="19"/>
          <c:tx>
            <c:strRef>
              <c:f>'WIND ONSHORE'!$U$181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ONSHORE'!$U$182:$U$226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-0.1157528101188845</c:v>
                </c:pt>
                <c:pt idx="16">
                  <c:v>-0.11800397541433216</c:v>
                </c:pt>
                <c:pt idx="17">
                  <c:v>-0.12025666815799119</c:v>
                </c:pt>
                <c:pt idx="18">
                  <c:v>-0.12134566346279119</c:v>
                </c:pt>
                <c:pt idx="19">
                  <c:v>-0.12557485047532846</c:v>
                </c:pt>
                <c:pt idx="20">
                  <c:v>-0.12797871063094601</c:v>
                </c:pt>
                <c:pt idx="21">
                  <c:v>-0.12704768961933832</c:v>
                </c:pt>
                <c:pt idx="22">
                  <c:v>-0.12841421017813603</c:v>
                </c:pt>
                <c:pt idx="23">
                  <c:v>-0.13054024354677229</c:v>
                </c:pt>
                <c:pt idx="24">
                  <c:v>-0.13430768107764013</c:v>
                </c:pt>
                <c:pt idx="25">
                  <c:v>-0.13565378859291866</c:v>
                </c:pt>
                <c:pt idx="26">
                  <c:v>-0.13858042731684439</c:v>
                </c:pt>
                <c:pt idx="27">
                  <c:v>-0.1381470597268053</c:v>
                </c:pt>
                <c:pt idx="28">
                  <c:v>-0.14045829321859404</c:v>
                </c:pt>
                <c:pt idx="29">
                  <c:v>-0.14499493980096811</c:v>
                </c:pt>
                <c:pt idx="30">
                  <c:v>-0.13922459314011026</c:v>
                </c:pt>
                <c:pt idx="31">
                  <c:v>-0.14170734480644176</c:v>
                </c:pt>
                <c:pt idx="32">
                  <c:v>-0.14735331228000492</c:v>
                </c:pt>
                <c:pt idx="33">
                  <c:v>-0.15400900063115397</c:v>
                </c:pt>
                <c:pt idx="34">
                  <c:v>-0.15880366063393225</c:v>
                </c:pt>
                <c:pt idx="35">
                  <c:v>-0.16108443688938878</c:v>
                </c:pt>
                <c:pt idx="36">
                  <c:v>-0.16554677679996688</c:v>
                </c:pt>
                <c:pt idx="37">
                  <c:v>-0.16812318841092388</c:v>
                </c:pt>
                <c:pt idx="38">
                  <c:v>-0.17144074235542361</c:v>
                </c:pt>
                <c:pt idx="39">
                  <c:v>-0.17343927799551973</c:v>
                </c:pt>
                <c:pt idx="40">
                  <c:v>-0.1783126108840617</c:v>
                </c:pt>
                <c:pt idx="41">
                  <c:v>-0.18316261720803884</c:v>
                </c:pt>
                <c:pt idx="42">
                  <c:v>-0.18700741778243013</c:v>
                </c:pt>
                <c:pt idx="43">
                  <c:v>-0.1900701761701904</c:v>
                </c:pt>
                <c:pt idx="44">
                  <c:v>-0.19284210100561605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74E-7A45-8990-FFFAD28E497A}"/>
            </c:ext>
          </c:extLst>
        </c:ser>
        <c:ser>
          <c:idx val="20"/>
          <c:order val="20"/>
          <c:tx>
            <c:strRef>
              <c:f>'WIND ONSHORE'!$V$181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ONSHORE'!$V$182:$V$226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-9.9283740570722534E-2</c:v>
                </c:pt>
                <c:pt idx="11">
                  <c:v>-0.10336618342263038</c:v>
                </c:pt>
                <c:pt idx="12">
                  <c:v>-0.10991017533142533</c:v>
                </c:pt>
                <c:pt idx="13">
                  <c:v>-0.11314173769426816</c:v>
                </c:pt>
                <c:pt idx="14">
                  <c:v>-0.11225914065972298</c:v>
                </c:pt>
                <c:pt idx="15">
                  <c:v>-0.11571332519884669</c:v>
                </c:pt>
                <c:pt idx="16">
                  <c:v>-0.11943608705972297</c:v>
                </c:pt>
                <c:pt idx="17">
                  <c:v>-0.12158668180365351</c:v>
                </c:pt>
                <c:pt idx="18">
                  <c:v>-0.12257081250296653</c:v>
                </c:pt>
                <c:pt idx="19">
                  <c:v>-0.12738272076506463</c:v>
                </c:pt>
                <c:pt idx="20">
                  <c:v>-0.12966402707132285</c:v>
                </c:pt>
                <c:pt idx="21">
                  <c:v>-0.12995094772815574</c:v>
                </c:pt>
                <c:pt idx="22">
                  <c:v>-0.13123962617493534</c:v>
                </c:pt>
                <c:pt idx="23">
                  <c:v>-0.1339964354087323</c:v>
                </c:pt>
                <c:pt idx="24">
                  <c:v>-0.13862066977005316</c:v>
                </c:pt>
                <c:pt idx="25">
                  <c:v>-0.13820244654340885</c:v>
                </c:pt>
                <c:pt idx="26">
                  <c:v>-0.14107866688917892</c:v>
                </c:pt>
                <c:pt idx="27">
                  <c:v>-0.14075372231417871</c:v>
                </c:pt>
                <c:pt idx="28">
                  <c:v>-0.14408971470552201</c:v>
                </c:pt>
                <c:pt idx="29">
                  <c:v>-0.14731174328855179</c:v>
                </c:pt>
                <c:pt idx="30">
                  <c:v>-0.1410460205994114</c:v>
                </c:pt>
                <c:pt idx="31">
                  <c:v>-0.14424157239058266</c:v>
                </c:pt>
                <c:pt idx="32">
                  <c:v>-0.15129646406348907</c:v>
                </c:pt>
                <c:pt idx="33">
                  <c:v>-0.15956678399255075</c:v>
                </c:pt>
                <c:pt idx="34">
                  <c:v>-0.16588436510606186</c:v>
                </c:pt>
                <c:pt idx="35">
                  <c:v>-0.17004355441641139</c:v>
                </c:pt>
                <c:pt idx="36">
                  <c:v>-0.17557783149880923</c:v>
                </c:pt>
                <c:pt idx="37">
                  <c:v>-0.17870948216543525</c:v>
                </c:pt>
                <c:pt idx="38">
                  <c:v>-0.18293115281772654</c:v>
                </c:pt>
                <c:pt idx="39">
                  <c:v>-0.18490078632123308</c:v>
                </c:pt>
                <c:pt idx="40">
                  <c:v>-0.19003825526267926</c:v>
                </c:pt>
                <c:pt idx="41">
                  <c:v>-0.19455145681494579</c:v>
                </c:pt>
                <c:pt idx="42">
                  <c:v>-0.19844350804290745</c:v>
                </c:pt>
                <c:pt idx="43">
                  <c:v>-0.20146991638386358</c:v>
                </c:pt>
                <c:pt idx="44">
                  <c:v>-0.20412858239243015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74E-7A45-8990-FFFAD28E497A}"/>
            </c:ext>
          </c:extLst>
        </c:ser>
        <c:ser>
          <c:idx val="21"/>
          <c:order val="21"/>
          <c:tx>
            <c:strRef>
              <c:f>'WIND ONSHORE'!$W$181</c:f>
              <c:strCache>
                <c:ptCount val="1"/>
                <c:pt idx="0">
                  <c:v>Y02E  10/76 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ONSHORE'!$W$182:$W$226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-9.9077435686021231E-2</c:v>
                </c:pt>
                <c:pt idx="11">
                  <c:v>-0.10315147191435625</c:v>
                </c:pt>
                <c:pt idx="12">
                  <c:v>-0.10966266107529055</c:v>
                </c:pt>
                <c:pt idx="13">
                  <c:v>-0.11289415031262007</c:v>
                </c:pt>
                <c:pt idx="14">
                  <c:v>-0.11202925365036931</c:v>
                </c:pt>
                <c:pt idx="15">
                  <c:v>-0.11547704517079338</c:v>
                </c:pt>
                <c:pt idx="16">
                  <c:v>-0.11953237373670378</c:v>
                </c:pt>
                <c:pt idx="17">
                  <c:v>-0.12166275795400416</c:v>
                </c:pt>
                <c:pt idx="18">
                  <c:v>-0.1225712446903211</c:v>
                </c:pt>
                <c:pt idx="19">
                  <c:v>-0.12734137085570485</c:v>
                </c:pt>
                <c:pt idx="20">
                  <c:v>-0.12960645376703461</c:v>
                </c:pt>
                <c:pt idx="21">
                  <c:v>-0.12988529323784592</c:v>
                </c:pt>
                <c:pt idx="22">
                  <c:v>-0.13116947692521452</c:v>
                </c:pt>
                <c:pt idx="23">
                  <c:v>-0.13434669845997138</c:v>
                </c:pt>
                <c:pt idx="24">
                  <c:v>-0.13891791746169813</c:v>
                </c:pt>
                <c:pt idx="25">
                  <c:v>-0.13809616219394827</c:v>
                </c:pt>
                <c:pt idx="26">
                  <c:v>-0.14103779503501424</c:v>
                </c:pt>
                <c:pt idx="27">
                  <c:v>-0.14072167332072938</c:v>
                </c:pt>
                <c:pt idx="28">
                  <c:v>-0.1434645517112747</c:v>
                </c:pt>
                <c:pt idx="29">
                  <c:v>-0.14733407153486588</c:v>
                </c:pt>
                <c:pt idx="30">
                  <c:v>-0.14102079123898092</c:v>
                </c:pt>
                <c:pt idx="31">
                  <c:v>-0.14502189759895157</c:v>
                </c:pt>
                <c:pt idx="32">
                  <c:v>-0.15236780509754644</c:v>
                </c:pt>
                <c:pt idx="33">
                  <c:v>-0.16105891739403344</c:v>
                </c:pt>
                <c:pt idx="34">
                  <c:v>-0.1669650197981889</c:v>
                </c:pt>
                <c:pt idx="35">
                  <c:v>-0.17184240950240937</c:v>
                </c:pt>
                <c:pt idx="36">
                  <c:v>-0.17703415643973663</c:v>
                </c:pt>
                <c:pt idx="37">
                  <c:v>-0.1802760289415094</c:v>
                </c:pt>
                <c:pt idx="38">
                  <c:v>-0.1848966235979238</c:v>
                </c:pt>
                <c:pt idx="39">
                  <c:v>-0.18731466728018042</c:v>
                </c:pt>
                <c:pt idx="40">
                  <c:v>-0.19211215240351065</c:v>
                </c:pt>
                <c:pt idx="41">
                  <c:v>-0.19632937727878275</c:v>
                </c:pt>
                <c:pt idx="42">
                  <c:v>-0.2001797202242831</c:v>
                </c:pt>
                <c:pt idx="43">
                  <c:v>-0.20354995801662545</c:v>
                </c:pt>
                <c:pt idx="44">
                  <c:v>-0.2061782533456904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74E-7A45-8990-FFFAD28E497A}"/>
            </c:ext>
          </c:extLst>
        </c:ser>
        <c:ser>
          <c:idx val="22"/>
          <c:order val="22"/>
          <c:tx>
            <c:strRef>
              <c:f>'WIND ONSHORE'!$X$181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ONSHORE'!$X$182:$X$226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-9.9077435686021231E-2</c:v>
                </c:pt>
                <c:pt idx="11">
                  <c:v>-0.10315147191435625</c:v>
                </c:pt>
                <c:pt idx="12">
                  <c:v>-0.10966266107529055</c:v>
                </c:pt>
                <c:pt idx="13">
                  <c:v>-0.11289415031262007</c:v>
                </c:pt>
                <c:pt idx="14">
                  <c:v>-0.11202925365036931</c:v>
                </c:pt>
                <c:pt idx="15">
                  <c:v>-0.11547704517079338</c:v>
                </c:pt>
                <c:pt idx="16">
                  <c:v>-0.11953237373670378</c:v>
                </c:pt>
                <c:pt idx="17">
                  <c:v>-0.12166275795400416</c:v>
                </c:pt>
                <c:pt idx="18">
                  <c:v>-0.1225712446903211</c:v>
                </c:pt>
                <c:pt idx="19">
                  <c:v>-0.12734137085570485</c:v>
                </c:pt>
                <c:pt idx="20">
                  <c:v>-0.12960645376703461</c:v>
                </c:pt>
                <c:pt idx="21">
                  <c:v>-0.12988529323784592</c:v>
                </c:pt>
                <c:pt idx="22">
                  <c:v>-0.13116947692521452</c:v>
                </c:pt>
                <c:pt idx="23">
                  <c:v>-0.13434669845997138</c:v>
                </c:pt>
                <c:pt idx="24">
                  <c:v>-0.13891791746169813</c:v>
                </c:pt>
                <c:pt idx="25">
                  <c:v>-0.13809616219394827</c:v>
                </c:pt>
                <c:pt idx="26">
                  <c:v>-0.14103779503501424</c:v>
                </c:pt>
                <c:pt idx="27">
                  <c:v>-0.14072167332072938</c:v>
                </c:pt>
                <c:pt idx="28">
                  <c:v>-0.1434645517112747</c:v>
                </c:pt>
                <c:pt idx="29">
                  <c:v>-0.14733407153486588</c:v>
                </c:pt>
                <c:pt idx="30">
                  <c:v>-0.14102079123898092</c:v>
                </c:pt>
                <c:pt idx="31">
                  <c:v>-0.14502189759895157</c:v>
                </c:pt>
                <c:pt idx="32">
                  <c:v>-0.15236780509754644</c:v>
                </c:pt>
                <c:pt idx="33">
                  <c:v>-0.16105891739403344</c:v>
                </c:pt>
                <c:pt idx="34">
                  <c:v>-0.1669650197981889</c:v>
                </c:pt>
                <c:pt idx="35">
                  <c:v>-0.17184240950240937</c:v>
                </c:pt>
                <c:pt idx="36">
                  <c:v>-0.17703415643973663</c:v>
                </c:pt>
                <c:pt idx="37">
                  <c:v>-0.1802760289415094</c:v>
                </c:pt>
                <c:pt idx="38">
                  <c:v>-0.1848966235979238</c:v>
                </c:pt>
                <c:pt idx="39">
                  <c:v>-0.18731466728018042</c:v>
                </c:pt>
                <c:pt idx="40">
                  <c:v>-0.19211215240351065</c:v>
                </c:pt>
                <c:pt idx="41">
                  <c:v>-0.19632937727878275</c:v>
                </c:pt>
                <c:pt idx="42">
                  <c:v>-0.2001797202242831</c:v>
                </c:pt>
                <c:pt idx="43">
                  <c:v>-0.20354995801662545</c:v>
                </c:pt>
                <c:pt idx="44">
                  <c:v>-0.2061782533456904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74E-7A45-8990-FFFAD28E497A}"/>
            </c:ext>
          </c:extLst>
        </c:ser>
        <c:ser>
          <c:idx val="23"/>
          <c:order val="23"/>
          <c:tx>
            <c:strRef>
              <c:f>'WIND ONSHORE'!$Y$181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ONSHORE'!$Y$182:$Y$226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-0.11333140559663613</c:v>
                </c:pt>
                <c:pt idx="18">
                  <c:v>-0.1151296605893648</c:v>
                </c:pt>
                <c:pt idx="19">
                  <c:v>-0.11922479441836786</c:v>
                </c:pt>
                <c:pt idx="20">
                  <c:v>-0.12062576900171884</c:v>
                </c:pt>
                <c:pt idx="21">
                  <c:v>-0.12157836116168319</c:v>
                </c:pt>
                <c:pt idx="22">
                  <c:v>-0.12127169406676719</c:v>
                </c:pt>
                <c:pt idx="23">
                  <c:v>-0.12379998174821927</c:v>
                </c:pt>
                <c:pt idx="24">
                  <c:v>-0.12991141686672514</c:v>
                </c:pt>
                <c:pt idx="25">
                  <c:v>-0.12968132941091126</c:v>
                </c:pt>
                <c:pt idx="26">
                  <c:v>-0.13262861267895898</c:v>
                </c:pt>
                <c:pt idx="27">
                  <c:v>-0.13331129551277565</c:v>
                </c:pt>
                <c:pt idx="28">
                  <c:v>-0.13663167176366564</c:v>
                </c:pt>
                <c:pt idx="29">
                  <c:v>-0.14497403574001888</c:v>
                </c:pt>
                <c:pt idx="30">
                  <c:v>-0.14582149800610844</c:v>
                </c:pt>
                <c:pt idx="31">
                  <c:v>-0.15356891670372619</c:v>
                </c:pt>
                <c:pt idx="32">
                  <c:v>-0.16619177303833554</c:v>
                </c:pt>
                <c:pt idx="33">
                  <c:v>-0.17606196096904514</c:v>
                </c:pt>
                <c:pt idx="34">
                  <c:v>-0.18505518079747374</c:v>
                </c:pt>
                <c:pt idx="35">
                  <c:v>-0.19023941334708594</c:v>
                </c:pt>
                <c:pt idx="36">
                  <c:v>-0.19534527522825718</c:v>
                </c:pt>
                <c:pt idx="37">
                  <c:v>-0.19976958693764613</c:v>
                </c:pt>
                <c:pt idx="38">
                  <c:v>-0.20382622496512026</c:v>
                </c:pt>
                <c:pt idx="39">
                  <c:v>-0.20706230272784365</c:v>
                </c:pt>
                <c:pt idx="40">
                  <c:v>-0.21297184891198151</c:v>
                </c:pt>
                <c:pt idx="41">
                  <c:v>-0.21883646839251603</c:v>
                </c:pt>
                <c:pt idx="42">
                  <c:v>-0.22490529127300773</c:v>
                </c:pt>
                <c:pt idx="43">
                  <c:v>-0.22867094675931687</c:v>
                </c:pt>
                <c:pt idx="44">
                  <c:v>-0.23159121001065996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74E-7A45-8990-FFFAD28E497A}"/>
            </c:ext>
          </c:extLst>
        </c:ser>
        <c:ser>
          <c:idx val="24"/>
          <c:order val="24"/>
          <c:tx>
            <c:strRef>
              <c:f>'WIND ONSHORE'!$Z$181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ONSHORE'!$Z$182:$Z$226</c:f>
              <c:numCache>
                <c:formatCode>General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-0.1131523382645474</c:v>
                </c:pt>
                <c:pt idx="18">
                  <c:v>-0.11495307805304278</c:v>
                </c:pt>
                <c:pt idx="19">
                  <c:v>-0.11904264204110904</c:v>
                </c:pt>
                <c:pt idx="20">
                  <c:v>-0.12044904802068301</c:v>
                </c:pt>
                <c:pt idx="21">
                  <c:v>-0.12141011141131797</c:v>
                </c:pt>
                <c:pt idx="22">
                  <c:v>-0.12112096619895618</c:v>
                </c:pt>
                <c:pt idx="23">
                  <c:v>-0.12365462880550737</c:v>
                </c:pt>
                <c:pt idx="24">
                  <c:v>-0.12976154086153413</c:v>
                </c:pt>
                <c:pt idx="25">
                  <c:v>-0.12955034293557743</c:v>
                </c:pt>
                <c:pt idx="26">
                  <c:v>-0.13247900090166798</c:v>
                </c:pt>
                <c:pt idx="27">
                  <c:v>-0.13318023614653185</c:v>
                </c:pt>
                <c:pt idx="28">
                  <c:v>-0.1366997024448936</c:v>
                </c:pt>
                <c:pt idx="29">
                  <c:v>-0.14561739302146726</c:v>
                </c:pt>
                <c:pt idx="30">
                  <c:v>-0.1462645219851576</c:v>
                </c:pt>
                <c:pt idx="31">
                  <c:v>-0.15387224905394847</c:v>
                </c:pt>
                <c:pt idx="32">
                  <c:v>-0.16668368853999616</c:v>
                </c:pt>
                <c:pt idx="33">
                  <c:v>-0.17664511993798626</c:v>
                </c:pt>
                <c:pt idx="34">
                  <c:v>-0.18569146891863941</c:v>
                </c:pt>
                <c:pt idx="35">
                  <c:v>-0.19085521613172063</c:v>
                </c:pt>
                <c:pt idx="36">
                  <c:v>-0.19572592999377003</c:v>
                </c:pt>
                <c:pt idx="37">
                  <c:v>-0.20014786554785224</c:v>
                </c:pt>
                <c:pt idx="38">
                  <c:v>-0.20402564400427936</c:v>
                </c:pt>
                <c:pt idx="39">
                  <c:v>-0.20724738700007528</c:v>
                </c:pt>
                <c:pt idx="40">
                  <c:v>-0.21341131016905734</c:v>
                </c:pt>
                <c:pt idx="41">
                  <c:v>-0.21908866138989025</c:v>
                </c:pt>
                <c:pt idx="42">
                  <c:v>-0.22575707623817842</c:v>
                </c:pt>
                <c:pt idx="43">
                  <c:v>-0.2301759146270792</c:v>
                </c:pt>
                <c:pt idx="44">
                  <c:v>-0.23294895970017582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74E-7A45-8990-FFFAD28E497A}"/>
            </c:ext>
          </c:extLst>
        </c:ser>
        <c:ser>
          <c:idx val="25"/>
          <c:order val="25"/>
          <c:tx>
            <c:strRef>
              <c:f>'WIND ONSHORE'!$AA$181</c:f>
              <c:strCache>
                <c:ptCount val="1"/>
                <c:pt idx="0">
                  <c:v>Irena 5th percentile 1981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ONSHORE'!$AA$182:$AA$226</c:f>
              <c:numCache>
                <c:formatCode>General</c:formatCode>
                <c:ptCount val="45"/>
                <c:pt idx="5" formatCode="0.00%">
                  <c:v>-9.0004583368742508E-2</c:v>
                </c:pt>
                <c:pt idx="6" formatCode="0.00%">
                  <c:v>-7.6015600788080784E-2</c:v>
                </c:pt>
                <c:pt idx="7" formatCode="0.00%">
                  <c:v>-7.8556921931866253E-2</c:v>
                </c:pt>
                <c:pt idx="8" formatCode="0.00%">
                  <c:v>-8.4608368996023087E-2</c:v>
                </c:pt>
                <c:pt idx="9" formatCode="0.00%">
                  <c:v>-0.10167776549767082</c:v>
                </c:pt>
                <c:pt idx="10" formatCode="0.00%">
                  <c:v>-0.11113200965660031</c:v>
                </c:pt>
                <c:pt idx="11" formatCode="0.00%">
                  <c:v>-9.2000852127404165E-2</c:v>
                </c:pt>
                <c:pt idx="12" formatCode="0.00%">
                  <c:v>-0.10480809968782867</c:v>
                </c:pt>
                <c:pt idx="13" formatCode="0.00%">
                  <c:v>-0.10305154453288112</c:v>
                </c:pt>
                <c:pt idx="14" formatCode="0.00%">
                  <c:v>-0.16463313840748051</c:v>
                </c:pt>
                <c:pt idx="15" formatCode="0.00%">
                  <c:v>-0.1801910963232719</c:v>
                </c:pt>
                <c:pt idx="16" formatCode="0.00%">
                  <c:v>-0.12966839631331128</c:v>
                </c:pt>
                <c:pt idx="17" formatCode="0.00%">
                  <c:v>-0.12112560990454069</c:v>
                </c:pt>
                <c:pt idx="18" formatCode="0.00%">
                  <c:v>-0.10604429849791375</c:v>
                </c:pt>
                <c:pt idx="19" formatCode="0.00%">
                  <c:v>-0.14974204119700563</c:v>
                </c:pt>
                <c:pt idx="20" formatCode="0.00%">
                  <c:v>-0.14329168275307624</c:v>
                </c:pt>
                <c:pt idx="21" formatCode="0.00%">
                  <c:v>-0.17376961013356362</c:v>
                </c:pt>
                <c:pt idx="22" formatCode="0.00%">
                  <c:v>-0.15121051813876185</c:v>
                </c:pt>
                <c:pt idx="23" formatCode="0.00%">
                  <c:v>-0.15362860347380092</c:v>
                </c:pt>
                <c:pt idx="24" formatCode="0.00%">
                  <c:v>-0.12693028460478373</c:v>
                </c:pt>
                <c:pt idx="25" formatCode="0.00%">
                  <c:v>-0.1429909991829269</c:v>
                </c:pt>
                <c:pt idx="26" formatCode="0.00%">
                  <c:v>-0.13509934568381987</c:v>
                </c:pt>
                <c:pt idx="27" formatCode="0.00%">
                  <c:v>-0.12595372431796859</c:v>
                </c:pt>
                <c:pt idx="28" formatCode="0.00%">
                  <c:v>-0.133338005274653</c:v>
                </c:pt>
                <c:pt idx="29" formatCode="0.00%">
                  <c:v>-0.12384802789431582</c:v>
                </c:pt>
                <c:pt idx="30" formatCode="0.00%">
                  <c:v>-0.11473740631046458</c:v>
                </c:pt>
                <c:pt idx="31" formatCode="0.00%">
                  <c:v>-0.11599833007791049</c:v>
                </c:pt>
                <c:pt idx="32" formatCode="0.00%">
                  <c:v>-0.11310184036056858</c:v>
                </c:pt>
                <c:pt idx="33" formatCode="0.00%">
                  <c:v>-0.11016570738435727</c:v>
                </c:pt>
                <c:pt idx="34" formatCode="0.00%">
                  <c:v>-0.11163317608753953</c:v>
                </c:pt>
                <c:pt idx="35" formatCode="0.00%">
                  <c:v>-0.10915652584254987</c:v>
                </c:pt>
                <c:pt idx="36" formatCode="0.00%">
                  <c:v>-0.10864509239755127</c:v>
                </c:pt>
                <c:pt idx="37" formatCode="0.00%">
                  <c:v>-0.10617516012869566</c:v>
                </c:pt>
                <c:pt idx="38" formatCode="0.00%">
                  <c:v>-0.10774612964181218</c:v>
                </c:pt>
                <c:pt idx="39" formatCode="0.00%">
                  <c:v>-0.10664429281085974</c:v>
                </c:pt>
                <c:pt idx="40" formatCode="0.00%">
                  <c:v>-0.10924570048760618</c:v>
                </c:pt>
                <c:pt idx="41" formatCode="0.00%">
                  <c:v>-0.11155069700947695</c:v>
                </c:pt>
                <c:pt idx="42" formatCode="0.00%">
                  <c:v>-0.11613349692680075</c:v>
                </c:pt>
                <c:pt idx="43" formatCode="0.00%">
                  <c:v>-0.12559131995224637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74E-7A45-8990-FFFAD28E497A}"/>
            </c:ext>
          </c:extLst>
        </c:ser>
        <c:ser>
          <c:idx val="26"/>
          <c:order val="26"/>
          <c:tx>
            <c:strRef>
              <c:f>'WIND ONSHORE'!$AB$181</c:f>
              <c:strCache>
                <c:ptCount val="1"/>
                <c:pt idx="0">
                  <c:v>Irena Weighted average 1981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ONSHORE'!$AB$182:$AB$226</c:f>
              <c:numCache>
                <c:formatCode>General</c:formatCode>
                <c:ptCount val="45"/>
                <c:pt idx="5" formatCode="0.00%">
                  <c:v>-4.1567336987043513E-2</c:v>
                </c:pt>
                <c:pt idx="6" formatCode="0.00%">
                  <c:v>-3.9430475374251484E-2</c:v>
                </c:pt>
                <c:pt idx="7" formatCode="0.00%">
                  <c:v>-5.8484944523248483E-2</c:v>
                </c:pt>
                <c:pt idx="8" formatCode="0.00%">
                  <c:v>-6.2010173645887456E-2</c:v>
                </c:pt>
                <c:pt idx="9" formatCode="0.00%">
                  <c:v>-0.1013465586011052</c:v>
                </c:pt>
                <c:pt idx="10" formatCode="0.00%">
                  <c:v>-0.10881572225446734</c:v>
                </c:pt>
                <c:pt idx="11" formatCode="0.00%">
                  <c:v>-8.8945264504730726E-2</c:v>
                </c:pt>
                <c:pt idx="12" formatCode="0.00%">
                  <c:v>-8.9053190311353392E-2</c:v>
                </c:pt>
                <c:pt idx="13" formatCode="0.00%">
                  <c:v>-8.858592703217949E-2</c:v>
                </c:pt>
                <c:pt idx="14" formatCode="0.00%">
                  <c:v>-8.5366152869116418E-2</c:v>
                </c:pt>
                <c:pt idx="15" formatCode="0.00%">
                  <c:v>-9.2704748401986059E-2</c:v>
                </c:pt>
                <c:pt idx="16" formatCode="0.00%">
                  <c:v>-9.8170691045818104E-2</c:v>
                </c:pt>
                <c:pt idx="17" formatCode="0.00%">
                  <c:v>-9.9711993532932586E-2</c:v>
                </c:pt>
                <c:pt idx="18" formatCode="0.00%">
                  <c:v>-0.10211502934355643</c:v>
                </c:pt>
                <c:pt idx="19" formatCode="0.00%">
                  <c:v>-9.8042793324070732E-2</c:v>
                </c:pt>
                <c:pt idx="20" formatCode="0.00%">
                  <c:v>-0.1006332273310474</c:v>
                </c:pt>
                <c:pt idx="21" formatCode="0.00%">
                  <c:v>-9.9264519458893474E-2</c:v>
                </c:pt>
                <c:pt idx="22" formatCode="0.00%">
                  <c:v>-0.10094142289065433</c:v>
                </c:pt>
                <c:pt idx="23" formatCode="0.00%">
                  <c:v>-9.823908240405177E-2</c:v>
                </c:pt>
                <c:pt idx="24" formatCode="0.00%">
                  <c:v>-9.9457938657143696E-2</c:v>
                </c:pt>
                <c:pt idx="25" formatCode="0.00%">
                  <c:v>-9.663818875569552E-2</c:v>
                </c:pt>
                <c:pt idx="26" formatCode="0.00%">
                  <c:v>-9.8625882608715854E-2</c:v>
                </c:pt>
                <c:pt idx="27" formatCode="0.00%">
                  <c:v>-9.445123781719178E-2</c:v>
                </c:pt>
                <c:pt idx="28" formatCode="0.00%">
                  <c:v>-9.0793198982902612E-2</c:v>
                </c:pt>
                <c:pt idx="29" formatCode="0.00%">
                  <c:v>-8.4619363640138445E-2</c:v>
                </c:pt>
                <c:pt idx="30" formatCode="0.00%">
                  <c:v>-8.0865012807058267E-2</c:v>
                </c:pt>
                <c:pt idx="31" formatCode="0.00%">
                  <c:v>-8.3537452871311868E-2</c:v>
                </c:pt>
                <c:pt idx="32" formatCode="0.00%">
                  <c:v>-8.2168773809999318E-2</c:v>
                </c:pt>
                <c:pt idx="33" formatCode="0.00%">
                  <c:v>-7.936220035604824E-2</c:v>
                </c:pt>
                <c:pt idx="34" formatCode="0.00%">
                  <c:v>-8.3620214967452644E-2</c:v>
                </c:pt>
                <c:pt idx="35" formatCode="0.00%">
                  <c:v>-8.4058319521099101E-2</c:v>
                </c:pt>
                <c:pt idx="36" formatCode="0.00%">
                  <c:v>-8.7963899028665526E-2</c:v>
                </c:pt>
                <c:pt idx="37" formatCode="0.00%">
                  <c:v>-8.7274512719213604E-2</c:v>
                </c:pt>
                <c:pt idx="38" formatCode="0.00%">
                  <c:v>-8.6821521667626467E-2</c:v>
                </c:pt>
                <c:pt idx="39" formatCode="0.00%">
                  <c:v>-8.9248315517109433E-2</c:v>
                </c:pt>
                <c:pt idx="40" formatCode="0.00%">
                  <c:v>-9.1590625560894701E-2</c:v>
                </c:pt>
                <c:pt idx="41" formatCode="0.00%">
                  <c:v>-9.6346991265423232E-2</c:v>
                </c:pt>
                <c:pt idx="42" formatCode="0.00%">
                  <c:v>-9.242993240552555E-2</c:v>
                </c:pt>
                <c:pt idx="43" formatCode="0.00%">
                  <c:v>-9.8185075238742092E-2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74E-7A45-8990-FFFAD28E497A}"/>
            </c:ext>
          </c:extLst>
        </c:ser>
        <c:ser>
          <c:idx val="27"/>
          <c:order val="27"/>
          <c:tx>
            <c:strRef>
              <c:f>'WIND ONSHORE'!$AC$181</c:f>
              <c:strCache>
                <c:ptCount val="1"/>
                <c:pt idx="0">
                  <c:v>Irena 95th percentile 1981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ONSHORE'!$AC$182:$AC$226</c:f>
              <c:numCache>
                <c:formatCode>General</c:formatCode>
                <c:ptCount val="45"/>
                <c:pt idx="5" formatCode="0.00%">
                  <c:v>-4.637563565633096E-2</c:v>
                </c:pt>
                <c:pt idx="6" formatCode="0.00%">
                  <c:v>-3.7956580983487753E-2</c:v>
                </c:pt>
                <c:pt idx="7" formatCode="0.00%">
                  <c:v>-5.5135579378354338E-2</c:v>
                </c:pt>
                <c:pt idx="8" formatCode="0.00%">
                  <c:v>-5.7687325513784415E-2</c:v>
                </c:pt>
                <c:pt idx="9" formatCode="0.00%">
                  <c:v>-0.1007330686801523</c:v>
                </c:pt>
                <c:pt idx="10" formatCode="0.00%">
                  <c:v>-9.7077009001580339E-2</c:v>
                </c:pt>
                <c:pt idx="11" formatCode="0.00%">
                  <c:v>-7.9637466264878554E-2</c:v>
                </c:pt>
                <c:pt idx="12" formatCode="0.00%">
                  <c:v>-7.8834586340183255E-2</c:v>
                </c:pt>
                <c:pt idx="13" formatCode="0.00%">
                  <c:v>-4.9860721111178119E-2</c:v>
                </c:pt>
                <c:pt idx="14" formatCode="0.00%">
                  <c:v>-8.6510994802105778E-2</c:v>
                </c:pt>
                <c:pt idx="15" formatCode="0.00%">
                  <c:v>-8.6128355714413907E-2</c:v>
                </c:pt>
                <c:pt idx="16" formatCode="0.00%">
                  <c:v>-9.0968974794396806E-2</c:v>
                </c:pt>
                <c:pt idx="17" formatCode="0.00%">
                  <c:v>-9.0102062619251244E-2</c:v>
                </c:pt>
                <c:pt idx="18" formatCode="0.00%">
                  <c:v>-8.8081518526835989E-2</c:v>
                </c:pt>
                <c:pt idx="19" formatCode="0.00%">
                  <c:v>-8.9446867616030712E-2</c:v>
                </c:pt>
                <c:pt idx="20" formatCode="0.00%">
                  <c:v>-8.5015737845137607E-2</c:v>
                </c:pt>
                <c:pt idx="21" formatCode="0.00%">
                  <c:v>-8.7710774741948772E-2</c:v>
                </c:pt>
                <c:pt idx="22" formatCode="0.00%">
                  <c:v>-5.9611729582910944E-2</c:v>
                </c:pt>
                <c:pt idx="23" formatCode="0.00%">
                  <c:v>-8.3727317119229761E-2</c:v>
                </c:pt>
                <c:pt idx="24" formatCode="0.00%">
                  <c:v>-8.5030752800239751E-2</c:v>
                </c:pt>
                <c:pt idx="25" formatCode="0.00%">
                  <c:v>-7.2510982911718536E-2</c:v>
                </c:pt>
                <c:pt idx="26" formatCode="0.00%">
                  <c:v>-6.7072047860587292E-2</c:v>
                </c:pt>
                <c:pt idx="27" formatCode="0.00%">
                  <c:v>-6.5770596300493422E-2</c:v>
                </c:pt>
                <c:pt idx="28" formatCode="0.00%">
                  <c:v>-6.8657465731111311E-2</c:v>
                </c:pt>
                <c:pt idx="29" formatCode="0.00%">
                  <c:v>-6.0332255949393621E-2</c:v>
                </c:pt>
                <c:pt idx="30" formatCode="0.00%">
                  <c:v>-5.7723294976139594E-2</c:v>
                </c:pt>
                <c:pt idx="31" formatCode="0.00%">
                  <c:v>-5.8481136937192257E-2</c:v>
                </c:pt>
                <c:pt idx="32" formatCode="0.00%">
                  <c:v>-5.6126451435574709E-2</c:v>
                </c:pt>
                <c:pt idx="33" formatCode="0.00%">
                  <c:v>-5.2202811071007882E-2</c:v>
                </c:pt>
                <c:pt idx="34" formatCode="0.00%">
                  <c:v>-4.9111666117521491E-2</c:v>
                </c:pt>
                <c:pt idx="35" formatCode="0.00%">
                  <c:v>-4.8619395168623902E-2</c:v>
                </c:pt>
                <c:pt idx="36" formatCode="0.00%">
                  <c:v>-4.9574838610624727E-2</c:v>
                </c:pt>
                <c:pt idx="37" formatCode="0.00%">
                  <c:v>-5.7144722287746808E-2</c:v>
                </c:pt>
                <c:pt idx="38" formatCode="0.00%">
                  <c:v>-5.5510826253081569E-2</c:v>
                </c:pt>
                <c:pt idx="39" formatCode="0.00%">
                  <c:v>-6.1533198290092517E-2</c:v>
                </c:pt>
                <c:pt idx="40" formatCode="0.00%">
                  <c:v>-5.924862934467312E-2</c:v>
                </c:pt>
                <c:pt idx="41" formatCode="0.00%">
                  <c:v>-6.3794495858335853E-2</c:v>
                </c:pt>
                <c:pt idx="42" formatCode="0.00%">
                  <c:v>-6.2758108176074856E-2</c:v>
                </c:pt>
                <c:pt idx="43" formatCode="0.00%">
                  <c:v>-7.0535646722403089E-2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74E-7A45-8990-FFFAD28E497A}"/>
            </c:ext>
          </c:extLst>
        </c:ser>
        <c:ser>
          <c:idx val="28"/>
          <c:order val="28"/>
          <c:tx>
            <c:strRef>
              <c:f>'WIND ONSHORE'!$AD$181</c:f>
              <c:strCache>
                <c:ptCount val="1"/>
                <c:pt idx="0">
                  <c:v>Irena 5th percentile 1985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ONSHORE'!$A$182:$A$226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ONSHORE'!$AD$182:$AD$226</c:f>
              <c:numCache>
                <c:formatCode>General</c:formatCode>
                <c:ptCount val="45"/>
                <c:pt idx="7" formatCode="0.00%">
                  <c:v>-0.12050705461484845</c:v>
                </c:pt>
                <c:pt idx="8" formatCode="0.00%">
                  <c:v>-0.17048197442699653</c:v>
                </c:pt>
                <c:pt idx="9" formatCode="0.00%">
                  <c:v>-0.29243482833976286</c:v>
                </c:pt>
                <c:pt idx="10" formatCode="0.00%">
                  <c:v>-0.32280646360349197</c:v>
                </c:pt>
                <c:pt idx="11" formatCode="0.00%">
                  <c:v>-0.17963300149897399</c:v>
                </c:pt>
                <c:pt idx="12" formatCode="0.00%">
                  <c:v>-0.2337428051048005</c:v>
                </c:pt>
                <c:pt idx="13" formatCode="0.00%">
                  <c:v>-0.20631205895494975</c:v>
                </c:pt>
                <c:pt idx="14" formatCode="0.00%">
                  <c:v>-0.40996249252913453</c:v>
                </c:pt>
                <c:pt idx="15" formatCode="0.00%">
                  <c:v>-0.4284158918047789</c:v>
                </c:pt>
                <c:pt idx="16" formatCode="0.00%">
                  <c:v>-0.24611180473160987</c:v>
                </c:pt>
                <c:pt idx="17" formatCode="0.00%">
                  <c:v>-0.20777177902415489</c:v>
                </c:pt>
                <c:pt idx="18" formatCode="0.00%">
                  <c:v>-0.15895488562387128</c:v>
                </c:pt>
                <c:pt idx="19" formatCode="0.00%">
                  <c:v>-0.25632457033150169</c:v>
                </c:pt>
                <c:pt idx="20" formatCode="0.00%">
                  <c:v>-0.23117869331559826</c:v>
                </c:pt>
                <c:pt idx="21" formatCode="0.00%">
                  <c:v>-0.28614683803461038</c:v>
                </c:pt>
                <c:pt idx="22" formatCode="0.00%">
                  <c:v>-0.23183744136799744</c:v>
                </c:pt>
                <c:pt idx="23" formatCode="0.00%">
                  <c:v>-0.23049824548035125</c:v>
                </c:pt>
                <c:pt idx="24" formatCode="0.00%">
                  <c:v>-0.17572911457879048</c:v>
                </c:pt>
                <c:pt idx="25" formatCode="0.00%">
                  <c:v>-0.20301159142092973</c:v>
                </c:pt>
                <c:pt idx="26" formatCode="0.00%">
                  <c:v>-0.18577121057249668</c:v>
                </c:pt>
                <c:pt idx="27" formatCode="0.00%">
                  <c:v>-0.16699141914757332</c:v>
                </c:pt>
                <c:pt idx="28" formatCode="0.00%">
                  <c:v>-0.17768869613978144</c:v>
                </c:pt>
                <c:pt idx="29" formatCode="0.00%">
                  <c:v>-0.15931891722438729</c:v>
                </c:pt>
                <c:pt idx="30" formatCode="0.00%">
                  <c:v>-0.14215853501414921</c:v>
                </c:pt>
                <c:pt idx="31" formatCode="0.00%">
                  <c:v>-0.14365110155556138</c:v>
                </c:pt>
                <c:pt idx="32" formatCode="0.00%">
                  <c:v>-0.13789837058761856</c:v>
                </c:pt>
                <c:pt idx="33" formatCode="0.00%">
                  <c:v>-0.1322858594915669</c:v>
                </c:pt>
                <c:pt idx="34" formatCode="0.00%">
                  <c:v>-0.13422396905236089</c:v>
                </c:pt>
                <c:pt idx="35" formatCode="0.00%">
                  <c:v>-0.12968001099142856</c:v>
                </c:pt>
                <c:pt idx="36" formatCode="0.00%">
                  <c:v>-0.1282894594502646</c:v>
                </c:pt>
                <c:pt idx="37" formatCode="0.00%">
                  <c:v>-0.12404165927326416</c:v>
                </c:pt>
                <c:pt idx="38" formatCode="0.00%">
                  <c:v>-0.12624476844456345</c:v>
                </c:pt>
                <c:pt idx="39" formatCode="0.00%">
                  <c:v>-0.12427131794514679</c:v>
                </c:pt>
                <c:pt idx="40" formatCode="0.00%">
                  <c:v>-0.1280551192225523</c:v>
                </c:pt>
                <c:pt idx="41" formatCode="0.00%">
                  <c:v>-0.1311285057176238</c:v>
                </c:pt>
                <c:pt idx="42" formatCode="0.00%">
                  <c:v>-0.13782137555908269</c:v>
                </c:pt>
                <c:pt idx="43" formatCode="0.00%">
                  <c:v>-0.15184786511961001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E-E642-8D35-4EFDB8116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736095"/>
        <c:axId val="2092071087"/>
      </c:scatterChart>
      <c:valAx>
        <c:axId val="40373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71087"/>
        <c:crosses val="autoZero"/>
        <c:crossBetween val="midCat"/>
      </c:valAx>
      <c:valAx>
        <c:axId val="20920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36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  <a:r>
              <a:rPr lang="en-US" baseline="0"/>
              <a:t> Learning Rates 1979-2024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'WIND ONSHORE'!$B$229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ONSHORE'!$B$230:$B$274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-0.11963153643736135</c:v>
                </c:pt>
                <c:pt idx="13">
                  <c:v>-0.11963153643736135</c:v>
                </c:pt>
                <c:pt idx="14">
                  <c:v>-0.11963153643736135</c:v>
                </c:pt>
                <c:pt idx="15">
                  <c:v>-0.11963153643736135</c:v>
                </c:pt>
                <c:pt idx="16">
                  <c:v>-0.11963153643736135</c:v>
                </c:pt>
                <c:pt idx="17">
                  <c:v>-0.11963153643736135</c:v>
                </c:pt>
                <c:pt idx="18">
                  <c:v>-0.10873564414790426</c:v>
                </c:pt>
                <c:pt idx="19">
                  <c:v>-0.10873564414790426</c:v>
                </c:pt>
                <c:pt idx="20">
                  <c:v>-0.10873564414790426</c:v>
                </c:pt>
                <c:pt idx="21">
                  <c:v>-0.10873564414790426</c:v>
                </c:pt>
                <c:pt idx="22">
                  <c:v>-0.10873564414790426</c:v>
                </c:pt>
                <c:pt idx="23">
                  <c:v>-8.4302913637333221E-2</c:v>
                </c:pt>
                <c:pt idx="24">
                  <c:v>-8.4302913637333221E-2</c:v>
                </c:pt>
                <c:pt idx="25">
                  <c:v>-8.4302913637333221E-2</c:v>
                </c:pt>
                <c:pt idx="26">
                  <c:v>-8.4317775460516775E-2</c:v>
                </c:pt>
                <c:pt idx="27">
                  <c:v>-7.1429652445521574E-2</c:v>
                </c:pt>
                <c:pt idx="28">
                  <c:v>-9.0935906633793584E-2</c:v>
                </c:pt>
                <c:pt idx="29">
                  <c:v>-0.10100272738400495</c:v>
                </c:pt>
                <c:pt idx="30">
                  <c:v>-9.3495607839900963E-2</c:v>
                </c:pt>
                <c:pt idx="31">
                  <c:v>-8.7201172399672844E-2</c:v>
                </c:pt>
                <c:pt idx="32">
                  <c:v>-0.10741878943203464</c:v>
                </c:pt>
                <c:pt idx="33">
                  <c:v>-7.4346314905113786E-2</c:v>
                </c:pt>
                <c:pt idx="34">
                  <c:v>-7.864127281347022E-2</c:v>
                </c:pt>
                <c:pt idx="35">
                  <c:v>-7.5878713427423694E-2</c:v>
                </c:pt>
                <c:pt idx="36">
                  <c:v>-7.7541530605459208E-2</c:v>
                </c:pt>
                <c:pt idx="37">
                  <c:v>-8.3627175689751754E-2</c:v>
                </c:pt>
                <c:pt idx="38">
                  <c:v>-7.8342515405447899E-2</c:v>
                </c:pt>
                <c:pt idx="39">
                  <c:v>-8.328953089618707E-2</c:v>
                </c:pt>
                <c:pt idx="40">
                  <c:v>-8.7668463162114518E-2</c:v>
                </c:pt>
                <c:pt idx="41">
                  <c:v>-9.4247490771329212E-2</c:v>
                </c:pt>
                <c:pt idx="42">
                  <c:v>-9.4773626079488249E-2</c:v>
                </c:pt>
                <c:pt idx="43">
                  <c:v>-9.4786279302699339E-2</c:v>
                </c:pt>
                <c:pt idx="44">
                  <c:v>-9.7975703496669952E-2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2-6840-8381-41656348B782}"/>
            </c:ext>
          </c:extLst>
        </c:ser>
        <c:ser>
          <c:idx val="1"/>
          <c:order val="1"/>
          <c:tx>
            <c:strRef>
              <c:f>'WIND ONSHORE'!$C$229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ONSHORE'!$C$230:$C$274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-6.8027757486164075E-2</c:v>
                </c:pt>
                <c:pt idx="3">
                  <c:v>-7.5360973164903311E-2</c:v>
                </c:pt>
                <c:pt idx="4">
                  <c:v>-7.6619439171455972E-2</c:v>
                </c:pt>
                <c:pt idx="5">
                  <c:v>-7.7844940431218035E-2</c:v>
                </c:pt>
                <c:pt idx="6">
                  <c:v>-8.5777289203093354E-2</c:v>
                </c:pt>
                <c:pt idx="7">
                  <c:v>-8.3983420668723885E-2</c:v>
                </c:pt>
                <c:pt idx="8">
                  <c:v>-8.8626032503303698E-2</c:v>
                </c:pt>
                <c:pt idx="9">
                  <c:v>-9.1095550591148378E-2</c:v>
                </c:pt>
                <c:pt idx="10">
                  <c:v>-9.3056515468540546E-2</c:v>
                </c:pt>
                <c:pt idx="11">
                  <c:v>-8.8550030172774963E-2</c:v>
                </c:pt>
                <c:pt idx="12">
                  <c:v>-8.8698260265763107E-2</c:v>
                </c:pt>
                <c:pt idx="13">
                  <c:v>-8.8709077383679946E-2</c:v>
                </c:pt>
                <c:pt idx="14">
                  <c:v>-8.6044704832210495E-2</c:v>
                </c:pt>
                <c:pt idx="15">
                  <c:v>-8.2217885432245619E-2</c:v>
                </c:pt>
                <c:pt idx="16">
                  <c:v>-8.2378698346381452E-2</c:v>
                </c:pt>
                <c:pt idx="17">
                  <c:v>-8.2635547076587712E-2</c:v>
                </c:pt>
                <c:pt idx="18">
                  <c:v>-8.202984714276973E-2</c:v>
                </c:pt>
                <c:pt idx="19">
                  <c:v>-8.1327528725055998E-2</c:v>
                </c:pt>
                <c:pt idx="20">
                  <c:v>-7.7125738011715184E-2</c:v>
                </c:pt>
                <c:pt idx="21">
                  <c:v>-7.4476806513820493E-2</c:v>
                </c:pt>
                <c:pt idx="22">
                  <c:v>-8.177223362296937E-2</c:v>
                </c:pt>
                <c:pt idx="23">
                  <c:v>-8.022892611666399E-2</c:v>
                </c:pt>
                <c:pt idx="24">
                  <c:v>-8.2903106355475709E-2</c:v>
                </c:pt>
                <c:pt idx="25">
                  <c:v>-8.7011970514532799E-2</c:v>
                </c:pt>
                <c:pt idx="26">
                  <c:v>-8.9629408024252344E-2</c:v>
                </c:pt>
                <c:pt idx="27">
                  <c:v>-8.889386499094587E-2</c:v>
                </c:pt>
                <c:pt idx="28">
                  <c:v>-8.7974996406282369E-2</c:v>
                </c:pt>
                <c:pt idx="29">
                  <c:v>-9.026839880201043E-2</c:v>
                </c:pt>
                <c:pt idx="30">
                  <c:v>-7.8969135222382358E-2</c:v>
                </c:pt>
                <c:pt idx="31">
                  <c:v>-8.0496863960359821E-2</c:v>
                </c:pt>
                <c:pt idx="32">
                  <c:v>-8.5714624388138705E-2</c:v>
                </c:pt>
                <c:pt idx="33">
                  <c:v>-8.867036372519177E-2</c:v>
                </c:pt>
                <c:pt idx="34">
                  <c:v>-8.5902161591372317E-2</c:v>
                </c:pt>
                <c:pt idx="35">
                  <c:v>-9.0065176720032336E-2</c:v>
                </c:pt>
                <c:pt idx="36">
                  <c:v>-9.2497495720695766E-2</c:v>
                </c:pt>
                <c:pt idx="37">
                  <c:v>-9.3869582542007834E-2</c:v>
                </c:pt>
                <c:pt idx="38">
                  <c:v>-9.5659620131109735E-2</c:v>
                </c:pt>
                <c:pt idx="39">
                  <c:v>-9.8482832723265412E-2</c:v>
                </c:pt>
                <c:pt idx="40">
                  <c:v>-0.10047271815883141</c:v>
                </c:pt>
                <c:pt idx="41">
                  <c:v>-0.10132350963875902</c:v>
                </c:pt>
                <c:pt idx="42">
                  <c:v>-0.10198667398049932</c:v>
                </c:pt>
                <c:pt idx="43">
                  <c:v>-0.10298706122311818</c:v>
                </c:pt>
                <c:pt idx="44">
                  <c:v>-0.10410419399213378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2-6840-8381-41656348B782}"/>
            </c:ext>
          </c:extLst>
        </c:ser>
        <c:ser>
          <c:idx val="2"/>
          <c:order val="2"/>
          <c:tx>
            <c:strRef>
              <c:f>'WIND ONSHORE'!$D$229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ONSHORE'!$D$230:$D$274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-6.4352819240682257E-2</c:v>
                </c:pt>
                <c:pt idx="3">
                  <c:v>-7.2843884866250153E-2</c:v>
                </c:pt>
                <c:pt idx="4">
                  <c:v>-7.4937918735664688E-2</c:v>
                </c:pt>
                <c:pt idx="5">
                  <c:v>-7.5962822491503434E-2</c:v>
                </c:pt>
                <c:pt idx="6">
                  <c:v>-8.282713758260829E-2</c:v>
                </c:pt>
                <c:pt idx="7">
                  <c:v>-8.1446019476275056E-2</c:v>
                </c:pt>
                <c:pt idx="8">
                  <c:v>-8.554754093942385E-2</c:v>
                </c:pt>
                <c:pt idx="9">
                  <c:v>-8.8473813221953912E-2</c:v>
                </c:pt>
                <c:pt idx="10">
                  <c:v>-9.0254843360397352E-2</c:v>
                </c:pt>
                <c:pt idx="11">
                  <c:v>-8.6488917746658567E-2</c:v>
                </c:pt>
                <c:pt idx="12">
                  <c:v>-8.6698597531752575E-2</c:v>
                </c:pt>
                <c:pt idx="13">
                  <c:v>-8.7168594612126893E-2</c:v>
                </c:pt>
                <c:pt idx="14">
                  <c:v>-8.493588678110231E-2</c:v>
                </c:pt>
                <c:pt idx="15">
                  <c:v>-8.1681805134279029E-2</c:v>
                </c:pt>
                <c:pt idx="16">
                  <c:v>-8.3050211145443864E-2</c:v>
                </c:pt>
                <c:pt idx="17">
                  <c:v>-8.3258308236491385E-2</c:v>
                </c:pt>
                <c:pt idx="18">
                  <c:v>-8.2677458052123343E-2</c:v>
                </c:pt>
                <c:pt idx="19">
                  <c:v>-8.0371117013506632E-2</c:v>
                </c:pt>
                <c:pt idx="20">
                  <c:v>-7.7080357445126313E-2</c:v>
                </c:pt>
                <c:pt idx="21">
                  <c:v>-7.4759937991105141E-2</c:v>
                </c:pt>
                <c:pt idx="22">
                  <c:v>-8.1056559826293673E-2</c:v>
                </c:pt>
                <c:pt idx="23">
                  <c:v>-7.9483358154764816E-2</c:v>
                </c:pt>
                <c:pt idx="24">
                  <c:v>-8.1566312100741056E-2</c:v>
                </c:pt>
                <c:pt idx="25">
                  <c:v>-8.6171206394041855E-2</c:v>
                </c:pt>
                <c:pt idx="26">
                  <c:v>-8.9255954851709784E-2</c:v>
                </c:pt>
                <c:pt idx="27">
                  <c:v>-8.4586434829460599E-2</c:v>
                </c:pt>
                <c:pt idx="28">
                  <c:v>-8.4229335453886112E-2</c:v>
                </c:pt>
                <c:pt idx="29">
                  <c:v>-8.6839783033701878E-2</c:v>
                </c:pt>
                <c:pt idx="30">
                  <c:v>-7.8526251167384875E-2</c:v>
                </c:pt>
                <c:pt idx="31">
                  <c:v>-7.993043518444698E-2</c:v>
                </c:pt>
                <c:pt idx="32">
                  <c:v>-8.4658270684672243E-2</c:v>
                </c:pt>
                <c:pt idx="33">
                  <c:v>-8.7574104948258569E-2</c:v>
                </c:pt>
                <c:pt idx="34">
                  <c:v>-8.7001957120411255E-2</c:v>
                </c:pt>
                <c:pt idx="35">
                  <c:v>-8.9828470362287915E-2</c:v>
                </c:pt>
                <c:pt idx="36">
                  <c:v>-9.2389879101249517E-2</c:v>
                </c:pt>
                <c:pt idx="37">
                  <c:v>-9.3887744473889589E-2</c:v>
                </c:pt>
                <c:pt idx="38">
                  <c:v>-9.6085190354535777E-2</c:v>
                </c:pt>
                <c:pt idx="39">
                  <c:v>-9.9090113818774861E-2</c:v>
                </c:pt>
                <c:pt idx="40">
                  <c:v>-0.10138988216654998</c:v>
                </c:pt>
                <c:pt idx="41">
                  <c:v>-0.10216548293936778</c:v>
                </c:pt>
                <c:pt idx="42">
                  <c:v>-0.10290992308082236</c:v>
                </c:pt>
                <c:pt idx="43">
                  <c:v>-0.10476143103471869</c:v>
                </c:pt>
                <c:pt idx="44">
                  <c:v>-0.1056071295642147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72-6840-8381-41656348B782}"/>
            </c:ext>
          </c:extLst>
        </c:ser>
        <c:ser>
          <c:idx val="3"/>
          <c:order val="3"/>
          <c:tx>
            <c:strRef>
              <c:f>'WIND ONSHORE'!$E$229</c:f>
              <c:strCache>
                <c:ptCount val="1"/>
                <c:pt idx="0">
                  <c:v>F24D2200/15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ONSHORE'!$E$230:$E$274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-8.6776224135051483E-2</c:v>
                </c:pt>
                <c:pt idx="19">
                  <c:v>-8.4254586998720904E-2</c:v>
                </c:pt>
                <c:pt idx="20">
                  <c:v>-8.0541850136838122E-2</c:v>
                </c:pt>
                <c:pt idx="21">
                  <c:v>-7.7993348643288773E-2</c:v>
                </c:pt>
                <c:pt idx="22">
                  <c:v>-8.4175502171117356E-2</c:v>
                </c:pt>
                <c:pt idx="23">
                  <c:v>-8.2165553402992142E-2</c:v>
                </c:pt>
                <c:pt idx="24">
                  <c:v>-8.4087299150906736E-2</c:v>
                </c:pt>
                <c:pt idx="25">
                  <c:v>-8.850953566174935E-2</c:v>
                </c:pt>
                <c:pt idx="26">
                  <c:v>-9.1415606239224956E-2</c:v>
                </c:pt>
                <c:pt idx="27">
                  <c:v>-8.647543521082024E-2</c:v>
                </c:pt>
                <c:pt idx="28">
                  <c:v>-8.5925506790393347E-2</c:v>
                </c:pt>
                <c:pt idx="29">
                  <c:v>-8.8322041325901379E-2</c:v>
                </c:pt>
                <c:pt idx="30">
                  <c:v>-7.9681897360721066E-2</c:v>
                </c:pt>
                <c:pt idx="31">
                  <c:v>-8.0959377115185749E-2</c:v>
                </c:pt>
                <c:pt idx="32">
                  <c:v>-8.5499161552180625E-2</c:v>
                </c:pt>
                <c:pt idx="33">
                  <c:v>-8.8254874542573969E-2</c:v>
                </c:pt>
                <c:pt idx="34">
                  <c:v>-8.7585095023675841E-2</c:v>
                </c:pt>
                <c:pt idx="35">
                  <c:v>-9.0329379339771365E-2</c:v>
                </c:pt>
                <c:pt idx="36">
                  <c:v>-9.2839752774992901E-2</c:v>
                </c:pt>
                <c:pt idx="37">
                  <c:v>-9.4290908529487849E-2</c:v>
                </c:pt>
                <c:pt idx="38">
                  <c:v>-9.6285732735201579E-2</c:v>
                </c:pt>
                <c:pt idx="39">
                  <c:v>-9.9248936656157527E-2</c:v>
                </c:pt>
                <c:pt idx="40">
                  <c:v>-0.10151361565420558</c:v>
                </c:pt>
                <c:pt idx="41">
                  <c:v>-0.10255816416194186</c:v>
                </c:pt>
                <c:pt idx="42">
                  <c:v>-0.10327695657213976</c:v>
                </c:pt>
                <c:pt idx="43">
                  <c:v>-0.10509860383768266</c:v>
                </c:pt>
                <c:pt idx="44">
                  <c:v>-0.10593160164368898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72-6840-8381-41656348B782}"/>
            </c:ext>
          </c:extLst>
        </c:ser>
        <c:ser>
          <c:idx val="4"/>
          <c:order val="4"/>
          <c:tx>
            <c:strRef>
              <c:f>'WIND ONSHORE'!$F$229</c:f>
              <c:strCache>
                <c:ptCount val="1"/>
                <c:pt idx="0">
                  <c:v>E02D  27/425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ONSHORE'!$F$230:$F$274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-8.674569034533286E-2</c:v>
                </c:pt>
                <c:pt idx="19">
                  <c:v>-8.4255847657204397E-2</c:v>
                </c:pt>
                <c:pt idx="20">
                  <c:v>-8.0582606312154637E-2</c:v>
                </c:pt>
                <c:pt idx="21">
                  <c:v>-7.8056842577032604E-2</c:v>
                </c:pt>
                <c:pt idx="22">
                  <c:v>-8.1858589313864361E-2</c:v>
                </c:pt>
                <c:pt idx="23">
                  <c:v>-8.2011736595074103E-2</c:v>
                </c:pt>
                <c:pt idx="24">
                  <c:v>-8.3830604306568191E-2</c:v>
                </c:pt>
                <c:pt idx="25">
                  <c:v>-8.767064458650542E-2</c:v>
                </c:pt>
                <c:pt idx="26">
                  <c:v>-9.0526928758580372E-2</c:v>
                </c:pt>
                <c:pt idx="27">
                  <c:v>-8.3523141625115982E-2</c:v>
                </c:pt>
                <c:pt idx="28">
                  <c:v>-8.3534998930829385E-2</c:v>
                </c:pt>
                <c:pt idx="29">
                  <c:v>-8.5809440407694781E-2</c:v>
                </c:pt>
                <c:pt idx="30">
                  <c:v>-7.868570752554549E-2</c:v>
                </c:pt>
                <c:pt idx="31">
                  <c:v>-8.1083871502472427E-2</c:v>
                </c:pt>
                <c:pt idx="32">
                  <c:v>-8.7021777562867442E-2</c:v>
                </c:pt>
                <c:pt idx="33">
                  <c:v>-9.1357869952781279E-2</c:v>
                </c:pt>
                <c:pt idx="34">
                  <c:v>-9.1777920492321918E-2</c:v>
                </c:pt>
                <c:pt idx="35">
                  <c:v>-9.461661782365649E-2</c:v>
                </c:pt>
                <c:pt idx="36">
                  <c:v>-9.8199343768994529E-2</c:v>
                </c:pt>
                <c:pt idx="37">
                  <c:v>-0.10016111554747409</c:v>
                </c:pt>
                <c:pt idx="38">
                  <c:v>-0.1034397935247271</c:v>
                </c:pt>
                <c:pt idx="39">
                  <c:v>-0.10711101680148205</c:v>
                </c:pt>
                <c:pt idx="40">
                  <c:v>-0.10990517935357058</c:v>
                </c:pt>
                <c:pt idx="41">
                  <c:v>-0.11161256552315213</c:v>
                </c:pt>
                <c:pt idx="42">
                  <c:v>-0.11315880467087269</c:v>
                </c:pt>
                <c:pt idx="43">
                  <c:v>-0.11410499107995298</c:v>
                </c:pt>
                <c:pt idx="44">
                  <c:v>-0.11518440990253354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2-6840-8381-41656348B782}"/>
            </c:ext>
          </c:extLst>
        </c:ser>
        <c:ser>
          <c:idx val="5"/>
          <c:order val="5"/>
          <c:tx>
            <c:strRef>
              <c:f>'WIND ONSHORE'!$G$229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ONSHORE'!$G$230:$G$274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-8.2352013518284473E-2</c:v>
                </c:pt>
                <c:pt idx="5">
                  <c:v>-8.2588607180525297E-2</c:v>
                </c:pt>
                <c:pt idx="6">
                  <c:v>-8.9868267192325435E-2</c:v>
                </c:pt>
                <c:pt idx="7">
                  <c:v>-8.8736694683277273E-2</c:v>
                </c:pt>
                <c:pt idx="8">
                  <c:v>-9.3525584930679528E-2</c:v>
                </c:pt>
                <c:pt idx="9">
                  <c:v>-9.4517165744898102E-2</c:v>
                </c:pt>
                <c:pt idx="10">
                  <c:v>-9.5628143143300592E-2</c:v>
                </c:pt>
                <c:pt idx="11">
                  <c:v>-9.4531003343819253E-2</c:v>
                </c:pt>
                <c:pt idx="12">
                  <c:v>-9.4099619250021527E-2</c:v>
                </c:pt>
                <c:pt idx="13">
                  <c:v>-9.7513916799745415E-2</c:v>
                </c:pt>
                <c:pt idx="14">
                  <c:v>-9.5636826363293403E-2</c:v>
                </c:pt>
                <c:pt idx="15">
                  <c:v>-9.5273835320831113E-2</c:v>
                </c:pt>
                <c:pt idx="16">
                  <c:v>-9.5903872629344966E-2</c:v>
                </c:pt>
                <c:pt idx="17">
                  <c:v>-9.5965603310359748E-2</c:v>
                </c:pt>
                <c:pt idx="18">
                  <c:v>-9.8367957662058192E-2</c:v>
                </c:pt>
                <c:pt idx="19">
                  <c:v>-9.723094808863475E-2</c:v>
                </c:pt>
                <c:pt idx="20">
                  <c:v>-9.3411425375099166E-2</c:v>
                </c:pt>
                <c:pt idx="21">
                  <c:v>-9.0835173389633761E-2</c:v>
                </c:pt>
                <c:pt idx="22">
                  <c:v>-9.3079665221310393E-2</c:v>
                </c:pt>
                <c:pt idx="23">
                  <c:v>-9.2807350134219591E-2</c:v>
                </c:pt>
                <c:pt idx="24">
                  <c:v>-9.7676922004377387E-2</c:v>
                </c:pt>
                <c:pt idx="25">
                  <c:v>-9.8733561747087251E-2</c:v>
                </c:pt>
                <c:pt idx="26">
                  <c:v>-9.9953204358726344E-2</c:v>
                </c:pt>
                <c:pt idx="27">
                  <c:v>-9.4536956715199794E-2</c:v>
                </c:pt>
                <c:pt idx="28">
                  <c:v>-9.565682007280274E-2</c:v>
                </c:pt>
                <c:pt idx="29">
                  <c:v>-9.6968430962998675E-2</c:v>
                </c:pt>
                <c:pt idx="30">
                  <c:v>-8.9806051518557473E-2</c:v>
                </c:pt>
                <c:pt idx="31">
                  <c:v>-9.1193757153293253E-2</c:v>
                </c:pt>
                <c:pt idx="32">
                  <c:v>-9.5451400836821021E-2</c:v>
                </c:pt>
                <c:pt idx="33">
                  <c:v>-9.8291641666926832E-2</c:v>
                </c:pt>
                <c:pt idx="34">
                  <c:v>-9.8516275176855128E-2</c:v>
                </c:pt>
                <c:pt idx="35">
                  <c:v>-0.1007737474052316</c:v>
                </c:pt>
                <c:pt idx="36">
                  <c:v>-0.1037499442304044</c:v>
                </c:pt>
                <c:pt idx="37">
                  <c:v>-0.10526131338344613</c:v>
                </c:pt>
                <c:pt idx="38">
                  <c:v>-0.10813993144717948</c:v>
                </c:pt>
                <c:pt idx="39">
                  <c:v>-0.11120485412711067</c:v>
                </c:pt>
                <c:pt idx="40">
                  <c:v>-0.11343439117102239</c:v>
                </c:pt>
                <c:pt idx="41">
                  <c:v>-0.11712196231411254</c:v>
                </c:pt>
                <c:pt idx="42">
                  <c:v>-0.11853415602323325</c:v>
                </c:pt>
                <c:pt idx="43">
                  <c:v>-0.12009637977787468</c:v>
                </c:pt>
                <c:pt idx="44">
                  <c:v>-0.12054810340316535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72-6840-8381-41656348B782}"/>
            </c:ext>
          </c:extLst>
        </c:ser>
        <c:ser>
          <c:idx val="6"/>
          <c:order val="6"/>
          <c:tx>
            <c:strRef>
              <c:f>'WIND ONSHORE'!$H$229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ONSHORE'!$H$230:$H$274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-0.10062360804644865</c:v>
                </c:pt>
                <c:pt idx="27">
                  <c:v>-9.5404748834533426E-2</c:v>
                </c:pt>
                <c:pt idx="28">
                  <c:v>-9.6414046974136469E-2</c:v>
                </c:pt>
                <c:pt idx="29">
                  <c:v>-9.7294626462182454E-2</c:v>
                </c:pt>
                <c:pt idx="30">
                  <c:v>-9.0582596188221176E-2</c:v>
                </c:pt>
                <c:pt idx="31">
                  <c:v>-9.1672881434124109E-2</c:v>
                </c:pt>
                <c:pt idx="32">
                  <c:v>-9.5570613292303541E-2</c:v>
                </c:pt>
                <c:pt idx="33">
                  <c:v>-9.8662604503158668E-2</c:v>
                </c:pt>
                <c:pt idx="34">
                  <c:v>-9.8849877813283249E-2</c:v>
                </c:pt>
                <c:pt idx="35">
                  <c:v>-0.10101517807777938</c:v>
                </c:pt>
                <c:pt idx="36">
                  <c:v>-0.1045648731505685</c:v>
                </c:pt>
                <c:pt idx="37">
                  <c:v>-0.1059392845147985</c:v>
                </c:pt>
                <c:pt idx="38">
                  <c:v>-0.10980794450555598</c:v>
                </c:pt>
                <c:pt idx="39">
                  <c:v>-0.11429537617836871</c:v>
                </c:pt>
                <c:pt idx="40">
                  <c:v>-0.11778812706398689</c:v>
                </c:pt>
                <c:pt idx="41">
                  <c:v>-0.12168841876621972</c:v>
                </c:pt>
                <c:pt idx="42">
                  <c:v>-0.12340854229675735</c:v>
                </c:pt>
                <c:pt idx="43">
                  <c:v>-0.12486967610895672</c:v>
                </c:pt>
                <c:pt idx="44">
                  <c:v>-0.12523275642396259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2-6840-8381-41656348B782}"/>
            </c:ext>
          </c:extLst>
        </c:ser>
        <c:ser>
          <c:idx val="7"/>
          <c:order val="7"/>
          <c:tx>
            <c:strRef>
              <c:f>'WIND ONSHORE'!$I$229</c:f>
              <c:strCache>
                <c:ptCount val="1"/>
                <c:pt idx="0">
                  <c:v>F05B2260/02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ONSHORE'!$I$230:$I$274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-0.10116653234423623</c:v>
                </c:pt>
                <c:pt idx="27">
                  <c:v>-9.5894906633167576E-2</c:v>
                </c:pt>
                <c:pt idx="28">
                  <c:v>-9.6856231024923134E-2</c:v>
                </c:pt>
                <c:pt idx="29">
                  <c:v>-9.8222288569214666E-2</c:v>
                </c:pt>
                <c:pt idx="30">
                  <c:v>-9.1372635151065307E-2</c:v>
                </c:pt>
                <c:pt idx="31">
                  <c:v>-9.3044111323189016E-2</c:v>
                </c:pt>
                <c:pt idx="32">
                  <c:v>-9.7253555745507314E-2</c:v>
                </c:pt>
                <c:pt idx="33">
                  <c:v>-0.10001914420092128</c:v>
                </c:pt>
                <c:pt idx="34">
                  <c:v>-0.10098905226142907</c:v>
                </c:pt>
                <c:pt idx="35">
                  <c:v>-0.1027333939902475</c:v>
                </c:pt>
                <c:pt idx="36">
                  <c:v>-0.10652985392496372</c:v>
                </c:pt>
                <c:pt idx="37">
                  <c:v>-0.10835552548434657</c:v>
                </c:pt>
                <c:pt idx="38">
                  <c:v>-0.11191969342174279</c:v>
                </c:pt>
                <c:pt idx="39">
                  <c:v>-0.11559621040584256</c:v>
                </c:pt>
                <c:pt idx="40">
                  <c:v>-0.11938607973314896</c:v>
                </c:pt>
                <c:pt idx="41">
                  <c:v>-0.12481137031030698</c:v>
                </c:pt>
                <c:pt idx="42">
                  <c:v>-0.12848833019500039</c:v>
                </c:pt>
                <c:pt idx="43">
                  <c:v>-0.13116784470241571</c:v>
                </c:pt>
                <c:pt idx="44">
                  <c:v>-0.13253829080198787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2-6840-8381-41656348B782}"/>
            </c:ext>
          </c:extLst>
        </c:ser>
        <c:ser>
          <c:idx val="8"/>
          <c:order val="8"/>
          <c:tx>
            <c:strRef>
              <c:f>'WIND ONSHORE'!$J$229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ONSHORE'!$J$230:$J$274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-0.10081268310937408</c:v>
                </c:pt>
                <c:pt idx="14">
                  <c:v>-9.9258317568907684E-2</c:v>
                </c:pt>
                <c:pt idx="15">
                  <c:v>-9.9795983051096826E-2</c:v>
                </c:pt>
                <c:pt idx="16">
                  <c:v>-0.10014290163005046</c:v>
                </c:pt>
                <c:pt idx="17">
                  <c:v>-0.10144999943139454</c:v>
                </c:pt>
                <c:pt idx="18">
                  <c:v>-0.10356000491786721</c:v>
                </c:pt>
                <c:pt idx="19">
                  <c:v>-0.10569053247744142</c:v>
                </c:pt>
                <c:pt idx="20">
                  <c:v>-0.10679393912631741</c:v>
                </c:pt>
                <c:pt idx="21">
                  <c:v>-0.10764712768392981</c:v>
                </c:pt>
                <c:pt idx="22">
                  <c:v>-0.10845366259864764</c:v>
                </c:pt>
                <c:pt idx="23">
                  <c:v>-0.10653950013552071</c:v>
                </c:pt>
                <c:pt idx="24">
                  <c:v>-0.11217460308938809</c:v>
                </c:pt>
                <c:pt idx="25">
                  <c:v>-0.11214724206150217</c:v>
                </c:pt>
                <c:pt idx="26">
                  <c:v>-0.11534022699086932</c:v>
                </c:pt>
                <c:pt idx="27">
                  <c:v>-0.11053572702832426</c:v>
                </c:pt>
                <c:pt idx="28">
                  <c:v>-0.10973509482600852</c:v>
                </c:pt>
                <c:pt idx="29">
                  <c:v>-0.11052100395916442</c:v>
                </c:pt>
                <c:pt idx="30">
                  <c:v>-0.10217517072918414</c:v>
                </c:pt>
                <c:pt idx="31">
                  <c:v>-0.10299218726842019</c:v>
                </c:pt>
                <c:pt idx="32">
                  <c:v>-0.10609488937698097</c:v>
                </c:pt>
                <c:pt idx="33">
                  <c:v>-0.10908478322789239</c:v>
                </c:pt>
                <c:pt idx="34">
                  <c:v>-0.10924052944654905</c:v>
                </c:pt>
                <c:pt idx="35">
                  <c:v>-0.11039387370844422</c:v>
                </c:pt>
                <c:pt idx="36">
                  <c:v>-0.11407275498805181</c:v>
                </c:pt>
                <c:pt idx="37">
                  <c:v>-0.11578176010699004</c:v>
                </c:pt>
                <c:pt idx="38">
                  <c:v>-0.12114877621512987</c:v>
                </c:pt>
                <c:pt idx="39">
                  <c:v>-0.12397559042351014</c:v>
                </c:pt>
                <c:pt idx="40">
                  <c:v>-0.12866664786359827</c:v>
                </c:pt>
                <c:pt idx="41">
                  <c:v>-0.13346436831593289</c:v>
                </c:pt>
                <c:pt idx="42">
                  <c:v>-0.13646181784950751</c:v>
                </c:pt>
                <c:pt idx="43">
                  <c:v>-0.13834648788824455</c:v>
                </c:pt>
                <c:pt idx="44">
                  <c:v>-0.13930363284249292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2-6840-8381-41656348B782}"/>
            </c:ext>
          </c:extLst>
        </c:ser>
        <c:ser>
          <c:idx val="9"/>
          <c:order val="9"/>
          <c:tx>
            <c:strRef>
              <c:f>'WIND ONSHORE'!$K$229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ONSHORE'!$K$230:$K$274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2-6840-8381-41656348B782}"/>
            </c:ext>
          </c:extLst>
        </c:ser>
        <c:ser>
          <c:idx val="10"/>
          <c:order val="10"/>
          <c:tx>
            <c:strRef>
              <c:f>'WIND ONSHORE'!$L$229</c:f>
              <c:strCache>
                <c:ptCount val="1"/>
                <c:pt idx="0">
                  <c:v>H01F   7/066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ONSHORE'!$L$230:$L$274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2-6840-8381-41656348B782}"/>
            </c:ext>
          </c:extLst>
        </c:ser>
        <c:ser>
          <c:idx val="11"/>
          <c:order val="11"/>
          <c:tx>
            <c:strRef>
              <c:f>'WIND ONSHORE'!$M$229</c:f>
              <c:strCache>
                <c:ptCount val="1"/>
                <c:pt idx="0">
                  <c:v>Y02P  80/20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ONSHORE'!$M$230:$M$274</c:f>
              <c:numCache>
                <c:formatCode>0.00%</c:formatCode>
                <c:ptCount val="45"/>
                <c:pt idx="0">
                  <c:v>-7.1502303577434256E-2</c:v>
                </c:pt>
                <c:pt idx="1">
                  <c:v>-7.950522837990659E-2</c:v>
                </c:pt>
                <c:pt idx="2">
                  <c:v>-7.9870624091102904E-2</c:v>
                </c:pt>
                <c:pt idx="3">
                  <c:v>-7.9416864840302748E-2</c:v>
                </c:pt>
                <c:pt idx="4">
                  <c:v>-8.2942473334439049E-2</c:v>
                </c:pt>
                <c:pt idx="5">
                  <c:v>-8.2774229592387782E-2</c:v>
                </c:pt>
                <c:pt idx="6">
                  <c:v>-8.8467086868791234E-2</c:v>
                </c:pt>
                <c:pt idx="7">
                  <c:v>-8.5542386501991086E-2</c:v>
                </c:pt>
                <c:pt idx="8">
                  <c:v>-8.9459753439500966E-2</c:v>
                </c:pt>
                <c:pt idx="9">
                  <c:v>-9.0873772608964787E-2</c:v>
                </c:pt>
                <c:pt idx="10">
                  <c:v>-9.1427847402075879E-2</c:v>
                </c:pt>
                <c:pt idx="11">
                  <c:v>-9.2987858927343847E-2</c:v>
                </c:pt>
                <c:pt idx="12">
                  <c:v>-9.851526807975064E-2</c:v>
                </c:pt>
                <c:pt idx="13">
                  <c:v>-0.10102682344935487</c:v>
                </c:pt>
                <c:pt idx="14">
                  <c:v>-0.10146610393818511</c:v>
                </c:pt>
                <c:pt idx="15">
                  <c:v>-0.1018938892482304</c:v>
                </c:pt>
                <c:pt idx="16">
                  <c:v>-0.10213820403001561</c:v>
                </c:pt>
                <c:pt idx="17">
                  <c:v>-0.10494422797473213</c:v>
                </c:pt>
                <c:pt idx="18">
                  <c:v>-0.10706331574234518</c:v>
                </c:pt>
                <c:pt idx="19">
                  <c:v>-0.11139667257494612</c:v>
                </c:pt>
                <c:pt idx="20">
                  <c:v>-0.11205482203969475</c:v>
                </c:pt>
                <c:pt idx="21">
                  <c:v>-0.11261188376069398</c:v>
                </c:pt>
                <c:pt idx="22">
                  <c:v>-0.1130463839430309</c:v>
                </c:pt>
                <c:pt idx="23">
                  <c:v>-0.11053108782559706</c:v>
                </c:pt>
                <c:pt idx="24">
                  <c:v>-0.11645862831019593</c:v>
                </c:pt>
                <c:pt idx="25">
                  <c:v>-0.11594019935278599</c:v>
                </c:pt>
                <c:pt idx="26">
                  <c:v>-0.11871091992295268</c:v>
                </c:pt>
                <c:pt idx="27">
                  <c:v>-0.11455955051699496</c:v>
                </c:pt>
                <c:pt idx="28">
                  <c:v>-0.11332318185963541</c:v>
                </c:pt>
                <c:pt idx="29">
                  <c:v>-0.11363941156866297</c:v>
                </c:pt>
                <c:pt idx="30">
                  <c:v>-0.10457091205844671</c:v>
                </c:pt>
                <c:pt idx="31">
                  <c:v>-0.10622112146428642</c:v>
                </c:pt>
                <c:pt idx="32">
                  <c:v>-0.11030145730959229</c:v>
                </c:pt>
                <c:pt idx="33">
                  <c:v>-0.11418793611620126</c:v>
                </c:pt>
                <c:pt idx="34">
                  <c:v>-0.11285508670927313</c:v>
                </c:pt>
                <c:pt idx="35">
                  <c:v>-0.11375803744695345</c:v>
                </c:pt>
                <c:pt idx="36">
                  <c:v>-0.11818234994311738</c:v>
                </c:pt>
                <c:pt idx="37">
                  <c:v>-0.12034338989239157</c:v>
                </c:pt>
                <c:pt idx="38">
                  <c:v>-0.125012646974764</c:v>
                </c:pt>
                <c:pt idx="39">
                  <c:v>-0.12754151783990508</c:v>
                </c:pt>
                <c:pt idx="40">
                  <c:v>-0.13174473955116617</c:v>
                </c:pt>
                <c:pt idx="41">
                  <c:v>-0.13598840969344961</c:v>
                </c:pt>
                <c:pt idx="42">
                  <c:v>-0.13843833400923333</c:v>
                </c:pt>
                <c:pt idx="43">
                  <c:v>-0.14001038000708621</c:v>
                </c:pt>
                <c:pt idx="44">
                  <c:v>-0.14084456739075057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2-6840-8381-41656348B782}"/>
            </c:ext>
          </c:extLst>
        </c:ser>
        <c:ser>
          <c:idx val="12"/>
          <c:order val="12"/>
          <c:tx>
            <c:strRef>
              <c:f>'WIND ONSHORE'!$N$229</c:f>
              <c:strCache>
                <c:ptCount val="1"/>
                <c:pt idx="0">
                  <c:v>F03B  13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ONSHORE'!$N$230:$N$274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-7.2235052105068642E-2</c:v>
                </c:pt>
                <c:pt idx="2">
                  <c:v>-7.8749521468035932E-2</c:v>
                </c:pt>
                <c:pt idx="3">
                  <c:v>-8.3097411554917233E-2</c:v>
                </c:pt>
                <c:pt idx="4">
                  <c:v>-8.4412742387078077E-2</c:v>
                </c:pt>
                <c:pt idx="5">
                  <c:v>-8.4911678593687201E-2</c:v>
                </c:pt>
                <c:pt idx="6">
                  <c:v>-8.9921911369659435E-2</c:v>
                </c:pt>
                <c:pt idx="7">
                  <c:v>-8.8105282112717509E-2</c:v>
                </c:pt>
                <c:pt idx="8">
                  <c:v>-9.1944612602692488E-2</c:v>
                </c:pt>
                <c:pt idx="9">
                  <c:v>-9.2705904861679622E-2</c:v>
                </c:pt>
                <c:pt idx="10">
                  <c:v>-9.3690619431231914E-2</c:v>
                </c:pt>
                <c:pt idx="11">
                  <c:v>-9.4748474474559474E-2</c:v>
                </c:pt>
                <c:pt idx="12">
                  <c:v>-9.8364294871119196E-2</c:v>
                </c:pt>
                <c:pt idx="13">
                  <c:v>-9.9966901752287063E-2</c:v>
                </c:pt>
                <c:pt idx="14">
                  <c:v>-0.10209653641249361</c:v>
                </c:pt>
                <c:pt idx="15">
                  <c:v>-0.10112691788365791</c:v>
                </c:pt>
                <c:pt idx="16">
                  <c:v>-0.10150271427967517</c:v>
                </c:pt>
                <c:pt idx="17">
                  <c:v>-0.10302862144440073</c:v>
                </c:pt>
                <c:pt idx="18">
                  <c:v>-0.10380316759577723</c:v>
                </c:pt>
                <c:pt idx="19">
                  <c:v>-0.1065198100230681</c:v>
                </c:pt>
                <c:pt idx="20">
                  <c:v>-0.10716033306630512</c:v>
                </c:pt>
                <c:pt idx="21">
                  <c:v>-0.10785448034255851</c:v>
                </c:pt>
                <c:pt idx="22">
                  <c:v>-0.10918017147284798</c:v>
                </c:pt>
                <c:pt idx="23">
                  <c:v>-0.10689576433334247</c:v>
                </c:pt>
                <c:pt idx="24">
                  <c:v>-0.11222613486989375</c:v>
                </c:pt>
                <c:pt idx="25">
                  <c:v>-0.11134982236903912</c:v>
                </c:pt>
                <c:pt idx="26">
                  <c:v>-0.1134444863748586</c:v>
                </c:pt>
                <c:pt idx="27">
                  <c:v>-0.11043036453435107</c:v>
                </c:pt>
                <c:pt idx="28">
                  <c:v>-0.10983387364979058</c:v>
                </c:pt>
                <c:pt idx="29">
                  <c:v>-0.10949947152624673</c:v>
                </c:pt>
                <c:pt idx="30">
                  <c:v>-0.10478082369998465</c:v>
                </c:pt>
                <c:pt idx="31">
                  <c:v>-0.10590053952509626</c:v>
                </c:pt>
                <c:pt idx="32">
                  <c:v>-0.10816558139323174</c:v>
                </c:pt>
                <c:pt idx="33">
                  <c:v>-0.11299272154832807</c:v>
                </c:pt>
                <c:pt idx="34">
                  <c:v>-0.11216866339417841</c:v>
                </c:pt>
                <c:pt idx="35">
                  <c:v>-0.1135301621368886</c:v>
                </c:pt>
                <c:pt idx="36">
                  <c:v>-0.11623525677269597</c:v>
                </c:pt>
                <c:pt idx="37">
                  <c:v>-0.11788199849284509</c:v>
                </c:pt>
                <c:pt idx="38">
                  <c:v>-0.12162643674833007</c:v>
                </c:pt>
                <c:pt idx="39">
                  <c:v>-0.1236781450392308</c:v>
                </c:pt>
                <c:pt idx="40">
                  <c:v>-0.12655910957108729</c:v>
                </c:pt>
                <c:pt idx="41">
                  <c:v>-0.12930897739290304</c:v>
                </c:pt>
                <c:pt idx="42">
                  <c:v>-0.13116000295753116</c:v>
                </c:pt>
                <c:pt idx="43">
                  <c:v>-0.13236016598837919</c:v>
                </c:pt>
                <c:pt idx="44">
                  <c:v>-0.13273602601598267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72-6840-8381-41656348B782}"/>
            </c:ext>
          </c:extLst>
        </c:ser>
        <c:ser>
          <c:idx val="13"/>
          <c:order val="13"/>
          <c:tx>
            <c:strRef>
              <c:f>'WIND ONSHORE'!$O$229</c:f>
              <c:strCache>
                <c:ptCount val="1"/>
                <c:pt idx="0">
                  <c:v>H01F   7/18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ONSHORE'!$O$230:$O$274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-7.3963796758385825E-2</c:v>
                </c:pt>
                <c:pt idx="2">
                  <c:v>-7.967559138871938E-2</c:v>
                </c:pt>
                <c:pt idx="3">
                  <c:v>-8.5029115111066367E-2</c:v>
                </c:pt>
                <c:pt idx="4">
                  <c:v>-8.4853339230277713E-2</c:v>
                </c:pt>
                <c:pt idx="5">
                  <c:v>-8.83914955466375E-2</c:v>
                </c:pt>
                <c:pt idx="6">
                  <c:v>-9.2299793460737245E-2</c:v>
                </c:pt>
                <c:pt idx="7">
                  <c:v>-9.0821503085476762E-2</c:v>
                </c:pt>
                <c:pt idx="8">
                  <c:v>-9.5732987860492003E-2</c:v>
                </c:pt>
                <c:pt idx="9">
                  <c:v>-9.695376854462634E-2</c:v>
                </c:pt>
                <c:pt idx="10">
                  <c:v>-0.1009555558322911</c:v>
                </c:pt>
                <c:pt idx="11">
                  <c:v>-0.1049970693572283</c:v>
                </c:pt>
                <c:pt idx="12">
                  <c:v>-0.1110890654037695</c:v>
                </c:pt>
                <c:pt idx="13">
                  <c:v>-0.11162355621397646</c:v>
                </c:pt>
                <c:pt idx="14">
                  <c:v>-0.11517413157136747</c:v>
                </c:pt>
                <c:pt idx="15">
                  <c:v>-0.11557527198049988</c:v>
                </c:pt>
                <c:pt idx="16">
                  <c:v>-0.11696087541626188</c:v>
                </c:pt>
                <c:pt idx="17">
                  <c:v>-0.12142194427007957</c:v>
                </c:pt>
                <c:pt idx="18">
                  <c:v>-0.12405715357946578</c:v>
                </c:pt>
                <c:pt idx="19">
                  <c:v>-0.12946997170724639</c:v>
                </c:pt>
                <c:pt idx="20">
                  <c:v>-0.13053529057217983</c:v>
                </c:pt>
                <c:pt idx="21">
                  <c:v>-0.13423291565276685</c:v>
                </c:pt>
                <c:pt idx="22">
                  <c:v>-0.13404511954788867</c:v>
                </c:pt>
                <c:pt idx="23">
                  <c:v>-0.13003747629261531</c:v>
                </c:pt>
                <c:pt idx="24">
                  <c:v>-0.13466583920884534</c:v>
                </c:pt>
                <c:pt idx="25">
                  <c:v>-0.13382038588353151</c:v>
                </c:pt>
                <c:pt idx="26">
                  <c:v>-0.13666135943550051</c:v>
                </c:pt>
                <c:pt idx="27">
                  <c:v>-0.13190985399966615</c:v>
                </c:pt>
                <c:pt idx="28">
                  <c:v>-0.13151810151616916</c:v>
                </c:pt>
                <c:pt idx="29">
                  <c:v>-0.13000787298638816</c:v>
                </c:pt>
                <c:pt idx="30">
                  <c:v>-0.12296892693658956</c:v>
                </c:pt>
                <c:pt idx="31">
                  <c:v>-0.12203592345946912</c:v>
                </c:pt>
                <c:pt idx="32">
                  <c:v>-0.12356128350911311</c:v>
                </c:pt>
                <c:pt idx="33">
                  <c:v>-0.12544850893399073</c:v>
                </c:pt>
                <c:pt idx="34">
                  <c:v>-0.12261164895865895</c:v>
                </c:pt>
                <c:pt idx="35">
                  <c:v>-0.12344947273728091</c:v>
                </c:pt>
                <c:pt idx="36">
                  <c:v>-0.12533958919125476</c:v>
                </c:pt>
                <c:pt idx="37">
                  <c:v>-0.12650710618795236</c:v>
                </c:pt>
                <c:pt idx="38">
                  <c:v>-0.13000896520103944</c:v>
                </c:pt>
                <c:pt idx="39">
                  <c:v>-0.13188024274921162</c:v>
                </c:pt>
                <c:pt idx="40">
                  <c:v>-0.13435435013905783</c:v>
                </c:pt>
                <c:pt idx="41">
                  <c:v>-0.13638973072382587</c:v>
                </c:pt>
                <c:pt idx="42">
                  <c:v>-0.13778510606988814</c:v>
                </c:pt>
                <c:pt idx="43">
                  <c:v>-0.13910897210554507</c:v>
                </c:pt>
                <c:pt idx="44">
                  <c:v>-0.13939035243877917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72-6840-8381-41656348B782}"/>
            </c:ext>
          </c:extLst>
        </c:ser>
        <c:ser>
          <c:idx val="14"/>
          <c:order val="14"/>
          <c:tx>
            <c:strRef>
              <c:f>'WIND ONSHORE'!$P$229</c:f>
              <c:strCache>
                <c:ptCount val="1"/>
                <c:pt idx="0">
                  <c:v>Y02E  10/76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ONSHORE'!$P$230:$P$274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-7.3963796758385825E-2</c:v>
                </c:pt>
                <c:pt idx="2">
                  <c:v>-7.967559138871938E-2</c:v>
                </c:pt>
                <c:pt idx="3">
                  <c:v>-8.527521636364277E-2</c:v>
                </c:pt>
                <c:pt idx="4">
                  <c:v>-8.5038716128557734E-2</c:v>
                </c:pt>
                <c:pt idx="5">
                  <c:v>-8.851645378390971E-2</c:v>
                </c:pt>
                <c:pt idx="6">
                  <c:v>-9.2374030495895099E-2</c:v>
                </c:pt>
                <c:pt idx="7">
                  <c:v>-9.0898772332431599E-2</c:v>
                </c:pt>
                <c:pt idx="8">
                  <c:v>-9.5765530382953212E-2</c:v>
                </c:pt>
                <c:pt idx="9">
                  <c:v>-9.6975244219528967E-2</c:v>
                </c:pt>
                <c:pt idx="10">
                  <c:v>-0.10077535846931707</c:v>
                </c:pt>
                <c:pt idx="11">
                  <c:v>-0.10478256885119008</c:v>
                </c:pt>
                <c:pt idx="12">
                  <c:v>-0.11081378774895734</c:v>
                </c:pt>
                <c:pt idx="13">
                  <c:v>-0.11135468208733734</c:v>
                </c:pt>
                <c:pt idx="14">
                  <c:v>-0.1149142759351689</c:v>
                </c:pt>
                <c:pt idx="15">
                  <c:v>-0.1153290772260912</c:v>
                </c:pt>
                <c:pt idx="16">
                  <c:v>-0.11824897182601413</c:v>
                </c:pt>
                <c:pt idx="17">
                  <c:v>-0.12262338231371128</c:v>
                </c:pt>
                <c:pt idx="18">
                  <c:v>-0.12511318616916911</c:v>
                </c:pt>
                <c:pt idx="19">
                  <c:v>-0.1310444736936397</c:v>
                </c:pt>
                <c:pt idx="20">
                  <c:v>-0.13201810517412393</c:v>
                </c:pt>
                <c:pt idx="21">
                  <c:v>-0.13676963118081664</c:v>
                </c:pt>
                <c:pt idx="22">
                  <c:v>-0.13652528718698698</c:v>
                </c:pt>
                <c:pt idx="23">
                  <c:v>-0.13361088709235369</c:v>
                </c:pt>
                <c:pt idx="24">
                  <c:v>-0.138708433593553</c:v>
                </c:pt>
                <c:pt idx="25">
                  <c:v>-0.13588169803690531</c:v>
                </c:pt>
                <c:pt idx="26">
                  <c:v>-0.13860581301726571</c:v>
                </c:pt>
                <c:pt idx="27">
                  <c:v>-0.1342294321320191</c:v>
                </c:pt>
                <c:pt idx="28">
                  <c:v>-0.13488931363490775</c:v>
                </c:pt>
                <c:pt idx="29">
                  <c:v>-0.13444006203420333</c:v>
                </c:pt>
                <c:pt idx="30">
                  <c:v>-0.12721948529064309</c:v>
                </c:pt>
                <c:pt idx="31">
                  <c:v>-0.1291941848856909</c:v>
                </c:pt>
                <c:pt idx="32">
                  <c:v>-0.13277660902039989</c:v>
                </c:pt>
                <c:pt idx="33">
                  <c:v>-0.13717364584806191</c:v>
                </c:pt>
                <c:pt idx="34">
                  <c:v>-0.13642433712932889</c:v>
                </c:pt>
                <c:pt idx="35">
                  <c:v>-0.13978843007191788</c:v>
                </c:pt>
                <c:pt idx="36">
                  <c:v>-0.14323409284318511</c:v>
                </c:pt>
                <c:pt idx="37">
                  <c:v>-0.14540099880295931</c:v>
                </c:pt>
                <c:pt idx="38">
                  <c:v>-0.15036244541072807</c:v>
                </c:pt>
                <c:pt idx="39">
                  <c:v>-0.15275002610060373</c:v>
                </c:pt>
                <c:pt idx="40">
                  <c:v>-0.15599280438055374</c:v>
                </c:pt>
                <c:pt idx="41">
                  <c:v>-0.15809463829696802</c:v>
                </c:pt>
                <c:pt idx="42">
                  <c:v>-0.15909703636321593</c:v>
                </c:pt>
                <c:pt idx="43">
                  <c:v>-0.16138889282069602</c:v>
                </c:pt>
                <c:pt idx="44">
                  <c:v>-0.16233149736071184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872-6840-8381-41656348B782}"/>
            </c:ext>
          </c:extLst>
        </c:ser>
        <c:ser>
          <c:idx val="15"/>
          <c:order val="15"/>
          <c:tx>
            <c:strRef>
              <c:f>'WIND ONSHORE'!$Q$229</c:f>
              <c:strCache>
                <c:ptCount val="1"/>
                <c:pt idx="0">
                  <c:v>Y02T  10/82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ONSHORE'!$Q$230:$Q$274</c:f>
              <c:numCache>
                <c:formatCode>0.00%</c:formatCode>
                <c:ptCount val="45"/>
                <c:pt idx="0">
                  <c:v>-6.5679559076359917E-2</c:v>
                </c:pt>
                <c:pt idx="1">
                  <c:v>-7.4016606370187699E-2</c:v>
                </c:pt>
                <c:pt idx="2">
                  <c:v>-7.93979874936106E-2</c:v>
                </c:pt>
                <c:pt idx="3">
                  <c:v>-8.4863670654279688E-2</c:v>
                </c:pt>
                <c:pt idx="4">
                  <c:v>-8.490990308520785E-2</c:v>
                </c:pt>
                <c:pt idx="5">
                  <c:v>-8.8388927225645508E-2</c:v>
                </c:pt>
                <c:pt idx="6">
                  <c:v>-9.2859137167285999E-2</c:v>
                </c:pt>
                <c:pt idx="7">
                  <c:v>-9.2233175797849731E-2</c:v>
                </c:pt>
                <c:pt idx="8">
                  <c:v>-9.8002987572916478E-2</c:v>
                </c:pt>
                <c:pt idx="9">
                  <c:v>-9.9187838261397543E-2</c:v>
                </c:pt>
                <c:pt idx="10">
                  <c:v>-0.10390130046704238</c:v>
                </c:pt>
                <c:pt idx="11">
                  <c:v>-0.10835676867970234</c:v>
                </c:pt>
                <c:pt idx="12">
                  <c:v>-0.11588919372196194</c:v>
                </c:pt>
                <c:pt idx="13">
                  <c:v>-0.11617953814793835</c:v>
                </c:pt>
                <c:pt idx="14">
                  <c:v>-0.11953866434274318</c:v>
                </c:pt>
                <c:pt idx="15">
                  <c:v>-0.12018923655816993</c:v>
                </c:pt>
                <c:pt idx="16">
                  <c:v>-0.12383481495855841</c:v>
                </c:pt>
                <c:pt idx="17">
                  <c:v>-0.12851050494501204</c:v>
                </c:pt>
                <c:pt idx="18">
                  <c:v>-0.13071070367846516</c:v>
                </c:pt>
                <c:pt idx="19">
                  <c:v>-0.13752606261815503</c:v>
                </c:pt>
                <c:pt idx="20">
                  <c:v>-0.1391678622185446</c:v>
                </c:pt>
                <c:pt idx="21">
                  <c:v>-0.14235272462102244</c:v>
                </c:pt>
                <c:pt idx="22">
                  <c:v>-0.14281824927719722</c:v>
                </c:pt>
                <c:pt idx="23">
                  <c:v>-0.14130879439544386</c:v>
                </c:pt>
                <c:pt idx="24">
                  <c:v>-0.14630148027228584</c:v>
                </c:pt>
                <c:pt idx="25">
                  <c:v>-0.14356839223098816</c:v>
                </c:pt>
                <c:pt idx="26">
                  <c:v>-0.14636216386442713</c:v>
                </c:pt>
                <c:pt idx="27">
                  <c:v>-0.14230257476032193</c:v>
                </c:pt>
                <c:pt idx="28">
                  <c:v>-0.14344734523205438</c:v>
                </c:pt>
                <c:pt idx="29">
                  <c:v>-0.14249095258302968</c:v>
                </c:pt>
                <c:pt idx="30">
                  <c:v>-0.13540662189498764</c:v>
                </c:pt>
                <c:pt idx="31">
                  <c:v>-0.13702579439841756</c:v>
                </c:pt>
                <c:pt idx="32">
                  <c:v>-0.13936087610108505</c:v>
                </c:pt>
                <c:pt idx="33">
                  <c:v>-0.14312934179395376</c:v>
                </c:pt>
                <c:pt idx="34">
                  <c:v>-0.14176895445720183</c:v>
                </c:pt>
                <c:pt idx="35">
                  <c:v>-0.14471585366067319</c:v>
                </c:pt>
                <c:pt idx="36">
                  <c:v>-0.14781455409168931</c:v>
                </c:pt>
                <c:pt idx="37">
                  <c:v>-0.14980137496897195</c:v>
                </c:pt>
                <c:pt idx="38">
                  <c:v>-0.1537622017074759</c:v>
                </c:pt>
                <c:pt idx="39">
                  <c:v>-0.15588933793295989</c:v>
                </c:pt>
                <c:pt idx="40">
                  <c:v>-0.15886804835049517</c:v>
                </c:pt>
                <c:pt idx="41">
                  <c:v>-0.16046202578480562</c:v>
                </c:pt>
                <c:pt idx="42">
                  <c:v>-0.1611415611988789</c:v>
                </c:pt>
                <c:pt idx="43">
                  <c:v>-0.16301632293710411</c:v>
                </c:pt>
                <c:pt idx="44">
                  <c:v>-0.16394070967435648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872-6840-8381-41656348B782}"/>
            </c:ext>
          </c:extLst>
        </c:ser>
        <c:ser>
          <c:idx val="16"/>
          <c:order val="16"/>
          <c:tx>
            <c:strRef>
              <c:f>'WIND ONSHORE'!$R$229</c:f>
              <c:strCache>
                <c:ptCount val="1"/>
                <c:pt idx="0">
                  <c:v>Y02E  10/728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ONSHORE'!$R$230:$R$274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-7.4742552176789379E-2</c:v>
                </c:pt>
                <c:pt idx="2">
                  <c:v>-7.6371433415729939E-2</c:v>
                </c:pt>
                <c:pt idx="3">
                  <c:v>-8.1808909505326488E-2</c:v>
                </c:pt>
                <c:pt idx="4">
                  <c:v>-8.1950317489431601E-2</c:v>
                </c:pt>
                <c:pt idx="5">
                  <c:v>-8.5428165843579595E-2</c:v>
                </c:pt>
                <c:pt idx="6">
                  <c:v>-8.9826524015250153E-2</c:v>
                </c:pt>
                <c:pt idx="7">
                  <c:v>-8.9414189285367152E-2</c:v>
                </c:pt>
                <c:pt idx="8">
                  <c:v>-9.5031428722330724E-2</c:v>
                </c:pt>
                <c:pt idx="9">
                  <c:v>-9.6312269136326845E-2</c:v>
                </c:pt>
                <c:pt idx="10">
                  <c:v>-0.10080701730811392</c:v>
                </c:pt>
                <c:pt idx="11">
                  <c:v>-0.10499448429800806</c:v>
                </c:pt>
                <c:pt idx="12">
                  <c:v>-0.11211475655775949</c:v>
                </c:pt>
                <c:pt idx="13">
                  <c:v>-0.11257867830095047</c:v>
                </c:pt>
                <c:pt idx="14">
                  <c:v>-0.11582617179007593</c:v>
                </c:pt>
                <c:pt idx="15">
                  <c:v>-0.11667563193988273</c:v>
                </c:pt>
                <c:pt idx="16">
                  <c:v>-0.12022344883163993</c:v>
                </c:pt>
                <c:pt idx="17">
                  <c:v>-0.12436748976622658</c:v>
                </c:pt>
                <c:pt idx="18">
                  <c:v>-0.1265881530787184</c:v>
                </c:pt>
                <c:pt idx="19">
                  <c:v>-0.13276204317145157</c:v>
                </c:pt>
                <c:pt idx="20">
                  <c:v>-0.13440735833482664</c:v>
                </c:pt>
                <c:pt idx="21">
                  <c:v>-0.1379345353363135</c:v>
                </c:pt>
                <c:pt idx="22">
                  <c:v>-0.13881863668716665</c:v>
                </c:pt>
                <c:pt idx="23">
                  <c:v>-0.13762172862773514</c:v>
                </c:pt>
                <c:pt idx="24">
                  <c:v>-0.14274907084188071</c:v>
                </c:pt>
                <c:pt idx="25">
                  <c:v>-0.1402816062642972</c:v>
                </c:pt>
                <c:pt idx="26">
                  <c:v>-0.141957528005351</c:v>
                </c:pt>
                <c:pt idx="27">
                  <c:v>-0.13953314963617724</c:v>
                </c:pt>
                <c:pt idx="28">
                  <c:v>-0.14174297606052011</c:v>
                </c:pt>
                <c:pt idx="29">
                  <c:v>-0.14215447830352401</c:v>
                </c:pt>
                <c:pt idx="30">
                  <c:v>-0.13642516524265225</c:v>
                </c:pt>
                <c:pt idx="31">
                  <c:v>-0.13701135385082952</c:v>
                </c:pt>
                <c:pt idx="32">
                  <c:v>-0.14118086500479954</c:v>
                </c:pt>
                <c:pt idx="33">
                  <c:v>-0.14563564498094483</c:v>
                </c:pt>
                <c:pt idx="34">
                  <c:v>-0.1452432155676705</c:v>
                </c:pt>
                <c:pt idx="35">
                  <c:v>-0.14849850212025306</c:v>
                </c:pt>
                <c:pt idx="36">
                  <c:v>-0.15172128497398329</c:v>
                </c:pt>
                <c:pt idx="37">
                  <c:v>-0.15397315894316332</c:v>
                </c:pt>
                <c:pt idx="38">
                  <c:v>-0.15818913058103545</c:v>
                </c:pt>
                <c:pt idx="39">
                  <c:v>-0.16031648067261439</c:v>
                </c:pt>
                <c:pt idx="40">
                  <c:v>-0.16335934847820166</c:v>
                </c:pt>
                <c:pt idx="41">
                  <c:v>-0.16586121761869366</c:v>
                </c:pt>
                <c:pt idx="42">
                  <c:v>-0.16703356571664829</c:v>
                </c:pt>
                <c:pt idx="43">
                  <c:v>-0.16896834626787971</c:v>
                </c:pt>
                <c:pt idx="44">
                  <c:v>-0.16975123710478268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872-6840-8381-41656348B782}"/>
            </c:ext>
          </c:extLst>
        </c:ser>
        <c:ser>
          <c:idx val="17"/>
          <c:order val="17"/>
          <c:tx>
            <c:strRef>
              <c:f>'WIND ONSHORE'!$S$229</c:f>
              <c:strCache>
                <c:ptCount val="1"/>
                <c:pt idx="0">
                  <c:v>F05B2240/96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ONSHORE'!$S$230:$S$274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-7.4742552176789379E-2</c:v>
                </c:pt>
                <c:pt idx="2">
                  <c:v>-7.6371433415729939E-2</c:v>
                </c:pt>
                <c:pt idx="3">
                  <c:v>-8.1808909505326488E-2</c:v>
                </c:pt>
                <c:pt idx="4">
                  <c:v>-8.1950317489431601E-2</c:v>
                </c:pt>
                <c:pt idx="5">
                  <c:v>-8.5428165843579595E-2</c:v>
                </c:pt>
                <c:pt idx="6">
                  <c:v>-8.9826524015250153E-2</c:v>
                </c:pt>
                <c:pt idx="7">
                  <c:v>-8.9414189285367152E-2</c:v>
                </c:pt>
                <c:pt idx="8">
                  <c:v>-9.5031428722330724E-2</c:v>
                </c:pt>
                <c:pt idx="9">
                  <c:v>-9.6312269136326845E-2</c:v>
                </c:pt>
                <c:pt idx="10">
                  <c:v>-0.10080701730811392</c:v>
                </c:pt>
                <c:pt idx="11">
                  <c:v>-0.10499448429800806</c:v>
                </c:pt>
                <c:pt idx="12">
                  <c:v>-0.11211475655775949</c:v>
                </c:pt>
                <c:pt idx="13">
                  <c:v>-0.11257867830095047</c:v>
                </c:pt>
                <c:pt idx="14">
                  <c:v>-0.11578545697363529</c:v>
                </c:pt>
                <c:pt idx="15">
                  <c:v>-0.11663544133865889</c:v>
                </c:pt>
                <c:pt idx="16">
                  <c:v>-0.12017622680985085</c:v>
                </c:pt>
                <c:pt idx="17">
                  <c:v>-0.12431281537593064</c:v>
                </c:pt>
                <c:pt idx="18">
                  <c:v>-0.12653128267214331</c:v>
                </c:pt>
                <c:pt idx="19">
                  <c:v>-0.13269454379039503</c:v>
                </c:pt>
                <c:pt idx="20">
                  <c:v>-0.13434012174179599</c:v>
                </c:pt>
                <c:pt idx="21">
                  <c:v>-0.13786512384519922</c:v>
                </c:pt>
                <c:pt idx="22">
                  <c:v>-0.13875284210590288</c:v>
                </c:pt>
                <c:pt idx="23">
                  <c:v>-0.13756360624392872</c:v>
                </c:pt>
                <c:pt idx="24">
                  <c:v>-0.14268699718041944</c:v>
                </c:pt>
                <c:pt idx="25">
                  <c:v>-0.14019861896795571</c:v>
                </c:pt>
                <c:pt idx="26">
                  <c:v>-0.14174022416078791</c:v>
                </c:pt>
                <c:pt idx="27">
                  <c:v>-0.13929849453971455</c:v>
                </c:pt>
                <c:pt idx="28">
                  <c:v>-0.14151090474049</c:v>
                </c:pt>
                <c:pt idx="29">
                  <c:v>-0.14234465276731911</c:v>
                </c:pt>
                <c:pt idx="30">
                  <c:v>-0.13691049500719521</c:v>
                </c:pt>
                <c:pt idx="31">
                  <c:v>-0.13762604501789066</c:v>
                </c:pt>
                <c:pt idx="32">
                  <c:v>-0.14116836904188323</c:v>
                </c:pt>
                <c:pt idx="33">
                  <c:v>-0.14571805966545437</c:v>
                </c:pt>
                <c:pt idx="34">
                  <c:v>-0.14566350985038801</c:v>
                </c:pt>
                <c:pt idx="35">
                  <c:v>-0.14882167232576127</c:v>
                </c:pt>
                <c:pt idx="36">
                  <c:v>-0.1521949673656865</c:v>
                </c:pt>
                <c:pt idx="37">
                  <c:v>-0.15462419226504565</c:v>
                </c:pt>
                <c:pt idx="38">
                  <c:v>-0.15894810209639798</c:v>
                </c:pt>
                <c:pt idx="39">
                  <c:v>-0.16106038977571324</c:v>
                </c:pt>
                <c:pt idx="40">
                  <c:v>-0.16428935656647992</c:v>
                </c:pt>
                <c:pt idx="41">
                  <c:v>-0.16654410616312043</c:v>
                </c:pt>
                <c:pt idx="42">
                  <c:v>-0.16767124417375556</c:v>
                </c:pt>
                <c:pt idx="43">
                  <c:v>-0.16955768093602919</c:v>
                </c:pt>
                <c:pt idx="44">
                  <c:v>-0.17031301454937287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872-6840-8381-41656348B782}"/>
            </c:ext>
          </c:extLst>
        </c:ser>
        <c:ser>
          <c:idx val="18"/>
          <c:order val="18"/>
          <c:tx>
            <c:strRef>
              <c:f>'WIND ONSHORE'!$T$229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ONSHORE'!$T$230:$T$274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872-6840-8381-41656348B782}"/>
            </c:ext>
          </c:extLst>
        </c:ser>
        <c:ser>
          <c:idx val="19"/>
          <c:order val="19"/>
          <c:tx>
            <c:strRef>
              <c:f>'WIND ONSHORE'!$U$229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ONSHORE'!$U$230:$U$274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872-6840-8381-41656348B782}"/>
            </c:ext>
          </c:extLst>
        </c:ser>
        <c:ser>
          <c:idx val="20"/>
          <c:order val="20"/>
          <c:tx>
            <c:strRef>
              <c:f>'WIND ONSHORE'!$V$229</c:f>
              <c:strCache>
                <c:ptCount val="1"/>
                <c:pt idx="0">
                  <c:v>H01F   7/1833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ONSHORE'!$V$230:$V$274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872-6840-8381-41656348B782}"/>
            </c:ext>
          </c:extLst>
        </c:ser>
        <c:ser>
          <c:idx val="21"/>
          <c:order val="21"/>
          <c:tx>
            <c:strRef>
              <c:f>'WIND ONSHORE'!$W$229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ONSHORE'!$W$230:$W$274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-0.11905076237619783</c:v>
                </c:pt>
                <c:pt idx="16">
                  <c:v>-0.12246989016278864</c:v>
                </c:pt>
                <c:pt idx="17">
                  <c:v>-0.12577339096763773</c:v>
                </c:pt>
                <c:pt idx="18">
                  <c:v>-0.1276231294235598</c:v>
                </c:pt>
                <c:pt idx="19">
                  <c:v>-0.13407646128505046</c:v>
                </c:pt>
                <c:pt idx="20">
                  <c:v>-0.13570409369165526</c:v>
                </c:pt>
                <c:pt idx="21">
                  <c:v>-0.13828207169785711</c:v>
                </c:pt>
                <c:pt idx="22">
                  <c:v>-0.13879809328020787</c:v>
                </c:pt>
                <c:pt idx="23">
                  <c:v>-0.13958763201158697</c:v>
                </c:pt>
                <c:pt idx="24">
                  <c:v>-0.14393160966582796</c:v>
                </c:pt>
                <c:pt idx="25">
                  <c:v>-0.14302976947302926</c:v>
                </c:pt>
                <c:pt idx="26">
                  <c:v>-0.145689754582082</c:v>
                </c:pt>
                <c:pt idx="27">
                  <c:v>-0.14436064206353294</c:v>
                </c:pt>
                <c:pt idx="28">
                  <c:v>-0.1464971022722098</c:v>
                </c:pt>
                <c:pt idx="29">
                  <c:v>-0.14809091344015812</c:v>
                </c:pt>
                <c:pt idx="30">
                  <c:v>-0.1425219733199905</c:v>
                </c:pt>
                <c:pt idx="31">
                  <c:v>-0.14464896868258159</c:v>
                </c:pt>
                <c:pt idx="32">
                  <c:v>-0.14937528587733573</c:v>
                </c:pt>
                <c:pt idx="33">
                  <c:v>-0.15563254268682924</c:v>
                </c:pt>
                <c:pt idx="34">
                  <c:v>-0.15791757924652938</c:v>
                </c:pt>
                <c:pt idx="35">
                  <c:v>-0.16128196805257278</c:v>
                </c:pt>
                <c:pt idx="36">
                  <c:v>-0.16520470721838332</c:v>
                </c:pt>
                <c:pt idx="37">
                  <c:v>-0.16769857963644574</c:v>
                </c:pt>
                <c:pt idx="38">
                  <c:v>-0.17182470998184141</c:v>
                </c:pt>
                <c:pt idx="39">
                  <c:v>-0.17397735632465383</c:v>
                </c:pt>
                <c:pt idx="40">
                  <c:v>-0.17745516816514117</c:v>
                </c:pt>
                <c:pt idx="41">
                  <c:v>-0.18038189231214818</c:v>
                </c:pt>
                <c:pt idx="42">
                  <c:v>-0.18262500935304204</c:v>
                </c:pt>
                <c:pt idx="43">
                  <c:v>-0.18560248768596477</c:v>
                </c:pt>
                <c:pt idx="44">
                  <c:v>-0.18737767530753602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72-6840-8381-41656348B782}"/>
            </c:ext>
          </c:extLst>
        </c:ser>
        <c:ser>
          <c:idx val="22"/>
          <c:order val="22"/>
          <c:tx>
            <c:strRef>
              <c:f>'WIND ONSHORE'!$X$229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ONSHORE'!$X$230:$X$274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-0.11905076237619783</c:v>
                </c:pt>
                <c:pt idx="16">
                  <c:v>-0.12246989016278864</c:v>
                </c:pt>
                <c:pt idx="17">
                  <c:v>-0.12577339096763773</c:v>
                </c:pt>
                <c:pt idx="18">
                  <c:v>-0.1276231294235598</c:v>
                </c:pt>
                <c:pt idx="19">
                  <c:v>-0.13407646128505046</c:v>
                </c:pt>
                <c:pt idx="20">
                  <c:v>-0.13570409369165526</c:v>
                </c:pt>
                <c:pt idx="21">
                  <c:v>-0.13828207169785711</c:v>
                </c:pt>
                <c:pt idx="22">
                  <c:v>-0.13879809328020787</c:v>
                </c:pt>
                <c:pt idx="23">
                  <c:v>-0.13958763201158697</c:v>
                </c:pt>
                <c:pt idx="24">
                  <c:v>-0.14393160966582796</c:v>
                </c:pt>
                <c:pt idx="25">
                  <c:v>-0.14302976947302926</c:v>
                </c:pt>
                <c:pt idx="26">
                  <c:v>-0.145689754582082</c:v>
                </c:pt>
                <c:pt idx="27">
                  <c:v>-0.14436064206353294</c:v>
                </c:pt>
                <c:pt idx="28">
                  <c:v>-0.1464971022722098</c:v>
                </c:pt>
                <c:pt idx="29">
                  <c:v>-0.14809091344015812</c:v>
                </c:pt>
                <c:pt idx="30">
                  <c:v>-0.1425219733199905</c:v>
                </c:pt>
                <c:pt idx="31">
                  <c:v>-0.14464896868258159</c:v>
                </c:pt>
                <c:pt idx="32">
                  <c:v>-0.14937528587733573</c:v>
                </c:pt>
                <c:pt idx="33">
                  <c:v>-0.15563254268682924</c:v>
                </c:pt>
                <c:pt idx="34">
                  <c:v>-0.15791757924652938</c:v>
                </c:pt>
                <c:pt idx="35">
                  <c:v>-0.16128196805257278</c:v>
                </c:pt>
                <c:pt idx="36">
                  <c:v>-0.16520470721838332</c:v>
                </c:pt>
                <c:pt idx="37">
                  <c:v>-0.16769857963644574</c:v>
                </c:pt>
                <c:pt idx="38">
                  <c:v>-0.17182470998184141</c:v>
                </c:pt>
                <c:pt idx="39">
                  <c:v>-0.17397735632465383</c:v>
                </c:pt>
                <c:pt idx="40">
                  <c:v>-0.17745516816514117</c:v>
                </c:pt>
                <c:pt idx="41">
                  <c:v>-0.18038189231214818</c:v>
                </c:pt>
                <c:pt idx="42">
                  <c:v>-0.18262500935304204</c:v>
                </c:pt>
                <c:pt idx="43">
                  <c:v>-0.18560248768596477</c:v>
                </c:pt>
                <c:pt idx="44">
                  <c:v>-0.18737767530753602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872-6840-8381-41656348B782}"/>
            </c:ext>
          </c:extLst>
        </c:ser>
        <c:ser>
          <c:idx val="23"/>
          <c:order val="23"/>
          <c:tx>
            <c:strRef>
              <c:f>'WIND ONSHORE'!$Y$229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ONSHORE'!$Y$230:$Y$274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-0.11952591918040811</c:v>
                </c:pt>
                <c:pt idx="16">
                  <c:v>-0.12292649315712167</c:v>
                </c:pt>
                <c:pt idx="17">
                  <c:v>-0.12620890628791148</c:v>
                </c:pt>
                <c:pt idx="18">
                  <c:v>-0.12803385612791374</c:v>
                </c:pt>
                <c:pt idx="19">
                  <c:v>-0.13446966206430033</c:v>
                </c:pt>
                <c:pt idx="20">
                  <c:v>-0.13607698404754576</c:v>
                </c:pt>
                <c:pt idx="21">
                  <c:v>-0.13863261354959311</c:v>
                </c:pt>
                <c:pt idx="22">
                  <c:v>-0.1391225647203741</c:v>
                </c:pt>
                <c:pt idx="23">
                  <c:v>-0.13988689649066033</c:v>
                </c:pt>
                <c:pt idx="24">
                  <c:v>-0.14421208803498364</c:v>
                </c:pt>
                <c:pt idx="25">
                  <c:v>-0.14328191041758098</c:v>
                </c:pt>
                <c:pt idx="26">
                  <c:v>-0.14592194743704578</c:v>
                </c:pt>
                <c:pt idx="27">
                  <c:v>-0.14456747911392809</c:v>
                </c:pt>
                <c:pt idx="28">
                  <c:v>-0.14668298522149559</c:v>
                </c:pt>
                <c:pt idx="29">
                  <c:v>-0.1482534695335419</c:v>
                </c:pt>
                <c:pt idx="30">
                  <c:v>-0.1426567525177983</c:v>
                </c:pt>
                <c:pt idx="31">
                  <c:v>-0.14476460040471939</c:v>
                </c:pt>
                <c:pt idx="32">
                  <c:v>-0.14947399511029591</c:v>
                </c:pt>
                <c:pt idx="33">
                  <c:v>-0.15571632405042246</c:v>
                </c:pt>
                <c:pt idx="34">
                  <c:v>-0.15798970795105205</c:v>
                </c:pt>
                <c:pt idx="35">
                  <c:v>-0.16134737998358517</c:v>
                </c:pt>
                <c:pt idx="36">
                  <c:v>-0.16526434045184191</c:v>
                </c:pt>
                <c:pt idx="37">
                  <c:v>-0.16775360327792088</c:v>
                </c:pt>
                <c:pt idx="38">
                  <c:v>-0.17187579029908173</c:v>
                </c:pt>
                <c:pt idx="39">
                  <c:v>-0.1740253531623901</c:v>
                </c:pt>
                <c:pt idx="40">
                  <c:v>-0.17749553745940772</c:v>
                </c:pt>
                <c:pt idx="41">
                  <c:v>-0.18041969794176971</c:v>
                </c:pt>
                <c:pt idx="42">
                  <c:v>-0.18266058434294585</c:v>
                </c:pt>
                <c:pt idx="43">
                  <c:v>-0.18563641589535507</c:v>
                </c:pt>
                <c:pt idx="44">
                  <c:v>-0.1874108874956868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872-6840-8381-41656348B782}"/>
            </c:ext>
          </c:extLst>
        </c:ser>
        <c:ser>
          <c:idx val="24"/>
          <c:order val="24"/>
          <c:tx>
            <c:strRef>
              <c:f>'WIND ONSHORE'!$Z$229</c:f>
              <c:strCache>
                <c:ptCount val="1"/>
                <c:pt idx="0">
                  <c:v>H01F   7/08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ONSHORE'!$Z$230:$Z$274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-8.4602821566552522E-2</c:v>
                </c:pt>
                <c:pt idx="6">
                  <c:v>-8.9578016495621804E-2</c:v>
                </c:pt>
                <c:pt idx="7">
                  <c:v>-9.0364039186233591E-2</c:v>
                </c:pt>
                <c:pt idx="8">
                  <c:v>-9.7224398779047205E-2</c:v>
                </c:pt>
                <c:pt idx="9">
                  <c:v>-9.8277980301853085E-2</c:v>
                </c:pt>
                <c:pt idx="10">
                  <c:v>-0.10355058613146739</c:v>
                </c:pt>
                <c:pt idx="11">
                  <c:v>-0.10762517115426529</c:v>
                </c:pt>
                <c:pt idx="12">
                  <c:v>-0.11383813139199239</c:v>
                </c:pt>
                <c:pt idx="13">
                  <c:v>-0.11661727695520163</c:v>
                </c:pt>
                <c:pt idx="14">
                  <c:v>-0.11819070601034964</c:v>
                </c:pt>
                <c:pt idx="15">
                  <c:v>-0.1207126978949189</c:v>
                </c:pt>
                <c:pt idx="16">
                  <c:v>-0.12376035421295417</c:v>
                </c:pt>
                <c:pt idx="17">
                  <c:v>-0.1270835920577944</c:v>
                </c:pt>
                <c:pt idx="18">
                  <c:v>-0.12914686032550626</c:v>
                </c:pt>
                <c:pt idx="19">
                  <c:v>-0.13561150186045279</c:v>
                </c:pt>
                <c:pt idx="20">
                  <c:v>-0.13728354338456539</c:v>
                </c:pt>
                <c:pt idx="21">
                  <c:v>-0.14054224854500508</c:v>
                </c:pt>
                <c:pt idx="22">
                  <c:v>-0.14150886740317081</c:v>
                </c:pt>
                <c:pt idx="23">
                  <c:v>-0.14283281430887418</c:v>
                </c:pt>
                <c:pt idx="24">
                  <c:v>-0.14660133379742624</c:v>
                </c:pt>
                <c:pt idx="25">
                  <c:v>-0.14541089324625311</c:v>
                </c:pt>
                <c:pt idx="26">
                  <c:v>-0.14776675137097839</c:v>
                </c:pt>
                <c:pt idx="27">
                  <c:v>-0.14756396255525417</c:v>
                </c:pt>
                <c:pt idx="28">
                  <c:v>-0.14986177494216002</c:v>
                </c:pt>
                <c:pt idx="29">
                  <c:v>-0.15146742790408874</c:v>
                </c:pt>
                <c:pt idx="30">
                  <c:v>-0.14556232795000446</c:v>
                </c:pt>
                <c:pt idx="31">
                  <c:v>-0.14699676900608649</c:v>
                </c:pt>
                <c:pt idx="32">
                  <c:v>-0.15099450667928827</c:v>
                </c:pt>
                <c:pt idx="33">
                  <c:v>-0.15687393686268924</c:v>
                </c:pt>
                <c:pt idx="34">
                  <c:v>-0.15885030422694024</c:v>
                </c:pt>
                <c:pt idx="35">
                  <c:v>-0.16174586136890323</c:v>
                </c:pt>
                <c:pt idx="36">
                  <c:v>-0.16546863042374116</c:v>
                </c:pt>
                <c:pt idx="37">
                  <c:v>-0.16794321761165087</c:v>
                </c:pt>
                <c:pt idx="38">
                  <c:v>-0.17176754081280299</c:v>
                </c:pt>
                <c:pt idx="39">
                  <c:v>-0.17333642996079479</c:v>
                </c:pt>
                <c:pt idx="40">
                  <c:v>-0.17670142703007485</c:v>
                </c:pt>
                <c:pt idx="41">
                  <c:v>-0.17952416542880445</c:v>
                </c:pt>
                <c:pt idx="42">
                  <c:v>-0.18188378879675293</c:v>
                </c:pt>
                <c:pt idx="43">
                  <c:v>-0.18472927388822435</c:v>
                </c:pt>
                <c:pt idx="44">
                  <c:v>-0.18644976790557033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872-6840-8381-41656348B782}"/>
            </c:ext>
          </c:extLst>
        </c:ser>
        <c:ser>
          <c:idx val="25"/>
          <c:order val="25"/>
          <c:tx>
            <c:strRef>
              <c:f>'WIND ONSHORE'!$AA$229</c:f>
              <c:strCache>
                <c:ptCount val="1"/>
                <c:pt idx="0">
                  <c:v>Y02B  10/30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ONSHORE'!$AA$230:$AA$274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-8.4602821566552522E-2</c:v>
                </c:pt>
                <c:pt idx="6">
                  <c:v>-8.9578016495621804E-2</c:v>
                </c:pt>
                <c:pt idx="7">
                  <c:v>-9.0364039186233591E-2</c:v>
                </c:pt>
                <c:pt idx="8">
                  <c:v>-9.7224398779047205E-2</c:v>
                </c:pt>
                <c:pt idx="9">
                  <c:v>-9.8277980301853085E-2</c:v>
                </c:pt>
                <c:pt idx="10">
                  <c:v>-0.10355058613146739</c:v>
                </c:pt>
                <c:pt idx="11">
                  <c:v>-0.10762517115426529</c:v>
                </c:pt>
                <c:pt idx="12">
                  <c:v>-0.11383813139199239</c:v>
                </c:pt>
                <c:pt idx="13">
                  <c:v>-0.11661727695520163</c:v>
                </c:pt>
                <c:pt idx="14">
                  <c:v>-0.11819070601034964</c:v>
                </c:pt>
                <c:pt idx="15">
                  <c:v>-0.1207126978949189</c:v>
                </c:pt>
                <c:pt idx="16">
                  <c:v>-0.12376035421295417</c:v>
                </c:pt>
                <c:pt idx="17">
                  <c:v>-0.1270835920577944</c:v>
                </c:pt>
                <c:pt idx="18">
                  <c:v>-0.12941912212925299</c:v>
                </c:pt>
                <c:pt idx="19">
                  <c:v>-0.13591293884104805</c:v>
                </c:pt>
                <c:pt idx="20">
                  <c:v>-0.13756224962538133</c:v>
                </c:pt>
                <c:pt idx="21">
                  <c:v>-0.14079389149227939</c:v>
                </c:pt>
                <c:pt idx="22">
                  <c:v>-0.14162078713897952</c:v>
                </c:pt>
                <c:pt idx="23">
                  <c:v>-0.14299731053967057</c:v>
                </c:pt>
                <c:pt idx="24">
                  <c:v>-0.14672409176063372</c:v>
                </c:pt>
                <c:pt idx="25">
                  <c:v>-0.14544160461231448</c:v>
                </c:pt>
                <c:pt idx="26">
                  <c:v>-0.14777128645527959</c:v>
                </c:pt>
                <c:pt idx="27">
                  <c:v>-0.1476422946262177</c:v>
                </c:pt>
                <c:pt idx="28">
                  <c:v>-0.15001017729361521</c:v>
                </c:pt>
                <c:pt idx="29">
                  <c:v>-0.15149746290748656</c:v>
                </c:pt>
                <c:pt idx="30">
                  <c:v>-0.14542276344451988</c:v>
                </c:pt>
                <c:pt idx="31">
                  <c:v>-0.14743760568329523</c:v>
                </c:pt>
                <c:pt idx="32">
                  <c:v>-0.15128751237457549</c:v>
                </c:pt>
                <c:pt idx="33">
                  <c:v>-0.15692790481042806</c:v>
                </c:pt>
                <c:pt idx="34">
                  <c:v>-0.15885107891230454</c:v>
                </c:pt>
                <c:pt idx="35">
                  <c:v>-0.16172226365712083</c:v>
                </c:pt>
                <c:pt idx="36">
                  <c:v>-0.16521171120396005</c:v>
                </c:pt>
                <c:pt idx="37">
                  <c:v>-0.16744339323319724</c:v>
                </c:pt>
                <c:pt idx="38">
                  <c:v>-0.17098033290286818</c:v>
                </c:pt>
                <c:pt idx="39">
                  <c:v>-0.17298790076754322</c:v>
                </c:pt>
                <c:pt idx="40">
                  <c:v>-0.17650102677798862</c:v>
                </c:pt>
                <c:pt idx="41">
                  <c:v>-0.17910079606520135</c:v>
                </c:pt>
                <c:pt idx="42">
                  <c:v>-0.18077483139240946</c:v>
                </c:pt>
                <c:pt idx="43">
                  <c:v>-0.18346145138440784</c:v>
                </c:pt>
                <c:pt idx="44">
                  <c:v>-0.18507270945293719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872-6840-8381-41656348B782}"/>
            </c:ext>
          </c:extLst>
        </c:ser>
        <c:ser>
          <c:idx val="26"/>
          <c:order val="26"/>
          <c:tx>
            <c:strRef>
              <c:f>'WIND ONSHORE'!$AB$229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ONSHORE'!$AB$230:$AB$274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-8.4720330248421849E-2</c:v>
                </c:pt>
                <c:pt idx="6">
                  <c:v>-8.9666122537455761E-2</c:v>
                </c:pt>
                <c:pt idx="7">
                  <c:v>-9.0436633327118265E-2</c:v>
                </c:pt>
                <c:pt idx="8">
                  <c:v>-9.727373068707823E-2</c:v>
                </c:pt>
                <c:pt idx="9">
                  <c:v>-9.8321306914177287E-2</c:v>
                </c:pt>
                <c:pt idx="10">
                  <c:v>-0.10358163153770306</c:v>
                </c:pt>
                <c:pt idx="11">
                  <c:v>-0.10766745842888281</c:v>
                </c:pt>
                <c:pt idx="12">
                  <c:v>-0.11385773251103548</c:v>
                </c:pt>
                <c:pt idx="13">
                  <c:v>-0.11662695991230954</c:v>
                </c:pt>
                <c:pt idx="14">
                  <c:v>-0.11819513231428092</c:v>
                </c:pt>
                <c:pt idx="15">
                  <c:v>-0.12070956298031021</c:v>
                </c:pt>
                <c:pt idx="16">
                  <c:v>-0.12374881198461962</c:v>
                </c:pt>
                <c:pt idx="17">
                  <c:v>-0.1270636707136682</c:v>
                </c:pt>
                <c:pt idx="18">
                  <c:v>-0.1293944999688994</c:v>
                </c:pt>
                <c:pt idx="19">
                  <c:v>-0.13587389142174666</c:v>
                </c:pt>
                <c:pt idx="20">
                  <c:v>-0.13752174136692363</c:v>
                </c:pt>
                <c:pt idx="21">
                  <c:v>-0.14074578684943995</c:v>
                </c:pt>
                <c:pt idx="22">
                  <c:v>-0.14157402691477439</c:v>
                </c:pt>
                <c:pt idx="23">
                  <c:v>-0.1429506205765696</c:v>
                </c:pt>
                <c:pt idx="24">
                  <c:v>-0.14667168623516202</c:v>
                </c:pt>
                <c:pt idx="25">
                  <c:v>-0.14539684332836689</c:v>
                </c:pt>
                <c:pt idx="26">
                  <c:v>-0.14791763071387309</c:v>
                </c:pt>
                <c:pt idx="27">
                  <c:v>-0.14783369451486761</c:v>
                </c:pt>
                <c:pt idx="28">
                  <c:v>-0.15009574607912857</c:v>
                </c:pt>
                <c:pt idx="29">
                  <c:v>-0.15156758538645987</c:v>
                </c:pt>
                <c:pt idx="30">
                  <c:v>-0.14543954763138589</c:v>
                </c:pt>
                <c:pt idx="31">
                  <c:v>-0.14750022585378364</c:v>
                </c:pt>
                <c:pt idx="32">
                  <c:v>-0.15152964073087538</c:v>
                </c:pt>
                <c:pt idx="33">
                  <c:v>-0.15717576816321932</c:v>
                </c:pt>
                <c:pt idx="34">
                  <c:v>-0.15903964884102395</c:v>
                </c:pt>
                <c:pt idx="35">
                  <c:v>-0.16199598342236132</c:v>
                </c:pt>
                <c:pt idx="36">
                  <c:v>-0.1653436219435761</c:v>
                </c:pt>
                <c:pt idx="37">
                  <c:v>-0.16797921715568365</c:v>
                </c:pt>
                <c:pt idx="38">
                  <c:v>-0.17152773626157802</c:v>
                </c:pt>
                <c:pt idx="39">
                  <c:v>-0.17358961125686478</c:v>
                </c:pt>
                <c:pt idx="40">
                  <c:v>-0.17722343993847967</c:v>
                </c:pt>
                <c:pt idx="41">
                  <c:v>-0.18002717381838362</c:v>
                </c:pt>
                <c:pt idx="42">
                  <c:v>-0.18235906579873229</c:v>
                </c:pt>
                <c:pt idx="43">
                  <c:v>-0.18510690018010911</c:v>
                </c:pt>
                <c:pt idx="44">
                  <c:v>-0.18685347696451859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872-6840-8381-41656348B782}"/>
            </c:ext>
          </c:extLst>
        </c:ser>
        <c:ser>
          <c:idx val="27"/>
          <c:order val="27"/>
          <c:tx>
            <c:strRef>
              <c:f>'WIND ONSHORE'!$AC$229</c:f>
              <c:strCache>
                <c:ptCount val="1"/>
                <c:pt idx="0">
                  <c:v>F05B2240/20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ONSHORE'!$AC$230:$AC$274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-7.8584035148598907E-2</c:v>
                </c:pt>
                <c:pt idx="4">
                  <c:v>-7.8833887827519655E-2</c:v>
                </c:pt>
                <c:pt idx="5">
                  <c:v>-8.4370152244815033E-2</c:v>
                </c:pt>
                <c:pt idx="6">
                  <c:v>-8.8775939280117067E-2</c:v>
                </c:pt>
                <c:pt idx="7">
                  <c:v>-8.9665408312143313E-2</c:v>
                </c:pt>
                <c:pt idx="8">
                  <c:v>-9.6467082575828589E-2</c:v>
                </c:pt>
                <c:pt idx="9">
                  <c:v>-9.7559878298497882E-2</c:v>
                </c:pt>
                <c:pt idx="10">
                  <c:v>-0.10280752025018314</c:v>
                </c:pt>
                <c:pt idx="11">
                  <c:v>-0.10737765171366742</c:v>
                </c:pt>
                <c:pt idx="12">
                  <c:v>-0.11348617795105553</c:v>
                </c:pt>
                <c:pt idx="13">
                  <c:v>-0.11623443805407063</c:v>
                </c:pt>
                <c:pt idx="14">
                  <c:v>-0.117798146379955</c:v>
                </c:pt>
                <c:pt idx="15">
                  <c:v>-0.1203022186252477</c:v>
                </c:pt>
                <c:pt idx="16">
                  <c:v>-0.12331820534265214</c:v>
                </c:pt>
                <c:pt idx="17">
                  <c:v>-0.12661236545267285</c:v>
                </c:pt>
                <c:pt idx="18">
                  <c:v>-0.12894349825316442</c:v>
                </c:pt>
                <c:pt idx="19">
                  <c:v>-0.13537481769600634</c:v>
                </c:pt>
                <c:pt idx="20">
                  <c:v>-0.13703483252133508</c:v>
                </c:pt>
                <c:pt idx="21">
                  <c:v>-0.14025928267233922</c:v>
                </c:pt>
                <c:pt idx="22">
                  <c:v>-0.14111589892648402</c:v>
                </c:pt>
                <c:pt idx="23">
                  <c:v>-0.14230280578062104</c:v>
                </c:pt>
                <c:pt idx="24">
                  <c:v>-0.14602664502814344</c:v>
                </c:pt>
                <c:pt idx="25">
                  <c:v>-0.14466069811568794</c:v>
                </c:pt>
                <c:pt idx="26">
                  <c:v>-0.14728891602052563</c:v>
                </c:pt>
                <c:pt idx="27">
                  <c:v>-0.14707875937849113</c:v>
                </c:pt>
                <c:pt idx="28">
                  <c:v>-0.14897968322755939</c:v>
                </c:pt>
                <c:pt idx="29">
                  <c:v>-0.15056437536941902</c:v>
                </c:pt>
                <c:pt idx="30">
                  <c:v>-0.1449007703034032</c:v>
                </c:pt>
                <c:pt idx="31">
                  <c:v>-0.14700024008229728</c:v>
                </c:pt>
                <c:pt idx="32">
                  <c:v>-0.15102102754086211</c:v>
                </c:pt>
                <c:pt idx="33">
                  <c:v>-0.15670994184464127</c:v>
                </c:pt>
                <c:pt idx="34">
                  <c:v>-0.15860512991090958</c:v>
                </c:pt>
                <c:pt idx="35">
                  <c:v>-0.16153186177944701</c:v>
                </c:pt>
                <c:pt idx="36">
                  <c:v>-0.16489246629873322</c:v>
                </c:pt>
                <c:pt idx="37">
                  <c:v>-0.16763745648016382</c:v>
                </c:pt>
                <c:pt idx="38">
                  <c:v>-0.17128184743049668</c:v>
                </c:pt>
                <c:pt idx="39">
                  <c:v>-0.17331489813074907</c:v>
                </c:pt>
                <c:pt idx="40">
                  <c:v>-0.17694377615034917</c:v>
                </c:pt>
                <c:pt idx="41">
                  <c:v>-0.17997468990814569</c:v>
                </c:pt>
                <c:pt idx="42">
                  <c:v>-0.18258034317854488</c:v>
                </c:pt>
                <c:pt idx="43">
                  <c:v>-0.18534637859516334</c:v>
                </c:pt>
                <c:pt idx="44">
                  <c:v>-0.18697451401650567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872-6840-8381-41656348B782}"/>
            </c:ext>
          </c:extLst>
        </c:ser>
        <c:ser>
          <c:idx val="28"/>
          <c:order val="28"/>
          <c:tx>
            <c:strRef>
              <c:f>'WIND ONSHORE'!$AD$229</c:f>
              <c:strCache>
                <c:ptCount val="1"/>
                <c:pt idx="0">
                  <c:v>F05B2240/221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ONSHORE'!$AD$230:$AD$274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-7.8515906137398561E-2</c:v>
                </c:pt>
                <c:pt idx="4">
                  <c:v>-7.8928879696238186E-2</c:v>
                </c:pt>
                <c:pt idx="5">
                  <c:v>-8.4405132192977739E-2</c:v>
                </c:pt>
                <c:pt idx="6">
                  <c:v>-8.8771682684167574E-2</c:v>
                </c:pt>
                <c:pt idx="7">
                  <c:v>-8.9655857943377937E-2</c:v>
                </c:pt>
                <c:pt idx="8">
                  <c:v>-9.6418257531533214E-2</c:v>
                </c:pt>
                <c:pt idx="9">
                  <c:v>-9.7508824619326195E-2</c:v>
                </c:pt>
                <c:pt idx="10">
                  <c:v>-0.10273174458763001</c:v>
                </c:pt>
                <c:pt idx="11">
                  <c:v>-0.10728673628081076</c:v>
                </c:pt>
                <c:pt idx="12">
                  <c:v>-0.11337100596640726</c:v>
                </c:pt>
                <c:pt idx="13">
                  <c:v>-0.11611312068286073</c:v>
                </c:pt>
                <c:pt idx="14">
                  <c:v>-0.11767558176269233</c:v>
                </c:pt>
                <c:pt idx="15">
                  <c:v>-0.12017666220354473</c:v>
                </c:pt>
                <c:pt idx="16">
                  <c:v>-0.12318575287793188</c:v>
                </c:pt>
                <c:pt idx="17">
                  <c:v>-0.12647378523415631</c:v>
                </c:pt>
                <c:pt idx="18">
                  <c:v>-0.12880509023234821</c:v>
                </c:pt>
                <c:pt idx="19">
                  <c:v>-0.13437855897749729</c:v>
                </c:pt>
                <c:pt idx="20">
                  <c:v>-0.13585535163312623</c:v>
                </c:pt>
                <c:pt idx="21">
                  <c:v>-0.13897283262041793</c:v>
                </c:pt>
                <c:pt idx="22">
                  <c:v>-0.13991125584053354</c:v>
                </c:pt>
                <c:pt idx="23">
                  <c:v>-0.14116485644566623</c:v>
                </c:pt>
                <c:pt idx="24">
                  <c:v>-0.1449148588357263</c:v>
                </c:pt>
                <c:pt idx="25">
                  <c:v>-0.14366853158847359</c:v>
                </c:pt>
                <c:pt idx="26">
                  <c:v>-0.14634315922536356</c:v>
                </c:pt>
                <c:pt idx="27">
                  <c:v>-0.14623481871222532</c:v>
                </c:pt>
                <c:pt idx="28">
                  <c:v>-0.14819129065230374</c:v>
                </c:pt>
                <c:pt idx="29">
                  <c:v>-0.14980354049592992</c:v>
                </c:pt>
                <c:pt idx="30">
                  <c:v>-0.14431147564812719</c:v>
                </c:pt>
                <c:pt idx="31">
                  <c:v>-0.14634123698569146</c:v>
                </c:pt>
                <c:pt idx="32">
                  <c:v>-0.15065809535566399</c:v>
                </c:pt>
                <c:pt idx="33">
                  <c:v>-0.15620077232598417</c:v>
                </c:pt>
                <c:pt idx="34">
                  <c:v>-0.15808519354772044</c:v>
                </c:pt>
                <c:pt idx="35">
                  <c:v>-0.1612686834967616</c:v>
                </c:pt>
                <c:pt idx="36">
                  <c:v>-0.16454516928499208</c:v>
                </c:pt>
                <c:pt idx="37">
                  <c:v>-0.16733432126793313</c:v>
                </c:pt>
                <c:pt idx="38">
                  <c:v>-0.17142936016066046</c:v>
                </c:pt>
                <c:pt idx="39">
                  <c:v>-0.17364119184558857</c:v>
                </c:pt>
                <c:pt idx="40">
                  <c:v>-0.177807190698968</c:v>
                </c:pt>
                <c:pt idx="41">
                  <c:v>-0.18101834819204377</c:v>
                </c:pt>
                <c:pt idx="42">
                  <c:v>-0.18367609104812865</c:v>
                </c:pt>
                <c:pt idx="43">
                  <c:v>-0.18632189369931951</c:v>
                </c:pt>
                <c:pt idx="44">
                  <c:v>-0.18784942290297002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C872-6840-8381-41656348B782}"/>
            </c:ext>
          </c:extLst>
        </c:ser>
        <c:ser>
          <c:idx val="29"/>
          <c:order val="29"/>
          <c:tx>
            <c:strRef>
              <c:f>'WIND ONSHORE'!$AE$229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ONSHORE'!$AE$230:$AE$274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-7.8515906137398561E-2</c:v>
                </c:pt>
                <c:pt idx="4">
                  <c:v>-7.8928879696238186E-2</c:v>
                </c:pt>
                <c:pt idx="5">
                  <c:v>-8.4405132192977739E-2</c:v>
                </c:pt>
                <c:pt idx="6">
                  <c:v>-8.8771682684167574E-2</c:v>
                </c:pt>
                <c:pt idx="7">
                  <c:v>-8.9655857943377937E-2</c:v>
                </c:pt>
                <c:pt idx="8">
                  <c:v>-9.6418257531533214E-2</c:v>
                </c:pt>
                <c:pt idx="9">
                  <c:v>-9.7508824619326195E-2</c:v>
                </c:pt>
                <c:pt idx="10">
                  <c:v>-0.10273174458763001</c:v>
                </c:pt>
                <c:pt idx="11">
                  <c:v>-0.10728673628081076</c:v>
                </c:pt>
                <c:pt idx="12">
                  <c:v>-0.11337100596640726</c:v>
                </c:pt>
                <c:pt idx="13">
                  <c:v>-0.11611312068286073</c:v>
                </c:pt>
                <c:pt idx="14">
                  <c:v>-0.11767558176269233</c:v>
                </c:pt>
                <c:pt idx="15">
                  <c:v>-0.12017666220354473</c:v>
                </c:pt>
                <c:pt idx="16">
                  <c:v>-0.12318575287793188</c:v>
                </c:pt>
                <c:pt idx="17">
                  <c:v>-0.12647378523415631</c:v>
                </c:pt>
                <c:pt idx="18">
                  <c:v>-0.12880509023234821</c:v>
                </c:pt>
                <c:pt idx="19">
                  <c:v>-0.13437855897749729</c:v>
                </c:pt>
                <c:pt idx="20">
                  <c:v>-0.13585535163312623</c:v>
                </c:pt>
                <c:pt idx="21">
                  <c:v>-0.13897283262041793</c:v>
                </c:pt>
                <c:pt idx="22">
                  <c:v>-0.13991125584053354</c:v>
                </c:pt>
                <c:pt idx="23">
                  <c:v>-0.14116485644566623</c:v>
                </c:pt>
                <c:pt idx="24">
                  <c:v>-0.1449148588357263</c:v>
                </c:pt>
                <c:pt idx="25">
                  <c:v>-0.14366853158847359</c:v>
                </c:pt>
                <c:pt idx="26">
                  <c:v>-0.14634315922536356</c:v>
                </c:pt>
                <c:pt idx="27">
                  <c:v>-0.14623481871222532</c:v>
                </c:pt>
                <c:pt idx="28">
                  <c:v>-0.14819129065230374</c:v>
                </c:pt>
                <c:pt idx="29">
                  <c:v>-0.14980354049592992</c:v>
                </c:pt>
                <c:pt idx="30">
                  <c:v>-0.14431147564812719</c:v>
                </c:pt>
                <c:pt idx="31">
                  <c:v>-0.14634123698569146</c:v>
                </c:pt>
                <c:pt idx="32">
                  <c:v>-0.15065809535566399</c:v>
                </c:pt>
                <c:pt idx="33">
                  <c:v>-0.15620077232598417</c:v>
                </c:pt>
                <c:pt idx="34">
                  <c:v>-0.15808519354772044</c:v>
                </c:pt>
                <c:pt idx="35">
                  <c:v>-0.1612686834967616</c:v>
                </c:pt>
                <c:pt idx="36">
                  <c:v>-0.16454516928499208</c:v>
                </c:pt>
                <c:pt idx="37">
                  <c:v>-0.16733432126793313</c:v>
                </c:pt>
                <c:pt idx="38">
                  <c:v>-0.17142936016066046</c:v>
                </c:pt>
                <c:pt idx="39">
                  <c:v>-0.17364119184558857</c:v>
                </c:pt>
                <c:pt idx="40">
                  <c:v>-0.177807190698968</c:v>
                </c:pt>
                <c:pt idx="41">
                  <c:v>-0.18101834819204377</c:v>
                </c:pt>
                <c:pt idx="42">
                  <c:v>-0.18367609104812865</c:v>
                </c:pt>
                <c:pt idx="43">
                  <c:v>-0.18632189369931951</c:v>
                </c:pt>
                <c:pt idx="44">
                  <c:v>-0.18784942290297002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872-6840-8381-41656348B782}"/>
            </c:ext>
          </c:extLst>
        </c:ser>
        <c:ser>
          <c:idx val="30"/>
          <c:order val="30"/>
          <c:tx>
            <c:strRef>
              <c:f>'WIND ONSHORE'!$AF$229</c:f>
              <c:strCache>
                <c:ptCount val="1"/>
                <c:pt idx="0">
                  <c:v>H02M   7</c:v>
                </c:pt>
              </c:strCache>
            </c:strRef>
          </c:tx>
          <c:spPr>
            <a:ln w="19050" cap="rnd">
              <a:solidFill>
                <a:schemeClr val="accent1">
                  <a:alpha val="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ONSHORE'!$AF$230:$AF$274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-7.6726331438508488E-2</c:v>
                </c:pt>
                <c:pt idx="2">
                  <c:v>-8.0784534182650303E-2</c:v>
                </c:pt>
                <c:pt idx="3">
                  <c:v>-9.0015749916628529E-2</c:v>
                </c:pt>
                <c:pt idx="4">
                  <c:v>-9.343969098898619E-2</c:v>
                </c:pt>
                <c:pt idx="5">
                  <c:v>-0.10295697576712559</c:v>
                </c:pt>
                <c:pt idx="6">
                  <c:v>-0.11253209492111227</c:v>
                </c:pt>
                <c:pt idx="7">
                  <c:v>-0.11900763322619901</c:v>
                </c:pt>
                <c:pt idx="8">
                  <c:v>-0.12856512429910616</c:v>
                </c:pt>
                <c:pt idx="9">
                  <c:v>-0.13306953783278641</c:v>
                </c:pt>
                <c:pt idx="10">
                  <c:v>-0.14224466976025185</c:v>
                </c:pt>
                <c:pt idx="11">
                  <c:v>-0.14798055685724787</c:v>
                </c:pt>
                <c:pt idx="12">
                  <c:v>-0.15828263404973997</c:v>
                </c:pt>
                <c:pt idx="13">
                  <c:v>-0.16994600025872064</c:v>
                </c:pt>
                <c:pt idx="14">
                  <c:v>-0.17654294141946669</c:v>
                </c:pt>
                <c:pt idx="15">
                  <c:v>-0.19049459608474828</c:v>
                </c:pt>
                <c:pt idx="16">
                  <c:v>-0.19803327356810652</c:v>
                </c:pt>
                <c:pt idx="17">
                  <c:v>-0.20129652637393824</c:v>
                </c:pt>
                <c:pt idx="18">
                  <c:v>-0.20621357023543629</c:v>
                </c:pt>
                <c:pt idx="19">
                  <c:v>-0.21573448972109477</c:v>
                </c:pt>
                <c:pt idx="20">
                  <c:v>-0.21890010248011482</c:v>
                </c:pt>
                <c:pt idx="21">
                  <c:v>-0.22101334570366715</c:v>
                </c:pt>
                <c:pt idx="22">
                  <c:v>-0.22256021541421878</c:v>
                </c:pt>
                <c:pt idx="23">
                  <c:v>-0.22357478539656694</c:v>
                </c:pt>
                <c:pt idx="24">
                  <c:v>-0.22558358023341463</c:v>
                </c:pt>
                <c:pt idx="25">
                  <c:v>-0.22272732098552872</c:v>
                </c:pt>
                <c:pt idx="26">
                  <c:v>-0.22248540231596137</c:v>
                </c:pt>
                <c:pt idx="27">
                  <c:v>-0.21928076622694115</c:v>
                </c:pt>
                <c:pt idx="28">
                  <c:v>-0.21643667391174892</c:v>
                </c:pt>
                <c:pt idx="29">
                  <c:v>-0.21306242397540076</c:v>
                </c:pt>
                <c:pt idx="30">
                  <c:v>-0.20391842473127053</c:v>
                </c:pt>
                <c:pt idx="31">
                  <c:v>-0.20255271991307888</c:v>
                </c:pt>
                <c:pt idx="32">
                  <c:v>-0.20159685439119335</c:v>
                </c:pt>
                <c:pt idx="33">
                  <c:v>-0.20081253873894622</c:v>
                </c:pt>
                <c:pt idx="34">
                  <c:v>-0.19937593208558158</c:v>
                </c:pt>
                <c:pt idx="35">
                  <c:v>-0.20142628747142721</c:v>
                </c:pt>
                <c:pt idx="36">
                  <c:v>-0.20312866392259477</c:v>
                </c:pt>
                <c:pt idx="37">
                  <c:v>-0.20433345855539664</c:v>
                </c:pt>
                <c:pt idx="38">
                  <c:v>-0.20750316263738489</c:v>
                </c:pt>
                <c:pt idx="39">
                  <c:v>-0.20937446924069392</c:v>
                </c:pt>
                <c:pt idx="40">
                  <c:v>-0.21170758814988033</c:v>
                </c:pt>
                <c:pt idx="41">
                  <c:v>-0.21225544539247221</c:v>
                </c:pt>
                <c:pt idx="42">
                  <c:v>-0.21277517198240525</c:v>
                </c:pt>
                <c:pt idx="43">
                  <c:v>-0.21329303163897484</c:v>
                </c:pt>
                <c:pt idx="44">
                  <c:v>-0.21384050314213066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872-6840-8381-41656348B782}"/>
            </c:ext>
          </c:extLst>
        </c:ser>
        <c:ser>
          <c:idx val="31"/>
          <c:order val="31"/>
          <c:tx>
            <c:strRef>
              <c:f>'WIND ONSHORE'!$AG$229</c:f>
              <c:strCache>
                <c:ptCount val="1"/>
                <c:pt idx="0">
                  <c:v>H02M   1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ONSHORE'!$AG$230:$AG$274</c:f>
              <c:numCache>
                <c:formatCode>0.00%</c:formatCode>
                <c:ptCount val="45"/>
                <c:pt idx="0">
                  <c:v>-7.3965397937222233E-2</c:v>
                </c:pt>
                <c:pt idx="1">
                  <c:v>-7.8529318394561121E-2</c:v>
                </c:pt>
                <c:pt idx="2">
                  <c:v>-8.1740978967095645E-2</c:v>
                </c:pt>
                <c:pt idx="3">
                  <c:v>-9.0972781886127008E-2</c:v>
                </c:pt>
                <c:pt idx="4">
                  <c:v>-9.5738040209145558E-2</c:v>
                </c:pt>
                <c:pt idx="5">
                  <c:v>-0.10511381984484014</c:v>
                </c:pt>
                <c:pt idx="6">
                  <c:v>-0.11755319762399041</c:v>
                </c:pt>
                <c:pt idx="7">
                  <c:v>-0.12750948985899857</c:v>
                </c:pt>
                <c:pt idx="8">
                  <c:v>-0.13946655319985735</c:v>
                </c:pt>
                <c:pt idx="9">
                  <c:v>-0.14546130894736076</c:v>
                </c:pt>
                <c:pt idx="10">
                  <c:v>-0.15709219968123012</c:v>
                </c:pt>
                <c:pt idx="11">
                  <c:v>-0.1636292171514776</c:v>
                </c:pt>
                <c:pt idx="12">
                  <c:v>-0.17461966285593089</c:v>
                </c:pt>
                <c:pt idx="13">
                  <c:v>-0.18761898282337741</c:v>
                </c:pt>
                <c:pt idx="14">
                  <c:v>-0.1967641834325573</c:v>
                </c:pt>
                <c:pt idx="15">
                  <c:v>-0.21417610496135786</c:v>
                </c:pt>
                <c:pt idx="16">
                  <c:v>-0.22612767204115669</c:v>
                </c:pt>
                <c:pt idx="17">
                  <c:v>-0.23190838042061068</c:v>
                </c:pt>
                <c:pt idx="18">
                  <c:v>-0.23780199795121293</c:v>
                </c:pt>
                <c:pt idx="19">
                  <c:v>-0.2487325468561391</c:v>
                </c:pt>
                <c:pt idx="20">
                  <c:v>-0.25356970697357928</c:v>
                </c:pt>
                <c:pt idx="21">
                  <c:v>-0.25612841227451522</c:v>
                </c:pt>
                <c:pt idx="22">
                  <c:v>-0.25988335236509674</c:v>
                </c:pt>
                <c:pt idx="23">
                  <c:v>-0.25915923979681621</c:v>
                </c:pt>
                <c:pt idx="24">
                  <c:v>-0.25756528841506499</c:v>
                </c:pt>
                <c:pt idx="25">
                  <c:v>-0.25287013398726566</c:v>
                </c:pt>
                <c:pt idx="26">
                  <c:v>-0.25279137697565524</c:v>
                </c:pt>
                <c:pt idx="27">
                  <c:v>-0.24690118199900002</c:v>
                </c:pt>
                <c:pt idx="28">
                  <c:v>-0.24249158437639873</c:v>
                </c:pt>
                <c:pt idx="29">
                  <c:v>-0.23851327485180485</c:v>
                </c:pt>
                <c:pt idx="30">
                  <c:v>-0.22798834982019911</c:v>
                </c:pt>
                <c:pt idx="31">
                  <c:v>-0.22437683728378721</c:v>
                </c:pt>
                <c:pt idx="32">
                  <c:v>-0.22090525433382269</c:v>
                </c:pt>
                <c:pt idx="33">
                  <c:v>-0.21831017492924421</c:v>
                </c:pt>
                <c:pt idx="34">
                  <c:v>-0.21500885968207251</c:v>
                </c:pt>
                <c:pt idx="35">
                  <c:v>-0.21488572333060163</c:v>
                </c:pt>
                <c:pt idx="36">
                  <c:v>-0.21474652282828333</c:v>
                </c:pt>
                <c:pt idx="37">
                  <c:v>-0.21456966245665832</c:v>
                </c:pt>
                <c:pt idx="38">
                  <c:v>-0.21582607312775837</c:v>
                </c:pt>
                <c:pt idx="39">
                  <c:v>-0.21654881848517105</c:v>
                </c:pt>
                <c:pt idx="40">
                  <c:v>-0.21706044777895528</c:v>
                </c:pt>
                <c:pt idx="41">
                  <c:v>-0.21679546556714724</c:v>
                </c:pt>
                <c:pt idx="42">
                  <c:v>-0.21657445197678737</c:v>
                </c:pt>
                <c:pt idx="43">
                  <c:v>-0.21619070791559214</c:v>
                </c:pt>
                <c:pt idx="44">
                  <c:v>-0.21509111251770185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872-6840-8381-41656348B782}"/>
            </c:ext>
          </c:extLst>
        </c:ser>
        <c:ser>
          <c:idx val="32"/>
          <c:order val="32"/>
          <c:tx>
            <c:strRef>
              <c:f>'WIND ONSHORE'!$AH$229</c:f>
              <c:strCache>
                <c:ptCount val="1"/>
                <c:pt idx="0">
                  <c:v>H02M   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ONSHORE'!$AH$230:$AH$274</c:f>
              <c:numCache>
                <c:formatCode>0.00%</c:formatCode>
                <c:ptCount val="45"/>
                <c:pt idx="0">
                  <c:v>-7.5966441133343943E-2</c:v>
                </c:pt>
                <c:pt idx="1">
                  <c:v>-7.9144387813127826E-2</c:v>
                </c:pt>
                <c:pt idx="2">
                  <c:v>-8.3272483584571622E-2</c:v>
                </c:pt>
                <c:pt idx="3">
                  <c:v>-9.2731994496693892E-2</c:v>
                </c:pt>
                <c:pt idx="4">
                  <c:v>-9.9438022940711468E-2</c:v>
                </c:pt>
                <c:pt idx="5">
                  <c:v>-0.10947702368415624</c:v>
                </c:pt>
                <c:pt idx="6">
                  <c:v>-0.12489496000861822</c:v>
                </c:pt>
                <c:pt idx="7">
                  <c:v>-0.1387986935618003</c:v>
                </c:pt>
                <c:pt idx="8">
                  <c:v>-0.15043327190968636</c:v>
                </c:pt>
                <c:pt idx="9">
                  <c:v>-0.15780231006318313</c:v>
                </c:pt>
                <c:pt idx="10">
                  <c:v>-0.16982254855982259</c:v>
                </c:pt>
                <c:pt idx="11">
                  <c:v>-0.17991171355093394</c:v>
                </c:pt>
                <c:pt idx="12">
                  <c:v>-0.19135929323357626</c:v>
                </c:pt>
                <c:pt idx="13">
                  <c:v>-0.20450186769179535</c:v>
                </c:pt>
                <c:pt idx="14">
                  <c:v>-0.21406190350418308</c:v>
                </c:pt>
                <c:pt idx="15">
                  <c:v>-0.23135904886413994</c:v>
                </c:pt>
                <c:pt idx="16">
                  <c:v>-0.24467181207314337</c:v>
                </c:pt>
                <c:pt idx="17">
                  <c:v>-0.25113581725311696</c:v>
                </c:pt>
                <c:pt idx="18">
                  <c:v>-0.25960667990120401</c:v>
                </c:pt>
                <c:pt idx="19">
                  <c:v>-0.26930266943562142</c:v>
                </c:pt>
                <c:pt idx="20">
                  <c:v>-0.27493846419150525</c:v>
                </c:pt>
                <c:pt idx="21">
                  <c:v>-0.27652380835045753</c:v>
                </c:pt>
                <c:pt idx="22">
                  <c:v>-0.27844324008640109</c:v>
                </c:pt>
                <c:pt idx="23">
                  <c:v>-0.27529620818033673</c:v>
                </c:pt>
                <c:pt idx="24">
                  <c:v>-0.27352203948816767</c:v>
                </c:pt>
                <c:pt idx="25">
                  <c:v>-0.26838515840428345</c:v>
                </c:pt>
                <c:pt idx="26">
                  <c:v>-0.26681539180297653</c:v>
                </c:pt>
                <c:pt idx="27">
                  <c:v>-0.26017727691726389</c:v>
                </c:pt>
                <c:pt idx="28">
                  <c:v>-0.25484963584005493</c:v>
                </c:pt>
                <c:pt idx="29">
                  <c:v>-0.24881679272539536</c:v>
                </c:pt>
                <c:pt idx="30">
                  <c:v>-0.23869297571187253</c:v>
                </c:pt>
                <c:pt idx="31">
                  <c:v>-0.23362975491411897</c:v>
                </c:pt>
                <c:pt idx="32">
                  <c:v>-0.22846782235106111</c:v>
                </c:pt>
                <c:pt idx="33">
                  <c:v>-0.22531541876572792</c:v>
                </c:pt>
                <c:pt idx="34">
                  <c:v>-0.22143458742571942</c:v>
                </c:pt>
                <c:pt idx="35">
                  <c:v>-0.22030668045025115</c:v>
                </c:pt>
                <c:pt idx="36">
                  <c:v>-0.21967335889926032</c:v>
                </c:pt>
                <c:pt idx="37">
                  <c:v>-0.21898766573566497</c:v>
                </c:pt>
                <c:pt idx="38">
                  <c:v>-0.21954622183229522</c:v>
                </c:pt>
                <c:pt idx="39">
                  <c:v>-0.21957812575227931</c:v>
                </c:pt>
                <c:pt idx="40">
                  <c:v>-0.21934551819830095</c:v>
                </c:pt>
                <c:pt idx="41">
                  <c:v>-0.21903303576229294</c:v>
                </c:pt>
                <c:pt idx="42">
                  <c:v>-0.21837446672250305</c:v>
                </c:pt>
                <c:pt idx="43">
                  <c:v>-0.2178732113072025</c:v>
                </c:pt>
                <c:pt idx="44">
                  <c:v>-0.21675641277234936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872-6840-8381-41656348B782}"/>
            </c:ext>
          </c:extLst>
        </c:ser>
        <c:ser>
          <c:idx val="33"/>
          <c:order val="33"/>
          <c:tx>
            <c:strRef>
              <c:f>'WIND ONSHORE'!$AI$229</c:f>
              <c:strCache>
                <c:ptCount val="1"/>
                <c:pt idx="0">
                  <c:v>Y02E  40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ONSHORE'!$AI$230:$AI$274</c:f>
              <c:numCache>
                <c:formatCode>0.00%</c:formatCode>
                <c:ptCount val="45"/>
                <c:pt idx="0">
                  <c:v>-7.7268079856756766E-2</c:v>
                </c:pt>
                <c:pt idx="1">
                  <c:v>-7.9500025034012101E-2</c:v>
                </c:pt>
                <c:pt idx="2">
                  <c:v>-8.3598481371282563E-2</c:v>
                </c:pt>
                <c:pt idx="3">
                  <c:v>-9.3971208755395663E-2</c:v>
                </c:pt>
                <c:pt idx="4">
                  <c:v>-0.10028295318328928</c:v>
                </c:pt>
                <c:pt idx="5">
                  <c:v>-0.11037363484822948</c:v>
                </c:pt>
                <c:pt idx="6">
                  <c:v>-0.1254567683846729</c:v>
                </c:pt>
                <c:pt idx="7">
                  <c:v>-0.13942249691697506</c:v>
                </c:pt>
                <c:pt idx="8">
                  <c:v>-0.15014951273575605</c:v>
                </c:pt>
                <c:pt idx="9">
                  <c:v>-0.15742749748781037</c:v>
                </c:pt>
                <c:pt idx="10">
                  <c:v>-0.16888329452361972</c:v>
                </c:pt>
                <c:pt idx="11">
                  <c:v>-0.18020860005380102</c:v>
                </c:pt>
                <c:pt idx="12">
                  <c:v>-0.19321814834820716</c:v>
                </c:pt>
                <c:pt idx="13">
                  <c:v>-0.20766476821528368</c:v>
                </c:pt>
                <c:pt idx="14">
                  <c:v>-0.21866370062019125</c:v>
                </c:pt>
                <c:pt idx="15">
                  <c:v>-0.23620470900842572</c:v>
                </c:pt>
                <c:pt idx="16">
                  <c:v>-0.24878571450718545</c:v>
                </c:pt>
                <c:pt idx="17">
                  <c:v>-0.25545155521454888</c:v>
                </c:pt>
                <c:pt idx="18">
                  <c:v>-0.26320935606440155</c:v>
                </c:pt>
                <c:pt idx="19">
                  <c:v>-0.27362230921318831</c:v>
                </c:pt>
                <c:pt idx="20">
                  <c:v>-0.2805334537653047</c:v>
                </c:pt>
                <c:pt idx="21">
                  <c:v>-0.28182269169058305</c:v>
                </c:pt>
                <c:pt idx="22">
                  <c:v>-0.28393813515775679</c:v>
                </c:pt>
                <c:pt idx="23">
                  <c:v>-0.28065344858165175</c:v>
                </c:pt>
                <c:pt idx="24">
                  <c:v>-0.27933062197783265</c:v>
                </c:pt>
                <c:pt idx="25">
                  <c:v>-0.27403004556257338</c:v>
                </c:pt>
                <c:pt idx="26">
                  <c:v>-0.27199359116432298</c:v>
                </c:pt>
                <c:pt idx="27">
                  <c:v>-0.26518715838783447</c:v>
                </c:pt>
                <c:pt idx="28">
                  <c:v>-0.26008173175694549</c:v>
                </c:pt>
                <c:pt idx="29">
                  <c:v>-0.25320833794667319</c:v>
                </c:pt>
                <c:pt idx="30">
                  <c:v>-0.2425805768257745</c:v>
                </c:pt>
                <c:pt idx="31">
                  <c:v>-0.23742031823791176</c:v>
                </c:pt>
                <c:pt idx="32">
                  <c:v>-0.23219879478058303</c:v>
                </c:pt>
                <c:pt idx="33">
                  <c:v>-0.22889285816077698</c:v>
                </c:pt>
                <c:pt idx="34">
                  <c:v>-0.22476724335747189</c:v>
                </c:pt>
                <c:pt idx="35">
                  <c:v>-0.22303956530685853</c:v>
                </c:pt>
                <c:pt idx="36">
                  <c:v>-0.22203113642815187</c:v>
                </c:pt>
                <c:pt idx="37">
                  <c:v>-0.22103604365376239</c:v>
                </c:pt>
                <c:pt idx="38">
                  <c:v>-0.22117408213251621</c:v>
                </c:pt>
                <c:pt idx="39">
                  <c:v>-0.22113829303249155</c:v>
                </c:pt>
                <c:pt idx="40">
                  <c:v>-0.22083214961082698</c:v>
                </c:pt>
                <c:pt idx="41">
                  <c:v>-0.22024002756711614</c:v>
                </c:pt>
                <c:pt idx="42">
                  <c:v>-0.21941256853102387</c:v>
                </c:pt>
                <c:pt idx="43">
                  <c:v>-0.21881469092850581</c:v>
                </c:pt>
                <c:pt idx="44">
                  <c:v>-0.21765457775996588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872-6840-8381-41656348B782}"/>
            </c:ext>
          </c:extLst>
        </c:ser>
        <c:ser>
          <c:idx val="34"/>
          <c:order val="34"/>
          <c:tx>
            <c:strRef>
              <c:f>'WIND ONSHORE'!$AJ$229</c:f>
              <c:strCache>
                <c:ptCount val="1"/>
                <c:pt idx="0">
                  <c:v>H02J   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ONSHORE'!$AJ$230:$AJ$274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-0.22446457738226122</c:v>
                </c:pt>
                <c:pt idx="35">
                  <c:v>-0.22200633785872492</c:v>
                </c:pt>
                <c:pt idx="36">
                  <c:v>-0.22072350169960631</c:v>
                </c:pt>
                <c:pt idx="37">
                  <c:v>-0.22001586362167236</c:v>
                </c:pt>
                <c:pt idx="38">
                  <c:v>-0.22019855044146364</c:v>
                </c:pt>
                <c:pt idx="39">
                  <c:v>-0.21995354536537282</c:v>
                </c:pt>
                <c:pt idx="40">
                  <c:v>-0.21951449484580809</c:v>
                </c:pt>
                <c:pt idx="41">
                  <c:v>-0.21802040563050173</c:v>
                </c:pt>
                <c:pt idx="42">
                  <c:v>-0.21738127372815674</c:v>
                </c:pt>
                <c:pt idx="43">
                  <c:v>-0.2166237763479596</c:v>
                </c:pt>
                <c:pt idx="44">
                  <c:v>-0.21560971916467309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872-6840-8381-41656348B782}"/>
            </c:ext>
          </c:extLst>
        </c:ser>
        <c:ser>
          <c:idx val="35"/>
          <c:order val="35"/>
          <c:tx>
            <c:strRef>
              <c:f>'WIND ONSHORE'!$AK$229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ONSHORE'!$AK$230:$AK$274</c:f>
              <c:numCache>
                <c:formatCode>0.0%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-0.22446457738226122</c:v>
                </c:pt>
                <c:pt idx="35">
                  <c:v>-0.22200633785872492</c:v>
                </c:pt>
                <c:pt idx="36">
                  <c:v>-0.22072350169960631</c:v>
                </c:pt>
                <c:pt idx="37">
                  <c:v>-0.22001586362167236</c:v>
                </c:pt>
                <c:pt idx="38">
                  <c:v>-0.22019855044146364</c:v>
                </c:pt>
                <c:pt idx="39">
                  <c:v>-0.21995354536537282</c:v>
                </c:pt>
                <c:pt idx="40">
                  <c:v>-0.21951449484580809</c:v>
                </c:pt>
                <c:pt idx="41">
                  <c:v>-0.21802040563050173</c:v>
                </c:pt>
                <c:pt idx="42">
                  <c:v>-0.21738127372815674</c:v>
                </c:pt>
                <c:pt idx="43">
                  <c:v>-0.2166237763479596</c:v>
                </c:pt>
                <c:pt idx="44">
                  <c:v>-0.21560971916467309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872-6840-8381-41656348B782}"/>
            </c:ext>
          </c:extLst>
        </c:ser>
        <c:ser>
          <c:idx val="36"/>
          <c:order val="36"/>
          <c:tx>
            <c:strRef>
              <c:f>'WIND ONSHORE'!$AL$229</c:f>
              <c:strCache>
                <c:ptCount val="1"/>
                <c:pt idx="0">
                  <c:v>Y02E  60/60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3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ONSHORE'!$AL$230:$AL$274</c:f>
              <c:numCache>
                <c:formatCode>0.0%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-0.22445119801958835</c:v>
                </c:pt>
                <c:pt idx="35">
                  <c:v>-0.22199472385877661</c:v>
                </c:pt>
                <c:pt idx="36">
                  <c:v>-0.22071318332259438</c:v>
                </c:pt>
                <c:pt idx="37">
                  <c:v>-0.21999131958449014</c:v>
                </c:pt>
                <c:pt idx="38">
                  <c:v>-0.22017602756932375</c:v>
                </c:pt>
                <c:pt idx="39">
                  <c:v>-0.21991895371999193</c:v>
                </c:pt>
                <c:pt idx="40">
                  <c:v>-0.21944357890750144</c:v>
                </c:pt>
                <c:pt idx="41">
                  <c:v>-0.21794961230552057</c:v>
                </c:pt>
                <c:pt idx="42">
                  <c:v>-0.21730958041013637</c:v>
                </c:pt>
                <c:pt idx="43">
                  <c:v>-0.21655124939626325</c:v>
                </c:pt>
                <c:pt idx="44">
                  <c:v>-0.21556651163138019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872-6840-8381-41656348B782}"/>
            </c:ext>
          </c:extLst>
        </c:ser>
        <c:ser>
          <c:idx val="37"/>
          <c:order val="37"/>
          <c:tx>
            <c:strRef>
              <c:f>'WIND ONSHORE'!$AM$229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ONSHORE'!$AM$230:$AM$274</c:f>
              <c:numCache>
                <c:formatCode>0.0%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-0.24638544838304244</c:v>
                </c:pt>
                <c:pt idx="18">
                  <c:v>-0.25443983801735437</c:v>
                </c:pt>
                <c:pt idx="19">
                  <c:v>-0.26428064561735454</c:v>
                </c:pt>
                <c:pt idx="20">
                  <c:v>-0.2706550065276162</c:v>
                </c:pt>
                <c:pt idx="21">
                  <c:v>-0.271933111286072</c:v>
                </c:pt>
                <c:pt idx="22">
                  <c:v>-0.27306626071090734</c:v>
                </c:pt>
                <c:pt idx="23">
                  <c:v>-0.27025992062919491</c:v>
                </c:pt>
                <c:pt idx="24">
                  <c:v>-0.26775670983293742</c:v>
                </c:pt>
                <c:pt idx="25">
                  <c:v>-0.2623001182933784</c:v>
                </c:pt>
                <c:pt idx="26">
                  <c:v>-0.25935215499978859</c:v>
                </c:pt>
                <c:pt idx="27">
                  <c:v>-0.25232838573532512</c:v>
                </c:pt>
                <c:pt idx="28">
                  <c:v>-0.24674400640072824</c:v>
                </c:pt>
                <c:pt idx="29">
                  <c:v>-0.24176093617640571</c:v>
                </c:pt>
                <c:pt idx="30">
                  <c:v>-0.23274379318684713</c:v>
                </c:pt>
                <c:pt idx="31">
                  <c:v>-0.22801891420875786</c:v>
                </c:pt>
                <c:pt idx="32">
                  <c:v>-0.22479829973553456</c:v>
                </c:pt>
                <c:pt idx="33">
                  <c:v>-0.2229850999713644</c:v>
                </c:pt>
                <c:pt idx="34">
                  <c:v>-0.22166848949948093</c:v>
                </c:pt>
                <c:pt idx="35">
                  <c:v>-0.22051611563601592</c:v>
                </c:pt>
                <c:pt idx="36">
                  <c:v>-0.22046356492433061</c:v>
                </c:pt>
                <c:pt idx="37">
                  <c:v>-0.22094845798682483</c:v>
                </c:pt>
                <c:pt idx="38">
                  <c:v>-0.22167225818130976</c:v>
                </c:pt>
                <c:pt idx="39">
                  <c:v>-0.22215685433882082</c:v>
                </c:pt>
                <c:pt idx="40">
                  <c:v>-0.22282527867078861</c:v>
                </c:pt>
                <c:pt idx="41">
                  <c:v>-0.22283222344734332</c:v>
                </c:pt>
                <c:pt idx="42">
                  <c:v>-0.22366273464881237</c:v>
                </c:pt>
                <c:pt idx="43">
                  <c:v>-0.22374345577012367</c:v>
                </c:pt>
                <c:pt idx="44">
                  <c:v>-0.22349507663915669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872-6840-8381-41656348B782}"/>
            </c:ext>
          </c:extLst>
        </c:ser>
        <c:ser>
          <c:idx val="38"/>
          <c:order val="38"/>
          <c:tx>
            <c:strRef>
              <c:f>'WIND ONSHORE'!$AN$229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ONSHORE'!$AN$230:$AN$274</c:f>
              <c:numCache>
                <c:formatCode>0.0%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-0.24619549634960025</c:v>
                </c:pt>
                <c:pt idx="18">
                  <c:v>-0.25425317359709931</c:v>
                </c:pt>
                <c:pt idx="19">
                  <c:v>-0.26409583382504764</c:v>
                </c:pt>
                <c:pt idx="20">
                  <c:v>-0.27047640809842555</c:v>
                </c:pt>
                <c:pt idx="21">
                  <c:v>-0.27176666015465956</c:v>
                </c:pt>
                <c:pt idx="22">
                  <c:v>-0.27291286691542915</c:v>
                </c:pt>
                <c:pt idx="23">
                  <c:v>-0.27012153014158025</c:v>
                </c:pt>
                <c:pt idx="24">
                  <c:v>-0.26763074992124758</c:v>
                </c:pt>
                <c:pt idx="25">
                  <c:v>-0.26218825510364152</c:v>
                </c:pt>
                <c:pt idx="26">
                  <c:v>-0.25921136456707761</c:v>
                </c:pt>
                <c:pt idx="27">
                  <c:v>-0.25220635326260665</c:v>
                </c:pt>
                <c:pt idx="28">
                  <c:v>-0.24667722370484479</c:v>
                </c:pt>
                <c:pt idx="29">
                  <c:v>-0.24184722648850032</c:v>
                </c:pt>
                <c:pt idx="30">
                  <c:v>-0.23286237088011263</c:v>
                </c:pt>
                <c:pt idx="31">
                  <c:v>-0.22805700306407184</c:v>
                </c:pt>
                <c:pt idx="32">
                  <c:v>-0.22493340077996971</c:v>
                </c:pt>
                <c:pt idx="33">
                  <c:v>-0.22314303045271622</c:v>
                </c:pt>
                <c:pt idx="34">
                  <c:v>-0.22189590123950764</c:v>
                </c:pt>
                <c:pt idx="35">
                  <c:v>-0.22075215604323839</c:v>
                </c:pt>
                <c:pt idx="36">
                  <c:v>-0.22060169857442646</c:v>
                </c:pt>
                <c:pt idx="37">
                  <c:v>-0.22108610165824771</c:v>
                </c:pt>
                <c:pt idx="38">
                  <c:v>-0.22173983830925359</c:v>
                </c:pt>
                <c:pt idx="39">
                  <c:v>-0.22218754133818441</c:v>
                </c:pt>
                <c:pt idx="40">
                  <c:v>-0.22296733306094452</c:v>
                </c:pt>
                <c:pt idx="41">
                  <c:v>-0.2229291029176913</c:v>
                </c:pt>
                <c:pt idx="42">
                  <c:v>-0.22403532704457951</c:v>
                </c:pt>
                <c:pt idx="43">
                  <c:v>-0.22439243833891698</c:v>
                </c:pt>
                <c:pt idx="44">
                  <c:v>-0.22412772712107143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C872-6840-8381-41656348B782}"/>
            </c:ext>
          </c:extLst>
        </c:ser>
        <c:ser>
          <c:idx val="39"/>
          <c:order val="39"/>
          <c:tx>
            <c:strRef>
              <c:f>'WIND ONSHORE'!$AO$229</c:f>
              <c:strCache>
                <c:ptCount val="1"/>
                <c:pt idx="0">
                  <c:v>H02J   3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ONSHORE'!$AO$230:$AO$274</c:f>
              <c:numCache>
                <c:formatCode>0.0%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-0.24619549634960025</c:v>
                </c:pt>
                <c:pt idx="18">
                  <c:v>-0.25425317359709931</c:v>
                </c:pt>
                <c:pt idx="19">
                  <c:v>-0.26409583382504764</c:v>
                </c:pt>
                <c:pt idx="20">
                  <c:v>-0.27047640809842555</c:v>
                </c:pt>
                <c:pt idx="21">
                  <c:v>-0.27176666015465956</c:v>
                </c:pt>
                <c:pt idx="22">
                  <c:v>-0.27291286691542915</c:v>
                </c:pt>
                <c:pt idx="23">
                  <c:v>-0.27012153014158025</c:v>
                </c:pt>
                <c:pt idx="24">
                  <c:v>-0.26763074992124758</c:v>
                </c:pt>
                <c:pt idx="25">
                  <c:v>-0.26218825510364152</c:v>
                </c:pt>
                <c:pt idx="26">
                  <c:v>-0.25921136456707761</c:v>
                </c:pt>
                <c:pt idx="27">
                  <c:v>-0.25220635326260665</c:v>
                </c:pt>
                <c:pt idx="28">
                  <c:v>-0.24667722370484479</c:v>
                </c:pt>
                <c:pt idx="29">
                  <c:v>-0.24184722648850032</c:v>
                </c:pt>
                <c:pt idx="30">
                  <c:v>-0.23286237088011263</c:v>
                </c:pt>
                <c:pt idx="31">
                  <c:v>-0.22805700306407184</c:v>
                </c:pt>
                <c:pt idx="32">
                  <c:v>-0.22493340077996971</c:v>
                </c:pt>
                <c:pt idx="33">
                  <c:v>-0.22314303045271622</c:v>
                </c:pt>
                <c:pt idx="34">
                  <c:v>-0.22189590123950764</c:v>
                </c:pt>
                <c:pt idx="35">
                  <c:v>-0.22075215604323839</c:v>
                </c:pt>
                <c:pt idx="36">
                  <c:v>-0.22060169857442646</c:v>
                </c:pt>
                <c:pt idx="37">
                  <c:v>-0.22108610165824771</c:v>
                </c:pt>
                <c:pt idx="38">
                  <c:v>-0.22173983830925359</c:v>
                </c:pt>
                <c:pt idx="39">
                  <c:v>-0.22218754133818441</c:v>
                </c:pt>
                <c:pt idx="40">
                  <c:v>-0.22296733306094452</c:v>
                </c:pt>
                <c:pt idx="41">
                  <c:v>-0.2229291029176913</c:v>
                </c:pt>
                <c:pt idx="42">
                  <c:v>-0.22403532704457951</c:v>
                </c:pt>
                <c:pt idx="43">
                  <c:v>-0.22439243833891698</c:v>
                </c:pt>
                <c:pt idx="44">
                  <c:v>-0.22412772712107143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872-6840-8381-41656348B782}"/>
            </c:ext>
          </c:extLst>
        </c:ser>
        <c:ser>
          <c:idx val="40"/>
          <c:order val="40"/>
          <c:tx>
            <c:strRef>
              <c:f>'WIND ONSHORE'!$AP$229</c:f>
              <c:strCache>
                <c:ptCount val="1"/>
                <c:pt idx="0">
                  <c:v>Irena 5th percentile 1981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ONSHORE'!$AP$230:$AP$274</c:f>
              <c:numCache>
                <c:formatCode>0.0%</c:formatCode>
                <c:ptCount val="45"/>
                <c:pt idx="5">
                  <c:v>-9.0004583368742508E-2</c:v>
                </c:pt>
                <c:pt idx="6">
                  <c:v>-7.6015600788080784E-2</c:v>
                </c:pt>
                <c:pt idx="7">
                  <c:v>-7.8556921931866253E-2</c:v>
                </c:pt>
                <c:pt idx="8">
                  <c:v>-8.4608368996023087E-2</c:v>
                </c:pt>
                <c:pt idx="9">
                  <c:v>-0.10167776549767082</c:v>
                </c:pt>
                <c:pt idx="10">
                  <c:v>-0.11113200965660031</c:v>
                </c:pt>
                <c:pt idx="11">
                  <c:v>-9.2000852127404165E-2</c:v>
                </c:pt>
                <c:pt idx="12">
                  <c:v>-0.10480809968782867</c:v>
                </c:pt>
                <c:pt idx="13">
                  <c:v>-0.10305154453288112</c:v>
                </c:pt>
                <c:pt idx="14">
                  <c:v>-0.16463313840748051</c:v>
                </c:pt>
                <c:pt idx="15">
                  <c:v>-0.1801910963232719</c:v>
                </c:pt>
                <c:pt idx="16">
                  <c:v>-0.12966839631331128</c:v>
                </c:pt>
                <c:pt idx="17">
                  <c:v>-0.12112560990454069</c:v>
                </c:pt>
                <c:pt idx="18">
                  <c:v>-0.10604429849791375</c:v>
                </c:pt>
                <c:pt idx="19">
                  <c:v>-0.14974204119700563</c:v>
                </c:pt>
                <c:pt idx="20">
                  <c:v>-0.14329168275307624</c:v>
                </c:pt>
                <c:pt idx="21">
                  <c:v>-0.17376961013356362</c:v>
                </c:pt>
                <c:pt idx="22">
                  <c:v>-0.15121051813876185</c:v>
                </c:pt>
                <c:pt idx="23">
                  <c:v>-0.15362860347380092</c:v>
                </c:pt>
                <c:pt idx="24">
                  <c:v>-0.12693028460478373</c:v>
                </c:pt>
                <c:pt idx="25">
                  <c:v>-0.1429909991829269</c:v>
                </c:pt>
                <c:pt idx="26">
                  <c:v>-0.13509934568381987</c:v>
                </c:pt>
                <c:pt idx="27">
                  <c:v>-0.12595372431796859</c:v>
                </c:pt>
                <c:pt idx="28">
                  <c:v>-0.133338005274653</c:v>
                </c:pt>
                <c:pt idx="29">
                  <c:v>-0.12384802789431582</c:v>
                </c:pt>
                <c:pt idx="30">
                  <c:v>-0.11473740631046458</c:v>
                </c:pt>
                <c:pt idx="31">
                  <c:v>-0.11599833007791049</c:v>
                </c:pt>
                <c:pt idx="32">
                  <c:v>-0.11310184036056858</c:v>
                </c:pt>
                <c:pt idx="33">
                  <c:v>-0.11016570738435727</c:v>
                </c:pt>
                <c:pt idx="34">
                  <c:v>-0.11163317608753953</c:v>
                </c:pt>
                <c:pt idx="35">
                  <c:v>-0.10915652584254987</c:v>
                </c:pt>
                <c:pt idx="36">
                  <c:v>-0.10864509239755127</c:v>
                </c:pt>
                <c:pt idx="37">
                  <c:v>-0.10617516012869566</c:v>
                </c:pt>
                <c:pt idx="38">
                  <c:v>-0.10774612964181218</c:v>
                </c:pt>
                <c:pt idx="39">
                  <c:v>-0.10664429281085974</c:v>
                </c:pt>
                <c:pt idx="40">
                  <c:v>-0.10924570048760618</c:v>
                </c:pt>
                <c:pt idx="41">
                  <c:v>-0.11155069700947695</c:v>
                </c:pt>
                <c:pt idx="42">
                  <c:v>-0.11613349692680075</c:v>
                </c:pt>
                <c:pt idx="43">
                  <c:v>-0.12559131995224637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C872-6840-8381-41656348B782}"/>
            </c:ext>
          </c:extLst>
        </c:ser>
        <c:ser>
          <c:idx val="41"/>
          <c:order val="41"/>
          <c:tx>
            <c:strRef>
              <c:f>'WIND ONSHORE'!$AQ$229</c:f>
              <c:strCache>
                <c:ptCount val="1"/>
                <c:pt idx="0">
                  <c:v>Irena Weighted average 1981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ONSHORE'!$AQ$230:$AQ$274</c:f>
              <c:numCache>
                <c:formatCode>General</c:formatCode>
                <c:ptCount val="45"/>
                <c:pt idx="5" formatCode="0.00%">
                  <c:v>-4.1567336987043513E-2</c:v>
                </c:pt>
                <c:pt idx="6" formatCode="0.00%">
                  <c:v>-3.9430475374251484E-2</c:v>
                </c:pt>
                <c:pt idx="7" formatCode="0.00%">
                  <c:v>-5.8484944523248483E-2</c:v>
                </c:pt>
                <c:pt idx="8" formatCode="0.00%">
                  <c:v>-6.2010173645887456E-2</c:v>
                </c:pt>
                <c:pt idx="9" formatCode="0.00%">
                  <c:v>-0.1013465586011052</c:v>
                </c:pt>
                <c:pt idx="10" formatCode="0.00%">
                  <c:v>-0.10881572225446734</c:v>
                </c:pt>
                <c:pt idx="11" formatCode="0.00%">
                  <c:v>-8.8945264504730726E-2</c:v>
                </c:pt>
                <c:pt idx="12" formatCode="0.00%">
                  <c:v>-8.9053190311353392E-2</c:v>
                </c:pt>
                <c:pt idx="13" formatCode="0.00%">
                  <c:v>-8.858592703217949E-2</c:v>
                </c:pt>
                <c:pt idx="14" formatCode="0.00%">
                  <c:v>-8.5366152869116418E-2</c:v>
                </c:pt>
                <c:pt idx="15" formatCode="0.00%">
                  <c:v>-9.2704748401986059E-2</c:v>
                </c:pt>
                <c:pt idx="16" formatCode="0.00%">
                  <c:v>-9.8170691045818104E-2</c:v>
                </c:pt>
                <c:pt idx="17" formatCode="0.00%">
                  <c:v>-9.9711993532932586E-2</c:v>
                </c:pt>
                <c:pt idx="18" formatCode="0.00%">
                  <c:v>-0.10211502934355643</c:v>
                </c:pt>
                <c:pt idx="19" formatCode="0.00%">
                  <c:v>-9.8042793324070732E-2</c:v>
                </c:pt>
                <c:pt idx="20" formatCode="0.00%">
                  <c:v>-0.1006332273310474</c:v>
                </c:pt>
                <c:pt idx="21" formatCode="0.00%">
                  <c:v>-9.9264519458893474E-2</c:v>
                </c:pt>
                <c:pt idx="22" formatCode="0.00%">
                  <c:v>-0.10094142289065433</c:v>
                </c:pt>
                <c:pt idx="23" formatCode="0.00%">
                  <c:v>-9.823908240405177E-2</c:v>
                </c:pt>
                <c:pt idx="24" formatCode="0.00%">
                  <c:v>-9.9457938657143696E-2</c:v>
                </c:pt>
                <c:pt idx="25" formatCode="0.00%">
                  <c:v>-9.663818875569552E-2</c:v>
                </c:pt>
                <c:pt idx="26" formatCode="0.00%">
                  <c:v>-9.8625882608715854E-2</c:v>
                </c:pt>
                <c:pt idx="27" formatCode="0.00%">
                  <c:v>-9.445123781719178E-2</c:v>
                </c:pt>
                <c:pt idx="28" formatCode="0.00%">
                  <c:v>-9.0793198982902612E-2</c:v>
                </c:pt>
                <c:pt idx="29" formatCode="0.00%">
                  <c:v>-8.4619363640138445E-2</c:v>
                </c:pt>
                <c:pt idx="30" formatCode="0.00%">
                  <c:v>-8.0865012807058267E-2</c:v>
                </c:pt>
                <c:pt idx="31" formatCode="0.00%">
                  <c:v>-8.3537452871311868E-2</c:v>
                </c:pt>
                <c:pt idx="32" formatCode="0.00%">
                  <c:v>-8.2168773809999318E-2</c:v>
                </c:pt>
                <c:pt idx="33" formatCode="0.00%">
                  <c:v>-7.936220035604824E-2</c:v>
                </c:pt>
                <c:pt idx="34" formatCode="0.00%">
                  <c:v>-8.3620214967452644E-2</c:v>
                </c:pt>
                <c:pt idx="35" formatCode="0.00%">
                  <c:v>-8.4058319521099101E-2</c:v>
                </c:pt>
                <c:pt idx="36" formatCode="0.00%">
                  <c:v>-8.7963899028665526E-2</c:v>
                </c:pt>
                <c:pt idx="37" formatCode="0.00%">
                  <c:v>-8.7274512719213604E-2</c:v>
                </c:pt>
                <c:pt idx="38" formatCode="0.00%">
                  <c:v>-8.6821521667626467E-2</c:v>
                </c:pt>
                <c:pt idx="39" formatCode="0.00%">
                  <c:v>-8.9248315517109433E-2</c:v>
                </c:pt>
                <c:pt idx="40" formatCode="0.00%">
                  <c:v>-9.1590625560894701E-2</c:v>
                </c:pt>
                <c:pt idx="41" formatCode="0.00%">
                  <c:v>-9.6346991265423232E-2</c:v>
                </c:pt>
                <c:pt idx="42" formatCode="0.00%">
                  <c:v>-9.242993240552555E-2</c:v>
                </c:pt>
                <c:pt idx="43" formatCode="0.00%">
                  <c:v>-9.8185075238742092E-2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C872-6840-8381-41656348B782}"/>
            </c:ext>
          </c:extLst>
        </c:ser>
        <c:ser>
          <c:idx val="42"/>
          <c:order val="42"/>
          <c:tx>
            <c:strRef>
              <c:f>'WIND ONSHORE'!$AR$229</c:f>
              <c:strCache>
                <c:ptCount val="1"/>
                <c:pt idx="0">
                  <c:v>Irena 95th percentile 1981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ONSHORE'!$AR$230:$AR$274</c:f>
              <c:numCache>
                <c:formatCode>General</c:formatCode>
                <c:ptCount val="45"/>
                <c:pt idx="5" formatCode="0.00%">
                  <c:v>-4.637563565633096E-2</c:v>
                </c:pt>
                <c:pt idx="6" formatCode="0.00%">
                  <c:v>-3.7956580983487753E-2</c:v>
                </c:pt>
                <c:pt idx="7" formatCode="0.00%">
                  <c:v>-5.5135579378354338E-2</c:v>
                </c:pt>
                <c:pt idx="8" formatCode="0.00%">
                  <c:v>-5.7687325513784415E-2</c:v>
                </c:pt>
                <c:pt idx="9" formatCode="0.00%">
                  <c:v>-0.1007330686801523</c:v>
                </c:pt>
                <c:pt idx="10" formatCode="0.00%">
                  <c:v>-9.7077009001580339E-2</c:v>
                </c:pt>
                <c:pt idx="11" formatCode="0.00%">
                  <c:v>-7.9637466264878554E-2</c:v>
                </c:pt>
                <c:pt idx="12" formatCode="0.00%">
                  <c:v>-7.8834586340183255E-2</c:v>
                </c:pt>
                <c:pt idx="13" formatCode="0.00%">
                  <c:v>-4.9860721111178119E-2</c:v>
                </c:pt>
                <c:pt idx="14" formatCode="0.00%">
                  <c:v>-8.6510994802105778E-2</c:v>
                </c:pt>
                <c:pt idx="15" formatCode="0.00%">
                  <c:v>-8.6128355714413907E-2</c:v>
                </c:pt>
                <c:pt idx="16" formatCode="0.00%">
                  <c:v>-9.0968974794396806E-2</c:v>
                </c:pt>
                <c:pt idx="17" formatCode="0.00%">
                  <c:v>-9.0102062619251244E-2</c:v>
                </c:pt>
                <c:pt idx="18" formatCode="0.00%">
                  <c:v>-8.8081518526835989E-2</c:v>
                </c:pt>
                <c:pt idx="19" formatCode="0.00%">
                  <c:v>-8.9446867616030712E-2</c:v>
                </c:pt>
                <c:pt idx="20" formatCode="0.00%">
                  <c:v>-8.5015737845137607E-2</c:v>
                </c:pt>
                <c:pt idx="21" formatCode="0.00%">
                  <c:v>-8.7710774741948772E-2</c:v>
                </c:pt>
                <c:pt idx="22" formatCode="0.00%">
                  <c:v>-5.9611729582910944E-2</c:v>
                </c:pt>
                <c:pt idx="23" formatCode="0.00%">
                  <c:v>-8.3727317119229761E-2</c:v>
                </c:pt>
                <c:pt idx="24" formatCode="0.00%">
                  <c:v>-8.5030752800239751E-2</c:v>
                </c:pt>
                <c:pt idx="25" formatCode="0.00%">
                  <c:v>-7.2510982911718536E-2</c:v>
                </c:pt>
                <c:pt idx="26" formatCode="0.00%">
                  <c:v>-6.7072047860587292E-2</c:v>
                </c:pt>
                <c:pt idx="27" formatCode="0.00%">
                  <c:v>-6.5770596300493422E-2</c:v>
                </c:pt>
                <c:pt idx="28" formatCode="0.00%">
                  <c:v>-6.8657465731111311E-2</c:v>
                </c:pt>
                <c:pt idx="29" formatCode="0.00%">
                  <c:v>-6.0332255949393621E-2</c:v>
                </c:pt>
                <c:pt idx="30" formatCode="0.00%">
                  <c:v>-5.7723294976139594E-2</c:v>
                </c:pt>
                <c:pt idx="31" formatCode="0.00%">
                  <c:v>-5.8481136937192257E-2</c:v>
                </c:pt>
                <c:pt idx="32" formatCode="0.00%">
                  <c:v>-5.6126451435574709E-2</c:v>
                </c:pt>
                <c:pt idx="33" formatCode="0.00%">
                  <c:v>-5.2202811071007882E-2</c:v>
                </c:pt>
                <c:pt idx="34" formatCode="0.00%">
                  <c:v>-4.9111666117521491E-2</c:v>
                </c:pt>
                <c:pt idx="35" formatCode="0.00%">
                  <c:v>-4.8619395168623902E-2</c:v>
                </c:pt>
                <c:pt idx="36" formatCode="0.00%">
                  <c:v>-4.9574838610624727E-2</c:v>
                </c:pt>
                <c:pt idx="37" formatCode="0.00%">
                  <c:v>-5.7144722287746808E-2</c:v>
                </c:pt>
                <c:pt idx="38" formatCode="0.00%">
                  <c:v>-5.5510826253081569E-2</c:v>
                </c:pt>
                <c:pt idx="39" formatCode="0.00%">
                  <c:v>-6.1533198290092517E-2</c:v>
                </c:pt>
                <c:pt idx="40" formatCode="0.00%">
                  <c:v>-5.924862934467312E-2</c:v>
                </c:pt>
                <c:pt idx="41" formatCode="0.00%">
                  <c:v>-6.3794495858335853E-2</c:v>
                </c:pt>
                <c:pt idx="42" formatCode="0.00%">
                  <c:v>-6.2758108176074856E-2</c:v>
                </c:pt>
                <c:pt idx="43" formatCode="0.00%">
                  <c:v>-7.0535646722403089E-2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C872-6840-8381-41656348B782}"/>
            </c:ext>
          </c:extLst>
        </c:ser>
        <c:ser>
          <c:idx val="43"/>
          <c:order val="43"/>
          <c:tx>
            <c:strRef>
              <c:f>'WIND ONSHORE'!$AS$229</c:f>
              <c:strCache>
                <c:ptCount val="1"/>
                <c:pt idx="0">
                  <c:v>Irena 5th percentile 1985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ONSHORE'!$AS$230:$AS$274</c:f>
              <c:numCache>
                <c:formatCode>General</c:formatCode>
                <c:ptCount val="45"/>
                <c:pt idx="7" formatCode="0.00%">
                  <c:v>-0.12050705461484845</c:v>
                </c:pt>
                <c:pt idx="8" formatCode="0.00%">
                  <c:v>-0.17048197442699653</c:v>
                </c:pt>
                <c:pt idx="9" formatCode="0.00%">
                  <c:v>-0.29243482833976286</c:v>
                </c:pt>
                <c:pt idx="10" formatCode="0.00%">
                  <c:v>-0.32280646360349197</c:v>
                </c:pt>
                <c:pt idx="11" formatCode="0.00%">
                  <c:v>-0.17963300149897399</c:v>
                </c:pt>
                <c:pt idx="12" formatCode="0.00%">
                  <c:v>-0.2337428051048005</c:v>
                </c:pt>
                <c:pt idx="13" formatCode="0.00%">
                  <c:v>-0.20631205895494975</c:v>
                </c:pt>
                <c:pt idx="14" formatCode="0.00%">
                  <c:v>-0.40996249252913453</c:v>
                </c:pt>
                <c:pt idx="15" formatCode="0.00%">
                  <c:v>-0.4284158918047789</c:v>
                </c:pt>
                <c:pt idx="16" formatCode="0.00%">
                  <c:v>-0.24611180473160987</c:v>
                </c:pt>
                <c:pt idx="17" formatCode="0.00%">
                  <c:v>-0.20777177902415489</c:v>
                </c:pt>
                <c:pt idx="18" formatCode="0.00%">
                  <c:v>-0.15895488562387128</c:v>
                </c:pt>
                <c:pt idx="19" formatCode="0.00%">
                  <c:v>-0.25632457033150169</c:v>
                </c:pt>
                <c:pt idx="20" formatCode="0.00%">
                  <c:v>-0.23117869331559826</c:v>
                </c:pt>
                <c:pt idx="21" formatCode="0.00%">
                  <c:v>-0.28614683803461038</c:v>
                </c:pt>
                <c:pt idx="22" formatCode="0.00%">
                  <c:v>-0.23183744136799744</c:v>
                </c:pt>
                <c:pt idx="23" formatCode="0.00%">
                  <c:v>-0.23049824548035125</c:v>
                </c:pt>
                <c:pt idx="24" formatCode="0.00%">
                  <c:v>-0.17572911457879048</c:v>
                </c:pt>
                <c:pt idx="25" formatCode="0.00%">
                  <c:v>-0.20301159142092973</c:v>
                </c:pt>
                <c:pt idx="26" formatCode="0.00%">
                  <c:v>-0.18577121057249668</c:v>
                </c:pt>
                <c:pt idx="27" formatCode="0.00%">
                  <c:v>-0.16699141914757332</c:v>
                </c:pt>
                <c:pt idx="28" formatCode="0.00%">
                  <c:v>-0.17768869613978144</c:v>
                </c:pt>
                <c:pt idx="29" formatCode="0.00%">
                  <c:v>-0.15931891722438729</c:v>
                </c:pt>
                <c:pt idx="30" formatCode="0.00%">
                  <c:v>-0.14215853501414921</c:v>
                </c:pt>
                <c:pt idx="31" formatCode="0.00%">
                  <c:v>-0.14365110155556138</c:v>
                </c:pt>
                <c:pt idx="32" formatCode="0.00%">
                  <c:v>-0.13789837058761856</c:v>
                </c:pt>
                <c:pt idx="33" formatCode="0.00%">
                  <c:v>-0.1322858594915669</c:v>
                </c:pt>
                <c:pt idx="34" formatCode="0.00%">
                  <c:v>-0.13422396905236089</c:v>
                </c:pt>
                <c:pt idx="35" formatCode="0.00%">
                  <c:v>-0.12968001099142856</c:v>
                </c:pt>
                <c:pt idx="36" formatCode="0.00%">
                  <c:v>-0.1282894594502646</c:v>
                </c:pt>
                <c:pt idx="37" formatCode="0.00%">
                  <c:v>-0.12404165927326416</c:v>
                </c:pt>
                <c:pt idx="38" formatCode="0.00%">
                  <c:v>-0.12624476844456345</c:v>
                </c:pt>
                <c:pt idx="39" formatCode="0.00%">
                  <c:v>-0.12427131794514679</c:v>
                </c:pt>
                <c:pt idx="40" formatCode="0.00%">
                  <c:v>-0.1280551192225523</c:v>
                </c:pt>
                <c:pt idx="41" formatCode="0.00%">
                  <c:v>-0.1311285057176238</c:v>
                </c:pt>
                <c:pt idx="42" formatCode="0.00%">
                  <c:v>-0.13782137555908269</c:v>
                </c:pt>
                <c:pt idx="43" formatCode="0.00%">
                  <c:v>-0.15184786511961001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C872-6840-8381-41656348B782}"/>
            </c:ext>
          </c:extLst>
        </c:ser>
        <c:ser>
          <c:idx val="44"/>
          <c:order val="44"/>
          <c:tx>
            <c:strRef>
              <c:f>'WIND ONSHORE'!$AT$229</c:f>
              <c:strCache>
                <c:ptCount val="1"/>
                <c:pt idx="0">
                  <c:v>Irena Weighted average 1985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ONSHORE'!$AT$230:$AT$274</c:f>
              <c:numCache>
                <c:formatCode>General</c:formatCode>
                <c:ptCount val="45"/>
                <c:pt idx="7">
                  <c:v>-0.32916748185689682</c:v>
                </c:pt>
                <c:pt idx="8">
                  <c:v>-0.27007228333568711</c:v>
                </c:pt>
                <c:pt idx="9">
                  <c:v>-0.48906474660154697</c:v>
                </c:pt>
                <c:pt idx="10">
                  <c:v>-0.47350480740861489</c:v>
                </c:pt>
                <c:pt idx="11">
                  <c:v>-0.33030392621017246</c:v>
                </c:pt>
                <c:pt idx="12">
                  <c:v>-0.2980176236257025</c:v>
                </c:pt>
                <c:pt idx="13">
                  <c:v>-0.26589412381361965</c:v>
                </c:pt>
                <c:pt idx="14">
                  <c:v>-0.22756942605842667</c:v>
                </c:pt>
                <c:pt idx="15">
                  <c:v>-0.23609776288847373</c:v>
                </c:pt>
                <c:pt idx="16">
                  <c:v>-0.22495641374711461</c:v>
                </c:pt>
                <c:pt idx="17">
                  <c:v>-0.21292897185101156</c:v>
                </c:pt>
                <c:pt idx="18">
                  <c:v>-0.20731740151727462</c:v>
                </c:pt>
                <c:pt idx="19">
                  <c:v>-0.18502204766618147</c:v>
                </c:pt>
                <c:pt idx="20">
                  <c:v>-0.18153605717703769</c:v>
                </c:pt>
                <c:pt idx="21">
                  <c:v>-0.17190653446323123</c:v>
                </c:pt>
                <c:pt idx="22">
                  <c:v>-0.16824877910682645</c:v>
                </c:pt>
                <c:pt idx="23">
                  <c:v>-0.15799352149094026</c:v>
                </c:pt>
                <c:pt idx="24">
                  <c:v>-0.15653776194733415</c:v>
                </c:pt>
                <c:pt idx="25">
                  <c:v>-0.14860770690833514</c:v>
                </c:pt>
                <c:pt idx="26">
                  <c:v>-0.14951397000595523</c:v>
                </c:pt>
                <c:pt idx="27">
                  <c:v>-0.13952136543997373</c:v>
                </c:pt>
                <c:pt idx="28">
                  <c:v>-0.13086364601472644</c:v>
                </c:pt>
                <c:pt idx="29">
                  <c:v>-0.11827849595878637</c:v>
                </c:pt>
                <c:pt idx="30">
                  <c:v>-0.11017449328984052</c:v>
                </c:pt>
                <c:pt idx="31">
                  <c:v>-0.11396998416470994</c:v>
                </c:pt>
                <c:pt idx="32">
                  <c:v>-0.11063438334831499</c:v>
                </c:pt>
                <c:pt idx="33">
                  <c:v>-0.10512371225134243</c:v>
                </c:pt>
                <c:pt idx="34">
                  <c:v>-0.11146753522117614</c:v>
                </c:pt>
                <c:pt idx="35">
                  <c:v>-0.11144584630500098</c:v>
                </c:pt>
                <c:pt idx="36">
                  <c:v>-0.11680835529467992</c:v>
                </c:pt>
                <c:pt idx="37">
                  <c:v>-0.11521095857264685</c:v>
                </c:pt>
                <c:pt idx="38">
                  <c:v>-0.11410547349523403</c:v>
                </c:pt>
                <c:pt idx="39">
                  <c:v>-0.11747514258408576</c:v>
                </c:pt>
                <c:pt idx="40">
                  <c:v>-0.12066839484465486</c:v>
                </c:pt>
                <c:pt idx="41">
                  <c:v>-0.12716985830600291</c:v>
                </c:pt>
                <c:pt idx="42">
                  <c:v>-0.12080562969623809</c:v>
                </c:pt>
                <c:pt idx="43">
                  <c:v>-0.12911018378653427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85-C548-B3BB-9CA09DF7BA8E}"/>
            </c:ext>
          </c:extLst>
        </c:ser>
        <c:ser>
          <c:idx val="45"/>
          <c:order val="45"/>
          <c:tx>
            <c:strRef>
              <c:f>'WIND ONSHORE'!$AU$229</c:f>
              <c:strCache>
                <c:ptCount val="1"/>
                <c:pt idx="0">
                  <c:v>Irena 95th percentile 1985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ONSHORE'!$AU$230:$AU$274</c:f>
              <c:numCache>
                <c:formatCode>General</c:formatCode>
                <c:ptCount val="45"/>
                <c:pt idx="7">
                  <c:v>-0.30340138130424454</c:v>
                </c:pt>
                <c:pt idx="8">
                  <c:v>-0.24262647666625814</c:v>
                </c:pt>
                <c:pt idx="9">
                  <c:v>-0.49238904712871268</c:v>
                </c:pt>
                <c:pt idx="10">
                  <c:v>-0.42150696192209758</c:v>
                </c:pt>
                <c:pt idx="11">
                  <c:v>-0.28863520805565412</c:v>
                </c:pt>
                <c:pt idx="12">
                  <c:v>-0.2557831690951593</c:v>
                </c:pt>
                <c:pt idx="13">
                  <c:v>-9.7355867268903995E-2</c:v>
                </c:pt>
                <c:pt idx="14">
                  <c:v>-0.2359116858797452</c:v>
                </c:pt>
                <c:pt idx="15">
                  <c:v>-0.21724949276176531</c:v>
                </c:pt>
                <c:pt idx="16">
                  <c:v>-0.20663019748782874</c:v>
                </c:pt>
                <c:pt idx="17">
                  <c:v>-0.18940040217500287</c:v>
                </c:pt>
                <c:pt idx="18">
                  <c:v>-0.17388084195469289</c:v>
                </c:pt>
                <c:pt idx="19">
                  <c:v>-0.16664965521728503</c:v>
                </c:pt>
                <c:pt idx="20">
                  <c:v>-0.14841492070001905</c:v>
                </c:pt>
                <c:pt idx="21">
                  <c:v>-0.14889932685590446</c:v>
                </c:pt>
                <c:pt idx="22">
                  <c:v>-8.4451951204371323E-2</c:v>
                </c:pt>
                <c:pt idx="23">
                  <c:v>-0.13093868066440317</c:v>
                </c:pt>
                <c:pt idx="24">
                  <c:v>-0.13044551805260107</c:v>
                </c:pt>
                <c:pt idx="25">
                  <c:v>-0.10467665835553153</c:v>
                </c:pt>
                <c:pt idx="26">
                  <c:v>-9.2901890077706883E-2</c:v>
                </c:pt>
                <c:pt idx="27">
                  <c:v>-8.9193878504396085E-2</c:v>
                </c:pt>
                <c:pt idx="28">
                  <c:v>-9.3105290863334966E-2</c:v>
                </c:pt>
                <c:pt idx="29">
                  <c:v>-7.7368565837581227E-2</c:v>
                </c:pt>
                <c:pt idx="30">
                  <c:v>-7.1991955490502635E-2</c:v>
                </c:pt>
                <c:pt idx="31">
                  <c:v>-7.2955946421510154E-2</c:v>
                </c:pt>
                <c:pt idx="32">
                  <c:v>-6.8502696082007541E-2</c:v>
                </c:pt>
                <c:pt idx="33">
                  <c:v>-6.1607552639209362E-2</c:v>
                </c:pt>
                <c:pt idx="34">
                  <c:v>-5.6350890472485649E-2</c:v>
                </c:pt>
                <c:pt idx="35">
                  <c:v>-5.5361563871795361E-2</c:v>
                </c:pt>
                <c:pt idx="36">
                  <c:v>-5.6705895278381213E-2</c:v>
                </c:pt>
                <c:pt idx="37">
                  <c:v>-6.863179222282656E-2</c:v>
                </c:pt>
                <c:pt idx="38">
                  <c:v>-6.5881237599254683E-2</c:v>
                </c:pt>
                <c:pt idx="39">
                  <c:v>-7.5198294806290256E-2</c:v>
                </c:pt>
                <c:pt idx="40">
                  <c:v>-7.1437605652944769E-2</c:v>
                </c:pt>
                <c:pt idx="41">
                  <c:v>-7.8164527630761982E-2</c:v>
                </c:pt>
                <c:pt idx="42">
                  <c:v>-7.6358811279236161E-2</c:v>
                </c:pt>
                <c:pt idx="43">
                  <c:v>-8.8070783216176118E-2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85-C548-B3BB-9CA09DF7BA8E}"/>
            </c:ext>
          </c:extLst>
        </c:ser>
        <c:ser>
          <c:idx val="46"/>
          <c:order val="46"/>
          <c:tx>
            <c:strRef>
              <c:f>'WIND ONSHORE'!$AV$229</c:f>
              <c:strCache>
                <c:ptCount val="1"/>
                <c:pt idx="0">
                  <c:v>Patents_LR_Average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'WIND ONSHORE'!$A$230:$A$274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'WIND ONSHORE'!$AV$230:$AV$274</c:f>
              <c:numCache>
                <c:formatCode>0.00%</c:formatCode>
                <c:ptCount val="45"/>
                <c:pt idx="0">
                  <c:v>-7.0201191648733618E-2</c:v>
                </c:pt>
                <c:pt idx="1">
                  <c:v>-7.4849583392202837E-2</c:v>
                </c:pt>
                <c:pt idx="2">
                  <c:v>-7.8117513110471853E-2</c:v>
                </c:pt>
                <c:pt idx="3">
                  <c:v>-8.3350699501202968E-2</c:v>
                </c:pt>
                <c:pt idx="4">
                  <c:v>-8.5485831521174505E-2</c:v>
                </c:pt>
                <c:pt idx="5">
                  <c:v>-9.0078353676142364E-2</c:v>
                </c:pt>
                <c:pt idx="6">
                  <c:v>-9.7483685821463315E-2</c:v>
                </c:pt>
                <c:pt idx="7">
                  <c:v>-9.9997626521904068E-2</c:v>
                </c:pt>
                <c:pt idx="8">
                  <c:v>-0.10691278824822653</c:v>
                </c:pt>
                <c:pt idx="9">
                  <c:v>-0.10954346938861705</c:v>
                </c:pt>
                <c:pt idx="10">
                  <c:v>-0.11494273549659929</c:v>
                </c:pt>
                <c:pt idx="11">
                  <c:v>-0.11912304832092033</c:v>
                </c:pt>
                <c:pt idx="12">
                  <c:v>-0.12580706678809567</c:v>
                </c:pt>
                <c:pt idx="13">
                  <c:v>-0.13057694420503607</c:v>
                </c:pt>
                <c:pt idx="14">
                  <c:v>-0.13369135409974089</c:v>
                </c:pt>
                <c:pt idx="15">
                  <c:v>-0.13843221525044302</c:v>
                </c:pt>
                <c:pt idx="16">
                  <c:v>-0.14302102561205524</c:v>
                </c:pt>
                <c:pt idx="17">
                  <c:v>-0.14640677692069332</c:v>
                </c:pt>
                <c:pt idx="18">
                  <c:v>-0.14929495703423748</c:v>
                </c:pt>
                <c:pt idx="19">
                  <c:v>-0.15451476615724022</c:v>
                </c:pt>
                <c:pt idx="20">
                  <c:v>-0.15612115737698423</c:v>
                </c:pt>
                <c:pt idx="21">
                  <c:v>-0.15752524316674713</c:v>
                </c:pt>
                <c:pt idx="22">
                  <c:v>-0.15910311249642464</c:v>
                </c:pt>
                <c:pt idx="23">
                  <c:v>-0.15737488832087415</c:v>
                </c:pt>
                <c:pt idx="24">
                  <c:v>-0.16003445883202105</c:v>
                </c:pt>
                <c:pt idx="25">
                  <c:v>-0.15856816222914769</c:v>
                </c:pt>
                <c:pt idx="26">
                  <c:v>-0.1599106822062194</c:v>
                </c:pt>
                <c:pt idx="27">
                  <c:v>-0.15592835855253112</c:v>
                </c:pt>
                <c:pt idx="28">
                  <c:v>-0.15589965793755478</c:v>
                </c:pt>
                <c:pt idx="29">
                  <c:v>-0.15553687915804443</c:v>
                </c:pt>
                <c:pt idx="30">
                  <c:v>-0.14801949048696425</c:v>
                </c:pt>
                <c:pt idx="31">
                  <c:v>-0.14767481270891397</c:v>
                </c:pt>
                <c:pt idx="32">
                  <c:v>-0.14989409266855108</c:v>
                </c:pt>
                <c:pt idx="33">
                  <c:v>-0.15146045181336837</c:v>
                </c:pt>
                <c:pt idx="34">
                  <c:v>-0.1510614248037237</c:v>
                </c:pt>
                <c:pt idx="35">
                  <c:v>-0.15258347672429123</c:v>
                </c:pt>
                <c:pt idx="36">
                  <c:v>-0.15492673932718445</c:v>
                </c:pt>
                <c:pt idx="37">
                  <c:v>-0.15653437955524679</c:v>
                </c:pt>
                <c:pt idx="38">
                  <c:v>-0.15940346350327544</c:v>
                </c:pt>
                <c:pt idx="39">
                  <c:v>-0.16138375793938228</c:v>
                </c:pt>
                <c:pt idx="40">
                  <c:v>-0.1640123867051915</c:v>
                </c:pt>
                <c:pt idx="41">
                  <c:v>-0.16608393786869283</c:v>
                </c:pt>
                <c:pt idx="42">
                  <c:v>-0.16743538898756927</c:v>
                </c:pt>
                <c:pt idx="43">
                  <c:v>-0.16886413030982877</c:v>
                </c:pt>
                <c:pt idx="44">
                  <c:v>-0.16955773676693883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85-C548-B3BB-9CA09DF7B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81887"/>
        <c:axId val="603613871"/>
      </c:scatterChart>
      <c:valAx>
        <c:axId val="60368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13871"/>
        <c:crosses val="autoZero"/>
        <c:crossBetween val="midCat"/>
      </c:valAx>
      <c:valAx>
        <c:axId val="6036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81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Offshore!$U$3</c:f>
              <c:strCache>
                <c:ptCount val="1"/>
                <c:pt idx="0">
                  <c:v>Total installed cost
(2023 USD/kW) 5th percentile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Offshore!$U$4:$U$48</c:f>
              <c:numCache>
                <c:formatCode>#\ ###;\-#\ ###</c:formatCode>
                <c:ptCount val="45"/>
                <c:pt idx="15" formatCode="0.00%">
                  <c:v>3.9405059830870393E-3</c:v>
                </c:pt>
                <c:pt idx="31" formatCode="0.00%">
                  <c:v>-2.5787256160755501E-2</c:v>
                </c:pt>
                <c:pt idx="32" formatCode="0.00%">
                  <c:v>-2.5115178071432265E-2</c:v>
                </c:pt>
                <c:pt idx="33" formatCode="0.00%">
                  <c:v>-2.2667512392262501E-2</c:v>
                </c:pt>
                <c:pt idx="34" formatCode="0.00%">
                  <c:v>-5.4102547962838643E-2</c:v>
                </c:pt>
                <c:pt idx="35" formatCode="0.00%">
                  <c:v>-4.9297415623749008E-2</c:v>
                </c:pt>
                <c:pt idx="36" formatCode="0.00%">
                  <c:v>-2.0794347733093077E-2</c:v>
                </c:pt>
                <c:pt idx="37" formatCode="0.00%">
                  <c:v>-2.5445323271916509E-2</c:v>
                </c:pt>
                <c:pt idx="38" formatCode="0.00%">
                  <c:v>-2.7007812868514947E-2</c:v>
                </c:pt>
                <c:pt idx="39" formatCode="0.00%">
                  <c:v>-4.5638913960511562E-2</c:v>
                </c:pt>
                <c:pt idx="40" formatCode="0.00%">
                  <c:v>-2.2080582627721723E-2</c:v>
                </c:pt>
                <c:pt idx="41" formatCode="0.00%">
                  <c:v>-3.954992431018034E-2</c:v>
                </c:pt>
                <c:pt idx="42" formatCode="0.00%">
                  <c:v>-4.9489789507736415E-2</c:v>
                </c:pt>
                <c:pt idx="43" formatCode="0.00%">
                  <c:v>-4.8242450702091766E-2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F-284C-8A5E-BA45341D6086}"/>
            </c:ext>
          </c:extLst>
        </c:ser>
        <c:ser>
          <c:idx val="1"/>
          <c:order val="1"/>
          <c:tx>
            <c:strRef>
              <c:f>Offshore!$V$3</c:f>
              <c:strCache>
                <c:ptCount val="1"/>
                <c:pt idx="0">
                  <c:v>Total installed cost
(2023 USD/kW) Weighted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Offshore!$V$4:$V$48</c:f>
              <c:numCache>
                <c:formatCode>#\ ###;\-#\ ###</c:formatCode>
                <c:ptCount val="45"/>
                <c:pt idx="15" formatCode="0.00%">
                  <c:v>3.9405059830861511E-3</c:v>
                </c:pt>
                <c:pt idx="31" formatCode="0.00%">
                  <c:v>2.0845870665203492E-2</c:v>
                </c:pt>
                <c:pt idx="32" formatCode="0.00%">
                  <c:v>3.4756186806467415E-2</c:v>
                </c:pt>
                <c:pt idx="33" formatCode="0.00%">
                  <c:v>2.0533061461422975E-2</c:v>
                </c:pt>
                <c:pt idx="34" formatCode="0.00%">
                  <c:v>2.5079315073737396E-2</c:v>
                </c:pt>
                <c:pt idx="35" formatCode="0.00%">
                  <c:v>2.9439644296415768E-2</c:v>
                </c:pt>
                <c:pt idx="36" formatCode="0.00%">
                  <c:v>2.8466859773428776E-2</c:v>
                </c:pt>
                <c:pt idx="37" formatCode="0.00%">
                  <c:v>6.5656135401059856E-3</c:v>
                </c:pt>
                <c:pt idx="38" formatCode="0.00%">
                  <c:v>1.6730243275982604E-2</c:v>
                </c:pt>
                <c:pt idx="39" formatCode="0.00%">
                  <c:v>1.4437870489189875E-2</c:v>
                </c:pt>
                <c:pt idx="40" formatCode="0.00%">
                  <c:v>-3.7307957289249849E-3</c:v>
                </c:pt>
                <c:pt idx="41" formatCode="0.00%">
                  <c:v>-1.6574996249466789E-2</c:v>
                </c:pt>
                <c:pt idx="42" formatCode="0.00%">
                  <c:v>-2.5411034923292886E-2</c:v>
                </c:pt>
                <c:pt idx="43" formatCode="0.00%">
                  <c:v>-1.5965402823207131E-2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DF-284C-8A5E-BA45341D6086}"/>
            </c:ext>
          </c:extLst>
        </c:ser>
        <c:ser>
          <c:idx val="2"/>
          <c:order val="2"/>
          <c:tx>
            <c:strRef>
              <c:f>Offshore!$W$3</c:f>
              <c:strCache>
                <c:ptCount val="1"/>
                <c:pt idx="0">
                  <c:v>Total installed cost
(2023 USD/kW) 95th percentile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Offshore!$W$4:$W$48</c:f>
              <c:numCache>
                <c:formatCode>#\ ###;\-#\ ###</c:formatCode>
                <c:ptCount val="45"/>
                <c:pt idx="15" formatCode="0.00%">
                  <c:v>3.9405059830870393E-3</c:v>
                </c:pt>
                <c:pt idx="31" formatCode="0.00%">
                  <c:v>5.717532337940745E-2</c:v>
                </c:pt>
                <c:pt idx="32" formatCode="0.00%">
                  <c:v>6.1252660766811351E-2</c:v>
                </c:pt>
                <c:pt idx="33" formatCode="0.00%">
                  <c:v>4.3574787995193542E-2</c:v>
                </c:pt>
                <c:pt idx="34" formatCode="0.00%">
                  <c:v>4.0764649794584606E-2</c:v>
                </c:pt>
                <c:pt idx="35" formatCode="0.00%">
                  <c:v>5.0006551157842916E-2</c:v>
                </c:pt>
                <c:pt idx="36" formatCode="0.00%">
                  <c:v>4.6874500200040803E-2</c:v>
                </c:pt>
                <c:pt idx="37" formatCode="0.00%">
                  <c:v>0.10173121249299011</c:v>
                </c:pt>
                <c:pt idx="38" formatCode="0.00%">
                  <c:v>3.2724992344782544E-2</c:v>
                </c:pt>
                <c:pt idx="39" formatCode="0.00%">
                  <c:v>3.3706946824305861E-2</c:v>
                </c:pt>
                <c:pt idx="40" formatCode="0.00%">
                  <c:v>3.5983052958186601E-2</c:v>
                </c:pt>
                <c:pt idx="41" formatCode="0.00%">
                  <c:v>4.8173793685465149E-2</c:v>
                </c:pt>
                <c:pt idx="42" formatCode="0.00%">
                  <c:v>2.6191292189512216E-2</c:v>
                </c:pt>
                <c:pt idx="43" formatCode="0.00%">
                  <c:v>3.869665280125667E-2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DF-284C-8A5E-BA45341D6086}"/>
            </c:ext>
          </c:extLst>
        </c:ser>
        <c:ser>
          <c:idx val="3"/>
          <c:order val="3"/>
          <c:tx>
            <c:strRef>
              <c:f>Offshore!$X$3</c:f>
              <c:strCache>
                <c:ptCount val="1"/>
                <c:pt idx="0">
                  <c:v>Synder 2009 Total installed costs  (2023 USD/KW)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Offshore!$X$4:$X$48</c:f>
              <c:numCache>
                <c:formatCode>#\ ###;\-#\ ###</c:formatCode>
                <c:ptCount val="45"/>
                <c:pt idx="15" formatCode="0.00%">
                  <c:v>3.9405059830870393E-3</c:v>
                </c:pt>
                <c:pt idx="16" formatCode="0.00%">
                  <c:v>-6.7182632702552647E-2</c:v>
                </c:pt>
                <c:pt idx="17" formatCode="0.00%">
                  <c:v>1.7124897982747411E-2</c:v>
                </c:pt>
                <c:pt idx="18" formatCode="0.00%">
                  <c:v>-0.16573757432291281</c:v>
                </c:pt>
                <c:pt idx="21" formatCode="0.00%">
                  <c:v>-0.10567330168465161</c:v>
                </c:pt>
                <c:pt idx="22" formatCode="0.00%">
                  <c:v>-0.16732753630125941</c:v>
                </c:pt>
                <c:pt idx="23" formatCode="0.00%">
                  <c:v>2.2561296438056822E-2</c:v>
                </c:pt>
                <c:pt idx="24" formatCode="0.00%">
                  <c:v>-8.8888621820557123E-2</c:v>
                </c:pt>
                <c:pt idx="25" formatCode="0.00%">
                  <c:v>-1.60918529765256E-2</c:v>
                </c:pt>
                <c:pt idx="26" formatCode="0.00%">
                  <c:v>-2.9384866783427444E-2</c:v>
                </c:pt>
                <c:pt idx="27" formatCode="0.00%">
                  <c:v>-4.8989483331778994E-2</c:v>
                </c:pt>
                <c:pt idx="28" formatCode="0.00%">
                  <c:v>-5.3617068609956187E-2</c:v>
                </c:pt>
                <c:pt idx="29" formatCode="0.00%">
                  <c:v>3.2212160836549097E-2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DF-284C-8A5E-BA45341D6086}"/>
            </c:ext>
          </c:extLst>
        </c:ser>
        <c:ser>
          <c:idx val="4"/>
          <c:order val="4"/>
          <c:tx>
            <c:strRef>
              <c:f>Offshore!$Y$3</c:f>
              <c:strCache>
                <c:ptCount val="1"/>
                <c:pt idx="0">
                  <c:v>IRENA 2017 MIN 2023 USD/kW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Offshore!$Y$4:$Y$48</c:f>
              <c:numCache>
                <c:formatCode>#\ ###;\-#\ ###</c:formatCode>
                <c:ptCount val="45"/>
                <c:pt idx="15" formatCode="0.00%">
                  <c:v>3.9405059830870393E-3</c:v>
                </c:pt>
                <c:pt idx="20" formatCode="0.00%">
                  <c:v>-0.20251680981659548</c:v>
                </c:pt>
                <c:pt idx="21" formatCode="0.00%">
                  <c:v>-0.16155492002164429</c:v>
                </c:pt>
                <c:pt idx="22" formatCode="0.00%">
                  <c:v>-8.8760997899914096E-2</c:v>
                </c:pt>
                <c:pt idx="23" formatCode="0.00%">
                  <c:v>-1.7264991812513397E-2</c:v>
                </c:pt>
                <c:pt idx="24" formatCode="0.00%">
                  <c:v>-3.6701777242215683E-2</c:v>
                </c:pt>
                <c:pt idx="25" formatCode="0.00%">
                  <c:v>-5.3384034568894623E-2</c:v>
                </c:pt>
                <c:pt idx="26" formatCode="0.00%">
                  <c:v>-6.1098004692061392E-2</c:v>
                </c:pt>
                <c:pt idx="27" formatCode="0.00%">
                  <c:v>-4.2078440491992275E-2</c:v>
                </c:pt>
                <c:pt idx="28" formatCode="0.00%">
                  <c:v>-4.0731095872908019E-2</c:v>
                </c:pt>
                <c:pt idx="29" formatCode="0.00%">
                  <c:v>-3.4733122424647878E-2</c:v>
                </c:pt>
                <c:pt idx="30" formatCode="0.00%">
                  <c:v>-1.3796759659459923E-2</c:v>
                </c:pt>
                <c:pt idx="31" formatCode="0.00%">
                  <c:v>-7.5580598606421301E-2</c:v>
                </c:pt>
                <c:pt idx="32" formatCode="0.00%">
                  <c:v>-2.7765065296407543E-2</c:v>
                </c:pt>
                <c:pt idx="33" formatCode="0.00%">
                  <c:v>-4.9919516232277417E-3</c:v>
                </c:pt>
                <c:pt idx="34" formatCode="0.00%">
                  <c:v>-2.6032246627351818E-2</c:v>
                </c:pt>
                <c:pt idx="35" formatCode="0.00%">
                  <c:v>-4.8087502942167903E-2</c:v>
                </c:pt>
                <c:pt idx="36" formatCode="0.00%">
                  <c:v>-2.5176499029376354E-2</c:v>
                </c:pt>
                <c:pt idx="37" formatCode="0.00%">
                  <c:v>-2.1798509185422255E-2</c:v>
                </c:pt>
                <c:pt idx="38" formatCode="0.00%">
                  <c:v>-4.5974353640398702E-2</c:v>
                </c:pt>
                <c:pt idx="39" formatCode="0.00%">
                  <c:v>-4.8445906846277809E-2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DF-284C-8A5E-BA45341D6086}"/>
            </c:ext>
          </c:extLst>
        </c:ser>
        <c:ser>
          <c:idx val="5"/>
          <c:order val="5"/>
          <c:tx>
            <c:strRef>
              <c:f>Offshore!$Z$3</c:f>
              <c:strCache>
                <c:ptCount val="1"/>
                <c:pt idx="0">
                  <c:v>Synder 2009 &amp; IRENA 5th Percentile  Total installed costs  (2023 USD/KW)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Offshore!$Z$4:$Z$48</c:f>
              <c:numCache>
                <c:formatCode>#\ ###;\-#\ ###</c:formatCode>
                <c:ptCount val="45"/>
                <c:pt idx="15" formatCode="0.00%">
                  <c:v>3.1065112557675523E-3</c:v>
                </c:pt>
                <c:pt idx="16" formatCode="0.00%">
                  <c:v>1.5903135556463166E-3</c:v>
                </c:pt>
                <c:pt idx="17" formatCode="0.00%">
                  <c:v>9.8948783591290557E-4</c:v>
                </c:pt>
                <c:pt idx="18" formatCode="0.00%">
                  <c:v>1.1872051902981351E-3</c:v>
                </c:pt>
                <c:pt idx="19" formatCode="0.00%">
                  <c:v>1.3113747511910301E-3</c:v>
                </c:pt>
                <c:pt idx="20" formatCode="0.00%">
                  <c:v>1.4984788689520467E-3</c:v>
                </c:pt>
                <c:pt idx="21" formatCode="0.00%">
                  <c:v>1.2070492170115354E-3</c:v>
                </c:pt>
                <c:pt idx="22" formatCode="0.00%">
                  <c:v>1.2784794911200326E-3</c:v>
                </c:pt>
                <c:pt idx="23" formatCode="0.00%">
                  <c:v>9.8726885050370861E-4</c:v>
                </c:pt>
                <c:pt idx="24" formatCode="0.00%">
                  <c:v>9.0084875642348905E-4</c:v>
                </c:pt>
                <c:pt idx="25" formatCode="0.00%">
                  <c:v>9.4418326372203154E-4</c:v>
                </c:pt>
                <c:pt idx="26" formatCode="0.00%">
                  <c:v>9.8750629357491349E-4</c:v>
                </c:pt>
                <c:pt idx="27" formatCode="0.00%">
                  <c:v>1.0059206296313405E-3</c:v>
                </c:pt>
                <c:pt idx="28" formatCode="0.00%">
                  <c:v>1.0301834342814065E-3</c:v>
                </c:pt>
                <c:pt idx="29" formatCode="0.00%">
                  <c:v>1.0408967186170681E-3</c:v>
                </c:pt>
                <c:pt idx="30" formatCode="0.00%">
                  <c:v>1.030626315769112E-3</c:v>
                </c:pt>
                <c:pt idx="31" formatCode="0.00%">
                  <c:v>1.0267285534477644E-3</c:v>
                </c:pt>
                <c:pt idx="32" formatCode="0.00%">
                  <c:v>1.0459874670505354E-3</c:v>
                </c:pt>
                <c:pt idx="33" formatCode="0.00%">
                  <c:v>1.0436065028276431E-3</c:v>
                </c:pt>
                <c:pt idx="34" formatCode="0.00%">
                  <c:v>1.04852154759838E-3</c:v>
                </c:pt>
                <c:pt idx="35" formatCode="0.00%">
                  <c:v>1.0710161163669518E-3</c:v>
                </c:pt>
                <c:pt idx="36" formatCode="0.00%">
                  <c:v>1.0709393391143962E-3</c:v>
                </c:pt>
                <c:pt idx="37" formatCode="0.00%">
                  <c:v>1.0869803303714676E-3</c:v>
                </c:pt>
                <c:pt idx="38" formatCode="0.00%">
                  <c:v>1.0927629360635294E-3</c:v>
                </c:pt>
                <c:pt idx="39" formatCode="0.00%">
                  <c:v>1.1043415562332903E-3</c:v>
                </c:pt>
                <c:pt idx="40" formatCode="0.00%">
                  <c:v>1.1208353485225864E-3</c:v>
                </c:pt>
                <c:pt idx="41" formatCode="0.00%">
                  <c:v>1.1350687186737485E-3</c:v>
                </c:pt>
                <c:pt idx="42" formatCode="0.00%">
                  <c:v>1.1162289572399509E-3</c:v>
                </c:pt>
                <c:pt idx="43" formatCode="0.00%">
                  <c:v>1.1345353467100416E-3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DF-284C-8A5E-BA45341D6086}"/>
            </c:ext>
          </c:extLst>
        </c:ser>
        <c:ser>
          <c:idx val="6"/>
          <c:order val="6"/>
          <c:tx>
            <c:strRef>
              <c:f>Offshore!$AA$3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Offshore!$AA$4:$AA$48</c:f>
              <c:numCache>
                <c:formatCode>0.00%</c:formatCode>
                <c:ptCount val="45"/>
                <c:pt idx="2">
                  <c:v>-4.6621460494314898E-2</c:v>
                </c:pt>
                <c:pt idx="3">
                  <c:v>-5.2850975846424952E-2</c:v>
                </c:pt>
                <c:pt idx="4">
                  <c:v>-5.8058359115934155E-2</c:v>
                </c:pt>
                <c:pt idx="5">
                  <c:v>-6.1378457567304756E-2</c:v>
                </c:pt>
                <c:pt idx="6">
                  <c:v>-6.6295400886688838E-2</c:v>
                </c:pt>
                <c:pt idx="7">
                  <c:v>-6.6295400886688838E-2</c:v>
                </c:pt>
                <c:pt idx="8">
                  <c:v>-6.6295400886688838E-2</c:v>
                </c:pt>
                <c:pt idx="9">
                  <c:v>-7.0347848038237348E-2</c:v>
                </c:pt>
                <c:pt idx="10">
                  <c:v>-7.0347848038237348E-2</c:v>
                </c:pt>
                <c:pt idx="11">
                  <c:v>-7.1945797358492491E-2</c:v>
                </c:pt>
                <c:pt idx="12">
                  <c:v>-7.1945797358492491E-2</c:v>
                </c:pt>
                <c:pt idx="13">
                  <c:v>-7.49206158113499E-2</c:v>
                </c:pt>
                <c:pt idx="14">
                  <c:v>-7.49206158113499E-2</c:v>
                </c:pt>
                <c:pt idx="15">
                  <c:v>-7.49206158113499E-2</c:v>
                </c:pt>
                <c:pt idx="16">
                  <c:v>-8.39403477859334E-2</c:v>
                </c:pt>
                <c:pt idx="17">
                  <c:v>-8.39403477859334E-2</c:v>
                </c:pt>
                <c:pt idx="18">
                  <c:v>-8.39403477859334E-2</c:v>
                </c:pt>
                <c:pt idx="19">
                  <c:v>-7.3154939207472625E-2</c:v>
                </c:pt>
                <c:pt idx="20">
                  <c:v>-7.511613831064734E-2</c:v>
                </c:pt>
                <c:pt idx="21">
                  <c:v>-7.511613831064734E-2</c:v>
                </c:pt>
                <c:pt idx="22">
                  <c:v>-7.4817822342307272E-2</c:v>
                </c:pt>
                <c:pt idx="23">
                  <c:v>-7.360359738795752E-2</c:v>
                </c:pt>
                <c:pt idx="24">
                  <c:v>-7.2589460046560639E-2</c:v>
                </c:pt>
                <c:pt idx="25">
                  <c:v>-7.9475640366294953E-2</c:v>
                </c:pt>
                <c:pt idx="26">
                  <c:v>-8.4809613410124385E-2</c:v>
                </c:pt>
                <c:pt idx="27">
                  <c:v>-6.252194735640737E-2</c:v>
                </c:pt>
                <c:pt idx="28">
                  <c:v>-6.3302687789349554E-2</c:v>
                </c:pt>
                <c:pt idx="29">
                  <c:v>-7.373440264499298E-2</c:v>
                </c:pt>
                <c:pt idx="30">
                  <c:v>-7.9850815548587306E-2</c:v>
                </c:pt>
                <c:pt idx="31">
                  <c:v>-7.9966975513138694E-2</c:v>
                </c:pt>
                <c:pt idx="32">
                  <c:v>-8.1444145942293433E-2</c:v>
                </c:pt>
                <c:pt idx="33">
                  <c:v>-8.294247779059194E-2</c:v>
                </c:pt>
                <c:pt idx="34">
                  <c:v>-9.1637220569272704E-2</c:v>
                </c:pt>
                <c:pt idx="35">
                  <c:v>-8.717884488185168E-2</c:v>
                </c:pt>
                <c:pt idx="36">
                  <c:v>-9.0064539238294161E-2</c:v>
                </c:pt>
                <c:pt idx="37">
                  <c:v>-9.4059610434658381E-2</c:v>
                </c:pt>
                <c:pt idx="38">
                  <c:v>-9.805050471899579E-2</c:v>
                </c:pt>
                <c:pt idx="39">
                  <c:v>-0.10548016355448386</c:v>
                </c:pt>
                <c:pt idx="40">
                  <c:v>-0.10826702038105052</c:v>
                </c:pt>
                <c:pt idx="41">
                  <c:v>-0.10834156909616433</c:v>
                </c:pt>
                <c:pt idx="42">
                  <c:v>-0.10937912461720167</c:v>
                </c:pt>
                <c:pt idx="43">
                  <c:v>-0.11448663725991004</c:v>
                </c:pt>
                <c:pt idx="44">
                  <c:v>-0.1139182804420209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DF-284C-8A5E-BA45341D6086}"/>
            </c:ext>
          </c:extLst>
        </c:ser>
        <c:ser>
          <c:idx val="7"/>
          <c:order val="7"/>
          <c:tx>
            <c:strRef>
              <c:f>Offshore!$AB$3</c:f>
              <c:strCache>
                <c:ptCount val="1"/>
                <c:pt idx="0">
                  <c:v>B63B  35/44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Offshore!$AB$4:$AB$48</c:f>
              <c:numCache>
                <c:formatCode>0.00%</c:formatCode>
                <c:ptCount val="45"/>
                <c:pt idx="1">
                  <c:v>-5.181572582634264E-2</c:v>
                </c:pt>
                <c:pt idx="2">
                  <c:v>-4.5728572887600238E-2</c:v>
                </c:pt>
                <c:pt idx="3">
                  <c:v>-5.2266684510330341E-2</c:v>
                </c:pt>
                <c:pt idx="4">
                  <c:v>-7.8916806310177057E-2</c:v>
                </c:pt>
                <c:pt idx="5">
                  <c:v>-7.7901682767452907E-2</c:v>
                </c:pt>
                <c:pt idx="6">
                  <c:v>-7.9616347822757172E-2</c:v>
                </c:pt>
                <c:pt idx="7">
                  <c:v>-9.2504464940182385E-2</c:v>
                </c:pt>
                <c:pt idx="8">
                  <c:v>-0.10032450739342624</c:v>
                </c:pt>
                <c:pt idx="9">
                  <c:v>-0.11044803507938106</c:v>
                </c:pt>
                <c:pt idx="10">
                  <c:v>-0.11314845837578247</c:v>
                </c:pt>
                <c:pt idx="11">
                  <c:v>-0.11370811769533862</c:v>
                </c:pt>
                <c:pt idx="12">
                  <c:v>-0.11370811769533862</c:v>
                </c:pt>
                <c:pt idx="13">
                  <c:v>-0.11395795088281457</c:v>
                </c:pt>
                <c:pt idx="14">
                  <c:v>-0.11919118957958452</c:v>
                </c:pt>
                <c:pt idx="15">
                  <c:v>-0.12153282653311837</c:v>
                </c:pt>
                <c:pt idx="16">
                  <c:v>-0.12186955791267418</c:v>
                </c:pt>
                <c:pt idx="17">
                  <c:v>-0.12185359116201444</c:v>
                </c:pt>
                <c:pt idx="18">
                  <c:v>-0.12196836745700979</c:v>
                </c:pt>
                <c:pt idx="19">
                  <c:v>-0.11966407641111954</c:v>
                </c:pt>
                <c:pt idx="20">
                  <c:v>-0.11694726939859457</c:v>
                </c:pt>
                <c:pt idx="21">
                  <c:v>-0.11381536982181051</c:v>
                </c:pt>
                <c:pt idx="22">
                  <c:v>-0.10558176109571094</c:v>
                </c:pt>
                <c:pt idx="23">
                  <c:v>-0.10164339519519106</c:v>
                </c:pt>
                <c:pt idx="24">
                  <c:v>-0.10339258815866359</c:v>
                </c:pt>
                <c:pt idx="25">
                  <c:v>-0.10008127381261045</c:v>
                </c:pt>
                <c:pt idx="26">
                  <c:v>-0.10253226273089711</c:v>
                </c:pt>
                <c:pt idx="27">
                  <c:v>-9.8459736291197753E-2</c:v>
                </c:pt>
                <c:pt idx="28">
                  <c:v>-0.10107077107755114</c:v>
                </c:pt>
                <c:pt idx="29">
                  <c:v>-9.7599261112061741E-2</c:v>
                </c:pt>
                <c:pt idx="30">
                  <c:v>-9.8383304982032849E-2</c:v>
                </c:pt>
                <c:pt idx="31">
                  <c:v>-0.10075723568612194</c:v>
                </c:pt>
                <c:pt idx="32">
                  <c:v>-8.9807063197893E-2</c:v>
                </c:pt>
                <c:pt idx="33">
                  <c:v>-9.2597300775827618E-2</c:v>
                </c:pt>
                <c:pt idx="34">
                  <c:v>-9.2740767793748513E-2</c:v>
                </c:pt>
                <c:pt idx="35">
                  <c:v>-9.2732070589140125E-2</c:v>
                </c:pt>
                <c:pt idx="36">
                  <c:v>-9.1672636484267267E-2</c:v>
                </c:pt>
                <c:pt idx="37">
                  <c:v>-9.4901498750261548E-2</c:v>
                </c:pt>
                <c:pt idx="38">
                  <c:v>-9.9085209403424135E-2</c:v>
                </c:pt>
                <c:pt idx="39">
                  <c:v>-0.10184297595171776</c:v>
                </c:pt>
                <c:pt idx="40">
                  <c:v>-0.10358291086189964</c:v>
                </c:pt>
                <c:pt idx="41">
                  <c:v>-0.1041591384309547</c:v>
                </c:pt>
                <c:pt idx="42">
                  <c:v>-0.10406235424964727</c:v>
                </c:pt>
                <c:pt idx="43">
                  <c:v>-0.10672443206072824</c:v>
                </c:pt>
                <c:pt idx="44">
                  <c:v>-0.10634877351016125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F-284C-8A5E-BA45341D6086}"/>
            </c:ext>
          </c:extLst>
        </c:ser>
        <c:ser>
          <c:idx val="8"/>
          <c:order val="8"/>
          <c:tx>
            <c:strRef>
              <c:f>Offshore!$AC$3</c:f>
              <c:strCache>
                <c:ptCount val="1"/>
                <c:pt idx="0">
                  <c:v>Y02E  10/727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Offshore!$AC$4:$AC$48</c:f>
              <c:numCache>
                <c:formatCode>0.00%</c:formatCode>
                <c:ptCount val="45"/>
                <c:pt idx="1">
                  <c:v>-5.181572582634264E-2</c:v>
                </c:pt>
                <c:pt idx="2">
                  <c:v>-4.5728572887600238E-2</c:v>
                </c:pt>
                <c:pt idx="3">
                  <c:v>-5.2402312187296074E-2</c:v>
                </c:pt>
                <c:pt idx="4">
                  <c:v>-7.3961967205273149E-2</c:v>
                </c:pt>
                <c:pt idx="5">
                  <c:v>-7.3700608025148551E-2</c:v>
                </c:pt>
                <c:pt idx="6">
                  <c:v>-7.5546901231224872E-2</c:v>
                </c:pt>
                <c:pt idx="7">
                  <c:v>-9.2693363159180087E-2</c:v>
                </c:pt>
                <c:pt idx="8">
                  <c:v>-9.9260958376689135E-2</c:v>
                </c:pt>
                <c:pt idx="9">
                  <c:v>-0.1080482910627556</c:v>
                </c:pt>
                <c:pt idx="10">
                  <c:v>-0.11048821997328184</c:v>
                </c:pt>
                <c:pt idx="11">
                  <c:v>-0.11126213443901722</c:v>
                </c:pt>
                <c:pt idx="12">
                  <c:v>-0.11137454326673402</c:v>
                </c:pt>
                <c:pt idx="13">
                  <c:v>-0.11161371315467494</c:v>
                </c:pt>
                <c:pt idx="14">
                  <c:v>-0.11615059850681819</c:v>
                </c:pt>
                <c:pt idx="15">
                  <c:v>-0.11822046825954713</c:v>
                </c:pt>
                <c:pt idx="16">
                  <c:v>-0.11866827440322925</c:v>
                </c:pt>
                <c:pt idx="17">
                  <c:v>-0.11867429804341467</c:v>
                </c:pt>
                <c:pt idx="18">
                  <c:v>-0.11884206070411685</c:v>
                </c:pt>
                <c:pt idx="19">
                  <c:v>-0.11708327037610544</c:v>
                </c:pt>
                <c:pt idx="20">
                  <c:v>-0.11494610821922213</c:v>
                </c:pt>
                <c:pt idx="21">
                  <c:v>-0.11259106851766087</c:v>
                </c:pt>
                <c:pt idx="22">
                  <c:v>-0.10595581745290139</c:v>
                </c:pt>
                <c:pt idx="23">
                  <c:v>-0.10181717445592897</c:v>
                </c:pt>
                <c:pt idx="24">
                  <c:v>-0.10515312405003219</c:v>
                </c:pt>
                <c:pt idx="25">
                  <c:v>-0.10374289765778866</c:v>
                </c:pt>
                <c:pt idx="26">
                  <c:v>-0.10797221773635812</c:v>
                </c:pt>
                <c:pt idx="27">
                  <c:v>-0.10252093308541721</c:v>
                </c:pt>
                <c:pt idx="28">
                  <c:v>-0.10444448564429654</c:v>
                </c:pt>
                <c:pt idx="29">
                  <c:v>-0.10275173838569995</c:v>
                </c:pt>
                <c:pt idx="30">
                  <c:v>-0.1034217349248242</c:v>
                </c:pt>
                <c:pt idx="31">
                  <c:v>-0.10497371679414946</c:v>
                </c:pt>
                <c:pt idx="32">
                  <c:v>-0.10152325501262327</c:v>
                </c:pt>
                <c:pt idx="33">
                  <c:v>-0.10927704834023266</c:v>
                </c:pt>
                <c:pt idx="34">
                  <c:v>-0.11256179900014174</c:v>
                </c:pt>
                <c:pt idx="35">
                  <c:v>-0.11509438351884449</c:v>
                </c:pt>
                <c:pt idx="36">
                  <c:v>-0.11354583616240987</c:v>
                </c:pt>
                <c:pt idx="37">
                  <c:v>-0.11862291260118107</c:v>
                </c:pt>
                <c:pt idx="38">
                  <c:v>-0.12117107075058897</c:v>
                </c:pt>
                <c:pt idx="39">
                  <c:v>-0.12278897612256456</c:v>
                </c:pt>
                <c:pt idx="40">
                  <c:v>-0.1253359699242006</c:v>
                </c:pt>
                <c:pt idx="41">
                  <c:v>-0.12675608294745211</c:v>
                </c:pt>
                <c:pt idx="42">
                  <c:v>-0.12844282447065025</c:v>
                </c:pt>
                <c:pt idx="43">
                  <c:v>-0.13124526921334112</c:v>
                </c:pt>
                <c:pt idx="44">
                  <c:v>-0.13162418398229747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F-284C-8A5E-BA45341D6086}"/>
            </c:ext>
          </c:extLst>
        </c:ser>
        <c:ser>
          <c:idx val="9"/>
          <c:order val="9"/>
          <c:tx>
            <c:strRef>
              <c:f>Offshore!$AD$3</c:f>
              <c:strCache>
                <c:ptCount val="1"/>
                <c:pt idx="0">
                  <c:v>B63B  75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Offshore!$AD$4:$AD$48</c:f>
              <c:numCache>
                <c:formatCode>0.00%</c:formatCode>
                <c:ptCount val="45"/>
                <c:pt idx="1">
                  <c:v>-5.181572582634264E-2</c:v>
                </c:pt>
                <c:pt idx="2">
                  <c:v>-4.5728572887600238E-2</c:v>
                </c:pt>
                <c:pt idx="3">
                  <c:v>-5.2402312187296074E-2</c:v>
                </c:pt>
                <c:pt idx="4">
                  <c:v>-7.3961967205273149E-2</c:v>
                </c:pt>
                <c:pt idx="5">
                  <c:v>-7.3700608025148551E-2</c:v>
                </c:pt>
                <c:pt idx="6">
                  <c:v>-7.5546901231224872E-2</c:v>
                </c:pt>
                <c:pt idx="7">
                  <c:v>-9.2693363159180087E-2</c:v>
                </c:pt>
                <c:pt idx="8">
                  <c:v>-9.9260958376689135E-2</c:v>
                </c:pt>
                <c:pt idx="9">
                  <c:v>-0.1080482910627556</c:v>
                </c:pt>
                <c:pt idx="10">
                  <c:v>-0.11048821997328184</c:v>
                </c:pt>
                <c:pt idx="11">
                  <c:v>-0.11126213443901722</c:v>
                </c:pt>
                <c:pt idx="12">
                  <c:v>-0.11137454326673402</c:v>
                </c:pt>
                <c:pt idx="13">
                  <c:v>-0.11161371315467494</c:v>
                </c:pt>
                <c:pt idx="14">
                  <c:v>-0.11615059850681819</c:v>
                </c:pt>
                <c:pt idx="15">
                  <c:v>-0.11822046825954713</c:v>
                </c:pt>
                <c:pt idx="16">
                  <c:v>-0.11866827440322925</c:v>
                </c:pt>
                <c:pt idx="17">
                  <c:v>-0.11867429804341467</c:v>
                </c:pt>
                <c:pt idx="18">
                  <c:v>-0.11884206070411685</c:v>
                </c:pt>
                <c:pt idx="19">
                  <c:v>-0.11708327037610544</c:v>
                </c:pt>
                <c:pt idx="20">
                  <c:v>-0.11494610821922213</c:v>
                </c:pt>
                <c:pt idx="21">
                  <c:v>-0.11259106851766087</c:v>
                </c:pt>
                <c:pt idx="22">
                  <c:v>-0.10595581745290139</c:v>
                </c:pt>
                <c:pt idx="23">
                  <c:v>-0.10181717445592897</c:v>
                </c:pt>
                <c:pt idx="24">
                  <c:v>-0.10515312405003219</c:v>
                </c:pt>
                <c:pt idx="25">
                  <c:v>-0.10374289765778866</c:v>
                </c:pt>
                <c:pt idx="26">
                  <c:v>-0.10797221773635812</c:v>
                </c:pt>
                <c:pt idx="27">
                  <c:v>-0.10252093308541721</c:v>
                </c:pt>
                <c:pt idx="28">
                  <c:v>-0.10444448564429654</c:v>
                </c:pt>
                <c:pt idx="29">
                  <c:v>-0.10275173838569995</c:v>
                </c:pt>
                <c:pt idx="30">
                  <c:v>-0.1034217349248242</c:v>
                </c:pt>
                <c:pt idx="31">
                  <c:v>-0.10497371679414946</c:v>
                </c:pt>
                <c:pt idx="32">
                  <c:v>-0.10152325501262327</c:v>
                </c:pt>
                <c:pt idx="33">
                  <c:v>-0.10921361990182443</c:v>
                </c:pt>
                <c:pt idx="34">
                  <c:v>-0.11282910859105444</c:v>
                </c:pt>
                <c:pt idx="35">
                  <c:v>-0.11532571031945593</c:v>
                </c:pt>
                <c:pt idx="36">
                  <c:v>-0.11375409595643682</c:v>
                </c:pt>
                <c:pt idx="37">
                  <c:v>-0.11880816220809132</c:v>
                </c:pt>
                <c:pt idx="38">
                  <c:v>-0.12138800316379672</c:v>
                </c:pt>
                <c:pt idx="39">
                  <c:v>-0.12298858016326086</c:v>
                </c:pt>
                <c:pt idx="40">
                  <c:v>-0.12560540262230591</c:v>
                </c:pt>
                <c:pt idx="41">
                  <c:v>-0.12746286401682805</c:v>
                </c:pt>
                <c:pt idx="42">
                  <c:v>-0.12910395203108282</c:v>
                </c:pt>
                <c:pt idx="43">
                  <c:v>-0.13186774306079763</c:v>
                </c:pt>
                <c:pt idx="44">
                  <c:v>-0.13222886476789908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DF-284C-8A5E-BA45341D6086}"/>
            </c:ext>
          </c:extLst>
        </c:ser>
        <c:ser>
          <c:idx val="10"/>
          <c:order val="10"/>
          <c:tx>
            <c:strRef>
              <c:f>Offshore!$AE$3</c:f>
              <c:strCache>
                <c:ptCount val="1"/>
                <c:pt idx="0">
                  <c:v>F05B2240/95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Offshore!$AE$4:$AE$48</c:f>
              <c:numCache>
                <c:formatCode>0.00%</c:formatCode>
                <c:ptCount val="45"/>
                <c:pt idx="1">
                  <c:v>-5.181572582634264E-2</c:v>
                </c:pt>
                <c:pt idx="2">
                  <c:v>-4.5728572887600238E-2</c:v>
                </c:pt>
                <c:pt idx="3">
                  <c:v>-5.2402312187296074E-2</c:v>
                </c:pt>
                <c:pt idx="4">
                  <c:v>-7.3961967205273149E-2</c:v>
                </c:pt>
                <c:pt idx="5">
                  <c:v>-7.3700608025148551E-2</c:v>
                </c:pt>
                <c:pt idx="6">
                  <c:v>-7.5546901231224872E-2</c:v>
                </c:pt>
                <c:pt idx="7">
                  <c:v>-9.2693363159180087E-2</c:v>
                </c:pt>
                <c:pt idx="8">
                  <c:v>-9.9260958376689135E-2</c:v>
                </c:pt>
                <c:pt idx="9">
                  <c:v>-0.1080482910627556</c:v>
                </c:pt>
                <c:pt idx="10">
                  <c:v>-0.11048821997328184</c:v>
                </c:pt>
                <c:pt idx="11">
                  <c:v>-0.11126213443901722</c:v>
                </c:pt>
                <c:pt idx="12">
                  <c:v>-0.11137454326673402</c:v>
                </c:pt>
                <c:pt idx="13">
                  <c:v>-0.11161371315467494</c:v>
                </c:pt>
                <c:pt idx="14">
                  <c:v>-0.11615059850681819</c:v>
                </c:pt>
                <c:pt idx="15">
                  <c:v>-0.11822046825954713</c:v>
                </c:pt>
                <c:pt idx="16">
                  <c:v>-0.11866827440322925</c:v>
                </c:pt>
                <c:pt idx="17">
                  <c:v>-0.11867429804341467</c:v>
                </c:pt>
                <c:pt idx="18">
                  <c:v>-0.11884206070411685</c:v>
                </c:pt>
                <c:pt idx="19">
                  <c:v>-0.11708327037610544</c:v>
                </c:pt>
                <c:pt idx="20">
                  <c:v>-0.11494610821922213</c:v>
                </c:pt>
                <c:pt idx="21">
                  <c:v>-0.11259106851766087</c:v>
                </c:pt>
                <c:pt idx="22">
                  <c:v>-0.10595581745290139</c:v>
                </c:pt>
                <c:pt idx="23">
                  <c:v>-0.10181717445592897</c:v>
                </c:pt>
                <c:pt idx="24">
                  <c:v>-0.10515312405003219</c:v>
                </c:pt>
                <c:pt idx="25">
                  <c:v>-0.10374289765778866</c:v>
                </c:pt>
                <c:pt idx="26">
                  <c:v>-0.10797221773635812</c:v>
                </c:pt>
                <c:pt idx="27">
                  <c:v>-0.10252093308541721</c:v>
                </c:pt>
                <c:pt idx="28">
                  <c:v>-0.10323664508409502</c:v>
                </c:pt>
                <c:pt idx="29">
                  <c:v>-0.10164448948263605</c:v>
                </c:pt>
                <c:pt idx="30">
                  <c:v>-0.1022927560738115</c:v>
                </c:pt>
                <c:pt idx="31">
                  <c:v>-0.10422195756026831</c:v>
                </c:pt>
                <c:pt idx="32">
                  <c:v>-0.10152317998688498</c:v>
                </c:pt>
                <c:pt idx="33">
                  <c:v>-0.10886644737800799</c:v>
                </c:pt>
                <c:pt idx="34">
                  <c:v>-0.11242182514324728</c:v>
                </c:pt>
                <c:pt idx="35">
                  <c:v>-0.11490581526335364</c:v>
                </c:pt>
                <c:pt idx="36">
                  <c:v>-0.11340630777306027</c:v>
                </c:pt>
                <c:pt idx="37">
                  <c:v>-0.11823342636126766</c:v>
                </c:pt>
                <c:pt idx="38">
                  <c:v>-0.120528380078335</c:v>
                </c:pt>
                <c:pt idx="39">
                  <c:v>-0.12228600091209774</c:v>
                </c:pt>
                <c:pt idx="40">
                  <c:v>-0.12497581320570961</c:v>
                </c:pt>
                <c:pt idx="41">
                  <c:v>-0.12700397060265944</c:v>
                </c:pt>
                <c:pt idx="42">
                  <c:v>-0.12944749915448217</c:v>
                </c:pt>
                <c:pt idx="43">
                  <c:v>-0.13159013078896142</c:v>
                </c:pt>
                <c:pt idx="44">
                  <c:v>-0.1326780788243519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DF-284C-8A5E-BA45341D6086}"/>
            </c:ext>
          </c:extLst>
        </c:ser>
        <c:ser>
          <c:idx val="11"/>
          <c:order val="11"/>
          <c:tx>
            <c:strRef>
              <c:f>Offshore!$AF$3</c:f>
              <c:strCache>
                <c:ptCount val="1"/>
                <c:pt idx="0">
                  <c:v>F25J   1/0277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Offshore!$T$4:$T$48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Offshore!$AF$4:$AF$48</c:f>
              <c:numCache>
                <c:formatCode>0.00%</c:formatCode>
                <c:ptCount val="45"/>
                <c:pt idx="1">
                  <c:v>-5.181572582634264E-2</c:v>
                </c:pt>
                <c:pt idx="2">
                  <c:v>-4.5728572887600238E-2</c:v>
                </c:pt>
                <c:pt idx="3">
                  <c:v>-5.2402312187296074E-2</c:v>
                </c:pt>
                <c:pt idx="4">
                  <c:v>-7.3961967205273149E-2</c:v>
                </c:pt>
                <c:pt idx="5">
                  <c:v>-7.3700608025148551E-2</c:v>
                </c:pt>
                <c:pt idx="6">
                  <c:v>-7.5872547762921294E-2</c:v>
                </c:pt>
                <c:pt idx="7">
                  <c:v>-9.21661409682063E-2</c:v>
                </c:pt>
                <c:pt idx="8">
                  <c:v>-9.8430851192228497E-2</c:v>
                </c:pt>
                <c:pt idx="9">
                  <c:v>-0.10684906404783445</c:v>
                </c:pt>
                <c:pt idx="10">
                  <c:v>-0.10922123404782669</c:v>
                </c:pt>
                <c:pt idx="11">
                  <c:v>-0.10977067051146283</c:v>
                </c:pt>
                <c:pt idx="12">
                  <c:v>-0.10989326596243265</c:v>
                </c:pt>
                <c:pt idx="13">
                  <c:v>-0.11012789323690952</c:v>
                </c:pt>
                <c:pt idx="14">
                  <c:v>-0.11432648300641357</c:v>
                </c:pt>
                <c:pt idx="15">
                  <c:v>-0.11626388990928149</c:v>
                </c:pt>
                <c:pt idx="16">
                  <c:v>-0.11676445863715157</c:v>
                </c:pt>
                <c:pt idx="17">
                  <c:v>-0.11678114397176587</c:v>
                </c:pt>
                <c:pt idx="18">
                  <c:v>-0.11697459848217673</c:v>
                </c:pt>
                <c:pt idx="19">
                  <c:v>-0.11548913316795362</c:v>
                </c:pt>
                <c:pt idx="20">
                  <c:v>-0.11365514356454665</c:v>
                </c:pt>
                <c:pt idx="21">
                  <c:v>-0.11155700501892207</c:v>
                </c:pt>
                <c:pt idx="22">
                  <c:v>-0.10515670245554209</c:v>
                </c:pt>
                <c:pt idx="23">
                  <c:v>-0.10132671360027157</c:v>
                </c:pt>
                <c:pt idx="24">
                  <c:v>-0.10454367170119572</c:v>
                </c:pt>
                <c:pt idx="25">
                  <c:v>-0.10327871527204868</c:v>
                </c:pt>
                <c:pt idx="26">
                  <c:v>-0.10735496943244172</c:v>
                </c:pt>
                <c:pt idx="27">
                  <c:v>-0.10218301007377961</c:v>
                </c:pt>
                <c:pt idx="28">
                  <c:v>-0.10410318201173174</c:v>
                </c:pt>
                <c:pt idx="29">
                  <c:v>-0.10290198182418053</c:v>
                </c:pt>
                <c:pt idx="30">
                  <c:v>-0.10324579296586922</c:v>
                </c:pt>
                <c:pt idx="31">
                  <c:v>-0.10482824815449021</c:v>
                </c:pt>
                <c:pt idx="32">
                  <c:v>-0.10207738380222975</c:v>
                </c:pt>
                <c:pt idx="33">
                  <c:v>-0.10914460922568836</c:v>
                </c:pt>
                <c:pt idx="34">
                  <c:v>-0.11259201645672368</c:v>
                </c:pt>
                <c:pt idx="35">
                  <c:v>-0.11571192707744171</c:v>
                </c:pt>
                <c:pt idx="36">
                  <c:v>-0.11508702383039093</c:v>
                </c:pt>
                <c:pt idx="37">
                  <c:v>-0.11961463774769932</c:v>
                </c:pt>
                <c:pt idx="38">
                  <c:v>-0.12186950705857469</c:v>
                </c:pt>
                <c:pt idx="39">
                  <c:v>-0.12475738183009921</c:v>
                </c:pt>
                <c:pt idx="40">
                  <c:v>-0.12717960173116205</c:v>
                </c:pt>
                <c:pt idx="41">
                  <c:v>-0.12882598804924128</c:v>
                </c:pt>
                <c:pt idx="42">
                  <c:v>-0.1309905668529181</c:v>
                </c:pt>
                <c:pt idx="43">
                  <c:v>-0.13294258982282914</c:v>
                </c:pt>
                <c:pt idx="44">
                  <c:v>-0.13384555429223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DF-284C-8A5E-BA45341D6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95839"/>
        <c:axId val="994124511"/>
      </c:scatterChart>
      <c:valAx>
        <c:axId val="512795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24511"/>
        <c:crosses val="autoZero"/>
        <c:crossBetween val="midCat"/>
      </c:valAx>
      <c:valAx>
        <c:axId val="99412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9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CSP</a:t>
            </a:r>
            <a:r>
              <a:rPr lang="en-US" baseline="0"/>
              <a:t> Learning Rates 1979-2022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CSP!$AN$3</c:f>
              <c:strCache>
                <c:ptCount val="1"/>
                <c:pt idx="0">
                  <c:v>IRENA 5th percentile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CSP!$AN$4:$AN$48</c:f>
              <c:numCache>
                <c:formatCode>General</c:formatCode>
                <c:ptCount val="45"/>
                <c:pt idx="31" formatCode="0.00%">
                  <c:v>-0.1938652011998232</c:v>
                </c:pt>
                <c:pt idx="32" formatCode="0.00%">
                  <c:v>-0.11663541285418333</c:v>
                </c:pt>
                <c:pt idx="33" formatCode="0.00%">
                  <c:v>-0.13757665745203607</c:v>
                </c:pt>
                <c:pt idx="34" formatCode="0.00%">
                  <c:v>-0.18563023115750121</c:v>
                </c:pt>
                <c:pt idx="35" formatCode="0.00%">
                  <c:v>-0.20374706914203666</c:v>
                </c:pt>
                <c:pt idx="36" formatCode="0.00%">
                  <c:v>-0.17575235860097149</c:v>
                </c:pt>
                <c:pt idx="37" formatCode="0.00%">
                  <c:v>-0.19265013037955292</c:v>
                </c:pt>
                <c:pt idx="38" formatCode="0.00%">
                  <c:v>-0.16805193356568593</c:v>
                </c:pt>
                <c:pt idx="39" formatCode="0.00%">
                  <c:v>-0.17680139715121967</c:v>
                </c:pt>
                <c:pt idx="40" formatCode="0.00%">
                  <c:v>-0.16677191154137394</c:v>
                </c:pt>
                <c:pt idx="41" formatCode="0.00%">
                  <c:v>-0.15310620876531345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7F-814B-85C7-4A4DB8C188A4}"/>
            </c:ext>
          </c:extLst>
        </c:ser>
        <c:ser>
          <c:idx val="1"/>
          <c:order val="1"/>
          <c:tx>
            <c:strRef>
              <c:f>CSP!$AO$3</c:f>
              <c:strCache>
                <c:ptCount val="1"/>
                <c:pt idx="0">
                  <c:v>IRENA Weighted average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CSP!$AO$4:$AO$48</c:f>
              <c:numCache>
                <c:formatCode>General</c:formatCode>
                <c:ptCount val="45"/>
                <c:pt idx="31" formatCode="0.00%">
                  <c:v>-0.10582094731513025</c:v>
                </c:pt>
                <c:pt idx="32" formatCode="0.00%">
                  <c:v>-7.7627819385063246E-2</c:v>
                </c:pt>
                <c:pt idx="33" formatCode="0.00%">
                  <c:v>-0.10336588764480459</c:v>
                </c:pt>
                <c:pt idx="34" formatCode="0.00%">
                  <c:v>-0.12269267406975803</c:v>
                </c:pt>
                <c:pt idx="35" formatCode="0.00%">
                  <c:v>-0.13572727792388783</c:v>
                </c:pt>
                <c:pt idx="36" formatCode="0.00%">
                  <c:v>-0.10397270721135021</c:v>
                </c:pt>
                <c:pt idx="37" formatCode="0.00%">
                  <c:v>-9.8202397169943056E-2</c:v>
                </c:pt>
                <c:pt idx="38" formatCode="0.00%">
                  <c:v>-0.10376262823977078</c:v>
                </c:pt>
                <c:pt idx="39" formatCode="0.00%">
                  <c:v>-0.13557684359339683</c:v>
                </c:pt>
                <c:pt idx="40" formatCode="0.00%">
                  <c:v>-0.1109906128053465</c:v>
                </c:pt>
                <c:pt idx="41" formatCode="0.00%">
                  <c:v>-0.14781833587866111</c:v>
                </c:pt>
                <c:pt idx="42" formatCode="0.00%">
                  <c:v>-8.2472232726664929E-2</c:v>
                </c:pt>
                <c:pt idx="43" formatCode="0.00%">
                  <c:v>-0.16446859310984152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7F-814B-85C7-4A4DB8C188A4}"/>
            </c:ext>
          </c:extLst>
        </c:ser>
        <c:ser>
          <c:idx val="2"/>
          <c:order val="2"/>
          <c:tx>
            <c:strRef>
              <c:f>CSP!$AP$3</c:f>
              <c:strCache>
                <c:ptCount val="1"/>
                <c:pt idx="0">
                  <c:v>IRENA 95th percentile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CSP!$AP$4:$AP$48</c:f>
              <c:numCache>
                <c:formatCode>General</c:formatCode>
                <c:ptCount val="45"/>
                <c:pt idx="31" formatCode="0.00%">
                  <c:v>-5.9711170078712072E-2</c:v>
                </c:pt>
                <c:pt idx="32" formatCode="0.00%">
                  <c:v>-6.2486383901391163E-3</c:v>
                </c:pt>
                <c:pt idx="33" formatCode="0.00%">
                  <c:v>-4.6173267843533261E-2</c:v>
                </c:pt>
                <c:pt idx="34" formatCode="0.00%">
                  <c:v>-7.919711658891404E-2</c:v>
                </c:pt>
                <c:pt idx="35" formatCode="0.00%">
                  <c:v>-0.10800347142270561</c:v>
                </c:pt>
                <c:pt idx="36" formatCode="0.00%">
                  <c:v>-8.2841317277247306E-2</c:v>
                </c:pt>
                <c:pt idx="37" formatCode="0.00%">
                  <c:v>-5.6229450853957141E-2</c:v>
                </c:pt>
                <c:pt idx="38" formatCode="0.00%">
                  <c:v>-8.2861787526437913E-2</c:v>
                </c:pt>
                <c:pt idx="39" formatCode="0.00%">
                  <c:v>-0.10825020553403775</c:v>
                </c:pt>
                <c:pt idx="40" formatCode="0.00%">
                  <c:v>-8.3332812608869267E-2</c:v>
                </c:pt>
                <c:pt idx="41" formatCode="0.00%">
                  <c:v>-0.13710548094231345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7F-814B-85C7-4A4DB8C188A4}"/>
            </c:ext>
          </c:extLst>
        </c:ser>
        <c:ser>
          <c:idx val="3"/>
          <c:order val="3"/>
          <c:tx>
            <c:strRef>
              <c:f>CSP!$AQ$3</c:f>
              <c:strCache>
                <c:ptCount val="1"/>
                <c:pt idx="0">
                  <c:v>Project  Size IRENA 5th percentile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CSP!$AQ$4:$AQ$48</c:f>
              <c:numCache>
                <c:formatCode>General</c:formatCode>
                <c:ptCount val="45"/>
                <c:pt idx="31" formatCode="0.00%">
                  <c:v>-0.19836271209145739</c:v>
                </c:pt>
                <c:pt idx="32" formatCode="0.00%">
                  <c:v>-0.12125504607493254</c:v>
                </c:pt>
                <c:pt idx="33" formatCode="0.00%">
                  <c:v>-0.1417284291784201</c:v>
                </c:pt>
                <c:pt idx="34" formatCode="0.00%">
                  <c:v>-0.18924931435028225</c:v>
                </c:pt>
                <c:pt idx="35" formatCode="0.00%">
                  <c:v>-0.20719067679320513</c:v>
                </c:pt>
                <c:pt idx="36" formatCode="0.00%">
                  <c:v>-0.1792842850156241</c:v>
                </c:pt>
                <c:pt idx="37" formatCode="0.00%">
                  <c:v>-0.19609510973342015</c:v>
                </c:pt>
                <c:pt idx="38" formatCode="0.00%">
                  <c:v>-0.17158986625445016</c:v>
                </c:pt>
                <c:pt idx="39" formatCode="0.00%">
                  <c:v>-0.1802220594421714</c:v>
                </c:pt>
                <c:pt idx="40" formatCode="0.00%">
                  <c:v>-0.17018117354847073</c:v>
                </c:pt>
                <c:pt idx="41" formatCode="0.00%">
                  <c:v>-0.1565595709401274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7F-814B-85C7-4A4DB8C188A4}"/>
            </c:ext>
          </c:extLst>
        </c:ser>
        <c:ser>
          <c:idx val="4"/>
          <c:order val="4"/>
          <c:tx>
            <c:strRef>
              <c:f>CSP!$AR$3</c:f>
              <c:strCache>
                <c:ptCount val="1"/>
                <c:pt idx="0">
                  <c:v>Project  Size IRENA Weighted average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CSP!$AR$4:$AR$48</c:f>
              <c:numCache>
                <c:formatCode>General</c:formatCode>
                <c:ptCount val="45"/>
                <c:pt idx="31" formatCode="0.00%">
                  <c:v>-0.11080966636622069</c:v>
                </c:pt>
                <c:pt idx="32" formatCode="0.00%">
                  <c:v>-8.2451446265139117E-2</c:v>
                </c:pt>
                <c:pt idx="33" formatCode="0.00%">
                  <c:v>-0.10768235262543646</c:v>
                </c:pt>
                <c:pt idx="34" formatCode="0.00%">
                  <c:v>-0.12659145361641388</c:v>
                </c:pt>
                <c:pt idx="35" formatCode="0.00%">
                  <c:v>-0.13946505525957775</c:v>
                </c:pt>
                <c:pt idx="36" formatCode="0.00%">
                  <c:v>-0.10781221163295618</c:v>
                </c:pt>
                <c:pt idx="37" formatCode="0.00%">
                  <c:v>-0.10205038704399472</c:v>
                </c:pt>
                <c:pt idx="38" formatCode="0.00%">
                  <c:v>-0.10757395688199334</c:v>
                </c:pt>
                <c:pt idx="39" formatCode="0.00%">
                  <c:v>-0.1391688075305475</c:v>
                </c:pt>
                <c:pt idx="40" formatCode="0.00%">
                  <c:v>-0.11462811131229433</c:v>
                </c:pt>
                <c:pt idx="41" formatCode="0.00%">
                  <c:v>-0.15129326030886192</c:v>
                </c:pt>
                <c:pt idx="42" formatCode="0.00%">
                  <c:v>-8.6226614115435973E-2</c:v>
                </c:pt>
                <c:pt idx="43" formatCode="0.00%">
                  <c:v>-0.16787645989483702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7F-814B-85C7-4A4DB8C188A4}"/>
            </c:ext>
          </c:extLst>
        </c:ser>
        <c:ser>
          <c:idx val="5"/>
          <c:order val="5"/>
          <c:tx>
            <c:strRef>
              <c:f>CSP!$AS$3</c:f>
              <c:strCache>
                <c:ptCount val="1"/>
                <c:pt idx="0">
                  <c:v>Project  Size IRENA 95th percentile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CSP!$AS$4:$AS$48</c:f>
              <c:numCache>
                <c:formatCode>General</c:formatCode>
                <c:ptCount val="45"/>
                <c:pt idx="31" formatCode="0.00%">
                  <c:v>-6.4957140430255356E-2</c:v>
                </c:pt>
                <c:pt idx="32" formatCode="0.00%">
                  <c:v>-1.1445549008993194E-2</c:v>
                </c:pt>
                <c:pt idx="33" formatCode="0.00%">
                  <c:v>-5.0765062456532339E-2</c:v>
                </c:pt>
                <c:pt idx="34" formatCode="0.00%">
                  <c:v>-8.3289191671654605E-2</c:v>
                </c:pt>
                <c:pt idx="35" formatCode="0.00%">
                  <c:v>-0.11186114773582712</c:v>
                </c:pt>
                <c:pt idx="36" formatCode="0.00%">
                  <c:v>-8.6771370352604849E-2</c:v>
                </c:pt>
                <c:pt idx="37" formatCode="0.00%">
                  <c:v>-6.0256540197669572E-2</c:v>
                </c:pt>
                <c:pt idx="38" formatCode="0.00%">
                  <c:v>-8.6761998841228261E-2</c:v>
                </c:pt>
                <c:pt idx="39" formatCode="0.00%">
                  <c:v>-0.1119557206847408</c:v>
                </c:pt>
                <c:pt idx="40" formatCode="0.00%">
                  <c:v>-8.7083476632817458E-2</c:v>
                </c:pt>
                <c:pt idx="41" formatCode="0.00%">
                  <c:v>-0.14062408897062817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7F-814B-85C7-4A4DB8C188A4}"/>
            </c:ext>
          </c:extLst>
        </c:ser>
        <c:ser>
          <c:idx val="6"/>
          <c:order val="6"/>
          <c:tx>
            <c:strRef>
              <c:f>CSP!$AT$3</c:f>
              <c:strCache>
                <c:ptCount val="1"/>
                <c:pt idx="0">
                  <c:v>5th percentile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CSP!$AT$4:$AT$48</c:f>
              <c:numCache>
                <c:formatCode>General</c:formatCode>
                <c:ptCount val="45"/>
                <c:pt idx="31" formatCode="0.00%">
                  <c:v>-0.1938652011998232</c:v>
                </c:pt>
                <c:pt idx="32" formatCode="0.00%">
                  <c:v>-0.11663541285418333</c:v>
                </c:pt>
                <c:pt idx="33" formatCode="0.00%">
                  <c:v>-0.13757665745203607</c:v>
                </c:pt>
                <c:pt idx="34" formatCode="0.00%">
                  <c:v>-0.18563023115750121</c:v>
                </c:pt>
                <c:pt idx="35" formatCode="0.00%">
                  <c:v>-0.20374706914203666</c:v>
                </c:pt>
                <c:pt idx="36" formatCode="0.00%">
                  <c:v>-0.17575235860097149</c:v>
                </c:pt>
                <c:pt idx="37" formatCode="0.00%">
                  <c:v>-0.19265013037955292</c:v>
                </c:pt>
                <c:pt idx="38" formatCode="0.00%">
                  <c:v>-0.16805193356568593</c:v>
                </c:pt>
                <c:pt idx="39" formatCode="0.00%">
                  <c:v>-0.17680139715121967</c:v>
                </c:pt>
                <c:pt idx="40" formatCode="0.00%">
                  <c:v>-0.16677191154137394</c:v>
                </c:pt>
                <c:pt idx="41" formatCode="0.00%">
                  <c:v>-0.15310620876531345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7F-814B-85C7-4A4DB8C188A4}"/>
            </c:ext>
          </c:extLst>
        </c:ser>
        <c:ser>
          <c:idx val="7"/>
          <c:order val="7"/>
          <c:tx>
            <c:strRef>
              <c:f>CSP!$AU$3</c:f>
              <c:strCache>
                <c:ptCount val="1"/>
                <c:pt idx="0">
                  <c:v>Weighted average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CSP!$AU$4:$AU$48</c:f>
              <c:numCache>
                <c:formatCode>General</c:formatCode>
                <c:ptCount val="45"/>
                <c:pt idx="7" formatCode="0.00%">
                  <c:v>-0.15719885246244966</c:v>
                </c:pt>
                <c:pt idx="31" formatCode="0.00%">
                  <c:v>-0.10582094731513025</c:v>
                </c:pt>
                <c:pt idx="32" formatCode="0.00%">
                  <c:v>-7.7627819385063246E-2</c:v>
                </c:pt>
                <c:pt idx="33" formatCode="0.00%">
                  <c:v>-0.10336588764480459</c:v>
                </c:pt>
                <c:pt idx="34" formatCode="0.00%">
                  <c:v>-0.12269267406975803</c:v>
                </c:pt>
                <c:pt idx="35" formatCode="0.00%">
                  <c:v>-0.13572727792388783</c:v>
                </c:pt>
                <c:pt idx="36" formatCode="0.00%">
                  <c:v>-0.10397270721135021</c:v>
                </c:pt>
                <c:pt idx="37" formatCode="0.00%">
                  <c:v>-9.8202397169943056E-2</c:v>
                </c:pt>
                <c:pt idx="38" formatCode="0.00%">
                  <c:v>-0.10376262823977078</c:v>
                </c:pt>
                <c:pt idx="39" formatCode="0.00%">
                  <c:v>-0.13557684359339683</c:v>
                </c:pt>
                <c:pt idx="40" formatCode="0.00%">
                  <c:v>-0.1109906128053465</c:v>
                </c:pt>
                <c:pt idx="41" formatCode="0.00%">
                  <c:v>-0.14781833587866111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F-814B-85C7-4A4DB8C188A4}"/>
            </c:ext>
          </c:extLst>
        </c:ser>
        <c:ser>
          <c:idx val="8"/>
          <c:order val="8"/>
          <c:tx>
            <c:strRef>
              <c:f>CSP!$AV$3</c:f>
              <c:strCache>
                <c:ptCount val="1"/>
                <c:pt idx="0">
                  <c:v>95th percentile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CSP!$AV$4:$AV$48</c:f>
              <c:numCache>
                <c:formatCode>General</c:formatCode>
                <c:ptCount val="45"/>
                <c:pt idx="31" formatCode="0.00%">
                  <c:v>-5.9711170078712072E-2</c:v>
                </c:pt>
                <c:pt idx="32" formatCode="0.00%">
                  <c:v>-6.2486383901391163E-3</c:v>
                </c:pt>
                <c:pt idx="33" formatCode="0.00%">
                  <c:v>-4.6173267843533261E-2</c:v>
                </c:pt>
                <c:pt idx="34" formatCode="0.00%">
                  <c:v>-7.919711658891404E-2</c:v>
                </c:pt>
                <c:pt idx="35" formatCode="0.00%">
                  <c:v>-0.10800347142270561</c:v>
                </c:pt>
                <c:pt idx="36" formatCode="0.00%">
                  <c:v>-8.2841317277247306E-2</c:v>
                </c:pt>
                <c:pt idx="37" formatCode="0.00%">
                  <c:v>-5.6229450853957141E-2</c:v>
                </c:pt>
                <c:pt idx="38" formatCode="0.00%">
                  <c:v>-8.2861787526437913E-2</c:v>
                </c:pt>
                <c:pt idx="39" formatCode="0.00%">
                  <c:v>-0.10825020553403775</c:v>
                </c:pt>
                <c:pt idx="40" formatCode="0.00%">
                  <c:v>-8.3332812608869267E-2</c:v>
                </c:pt>
                <c:pt idx="41" formatCode="0.00%">
                  <c:v>-0.13710548094231345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F-814B-85C7-4A4DB8C188A4}"/>
            </c:ext>
          </c:extLst>
        </c:ser>
        <c:ser>
          <c:idx val="9"/>
          <c:order val="9"/>
          <c:tx>
            <c:strRef>
              <c:f>CSP!$AW$3</c:f>
              <c:strCache>
                <c:ptCount val="1"/>
                <c:pt idx="0">
                  <c:v>Hinkley 2023 (2010 $/kWe)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CSP!$AW$4:$AW$48</c:f>
              <c:numCache>
                <c:formatCode>0.0%</c:formatCode>
                <c:ptCount val="45"/>
                <c:pt idx="4">
                  <c:v>-0.39746498517859896</c:v>
                </c:pt>
                <c:pt idx="5">
                  <c:v>-0.22479701384646888</c:v>
                </c:pt>
                <c:pt idx="6">
                  <c:v>-0.16881710570588193</c:v>
                </c:pt>
                <c:pt idx="7">
                  <c:v>-0.17308859764260964</c:v>
                </c:pt>
                <c:pt idx="8">
                  <c:v>-0.22752554711391137</c:v>
                </c:pt>
                <c:pt idx="9">
                  <c:v>-0.21941732906351175</c:v>
                </c:pt>
                <c:pt idx="10">
                  <c:v>-0.14753256320192099</c:v>
                </c:pt>
                <c:pt idx="11">
                  <c:v>-0.14478017369952012</c:v>
                </c:pt>
                <c:pt idx="27">
                  <c:v>-0.21925349545011141</c:v>
                </c:pt>
                <c:pt idx="28">
                  <c:v>-0.11943704310714442</c:v>
                </c:pt>
                <c:pt idx="29">
                  <c:v>-0.18667781024282737</c:v>
                </c:pt>
                <c:pt idx="30">
                  <c:v>-0.13239044584865989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F-814B-85C7-4A4DB8C188A4}"/>
            </c:ext>
          </c:extLst>
        </c:ser>
        <c:ser>
          <c:idx val="10"/>
          <c:order val="10"/>
          <c:tx>
            <c:strRef>
              <c:f>CSP!$AX$3</c:f>
              <c:strCache>
                <c:ptCount val="1"/>
                <c:pt idx="0">
                  <c:v>Hayward 2023$/kW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CSP!$AX$4:$AX$48</c:f>
              <c:numCache>
                <c:formatCode>0.0%</c:formatCode>
                <c:ptCount val="45"/>
                <c:pt idx="4">
                  <c:v>-0.17117913316396838</c:v>
                </c:pt>
                <c:pt idx="5">
                  <c:v>-8.9567136997024899E-2</c:v>
                </c:pt>
                <c:pt idx="6">
                  <c:v>-4.7257467326630942E-2</c:v>
                </c:pt>
                <c:pt idx="7">
                  <c:v>-6.5636070213334952E-2</c:v>
                </c:pt>
                <c:pt idx="8">
                  <c:v>-0.13902651859517889</c:v>
                </c:pt>
                <c:pt idx="9">
                  <c:v>-0.13763292000741456</c:v>
                </c:pt>
                <c:pt idx="10">
                  <c:v>-7.8656735221285135E-2</c:v>
                </c:pt>
                <c:pt idx="11">
                  <c:v>-8.2802342421933184E-2</c:v>
                </c:pt>
                <c:pt idx="27">
                  <c:v>-0.21219926105658116</c:v>
                </c:pt>
                <c:pt idx="28">
                  <c:v>-0.12605978278859842</c:v>
                </c:pt>
                <c:pt idx="29">
                  <c:v>-0.19589004244643538</c:v>
                </c:pt>
                <c:pt idx="30">
                  <c:v>-0.14182305654207639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F-814B-85C7-4A4DB8C188A4}"/>
            </c:ext>
          </c:extLst>
        </c:ser>
        <c:ser>
          <c:idx val="11"/>
          <c:order val="11"/>
          <c:tx>
            <c:strRef>
              <c:f>CSP!$AY$3</c:f>
              <c:strCache>
                <c:ptCount val="1"/>
                <c:pt idx="0">
                  <c:v>F24S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CSP!$AY$4:$AY$48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-5.7921096892134427E-2</c:v>
                </c:pt>
                <c:pt idx="2">
                  <c:v>-6.2403355533384608E-2</c:v>
                </c:pt>
                <c:pt idx="3">
                  <c:v>-6.6938112278407624E-2</c:v>
                </c:pt>
                <c:pt idx="4">
                  <c:v>-7.4464359779935041E-2</c:v>
                </c:pt>
                <c:pt idx="5">
                  <c:v>-7.7447006206586733E-2</c:v>
                </c:pt>
                <c:pt idx="6">
                  <c:v>-8.0071564848630761E-2</c:v>
                </c:pt>
                <c:pt idx="7">
                  <c:v>-8.3462037000248013E-2</c:v>
                </c:pt>
                <c:pt idx="8">
                  <c:v>-8.5758784668595323E-2</c:v>
                </c:pt>
                <c:pt idx="9">
                  <c:v>-8.7424420253952584E-2</c:v>
                </c:pt>
                <c:pt idx="10">
                  <c:v>-8.8820266758631639E-2</c:v>
                </c:pt>
                <c:pt idx="11">
                  <c:v>-9.0709953222034567E-2</c:v>
                </c:pt>
                <c:pt idx="12">
                  <c:v>-9.1015798442222295E-2</c:v>
                </c:pt>
                <c:pt idx="13">
                  <c:v>-9.2451640283874092E-2</c:v>
                </c:pt>
                <c:pt idx="14">
                  <c:v>-9.3945943926216358E-2</c:v>
                </c:pt>
                <c:pt idx="15">
                  <c:v>-9.8269254689793306E-2</c:v>
                </c:pt>
                <c:pt idx="16">
                  <c:v>-0.10013277792229791</c:v>
                </c:pt>
                <c:pt idx="17">
                  <c:v>-0.10335949214163398</c:v>
                </c:pt>
                <c:pt idx="18">
                  <c:v>-0.10528197529966443</c:v>
                </c:pt>
                <c:pt idx="19">
                  <c:v>-0.10954967680770522</c:v>
                </c:pt>
                <c:pt idx="20">
                  <c:v>-0.1126155163231457</c:v>
                </c:pt>
                <c:pt idx="21">
                  <c:v>-0.11496314350605474</c:v>
                </c:pt>
                <c:pt idx="22">
                  <c:v>-0.11637718861859048</c:v>
                </c:pt>
                <c:pt idx="23">
                  <c:v>-0.11696535491812199</c:v>
                </c:pt>
                <c:pt idx="24">
                  <c:v>-0.11849405586780826</c:v>
                </c:pt>
                <c:pt idx="25">
                  <c:v>-0.11956158061563371</c:v>
                </c:pt>
                <c:pt idx="26">
                  <c:v>-0.11803084453425772</c:v>
                </c:pt>
                <c:pt idx="27">
                  <c:v>-0.11835609771895605</c:v>
                </c:pt>
                <c:pt idx="28">
                  <c:v>-0.11801367653995287</c:v>
                </c:pt>
                <c:pt idx="29">
                  <c:v>-0.11665393936795343</c:v>
                </c:pt>
                <c:pt idx="30">
                  <c:v>-0.11664740816233687</c:v>
                </c:pt>
                <c:pt idx="31">
                  <c:v>-0.11933107265520759</c:v>
                </c:pt>
                <c:pt idx="32">
                  <c:v>-0.12118313653447843</c:v>
                </c:pt>
                <c:pt idx="33">
                  <c:v>-0.12579054763672837</c:v>
                </c:pt>
                <c:pt idx="34">
                  <c:v>-0.12795512541518417</c:v>
                </c:pt>
                <c:pt idx="35">
                  <c:v>-0.13025059618659174</c:v>
                </c:pt>
                <c:pt idx="36">
                  <c:v>-0.13203115604895388</c:v>
                </c:pt>
                <c:pt idx="37">
                  <c:v>-0.13232161016728983</c:v>
                </c:pt>
                <c:pt idx="38">
                  <c:v>-0.13160981030579533</c:v>
                </c:pt>
                <c:pt idx="39">
                  <c:v>-0.13227323973783778</c:v>
                </c:pt>
                <c:pt idx="40">
                  <c:v>-0.13155077200356535</c:v>
                </c:pt>
                <c:pt idx="41">
                  <c:v>-0.13183943524026032</c:v>
                </c:pt>
                <c:pt idx="42">
                  <c:v>-0.13156098550832562</c:v>
                </c:pt>
                <c:pt idx="43">
                  <c:v>-0.13161682084432891</c:v>
                </c:pt>
                <c:pt idx="44">
                  <c:v>-0.13157365651626751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97F-814B-85C7-4A4DB8C188A4}"/>
            </c:ext>
          </c:extLst>
        </c:ser>
        <c:ser>
          <c:idx val="12"/>
          <c:order val="12"/>
          <c:tx>
            <c:strRef>
              <c:f>CSP!$AZ$3</c:f>
              <c:strCache>
                <c:ptCount val="1"/>
                <c:pt idx="0">
                  <c:v>Y02E  10/44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CSP!$AZ$4:$AZ$48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-5.7921096892134427E-2</c:v>
                </c:pt>
                <c:pt idx="2">
                  <c:v>-6.2403355533384608E-2</c:v>
                </c:pt>
                <c:pt idx="3">
                  <c:v>-6.6938112278407624E-2</c:v>
                </c:pt>
                <c:pt idx="4">
                  <c:v>-7.4464359779935041E-2</c:v>
                </c:pt>
                <c:pt idx="5">
                  <c:v>-7.7447006206586733E-2</c:v>
                </c:pt>
                <c:pt idx="6">
                  <c:v>-8.0071564848630761E-2</c:v>
                </c:pt>
                <c:pt idx="7">
                  <c:v>-8.3462037000248013E-2</c:v>
                </c:pt>
                <c:pt idx="8">
                  <c:v>-8.5758784668595323E-2</c:v>
                </c:pt>
                <c:pt idx="9">
                  <c:v>-8.7424420253952584E-2</c:v>
                </c:pt>
                <c:pt idx="10">
                  <c:v>-8.8820266758631639E-2</c:v>
                </c:pt>
                <c:pt idx="11">
                  <c:v>-9.0709953222034567E-2</c:v>
                </c:pt>
                <c:pt idx="12">
                  <c:v>-9.1015798442222295E-2</c:v>
                </c:pt>
                <c:pt idx="13">
                  <c:v>-9.2451640283874092E-2</c:v>
                </c:pt>
                <c:pt idx="14">
                  <c:v>-9.3945943926216358E-2</c:v>
                </c:pt>
                <c:pt idx="15">
                  <c:v>-9.8269254689793306E-2</c:v>
                </c:pt>
                <c:pt idx="16">
                  <c:v>-0.10013277792229791</c:v>
                </c:pt>
                <c:pt idx="17">
                  <c:v>-0.10335949214163398</c:v>
                </c:pt>
                <c:pt idx="18">
                  <c:v>-0.10528197529966443</c:v>
                </c:pt>
                <c:pt idx="19">
                  <c:v>-0.10954967680770522</c:v>
                </c:pt>
                <c:pt idx="20">
                  <c:v>-0.1126155163231457</c:v>
                </c:pt>
                <c:pt idx="21">
                  <c:v>-0.11496314350605474</c:v>
                </c:pt>
                <c:pt idx="22">
                  <c:v>-0.11637718861859048</c:v>
                </c:pt>
                <c:pt idx="23">
                  <c:v>-0.11696535491812199</c:v>
                </c:pt>
                <c:pt idx="24">
                  <c:v>-0.11849405586780826</c:v>
                </c:pt>
                <c:pt idx="25">
                  <c:v>-0.12013096851099614</c:v>
                </c:pt>
                <c:pt idx="26">
                  <c:v>-0.11856585399588138</c:v>
                </c:pt>
                <c:pt idx="27">
                  <c:v>-0.11886095667871455</c:v>
                </c:pt>
                <c:pt idx="28">
                  <c:v>-0.11848087851527855</c:v>
                </c:pt>
                <c:pt idx="29">
                  <c:v>-0.11707348601508627</c:v>
                </c:pt>
                <c:pt idx="30">
                  <c:v>-0.11700970574260772</c:v>
                </c:pt>
                <c:pt idx="31">
                  <c:v>-0.11964108505708748</c:v>
                </c:pt>
                <c:pt idx="32">
                  <c:v>-0.12144344882134017</c:v>
                </c:pt>
                <c:pt idx="33">
                  <c:v>-0.12601915380177353</c:v>
                </c:pt>
                <c:pt idx="34">
                  <c:v>-0.12815689253892726</c:v>
                </c:pt>
                <c:pt idx="35">
                  <c:v>-0.13043675892791329</c:v>
                </c:pt>
                <c:pt idx="36">
                  <c:v>-0.13220837789413842</c:v>
                </c:pt>
                <c:pt idx="37">
                  <c:v>-0.13249075121372378</c:v>
                </c:pt>
                <c:pt idx="38">
                  <c:v>-0.13177123064245944</c:v>
                </c:pt>
                <c:pt idx="39">
                  <c:v>-0.13243001670049848</c:v>
                </c:pt>
                <c:pt idx="40">
                  <c:v>-0.13170229711434644</c:v>
                </c:pt>
                <c:pt idx="41">
                  <c:v>-0.13196381442087934</c:v>
                </c:pt>
                <c:pt idx="42">
                  <c:v>-0.13168145997279612</c:v>
                </c:pt>
                <c:pt idx="43">
                  <c:v>-0.13173469693051909</c:v>
                </c:pt>
                <c:pt idx="44">
                  <c:v>-0.13169038832225821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97F-814B-85C7-4A4DB8C188A4}"/>
            </c:ext>
          </c:extLst>
        </c:ser>
        <c:ser>
          <c:idx val="13"/>
          <c:order val="13"/>
          <c:tx>
            <c:strRef>
              <c:f>CSP!$BA$3</c:f>
              <c:strCache>
                <c:ptCount val="1"/>
                <c:pt idx="0">
                  <c:v>Y02E  10/46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CSP!$BA$4:$BA$48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-5.7996794672420138E-2</c:v>
                </c:pt>
                <c:pt idx="2">
                  <c:v>-6.2459984246951761E-2</c:v>
                </c:pt>
                <c:pt idx="3">
                  <c:v>-6.6986293202252245E-2</c:v>
                </c:pt>
                <c:pt idx="4">
                  <c:v>-7.4515266626106968E-2</c:v>
                </c:pt>
                <c:pt idx="5">
                  <c:v>-7.7405036902213675E-2</c:v>
                </c:pt>
                <c:pt idx="6">
                  <c:v>-7.9872564913808675E-2</c:v>
                </c:pt>
                <c:pt idx="7">
                  <c:v>-8.3152348300990497E-2</c:v>
                </c:pt>
                <c:pt idx="8">
                  <c:v>-8.5411365252290317E-2</c:v>
                </c:pt>
                <c:pt idx="9">
                  <c:v>-8.7015042459624548E-2</c:v>
                </c:pt>
                <c:pt idx="10">
                  <c:v>-8.8394779445518323E-2</c:v>
                </c:pt>
                <c:pt idx="11">
                  <c:v>-9.0257460586041782E-2</c:v>
                </c:pt>
                <c:pt idx="12">
                  <c:v>-9.0610623527037082E-2</c:v>
                </c:pt>
                <c:pt idx="13">
                  <c:v>-9.2533134151519092E-2</c:v>
                </c:pt>
                <c:pt idx="14">
                  <c:v>-9.4300467794274034E-2</c:v>
                </c:pt>
                <c:pt idx="15">
                  <c:v>-9.8520208839306345E-2</c:v>
                </c:pt>
                <c:pt idx="16">
                  <c:v>-0.10033860296571862</c:v>
                </c:pt>
                <c:pt idx="17">
                  <c:v>-0.10436800157833503</c:v>
                </c:pt>
                <c:pt idx="18">
                  <c:v>-0.10670212666510892</c:v>
                </c:pt>
                <c:pt idx="19">
                  <c:v>-0.11084877404470994</c:v>
                </c:pt>
                <c:pt idx="20">
                  <c:v>-0.11429153997043784</c:v>
                </c:pt>
                <c:pt idx="21">
                  <c:v>-0.11654276825510346</c:v>
                </c:pt>
                <c:pt idx="22">
                  <c:v>-0.11788943722153922</c:v>
                </c:pt>
                <c:pt idx="23">
                  <c:v>-0.11830163906588775</c:v>
                </c:pt>
                <c:pt idx="24">
                  <c:v>-0.11975407387294201</c:v>
                </c:pt>
                <c:pt idx="25">
                  <c:v>-0.12127130932998365</c:v>
                </c:pt>
                <c:pt idx="26">
                  <c:v>-0.11964141564520514</c:v>
                </c:pt>
                <c:pt idx="27">
                  <c:v>-0.1201715924209934</c:v>
                </c:pt>
                <c:pt idx="28">
                  <c:v>-0.11997506762088306</c:v>
                </c:pt>
                <c:pt idx="29">
                  <c:v>-0.11838149165131973</c:v>
                </c:pt>
                <c:pt idx="30">
                  <c:v>-0.11618257612167748</c:v>
                </c:pt>
                <c:pt idx="31">
                  <c:v>-0.11894318728509701</c:v>
                </c:pt>
                <c:pt idx="32">
                  <c:v>-0.1213071822457692</c:v>
                </c:pt>
                <c:pt idx="33">
                  <c:v>-0.1255611435364471</c:v>
                </c:pt>
                <c:pt idx="34">
                  <c:v>-0.12781984789723844</c:v>
                </c:pt>
                <c:pt idx="35">
                  <c:v>-0.1303516996427676</c:v>
                </c:pt>
                <c:pt idx="36">
                  <c:v>-0.13225106029959788</c:v>
                </c:pt>
                <c:pt idx="37">
                  <c:v>-0.13240410235599898</c:v>
                </c:pt>
                <c:pt idx="38">
                  <c:v>-0.13169066084660763</c:v>
                </c:pt>
                <c:pt idx="39">
                  <c:v>-0.13227316438279368</c:v>
                </c:pt>
                <c:pt idx="40">
                  <c:v>-0.13171648707058425</c:v>
                </c:pt>
                <c:pt idx="41">
                  <c:v>-0.13206997247780683</c:v>
                </c:pt>
                <c:pt idx="42">
                  <c:v>-0.13178159771486286</c:v>
                </c:pt>
                <c:pt idx="43">
                  <c:v>-0.13179520864492389</c:v>
                </c:pt>
                <c:pt idx="44">
                  <c:v>-0.13175280035284154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97F-814B-85C7-4A4DB8C188A4}"/>
            </c:ext>
          </c:extLst>
        </c:ser>
        <c:ser>
          <c:idx val="14"/>
          <c:order val="14"/>
          <c:tx>
            <c:strRef>
              <c:f>CSP!$BB$3</c:f>
              <c:strCache>
                <c:ptCount val="1"/>
                <c:pt idx="0">
                  <c:v>Y02E  10/47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CSP!$BB$4:$BB$48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-5.7996794672420138E-2</c:v>
                </c:pt>
                <c:pt idx="2">
                  <c:v>-6.2459984246951761E-2</c:v>
                </c:pt>
                <c:pt idx="3">
                  <c:v>-6.6986293202252245E-2</c:v>
                </c:pt>
                <c:pt idx="4">
                  <c:v>-7.4515266626106968E-2</c:v>
                </c:pt>
                <c:pt idx="5">
                  <c:v>-7.7405036902213675E-2</c:v>
                </c:pt>
                <c:pt idx="6">
                  <c:v>-7.9872564913808675E-2</c:v>
                </c:pt>
                <c:pt idx="7">
                  <c:v>-8.3152348300990497E-2</c:v>
                </c:pt>
                <c:pt idx="8">
                  <c:v>-8.5411365252290317E-2</c:v>
                </c:pt>
                <c:pt idx="9">
                  <c:v>-8.7015042459624548E-2</c:v>
                </c:pt>
                <c:pt idx="10">
                  <c:v>-8.8394779445518323E-2</c:v>
                </c:pt>
                <c:pt idx="11">
                  <c:v>-9.0257460586041782E-2</c:v>
                </c:pt>
                <c:pt idx="12">
                  <c:v>-9.0610623527037082E-2</c:v>
                </c:pt>
                <c:pt idx="13">
                  <c:v>-9.2533134151519092E-2</c:v>
                </c:pt>
                <c:pt idx="14">
                  <c:v>-9.4300467794274034E-2</c:v>
                </c:pt>
                <c:pt idx="15">
                  <c:v>-9.8520208839306345E-2</c:v>
                </c:pt>
                <c:pt idx="16">
                  <c:v>-0.10033860296571862</c:v>
                </c:pt>
                <c:pt idx="17">
                  <c:v>-0.10436800157833503</c:v>
                </c:pt>
                <c:pt idx="18">
                  <c:v>-0.10670212666510892</c:v>
                </c:pt>
                <c:pt idx="19">
                  <c:v>-0.11084877404470994</c:v>
                </c:pt>
                <c:pt idx="20">
                  <c:v>-0.11429153997043784</c:v>
                </c:pt>
                <c:pt idx="21">
                  <c:v>-0.11654276825510346</c:v>
                </c:pt>
                <c:pt idx="22">
                  <c:v>-0.11788943722153922</c:v>
                </c:pt>
                <c:pt idx="23">
                  <c:v>-0.11830163906588775</c:v>
                </c:pt>
                <c:pt idx="24">
                  <c:v>-0.11975407387294201</c:v>
                </c:pt>
                <c:pt idx="25">
                  <c:v>-0.12127130932998365</c:v>
                </c:pt>
                <c:pt idx="26">
                  <c:v>-0.11964141564520514</c:v>
                </c:pt>
                <c:pt idx="27">
                  <c:v>-0.1201715924209934</c:v>
                </c:pt>
                <c:pt idx="28">
                  <c:v>-0.11997506762088306</c:v>
                </c:pt>
                <c:pt idx="29">
                  <c:v>-0.11838149165131973</c:v>
                </c:pt>
                <c:pt idx="30">
                  <c:v>-0.11618257612167748</c:v>
                </c:pt>
                <c:pt idx="31">
                  <c:v>-0.11894318728509701</c:v>
                </c:pt>
                <c:pt idx="32">
                  <c:v>-0.1213071822457692</c:v>
                </c:pt>
                <c:pt idx="33">
                  <c:v>-0.1255611435364471</c:v>
                </c:pt>
                <c:pt idx="34">
                  <c:v>-0.12781984789723844</c:v>
                </c:pt>
                <c:pt idx="35">
                  <c:v>-0.1303516996427676</c:v>
                </c:pt>
                <c:pt idx="36">
                  <c:v>-0.13225106029959788</c:v>
                </c:pt>
                <c:pt idx="37">
                  <c:v>-0.13240410235599898</c:v>
                </c:pt>
                <c:pt idx="38">
                  <c:v>-0.13173569651173622</c:v>
                </c:pt>
                <c:pt idx="39">
                  <c:v>-0.13231465603000747</c:v>
                </c:pt>
                <c:pt idx="40">
                  <c:v>-0.13174381944121272</c:v>
                </c:pt>
                <c:pt idx="41">
                  <c:v>-0.13199838119988561</c:v>
                </c:pt>
                <c:pt idx="42">
                  <c:v>-0.13168500382383996</c:v>
                </c:pt>
                <c:pt idx="43">
                  <c:v>-0.13164202017279791</c:v>
                </c:pt>
                <c:pt idx="44">
                  <c:v>-0.13161480824943828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97F-814B-85C7-4A4DB8C188A4}"/>
            </c:ext>
          </c:extLst>
        </c:ser>
        <c:ser>
          <c:idx val="15"/>
          <c:order val="15"/>
          <c:tx>
            <c:strRef>
              <c:f>CSP!$BC$3</c:f>
              <c:strCache>
                <c:ptCount val="1"/>
                <c:pt idx="0">
                  <c:v>Y02E  10/56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CSP!$BC$4:$BC$48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-5.7996794672420138E-2</c:v>
                </c:pt>
                <c:pt idx="2">
                  <c:v>-6.2826668146127473E-2</c:v>
                </c:pt>
                <c:pt idx="3">
                  <c:v>-6.7208001240861348E-2</c:v>
                </c:pt>
                <c:pt idx="4">
                  <c:v>-7.4668480331976039E-2</c:v>
                </c:pt>
                <c:pt idx="5">
                  <c:v>-7.7548422855705401E-2</c:v>
                </c:pt>
                <c:pt idx="6">
                  <c:v>-8.022200978542704E-2</c:v>
                </c:pt>
                <c:pt idx="7">
                  <c:v>-8.3824698646113416E-2</c:v>
                </c:pt>
                <c:pt idx="8">
                  <c:v>-8.6020330537741052E-2</c:v>
                </c:pt>
                <c:pt idx="9">
                  <c:v>-8.8031864501336377E-2</c:v>
                </c:pt>
                <c:pt idx="10">
                  <c:v>-8.9387374502550077E-2</c:v>
                </c:pt>
                <c:pt idx="11">
                  <c:v>-9.1202132766603605E-2</c:v>
                </c:pt>
                <c:pt idx="12">
                  <c:v>-9.1526832375407818E-2</c:v>
                </c:pt>
                <c:pt idx="13">
                  <c:v>-9.3378037684090032E-2</c:v>
                </c:pt>
                <c:pt idx="14">
                  <c:v>-9.5492423793883119E-2</c:v>
                </c:pt>
                <c:pt idx="15">
                  <c:v>-0.10042485522000499</c:v>
                </c:pt>
                <c:pt idx="16">
                  <c:v>-0.10317935815488288</c:v>
                </c:pt>
                <c:pt idx="17">
                  <c:v>-0.10741076594290033</c:v>
                </c:pt>
                <c:pt idx="18">
                  <c:v>-0.10964152979066011</c:v>
                </c:pt>
                <c:pt idx="19">
                  <c:v>-0.11478042575253056</c:v>
                </c:pt>
                <c:pt idx="20">
                  <c:v>-0.11825299022292457</c:v>
                </c:pt>
                <c:pt idx="21">
                  <c:v>-0.12101951350483942</c:v>
                </c:pt>
                <c:pt idx="22">
                  <c:v>-0.12371870743953151</c:v>
                </c:pt>
                <c:pt idx="23">
                  <c:v>-0.12417709150675005</c:v>
                </c:pt>
                <c:pt idx="24">
                  <c:v>-0.12605968553201852</c:v>
                </c:pt>
                <c:pt idx="25">
                  <c:v>-0.12749648069037878</c:v>
                </c:pt>
                <c:pt idx="26">
                  <c:v>-0.12690358441206651</c:v>
                </c:pt>
                <c:pt idx="27">
                  <c:v>-0.12736929200429103</c:v>
                </c:pt>
                <c:pt idx="28">
                  <c:v>-0.12791183742354806</c:v>
                </c:pt>
                <c:pt idx="29">
                  <c:v>-0.12640895023206511</c:v>
                </c:pt>
                <c:pt idx="30">
                  <c:v>-0.12432707866345805</c:v>
                </c:pt>
                <c:pt idx="31">
                  <c:v>-0.12760993149896871</c:v>
                </c:pt>
                <c:pt idx="32">
                  <c:v>-0.13117195855960662</c:v>
                </c:pt>
                <c:pt idx="33">
                  <c:v>-0.13530994758654091</c:v>
                </c:pt>
                <c:pt idx="34">
                  <c:v>-0.13874049822682044</c:v>
                </c:pt>
                <c:pt idx="35">
                  <c:v>-0.14184115120108542</c:v>
                </c:pt>
                <c:pt idx="36">
                  <c:v>-0.14370714539179663</c:v>
                </c:pt>
                <c:pt idx="37">
                  <c:v>-0.14409161157658723</c:v>
                </c:pt>
                <c:pt idx="38">
                  <c:v>-0.144601907795604</c:v>
                </c:pt>
                <c:pt idx="39">
                  <c:v>-0.146227104198137</c:v>
                </c:pt>
                <c:pt idx="40">
                  <c:v>-0.14625630131021194</c:v>
                </c:pt>
                <c:pt idx="41">
                  <c:v>-0.14721357402048463</c:v>
                </c:pt>
                <c:pt idx="42">
                  <c:v>-0.14741471547801166</c:v>
                </c:pt>
                <c:pt idx="43">
                  <c:v>-0.14775182442569945</c:v>
                </c:pt>
                <c:pt idx="44">
                  <c:v>-0.14796079211358371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97F-814B-85C7-4A4DB8C188A4}"/>
            </c:ext>
          </c:extLst>
        </c:ser>
        <c:ser>
          <c:idx val="16"/>
          <c:order val="16"/>
          <c:tx>
            <c:strRef>
              <c:f>CSP!$BD$3</c:f>
              <c:strCache>
                <c:ptCount val="1"/>
                <c:pt idx="0">
                  <c:v>Y02E  10/60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CSP!$BD$4:$BD$48</c:f>
              <c:numCache>
                <c:formatCode>0.00%</c:formatCode>
                <c:ptCount val="45"/>
                <c:pt idx="0">
                  <c:v>-6.070303819671885E-2</c:v>
                </c:pt>
                <c:pt idx="1">
                  <c:v>-5.7996794672420138E-2</c:v>
                </c:pt>
                <c:pt idx="2">
                  <c:v>-6.2826668146127473E-2</c:v>
                </c:pt>
                <c:pt idx="3">
                  <c:v>-6.72232076663829E-2</c:v>
                </c:pt>
                <c:pt idx="4">
                  <c:v>-7.4659338012228793E-2</c:v>
                </c:pt>
                <c:pt idx="5">
                  <c:v>-7.753297875138776E-2</c:v>
                </c:pt>
                <c:pt idx="6">
                  <c:v>-8.0201321977806272E-2</c:v>
                </c:pt>
                <c:pt idx="7">
                  <c:v>-8.3796845576794343E-2</c:v>
                </c:pt>
                <c:pt idx="8">
                  <c:v>-8.5988889778703892E-2</c:v>
                </c:pt>
                <c:pt idx="9">
                  <c:v>-8.7996879802920147E-2</c:v>
                </c:pt>
                <c:pt idx="10">
                  <c:v>-8.9350987115582314E-2</c:v>
                </c:pt>
                <c:pt idx="11">
                  <c:v>-9.1163468189759622E-2</c:v>
                </c:pt>
                <c:pt idx="12">
                  <c:v>-9.1488496204173431E-2</c:v>
                </c:pt>
                <c:pt idx="13">
                  <c:v>-9.3337597307804998E-2</c:v>
                </c:pt>
                <c:pt idx="14">
                  <c:v>-9.5449339349603424E-2</c:v>
                </c:pt>
                <c:pt idx="15">
                  <c:v>-0.10037422198625456</c:v>
                </c:pt>
                <c:pt idx="16">
                  <c:v>-0.1031248827145208</c:v>
                </c:pt>
                <c:pt idx="17">
                  <c:v>-0.10735009319123245</c:v>
                </c:pt>
                <c:pt idx="18">
                  <c:v>-0.10957928911278625</c:v>
                </c:pt>
                <c:pt idx="19">
                  <c:v>-0.11471158674811566</c:v>
                </c:pt>
                <c:pt idx="20">
                  <c:v>-0.11818090942502157</c:v>
                </c:pt>
                <c:pt idx="21">
                  <c:v>-0.12094583769540768</c:v>
                </c:pt>
                <c:pt idx="22">
                  <c:v>-0.12364362925774386</c:v>
                </c:pt>
                <c:pt idx="23">
                  <c:v>-0.12410453678317079</c:v>
                </c:pt>
                <c:pt idx="24">
                  <c:v>-0.12598697873748987</c:v>
                </c:pt>
                <c:pt idx="25">
                  <c:v>-0.12742550646437778</c:v>
                </c:pt>
                <c:pt idx="26">
                  <c:v>-0.12683757777743032</c:v>
                </c:pt>
                <c:pt idx="27">
                  <c:v>-0.12730685940196473</c:v>
                </c:pt>
                <c:pt idx="28">
                  <c:v>-0.12785440850957275</c:v>
                </c:pt>
                <c:pt idx="29">
                  <c:v>-0.12626512987956606</c:v>
                </c:pt>
                <c:pt idx="30">
                  <c:v>-0.12411581623424195</c:v>
                </c:pt>
                <c:pt idx="31">
                  <c:v>-0.12738142952265907</c:v>
                </c:pt>
                <c:pt idx="32">
                  <c:v>-0.13096725381082996</c:v>
                </c:pt>
                <c:pt idx="33">
                  <c:v>-0.13519460386409876</c:v>
                </c:pt>
                <c:pt idx="34">
                  <c:v>-0.13850290722254444</c:v>
                </c:pt>
                <c:pt idx="35">
                  <c:v>-0.14134641330143649</c:v>
                </c:pt>
                <c:pt idx="36">
                  <c:v>-0.14323909477733943</c:v>
                </c:pt>
                <c:pt idx="37">
                  <c:v>-0.14357992729528801</c:v>
                </c:pt>
                <c:pt idx="38">
                  <c:v>-0.14419977855220967</c:v>
                </c:pt>
                <c:pt idx="39">
                  <c:v>-0.14593076205191002</c:v>
                </c:pt>
                <c:pt idx="40">
                  <c:v>-0.14591287726562363</c:v>
                </c:pt>
                <c:pt idx="41">
                  <c:v>-0.14685645494991939</c:v>
                </c:pt>
                <c:pt idx="42">
                  <c:v>-0.14698293901790238</c:v>
                </c:pt>
                <c:pt idx="43">
                  <c:v>-0.14732659368771228</c:v>
                </c:pt>
                <c:pt idx="44">
                  <c:v>-0.1475377340887466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97F-814B-85C7-4A4DB8C188A4}"/>
            </c:ext>
          </c:extLst>
        </c:ser>
        <c:ser>
          <c:idx val="17"/>
          <c:order val="17"/>
          <c:tx>
            <c:strRef>
              <c:f>CSP!$BE$3</c:f>
              <c:strCache>
                <c:ptCount val="1"/>
                <c:pt idx="0">
                  <c:v>Y02B  10/20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CSP!$BE$4:$BE$48</c:f>
              <c:numCache>
                <c:formatCode>0.00%</c:formatCode>
                <c:ptCount val="45"/>
                <c:pt idx="0">
                  <c:v>-6.1176998913122005E-2</c:v>
                </c:pt>
                <c:pt idx="1">
                  <c:v>-5.8754863354609554E-2</c:v>
                </c:pt>
                <c:pt idx="2">
                  <c:v>-6.4488692174985207E-2</c:v>
                </c:pt>
                <c:pt idx="3">
                  <c:v>-6.8407368936707957E-2</c:v>
                </c:pt>
                <c:pt idx="4">
                  <c:v>-7.5417847535346971E-2</c:v>
                </c:pt>
                <c:pt idx="5">
                  <c:v>-7.8820933780168856E-2</c:v>
                </c:pt>
                <c:pt idx="6">
                  <c:v>-8.2445623186710226E-2</c:v>
                </c:pt>
                <c:pt idx="7">
                  <c:v>-8.5644445371247047E-2</c:v>
                </c:pt>
                <c:pt idx="8">
                  <c:v>-8.8020320749807035E-2</c:v>
                </c:pt>
                <c:pt idx="9">
                  <c:v>-9.0292880150930843E-2</c:v>
                </c:pt>
                <c:pt idx="10">
                  <c:v>-9.1483309378074695E-2</c:v>
                </c:pt>
                <c:pt idx="11">
                  <c:v>-9.3144947420596425E-2</c:v>
                </c:pt>
                <c:pt idx="12">
                  <c:v>-9.3432624774600015E-2</c:v>
                </c:pt>
                <c:pt idx="13">
                  <c:v>-9.5115987149862469E-2</c:v>
                </c:pt>
                <c:pt idx="14">
                  <c:v>-9.7377013531366075E-2</c:v>
                </c:pt>
                <c:pt idx="15">
                  <c:v>-0.10214082932983781</c:v>
                </c:pt>
                <c:pt idx="16">
                  <c:v>-0.10518067714465862</c:v>
                </c:pt>
                <c:pt idx="17">
                  <c:v>-0.10944657111477163</c:v>
                </c:pt>
                <c:pt idx="18">
                  <c:v>-0.1117540870988748</c:v>
                </c:pt>
                <c:pt idx="19">
                  <c:v>-0.11715407297950986</c:v>
                </c:pt>
                <c:pt idx="20">
                  <c:v>-0.12118993487229801</c:v>
                </c:pt>
                <c:pt idx="21">
                  <c:v>-0.12417051013283087</c:v>
                </c:pt>
                <c:pt idx="22">
                  <c:v>-0.12654614778671913</c:v>
                </c:pt>
                <c:pt idx="23">
                  <c:v>-0.12729337006631636</c:v>
                </c:pt>
                <c:pt idx="24">
                  <c:v>-0.12959549112748381</c:v>
                </c:pt>
                <c:pt idx="25">
                  <c:v>-0.1308089987657467</c:v>
                </c:pt>
                <c:pt idx="26">
                  <c:v>-0.12890882286435801</c:v>
                </c:pt>
                <c:pt idx="27">
                  <c:v>-0.12950197472322478</c:v>
                </c:pt>
                <c:pt idx="28">
                  <c:v>-0.13018926398577646</c:v>
                </c:pt>
                <c:pt idx="29">
                  <c:v>-0.12859594795199303</c:v>
                </c:pt>
                <c:pt idx="30">
                  <c:v>-0.12694825778752661</c:v>
                </c:pt>
                <c:pt idx="31">
                  <c:v>-0.13019931287687581</c:v>
                </c:pt>
                <c:pt idx="32">
                  <c:v>-0.13317264432716402</c:v>
                </c:pt>
                <c:pt idx="33">
                  <c:v>-0.13785346489200134</c:v>
                </c:pt>
                <c:pt idx="34">
                  <c:v>-0.14094467144879175</c:v>
                </c:pt>
                <c:pt idx="35">
                  <c:v>-0.1437014263366897</c:v>
                </c:pt>
                <c:pt idx="36">
                  <c:v>-0.1455539039438013</c:v>
                </c:pt>
                <c:pt idx="37">
                  <c:v>-0.14559635056247267</c:v>
                </c:pt>
                <c:pt idx="38">
                  <c:v>-0.14611722865686139</c:v>
                </c:pt>
                <c:pt idx="39">
                  <c:v>-0.14780134075829388</c:v>
                </c:pt>
                <c:pt idx="40">
                  <c:v>-0.1479108578226912</c:v>
                </c:pt>
                <c:pt idx="41">
                  <c:v>-0.14874264295767758</c:v>
                </c:pt>
                <c:pt idx="42">
                  <c:v>-0.14866221310604033</c:v>
                </c:pt>
                <c:pt idx="43">
                  <c:v>-0.14897753891129994</c:v>
                </c:pt>
                <c:pt idx="44">
                  <c:v>-0.14919165380934785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97F-814B-85C7-4A4DB8C188A4}"/>
            </c:ext>
          </c:extLst>
        </c:ser>
        <c:ser>
          <c:idx val="18"/>
          <c:order val="18"/>
          <c:tx>
            <c:strRef>
              <c:f>CSP!$BF$3</c:f>
              <c:strCache>
                <c:ptCount val="1"/>
                <c:pt idx="0">
                  <c:v>F24D2200/14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CSP!$BF$4:$BF$48</c:f>
              <c:numCache>
                <c:formatCode>0.00%</c:formatCode>
                <c:ptCount val="45"/>
                <c:pt idx="0">
                  <c:v>-6.1176998913122005E-2</c:v>
                </c:pt>
                <c:pt idx="1">
                  <c:v>-5.8754863354609554E-2</c:v>
                </c:pt>
                <c:pt idx="2">
                  <c:v>-6.4488692174985207E-2</c:v>
                </c:pt>
                <c:pt idx="3">
                  <c:v>-6.8407368936707957E-2</c:v>
                </c:pt>
                <c:pt idx="4">
                  <c:v>-7.5417847535346971E-2</c:v>
                </c:pt>
                <c:pt idx="5">
                  <c:v>-7.8820933780168856E-2</c:v>
                </c:pt>
                <c:pt idx="6">
                  <c:v>-8.2445623186710226E-2</c:v>
                </c:pt>
                <c:pt idx="7">
                  <c:v>-8.5644445371247047E-2</c:v>
                </c:pt>
                <c:pt idx="8">
                  <c:v>-8.8020320749807035E-2</c:v>
                </c:pt>
                <c:pt idx="9">
                  <c:v>-9.0292880150930843E-2</c:v>
                </c:pt>
                <c:pt idx="10">
                  <c:v>-9.1483309378074695E-2</c:v>
                </c:pt>
                <c:pt idx="11">
                  <c:v>-9.3144947420596425E-2</c:v>
                </c:pt>
                <c:pt idx="12">
                  <c:v>-9.3432624774600015E-2</c:v>
                </c:pt>
                <c:pt idx="13">
                  <c:v>-9.5115987149862469E-2</c:v>
                </c:pt>
                <c:pt idx="14">
                  <c:v>-9.7377013531366075E-2</c:v>
                </c:pt>
                <c:pt idx="15">
                  <c:v>-0.10214082932983781</c:v>
                </c:pt>
                <c:pt idx="16">
                  <c:v>-0.10518067714465862</c:v>
                </c:pt>
                <c:pt idx="17">
                  <c:v>-0.10944657111477163</c:v>
                </c:pt>
                <c:pt idx="18">
                  <c:v>-0.1117540870988748</c:v>
                </c:pt>
                <c:pt idx="19">
                  <c:v>-0.11715407297950986</c:v>
                </c:pt>
                <c:pt idx="20">
                  <c:v>-0.12118993487229801</c:v>
                </c:pt>
                <c:pt idx="21">
                  <c:v>-0.12417051013283087</c:v>
                </c:pt>
                <c:pt idx="22">
                  <c:v>-0.12654614778671913</c:v>
                </c:pt>
                <c:pt idx="23">
                  <c:v>-0.12729337006631636</c:v>
                </c:pt>
                <c:pt idx="24">
                  <c:v>-0.12959549112748381</c:v>
                </c:pt>
                <c:pt idx="25">
                  <c:v>-0.1308089987657467</c:v>
                </c:pt>
                <c:pt idx="26">
                  <c:v>-0.12906294959249853</c:v>
                </c:pt>
                <c:pt idx="27">
                  <c:v>-0.12964652277077116</c:v>
                </c:pt>
                <c:pt idx="28">
                  <c:v>-0.13032100807438518</c:v>
                </c:pt>
                <c:pt idx="29">
                  <c:v>-0.12871280197519008</c:v>
                </c:pt>
                <c:pt idx="30">
                  <c:v>-0.12704698507158563</c:v>
                </c:pt>
                <c:pt idx="31">
                  <c:v>-0.13028274228210723</c:v>
                </c:pt>
                <c:pt idx="32">
                  <c:v>-0.13324150025969561</c:v>
                </c:pt>
                <c:pt idx="33">
                  <c:v>-0.13791290775771869</c:v>
                </c:pt>
                <c:pt idx="34">
                  <c:v>-0.14099649988028684</c:v>
                </c:pt>
                <c:pt idx="35">
                  <c:v>-0.14374852512712299</c:v>
                </c:pt>
                <c:pt idx="36">
                  <c:v>-0.1455980794158579</c:v>
                </c:pt>
                <c:pt idx="37">
                  <c:v>-0.14563771633072631</c:v>
                </c:pt>
                <c:pt idx="38">
                  <c:v>-0.14615634189788695</c:v>
                </c:pt>
                <c:pt idx="39">
                  <c:v>-0.14783881160089007</c:v>
                </c:pt>
                <c:pt idx="40">
                  <c:v>-0.14794689505496605</c:v>
                </c:pt>
                <c:pt idx="41">
                  <c:v>-0.14876452651883454</c:v>
                </c:pt>
                <c:pt idx="42">
                  <c:v>-0.14868325571716068</c:v>
                </c:pt>
                <c:pt idx="43">
                  <c:v>-0.14899791165592868</c:v>
                </c:pt>
                <c:pt idx="44">
                  <c:v>-0.14919327779653169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97F-814B-85C7-4A4DB8C188A4}"/>
            </c:ext>
          </c:extLst>
        </c:ser>
        <c:ser>
          <c:idx val="19"/>
          <c:order val="19"/>
          <c:tx>
            <c:strRef>
              <c:f>CSP!$BG$3</c:f>
              <c:strCache>
                <c:ptCount val="1"/>
                <c:pt idx="0">
                  <c:v>Y02A  30/272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CSP!$BG$4:$BG$48</c:f>
              <c:numCache>
                <c:formatCode>0.00%</c:formatCode>
                <c:ptCount val="45"/>
                <c:pt idx="0">
                  <c:v>-6.1176998913122005E-2</c:v>
                </c:pt>
                <c:pt idx="1">
                  <c:v>-5.8754863354609554E-2</c:v>
                </c:pt>
                <c:pt idx="2">
                  <c:v>-6.4488692174985207E-2</c:v>
                </c:pt>
                <c:pt idx="3">
                  <c:v>-6.8407368936707957E-2</c:v>
                </c:pt>
                <c:pt idx="4">
                  <c:v>-7.5417847535346971E-2</c:v>
                </c:pt>
                <c:pt idx="5">
                  <c:v>-7.8820933780168856E-2</c:v>
                </c:pt>
                <c:pt idx="6">
                  <c:v>-8.2445623186710226E-2</c:v>
                </c:pt>
                <c:pt idx="7">
                  <c:v>-8.5644445371247047E-2</c:v>
                </c:pt>
                <c:pt idx="8">
                  <c:v>-8.8020320749807035E-2</c:v>
                </c:pt>
                <c:pt idx="9">
                  <c:v>-9.0292880150930843E-2</c:v>
                </c:pt>
                <c:pt idx="10">
                  <c:v>-9.1483309378074695E-2</c:v>
                </c:pt>
                <c:pt idx="11">
                  <c:v>-9.3144947420596425E-2</c:v>
                </c:pt>
                <c:pt idx="12">
                  <c:v>-9.3432624774600015E-2</c:v>
                </c:pt>
                <c:pt idx="13">
                  <c:v>-9.5115987149862469E-2</c:v>
                </c:pt>
                <c:pt idx="14">
                  <c:v>-9.7377013531366075E-2</c:v>
                </c:pt>
                <c:pt idx="15">
                  <c:v>-0.10214082932983781</c:v>
                </c:pt>
                <c:pt idx="16">
                  <c:v>-0.10518067714465862</c:v>
                </c:pt>
                <c:pt idx="17">
                  <c:v>-0.10944657111477163</c:v>
                </c:pt>
                <c:pt idx="18">
                  <c:v>-0.1117540870988748</c:v>
                </c:pt>
                <c:pt idx="19">
                  <c:v>-0.11715407297950986</c:v>
                </c:pt>
                <c:pt idx="20">
                  <c:v>-0.12118993487229801</c:v>
                </c:pt>
                <c:pt idx="21">
                  <c:v>-0.12417051013283087</c:v>
                </c:pt>
                <c:pt idx="22">
                  <c:v>-0.12654614778671913</c:v>
                </c:pt>
                <c:pt idx="23">
                  <c:v>-0.12729337006631636</c:v>
                </c:pt>
                <c:pt idx="24">
                  <c:v>-0.12959549112748381</c:v>
                </c:pt>
                <c:pt idx="25">
                  <c:v>-0.1308089987657467</c:v>
                </c:pt>
                <c:pt idx="26">
                  <c:v>-0.12906294959249853</c:v>
                </c:pt>
                <c:pt idx="27">
                  <c:v>-0.12964652277077116</c:v>
                </c:pt>
                <c:pt idx="28">
                  <c:v>-0.13032100807438518</c:v>
                </c:pt>
                <c:pt idx="29">
                  <c:v>-0.12871280197519008</c:v>
                </c:pt>
                <c:pt idx="30">
                  <c:v>-0.12704698507158563</c:v>
                </c:pt>
                <c:pt idx="31">
                  <c:v>-0.13028274228210723</c:v>
                </c:pt>
                <c:pt idx="32">
                  <c:v>-0.13324150025969561</c:v>
                </c:pt>
                <c:pt idx="33">
                  <c:v>-0.13791290775771869</c:v>
                </c:pt>
                <c:pt idx="34">
                  <c:v>-0.14099649988028684</c:v>
                </c:pt>
                <c:pt idx="35">
                  <c:v>-0.14374852512712299</c:v>
                </c:pt>
                <c:pt idx="36">
                  <c:v>-0.1455980794158579</c:v>
                </c:pt>
                <c:pt idx="37">
                  <c:v>-0.14563771633072631</c:v>
                </c:pt>
                <c:pt idx="38">
                  <c:v>-0.14615634189788695</c:v>
                </c:pt>
                <c:pt idx="39">
                  <c:v>-0.14783881160089007</c:v>
                </c:pt>
                <c:pt idx="40">
                  <c:v>-0.14794689505496605</c:v>
                </c:pt>
                <c:pt idx="41">
                  <c:v>-0.14876452651883454</c:v>
                </c:pt>
                <c:pt idx="42">
                  <c:v>-0.14868325571716068</c:v>
                </c:pt>
                <c:pt idx="43">
                  <c:v>-0.14899791165592868</c:v>
                </c:pt>
                <c:pt idx="44">
                  <c:v>-0.14919327779653169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97F-814B-85C7-4A4DB8C188A4}"/>
            </c:ext>
          </c:extLst>
        </c:ser>
        <c:ser>
          <c:idx val="20"/>
          <c:order val="20"/>
          <c:tx>
            <c:strRef>
              <c:f>CSP!$BH$3</c:f>
              <c:strCache>
                <c:ptCount val="1"/>
                <c:pt idx="0">
                  <c:v>F25B  27/002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CSP!$BH$4:$BH$48</c:f>
              <c:numCache>
                <c:formatCode>0.00%</c:formatCode>
                <c:ptCount val="45"/>
                <c:pt idx="0">
                  <c:v>-6.1176998913122005E-2</c:v>
                </c:pt>
                <c:pt idx="1">
                  <c:v>-5.8754863354609554E-2</c:v>
                </c:pt>
                <c:pt idx="2">
                  <c:v>-6.4218455001917918E-2</c:v>
                </c:pt>
                <c:pt idx="3">
                  <c:v>-6.8190504308915045E-2</c:v>
                </c:pt>
                <c:pt idx="4">
                  <c:v>-7.5202109773745196E-2</c:v>
                </c:pt>
                <c:pt idx="5">
                  <c:v>-7.8613809030030124E-2</c:v>
                </c:pt>
                <c:pt idx="6">
                  <c:v>-8.2236717119172797E-2</c:v>
                </c:pt>
                <c:pt idx="7">
                  <c:v>-8.5431851420031957E-2</c:v>
                </c:pt>
                <c:pt idx="8">
                  <c:v>-8.7807203748684115E-2</c:v>
                </c:pt>
                <c:pt idx="9">
                  <c:v>-9.0076022643878262E-2</c:v>
                </c:pt>
                <c:pt idx="10">
                  <c:v>-9.1269803834276075E-2</c:v>
                </c:pt>
                <c:pt idx="11">
                  <c:v>-9.2932615786923578E-2</c:v>
                </c:pt>
                <c:pt idx="12">
                  <c:v>-9.32242947104438E-2</c:v>
                </c:pt>
                <c:pt idx="13">
                  <c:v>-9.4908574918428523E-2</c:v>
                </c:pt>
                <c:pt idx="14">
                  <c:v>-9.7167648682258134E-2</c:v>
                </c:pt>
                <c:pt idx="15">
                  <c:v>-0.10192126760859688</c:v>
                </c:pt>
                <c:pt idx="16">
                  <c:v>-0.10495684947373185</c:v>
                </c:pt>
                <c:pt idx="17">
                  <c:v>-0.10921292868551991</c:v>
                </c:pt>
                <c:pt idx="18">
                  <c:v>-0.11152190993511202</c:v>
                </c:pt>
                <c:pt idx="19">
                  <c:v>-0.11691217668814524</c:v>
                </c:pt>
                <c:pt idx="20">
                  <c:v>-0.12094426602316788</c:v>
                </c:pt>
                <c:pt idx="21">
                  <c:v>-0.12392497379369383</c:v>
                </c:pt>
                <c:pt idx="22">
                  <c:v>-0.12630330418764424</c:v>
                </c:pt>
                <c:pt idx="23">
                  <c:v>-0.12705979026167424</c:v>
                </c:pt>
                <c:pt idx="24">
                  <c:v>-0.12936429562286944</c:v>
                </c:pt>
                <c:pt idx="25">
                  <c:v>-0.13059144304188242</c:v>
                </c:pt>
                <c:pt idx="26">
                  <c:v>-0.12886477172806166</c:v>
                </c:pt>
                <c:pt idx="27">
                  <c:v>-0.12945915409874575</c:v>
                </c:pt>
                <c:pt idx="28">
                  <c:v>-0.13014623268264025</c:v>
                </c:pt>
                <c:pt idx="29">
                  <c:v>-0.12856134739539826</c:v>
                </c:pt>
                <c:pt idx="30">
                  <c:v>-0.12692214988641037</c:v>
                </c:pt>
                <c:pt idx="31">
                  <c:v>-0.13021419145425317</c:v>
                </c:pt>
                <c:pt idx="32">
                  <c:v>-0.1331608537034269</c:v>
                </c:pt>
                <c:pt idx="33">
                  <c:v>-0.13786569918405667</c:v>
                </c:pt>
                <c:pt idx="34">
                  <c:v>-0.14095023569491549</c:v>
                </c:pt>
                <c:pt idx="35">
                  <c:v>-0.14370236135100378</c:v>
                </c:pt>
                <c:pt idx="36">
                  <c:v>-0.14555219025384558</c:v>
                </c:pt>
                <c:pt idx="37">
                  <c:v>-0.14559469019628135</c:v>
                </c:pt>
                <c:pt idx="38">
                  <c:v>-0.14611501447747055</c:v>
                </c:pt>
                <c:pt idx="39">
                  <c:v>-0.1477900677266426</c:v>
                </c:pt>
                <c:pt idx="40">
                  <c:v>-0.14789985487816892</c:v>
                </c:pt>
                <c:pt idx="41">
                  <c:v>-0.14871469691978112</c:v>
                </c:pt>
                <c:pt idx="42">
                  <c:v>-0.14862327461483749</c:v>
                </c:pt>
                <c:pt idx="43">
                  <c:v>-0.14893886399755307</c:v>
                </c:pt>
                <c:pt idx="44">
                  <c:v>-0.14913454657112357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97F-814B-85C7-4A4DB8C188A4}"/>
            </c:ext>
          </c:extLst>
        </c:ser>
        <c:ser>
          <c:idx val="21"/>
          <c:order val="21"/>
          <c:tx>
            <c:strRef>
              <c:f>CSP!$BI$3</c:f>
              <c:strCache>
                <c:ptCount val="1"/>
                <c:pt idx="0">
                  <c:v>H02J   3 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CSP!$BI$4:$BI$48</c:f>
              <c:numCache>
                <c:formatCode>0.00%</c:formatCode>
                <c:ptCount val="45"/>
                <c:pt idx="0">
                  <c:v>-6.1662784106538804E-2</c:v>
                </c:pt>
                <c:pt idx="1">
                  <c:v>-5.9633284630389527E-2</c:v>
                </c:pt>
                <c:pt idx="2">
                  <c:v>-6.5253872383188138E-2</c:v>
                </c:pt>
                <c:pt idx="3">
                  <c:v>-7.0656567725282504E-2</c:v>
                </c:pt>
                <c:pt idx="4">
                  <c:v>-7.7211261634569595E-2</c:v>
                </c:pt>
                <c:pt idx="5">
                  <c:v>-8.1419409787453656E-2</c:v>
                </c:pt>
                <c:pt idx="6">
                  <c:v>-8.6656994384723962E-2</c:v>
                </c:pt>
                <c:pt idx="7">
                  <c:v>-9.1249794572117016E-2</c:v>
                </c:pt>
                <c:pt idx="8">
                  <c:v>-9.6136263788533016E-2</c:v>
                </c:pt>
                <c:pt idx="9">
                  <c:v>-9.9676109797585455E-2</c:v>
                </c:pt>
                <c:pt idx="10">
                  <c:v>-0.1024012740399538</c:v>
                </c:pt>
                <c:pt idx="11">
                  <c:v>-0.10601889947407694</c:v>
                </c:pt>
                <c:pt idx="12">
                  <c:v>-0.11111507908016216</c:v>
                </c:pt>
                <c:pt idx="13">
                  <c:v>-0.11425063502864441</c:v>
                </c:pt>
                <c:pt idx="14">
                  <c:v>-0.11968639671701442</c:v>
                </c:pt>
                <c:pt idx="15">
                  <c:v>-0.12781127497354394</c:v>
                </c:pt>
                <c:pt idx="16">
                  <c:v>-0.13325306811555426</c:v>
                </c:pt>
                <c:pt idx="17">
                  <c:v>-0.139435214970549</c:v>
                </c:pt>
                <c:pt idx="18">
                  <c:v>-0.14241655607669979</c:v>
                </c:pt>
                <c:pt idx="19">
                  <c:v>-0.14835384322235678</c:v>
                </c:pt>
                <c:pt idx="20">
                  <c:v>-0.15468229303427405</c:v>
                </c:pt>
                <c:pt idx="21">
                  <c:v>-0.15699545174941087</c:v>
                </c:pt>
                <c:pt idx="22">
                  <c:v>-0.16039545944387745</c:v>
                </c:pt>
                <c:pt idx="23">
                  <c:v>-0.16149033305219107</c:v>
                </c:pt>
                <c:pt idx="24">
                  <c:v>-0.16216626776758758</c:v>
                </c:pt>
                <c:pt idx="25">
                  <c:v>-0.16194081705371366</c:v>
                </c:pt>
                <c:pt idx="26">
                  <c:v>-0.16048967990021146</c:v>
                </c:pt>
                <c:pt idx="27">
                  <c:v>-0.16007497933339221</c:v>
                </c:pt>
                <c:pt idx="28">
                  <c:v>-0.1600645974082332</c:v>
                </c:pt>
                <c:pt idx="29">
                  <c:v>-0.15754167860362034</c:v>
                </c:pt>
                <c:pt idx="30">
                  <c:v>-0.15370753903887058</c:v>
                </c:pt>
                <c:pt idx="31">
                  <c:v>-0.15442706701055586</c:v>
                </c:pt>
                <c:pt idx="32">
                  <c:v>-0.15522470474761363</c:v>
                </c:pt>
                <c:pt idx="33">
                  <c:v>-0.15878231642746021</c:v>
                </c:pt>
                <c:pt idx="34">
                  <c:v>-0.16122865177069068</c:v>
                </c:pt>
                <c:pt idx="35">
                  <c:v>-0.16387615206819106</c:v>
                </c:pt>
                <c:pt idx="36">
                  <c:v>-0.16662180784095471</c:v>
                </c:pt>
                <c:pt idx="37">
                  <c:v>-0.16877596498444858</c:v>
                </c:pt>
                <c:pt idx="38">
                  <c:v>-0.17043909085004183</c:v>
                </c:pt>
                <c:pt idx="39">
                  <c:v>-0.17207966322200219</c:v>
                </c:pt>
                <c:pt idx="40">
                  <c:v>-0.17306428647743144</c:v>
                </c:pt>
                <c:pt idx="41">
                  <c:v>-0.17327852641008779</c:v>
                </c:pt>
                <c:pt idx="42">
                  <c:v>-0.17411169414459582</c:v>
                </c:pt>
                <c:pt idx="43">
                  <c:v>-0.17504503700331731</c:v>
                </c:pt>
                <c:pt idx="44">
                  <c:v>-0.17529914797161139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97F-814B-85C7-4A4DB8C188A4}"/>
            </c:ext>
          </c:extLst>
        </c:ser>
        <c:ser>
          <c:idx val="22"/>
          <c:order val="22"/>
          <c:tx>
            <c:strRef>
              <c:f>CSP!$BJ$3</c:f>
              <c:strCache>
                <c:ptCount val="1"/>
                <c:pt idx="0">
                  <c:v>H02J   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CSP!$BJ$4:$BJ$48</c:f>
              <c:numCache>
                <c:formatCode>0.00%</c:formatCode>
                <c:ptCount val="45"/>
                <c:pt idx="0">
                  <c:v>-5.9239232577196321E-2</c:v>
                </c:pt>
                <c:pt idx="1">
                  <c:v>-5.9827820682312627E-2</c:v>
                </c:pt>
                <c:pt idx="2">
                  <c:v>-6.5875562429249301E-2</c:v>
                </c:pt>
                <c:pt idx="3">
                  <c:v>-7.2359470951117166E-2</c:v>
                </c:pt>
                <c:pt idx="4">
                  <c:v>-7.9435301120172719E-2</c:v>
                </c:pt>
                <c:pt idx="5">
                  <c:v>-8.4046666568076134E-2</c:v>
                </c:pt>
                <c:pt idx="6">
                  <c:v>-9.04049015997761E-2</c:v>
                </c:pt>
                <c:pt idx="7">
                  <c:v>-9.6621425221945056E-2</c:v>
                </c:pt>
                <c:pt idx="8">
                  <c:v>-0.10246121094272265</c:v>
                </c:pt>
                <c:pt idx="9">
                  <c:v>-0.1086793010807906</c:v>
                </c:pt>
                <c:pt idx="10">
                  <c:v>-0.11536772171539889</c:v>
                </c:pt>
                <c:pt idx="11">
                  <c:v>-0.12552412043418926</c:v>
                </c:pt>
                <c:pt idx="12">
                  <c:v>-0.13695723659001491</c:v>
                </c:pt>
                <c:pt idx="13">
                  <c:v>-0.1460892243712546</c:v>
                </c:pt>
                <c:pt idx="14">
                  <c:v>-0.15607700976592287</c:v>
                </c:pt>
                <c:pt idx="15">
                  <c:v>-0.17036235535655442</c:v>
                </c:pt>
                <c:pt idx="16">
                  <c:v>-0.18301975743849042</c:v>
                </c:pt>
                <c:pt idx="17">
                  <c:v>-0.19963708608708797</c:v>
                </c:pt>
                <c:pt idx="18">
                  <c:v>-0.21131712455972917</c:v>
                </c:pt>
                <c:pt idx="19">
                  <c:v>-0.22466443812306736</c:v>
                </c:pt>
                <c:pt idx="20">
                  <c:v>-0.23591565403738379</c:v>
                </c:pt>
                <c:pt idx="21">
                  <c:v>-0.24141443661314832</c:v>
                </c:pt>
                <c:pt idx="22">
                  <c:v>-0.24761682091405823</c:v>
                </c:pt>
                <c:pt idx="23">
                  <c:v>-0.2490391784828061</c:v>
                </c:pt>
                <c:pt idx="24">
                  <c:v>-0.24743806052538786</c:v>
                </c:pt>
                <c:pt idx="25">
                  <c:v>-0.24732312340378082</c:v>
                </c:pt>
                <c:pt idx="26">
                  <c:v>-0.24477017900147602</c:v>
                </c:pt>
                <c:pt idx="27">
                  <c:v>-0.23881153671661515</c:v>
                </c:pt>
                <c:pt idx="28">
                  <c:v>-0.23796395569999973</c:v>
                </c:pt>
                <c:pt idx="29">
                  <c:v>-0.22798042055004819</c:v>
                </c:pt>
                <c:pt idx="30">
                  <c:v>-0.21630868462269848</c:v>
                </c:pt>
                <c:pt idx="31">
                  <c:v>-0.20801800823777428</c:v>
                </c:pt>
                <c:pt idx="32">
                  <c:v>-0.2009143493623532</c:v>
                </c:pt>
                <c:pt idx="33">
                  <c:v>-0.19804368471077716</c:v>
                </c:pt>
                <c:pt idx="34">
                  <c:v>-0.19460153659854751</c:v>
                </c:pt>
                <c:pt idx="35">
                  <c:v>-0.19380970135991271</c:v>
                </c:pt>
                <c:pt idx="36">
                  <c:v>-0.19189701592749075</c:v>
                </c:pt>
                <c:pt idx="37">
                  <c:v>-0.18861232617931944</c:v>
                </c:pt>
                <c:pt idx="38">
                  <c:v>-0.18400959232983427</c:v>
                </c:pt>
                <c:pt idx="39">
                  <c:v>-0.18531403106519972</c:v>
                </c:pt>
                <c:pt idx="40">
                  <c:v>-0.18514283374932061</c:v>
                </c:pt>
                <c:pt idx="41">
                  <c:v>-0.18441451443534906</c:v>
                </c:pt>
                <c:pt idx="42">
                  <c:v>-0.18501574596983295</c:v>
                </c:pt>
                <c:pt idx="43">
                  <c:v>-0.18519991993853224</c:v>
                </c:pt>
                <c:pt idx="44">
                  <c:v>-0.18454324735514782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97F-814B-85C7-4A4DB8C188A4}"/>
            </c:ext>
          </c:extLst>
        </c:ser>
        <c:ser>
          <c:idx val="23"/>
          <c:order val="23"/>
          <c:tx>
            <c:strRef>
              <c:f>CSP!$BK$3</c:f>
              <c:strCache>
                <c:ptCount val="1"/>
                <c:pt idx="0">
                  <c:v>F25B  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CSP!$BK$4:$BK$48</c:f>
              <c:numCache>
                <c:formatCode>0.00%</c:formatCode>
                <c:ptCount val="45"/>
                <c:pt idx="0">
                  <c:v>-5.7413014317641897E-2</c:v>
                </c:pt>
                <c:pt idx="1">
                  <c:v>-5.9399899688448388E-2</c:v>
                </c:pt>
                <c:pt idx="2">
                  <c:v>-6.5288075337745832E-2</c:v>
                </c:pt>
                <c:pt idx="3">
                  <c:v>-6.9950291159909139E-2</c:v>
                </c:pt>
                <c:pt idx="4">
                  <c:v>-7.6688167400577267E-2</c:v>
                </c:pt>
                <c:pt idx="5">
                  <c:v>-8.1510079759202769E-2</c:v>
                </c:pt>
                <c:pt idx="6">
                  <c:v>-8.7845090357695055E-2</c:v>
                </c:pt>
                <c:pt idx="7">
                  <c:v>-9.3532012177304336E-2</c:v>
                </c:pt>
                <c:pt idx="8">
                  <c:v>-9.8796796840516454E-2</c:v>
                </c:pt>
                <c:pt idx="9">
                  <c:v>-0.10528062109521197</c:v>
                </c:pt>
                <c:pt idx="10">
                  <c:v>-0.11181908308811184</c:v>
                </c:pt>
                <c:pt idx="11">
                  <c:v>-0.12109098361938986</c:v>
                </c:pt>
                <c:pt idx="12">
                  <c:v>-0.13239110958444167</c:v>
                </c:pt>
                <c:pt idx="13">
                  <c:v>-0.14092706836814339</c:v>
                </c:pt>
                <c:pt idx="14">
                  <c:v>-0.15119719273077437</c:v>
                </c:pt>
                <c:pt idx="15">
                  <c:v>-0.16550240812437589</c:v>
                </c:pt>
                <c:pt idx="16">
                  <c:v>-0.17721314331750193</c:v>
                </c:pt>
                <c:pt idx="17">
                  <c:v>-0.19065782823627464</c:v>
                </c:pt>
                <c:pt idx="18">
                  <c:v>-0.20148602245581326</c:v>
                </c:pt>
                <c:pt idx="19">
                  <c:v>-0.21300115156410193</c:v>
                </c:pt>
                <c:pt idx="20">
                  <c:v>-0.22316651358890249</c:v>
                </c:pt>
                <c:pt idx="21">
                  <c:v>-0.22886788567090777</c:v>
                </c:pt>
                <c:pt idx="22">
                  <c:v>-0.23645484887828727</c:v>
                </c:pt>
                <c:pt idx="23">
                  <c:v>-0.23745688012519595</c:v>
                </c:pt>
                <c:pt idx="24">
                  <c:v>-0.23809939405742453</c:v>
                </c:pt>
                <c:pt idx="25">
                  <c:v>-0.24012332987869389</c:v>
                </c:pt>
                <c:pt idx="26">
                  <c:v>-0.2399730761635771</c:v>
                </c:pt>
                <c:pt idx="27">
                  <c:v>-0.23614698514807964</c:v>
                </c:pt>
                <c:pt idx="28">
                  <c:v>-0.23610932122725847</c:v>
                </c:pt>
                <c:pt idx="29">
                  <c:v>-0.22780177055598727</c:v>
                </c:pt>
                <c:pt idx="30">
                  <c:v>-0.21905348708394401</c:v>
                </c:pt>
                <c:pt idx="31">
                  <c:v>-0.21206793669951607</c:v>
                </c:pt>
                <c:pt idx="32">
                  <c:v>-0.2058637632405883</c:v>
                </c:pt>
                <c:pt idx="33">
                  <c:v>-0.20330166663113569</c:v>
                </c:pt>
                <c:pt idx="34">
                  <c:v>-0.20041148184337965</c:v>
                </c:pt>
                <c:pt idx="35">
                  <c:v>-0.19958824628247207</c:v>
                </c:pt>
                <c:pt idx="36">
                  <c:v>-0.1987090773930722</c:v>
                </c:pt>
                <c:pt idx="37">
                  <c:v>-0.19626710683401216</c:v>
                </c:pt>
                <c:pt idx="38">
                  <c:v>-0.19251089785329478</c:v>
                </c:pt>
                <c:pt idx="39">
                  <c:v>-0.19434471784605156</c:v>
                </c:pt>
                <c:pt idx="40">
                  <c:v>-0.19435996943319378</c:v>
                </c:pt>
                <c:pt idx="41">
                  <c:v>-0.19377917421230173</c:v>
                </c:pt>
                <c:pt idx="42">
                  <c:v>-0.19496091509064162</c:v>
                </c:pt>
                <c:pt idx="43">
                  <c:v>-0.19589776627894018</c:v>
                </c:pt>
                <c:pt idx="44">
                  <c:v>-0.19535318683015457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97F-814B-85C7-4A4DB8C188A4}"/>
            </c:ext>
          </c:extLst>
        </c:ser>
        <c:ser>
          <c:idx val="24"/>
          <c:order val="24"/>
          <c:tx>
            <c:strRef>
              <c:f>CSP!$BL$3</c:f>
              <c:strCache>
                <c:ptCount val="1"/>
                <c:pt idx="0">
                  <c:v>Y02A  30/14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CSP!$BL$4:$BL$48</c:f>
              <c:numCache>
                <c:formatCode>0.00%</c:formatCode>
                <c:ptCount val="45"/>
                <c:pt idx="0">
                  <c:v>-5.7776536305187642E-2</c:v>
                </c:pt>
                <c:pt idx="1">
                  <c:v>-5.9505017255973125E-2</c:v>
                </c:pt>
                <c:pt idx="2">
                  <c:v>-6.4960123733222574E-2</c:v>
                </c:pt>
                <c:pt idx="3">
                  <c:v>-6.9736045453923978E-2</c:v>
                </c:pt>
                <c:pt idx="4">
                  <c:v>-7.6427843504092596E-2</c:v>
                </c:pt>
                <c:pt idx="5">
                  <c:v>-8.1226461704333341E-2</c:v>
                </c:pt>
                <c:pt idx="6">
                  <c:v>-8.7458682222530393E-2</c:v>
                </c:pt>
                <c:pt idx="7">
                  <c:v>-9.3033305585028869E-2</c:v>
                </c:pt>
                <c:pt idx="8">
                  <c:v>-9.8700962614034604E-2</c:v>
                </c:pt>
                <c:pt idx="9">
                  <c:v>-0.10654418907861962</c:v>
                </c:pt>
                <c:pt idx="10">
                  <c:v>-0.11299815278103476</c:v>
                </c:pt>
                <c:pt idx="11">
                  <c:v>-0.12244843638339864</c:v>
                </c:pt>
                <c:pt idx="12">
                  <c:v>-0.13363100943188233</c:v>
                </c:pt>
                <c:pt idx="13">
                  <c:v>-0.14202284851816982</c:v>
                </c:pt>
                <c:pt idx="14">
                  <c:v>-0.15275543205812459</c:v>
                </c:pt>
                <c:pt idx="15">
                  <c:v>-0.16722061606119021</c:v>
                </c:pt>
                <c:pt idx="16">
                  <c:v>-0.17858208034012379</c:v>
                </c:pt>
                <c:pt idx="17">
                  <c:v>-0.19206348536172757</c:v>
                </c:pt>
                <c:pt idx="18">
                  <c:v>-0.20255438034407347</c:v>
                </c:pt>
                <c:pt idx="19">
                  <c:v>-0.2135271724427632</c:v>
                </c:pt>
                <c:pt idx="20">
                  <c:v>-0.22357889042899348</c:v>
                </c:pt>
                <c:pt idx="21">
                  <c:v>-0.22920471878443971</c:v>
                </c:pt>
                <c:pt idx="22">
                  <c:v>-0.23753096355964187</c:v>
                </c:pt>
                <c:pt idx="23">
                  <c:v>-0.23889581053582931</c:v>
                </c:pt>
                <c:pt idx="24">
                  <c:v>-0.23982408192110083</c:v>
                </c:pt>
                <c:pt idx="25">
                  <c:v>-0.24189526771627146</c:v>
                </c:pt>
                <c:pt idx="26">
                  <c:v>-0.24160386140046042</c:v>
                </c:pt>
                <c:pt idx="27">
                  <c:v>-0.23769638311051533</c:v>
                </c:pt>
                <c:pt idx="28">
                  <c:v>-0.23804721207042767</c:v>
                </c:pt>
                <c:pt idx="29">
                  <c:v>-0.22966591340001219</c:v>
                </c:pt>
                <c:pt idx="30">
                  <c:v>-0.22087173026209739</c:v>
                </c:pt>
                <c:pt idx="31">
                  <c:v>-0.21371411873508772</c:v>
                </c:pt>
                <c:pt idx="32">
                  <c:v>-0.20728068976990466</c:v>
                </c:pt>
                <c:pt idx="33">
                  <c:v>-0.20447420878772693</c:v>
                </c:pt>
                <c:pt idx="34">
                  <c:v>-0.20142606883387693</c:v>
                </c:pt>
                <c:pt idx="35">
                  <c:v>-0.20053951040403517</c:v>
                </c:pt>
                <c:pt idx="36">
                  <c:v>-0.19960390674584372</c:v>
                </c:pt>
                <c:pt idx="37">
                  <c:v>-0.19709203789873064</c:v>
                </c:pt>
                <c:pt idx="38">
                  <c:v>-0.19328055932204025</c:v>
                </c:pt>
                <c:pt idx="39">
                  <c:v>-0.1950018905709916</c:v>
                </c:pt>
                <c:pt idx="40">
                  <c:v>-0.19494743148658233</c:v>
                </c:pt>
                <c:pt idx="41">
                  <c:v>-0.19429466081698776</c:v>
                </c:pt>
                <c:pt idx="42">
                  <c:v>-0.19548091677373747</c:v>
                </c:pt>
                <c:pt idx="43">
                  <c:v>-0.19636524348612261</c:v>
                </c:pt>
                <c:pt idx="44">
                  <c:v>-0.19580056254939049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97F-814B-85C7-4A4DB8C188A4}"/>
            </c:ext>
          </c:extLst>
        </c:ser>
        <c:ser>
          <c:idx val="25"/>
          <c:order val="25"/>
          <c:tx>
            <c:strRef>
              <c:f>CSP!$BM$3</c:f>
              <c:strCache>
                <c:ptCount val="1"/>
                <c:pt idx="0">
                  <c:v>F25B  49/005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CSP!$AM$4:$AM$48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CSP!$BM$4:$BM$48</c:f>
              <c:numCache>
                <c:formatCode>0.00%</c:formatCode>
                <c:ptCount val="45"/>
                <c:pt idx="0">
                  <c:v>-5.7776536305187642E-2</c:v>
                </c:pt>
                <c:pt idx="1">
                  <c:v>-5.9505017255973125E-2</c:v>
                </c:pt>
                <c:pt idx="2">
                  <c:v>-6.4960123733222574E-2</c:v>
                </c:pt>
                <c:pt idx="3">
                  <c:v>-6.9736045453923978E-2</c:v>
                </c:pt>
                <c:pt idx="4">
                  <c:v>-7.6427843504092596E-2</c:v>
                </c:pt>
                <c:pt idx="5">
                  <c:v>-8.1226461704333341E-2</c:v>
                </c:pt>
                <c:pt idx="6">
                  <c:v>-8.7458682222530393E-2</c:v>
                </c:pt>
                <c:pt idx="7">
                  <c:v>-9.3033305585028869E-2</c:v>
                </c:pt>
                <c:pt idx="8">
                  <c:v>-9.8700962614034604E-2</c:v>
                </c:pt>
                <c:pt idx="9">
                  <c:v>-0.10654418907861962</c:v>
                </c:pt>
                <c:pt idx="10">
                  <c:v>-0.11299815278103476</c:v>
                </c:pt>
                <c:pt idx="11">
                  <c:v>-0.12244843638339864</c:v>
                </c:pt>
                <c:pt idx="12">
                  <c:v>-0.13363100943188233</c:v>
                </c:pt>
                <c:pt idx="13">
                  <c:v>-0.14202284851816982</c:v>
                </c:pt>
                <c:pt idx="14">
                  <c:v>-0.15275543205812459</c:v>
                </c:pt>
                <c:pt idx="15">
                  <c:v>-0.16722061606119021</c:v>
                </c:pt>
                <c:pt idx="16">
                  <c:v>-0.17858208034012379</c:v>
                </c:pt>
                <c:pt idx="17">
                  <c:v>-0.19206348536172757</c:v>
                </c:pt>
                <c:pt idx="18">
                  <c:v>-0.20255438034407347</c:v>
                </c:pt>
                <c:pt idx="19">
                  <c:v>-0.2135271724427632</c:v>
                </c:pt>
                <c:pt idx="20">
                  <c:v>-0.22357889042899348</c:v>
                </c:pt>
                <c:pt idx="21">
                  <c:v>-0.22920471878443971</c:v>
                </c:pt>
                <c:pt idx="22">
                  <c:v>-0.23753096355964187</c:v>
                </c:pt>
                <c:pt idx="23">
                  <c:v>-0.23889581053582931</c:v>
                </c:pt>
                <c:pt idx="24">
                  <c:v>-0.23982408192110083</c:v>
                </c:pt>
                <c:pt idx="25">
                  <c:v>-0.24189526771627146</c:v>
                </c:pt>
                <c:pt idx="26">
                  <c:v>-0.24160386140046042</c:v>
                </c:pt>
                <c:pt idx="27">
                  <c:v>-0.23769638311051533</c:v>
                </c:pt>
                <c:pt idx="28">
                  <c:v>-0.23804721207042767</c:v>
                </c:pt>
                <c:pt idx="29">
                  <c:v>-0.22966591340001219</c:v>
                </c:pt>
                <c:pt idx="30">
                  <c:v>-0.22087173026209739</c:v>
                </c:pt>
                <c:pt idx="31">
                  <c:v>-0.21371411873508772</c:v>
                </c:pt>
                <c:pt idx="32">
                  <c:v>-0.20728068976990466</c:v>
                </c:pt>
                <c:pt idx="33">
                  <c:v>-0.20447420878772693</c:v>
                </c:pt>
                <c:pt idx="34">
                  <c:v>-0.20142606883387693</c:v>
                </c:pt>
                <c:pt idx="35">
                  <c:v>-0.20053951040403517</c:v>
                </c:pt>
                <c:pt idx="36">
                  <c:v>-0.19960390674584372</c:v>
                </c:pt>
                <c:pt idx="37">
                  <c:v>-0.19709203789873064</c:v>
                </c:pt>
                <c:pt idx="38">
                  <c:v>-0.19328055932204025</c:v>
                </c:pt>
                <c:pt idx="39">
                  <c:v>-0.1950018905709916</c:v>
                </c:pt>
                <c:pt idx="40">
                  <c:v>-0.19494743148658233</c:v>
                </c:pt>
                <c:pt idx="41">
                  <c:v>-0.19429466081698776</c:v>
                </c:pt>
                <c:pt idx="42">
                  <c:v>-0.19548091677373747</c:v>
                </c:pt>
                <c:pt idx="43">
                  <c:v>-0.19636524348612261</c:v>
                </c:pt>
                <c:pt idx="44">
                  <c:v>-0.19580056254939049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97F-814B-85C7-4A4DB8C1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77663"/>
        <c:axId val="1579967440"/>
      </c:scatterChart>
      <c:valAx>
        <c:axId val="71587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67440"/>
        <c:crosses val="autoZero"/>
        <c:crossBetween val="midCat"/>
      </c:valAx>
      <c:valAx>
        <c:axId val="15799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77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Geothermal!$Z$2</c:f>
              <c:strCache>
                <c:ptCount val="1"/>
                <c:pt idx="0">
                  <c:v>7.1 1980 Total installed cost (2023 USD/kW) 5th oercentile (Plant Costs  Only)</c:v>
                </c:pt>
              </c:strCache>
            </c:strRef>
          </c:tx>
          <c:spPr>
            <a:ln w="19050" cap="rnd">
              <a:solidFill>
                <a:srgbClr val="FF0000">
                  <a:alpha val="1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Geothermal!$Z$3:$Z$47</c:f>
              <c:numCache>
                <c:formatCode>General</c:formatCode>
                <c:ptCount val="45"/>
                <c:pt idx="31" formatCode="0.00%">
                  <c:v>4.3028395368896355E-2</c:v>
                </c:pt>
                <c:pt idx="33" formatCode="0.00%">
                  <c:v>0.32738162106868396</c:v>
                </c:pt>
                <c:pt idx="34" formatCode="0.00%">
                  <c:v>0.15785624652037678</c:v>
                </c:pt>
                <c:pt idx="35" formatCode="0.00%">
                  <c:v>0.11834639103958389</c:v>
                </c:pt>
                <c:pt idx="36" formatCode="0.00%">
                  <c:v>0.20224329066418378</c:v>
                </c:pt>
                <c:pt idx="37" formatCode="0.00%">
                  <c:v>0.19408994640839206</c:v>
                </c:pt>
                <c:pt idx="38" formatCode="0.00%">
                  <c:v>7.3642664350406228E-2</c:v>
                </c:pt>
                <c:pt idx="39" formatCode="0.00%">
                  <c:v>0.3286946133459645</c:v>
                </c:pt>
                <c:pt idx="40" formatCode="0.00%">
                  <c:v>0.11762802197045485</c:v>
                </c:pt>
                <c:pt idx="41" formatCode="0.00%">
                  <c:v>4.8916170911993406E-2</c:v>
                </c:pt>
                <c:pt idx="42" formatCode="0.00%">
                  <c:v>0.13749463755404867</c:v>
                </c:pt>
                <c:pt idx="43" formatCode="0.00%">
                  <c:v>0.13769060007335177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DF-684B-BD03-BAB51C53F91F}"/>
            </c:ext>
          </c:extLst>
        </c:ser>
        <c:ser>
          <c:idx val="1"/>
          <c:order val="1"/>
          <c:tx>
            <c:strRef>
              <c:f>Geothermal!$AA$2</c:f>
              <c:strCache>
                <c:ptCount val="1"/>
                <c:pt idx="0">
                  <c:v>7.2 Plant Costs 1980 Total installed costs (2023 USD/kW)5th percentile (Plant CostsOnly)</c:v>
                </c:pt>
              </c:strCache>
            </c:strRef>
          </c:tx>
          <c:spPr>
            <a:ln w="19050" cap="rnd">
              <a:solidFill>
                <a:srgbClr val="FF0000">
                  <a:alpha val="1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Geothermal!$AA$3:$AA$47</c:f>
              <c:numCache>
                <c:formatCode>General</c:formatCode>
                <c:ptCount val="45"/>
                <c:pt idx="31" formatCode="0.00%">
                  <c:v>-2.748657176321867E-2</c:v>
                </c:pt>
                <c:pt idx="34" formatCode="0.00%">
                  <c:v>0.45398648228735228</c:v>
                </c:pt>
                <c:pt idx="35" formatCode="0.00%">
                  <c:v>0.16131668077994865</c:v>
                </c:pt>
                <c:pt idx="36" formatCode="0.00%">
                  <c:v>0.11432082133889532</c:v>
                </c:pt>
                <c:pt idx="37" formatCode="0.00%">
                  <c:v>0.19898066771174205</c:v>
                </c:pt>
                <c:pt idx="38" formatCode="0.00%">
                  <c:v>0.18842671476113315</c:v>
                </c:pt>
                <c:pt idx="39" formatCode="0.00%">
                  <c:v>7.22572817124425E-2</c:v>
                </c:pt>
                <c:pt idx="40" formatCode="0.00%">
                  <c:v>0.31980220413631844</c:v>
                </c:pt>
                <c:pt idx="41" formatCode="0.00%">
                  <c:v>0.1161437407333239</c:v>
                </c:pt>
                <c:pt idx="42" formatCode="0.00%">
                  <c:v>4.8421834382397E-2</c:v>
                </c:pt>
                <c:pt idx="43" formatCode="0.00%">
                  <c:v>0.13657703857982106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DF-684B-BD03-BAB51C53F91F}"/>
            </c:ext>
          </c:extLst>
        </c:ser>
        <c:ser>
          <c:idx val="2"/>
          <c:order val="2"/>
          <c:tx>
            <c:strRef>
              <c:f>Geothermal!$AB$2</c:f>
              <c:strCache>
                <c:ptCount val="1"/>
                <c:pt idx="0">
                  <c:v>7.1 1985 Total installed cost (2023 USD/kW) 5th oercentile (Plant &amp; Filed development costs)</c:v>
                </c:pt>
              </c:strCache>
            </c:strRef>
          </c:tx>
          <c:spPr>
            <a:ln w="19050" cap="rnd">
              <a:solidFill>
                <a:srgbClr val="FF0000">
                  <a:alpha val="8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Geothermal!$AB$3:$AB$47</c:f>
              <c:numCache>
                <c:formatCode>General</c:formatCode>
                <c:ptCount val="45"/>
                <c:pt idx="31" formatCode="0.00%">
                  <c:v>-0.29448035431318398</c:v>
                </c:pt>
                <c:pt idx="34" formatCode="0.00%">
                  <c:v>1.3349110966585136</c:v>
                </c:pt>
                <c:pt idx="35" formatCode="0.00%">
                  <c:v>-0.22393861348692889</c:v>
                </c:pt>
                <c:pt idx="36" formatCode="0.00%">
                  <c:v>-0.15583385947461281</c:v>
                </c:pt>
                <c:pt idx="37" formatCode="0.00%">
                  <c:v>-0.15717337140091547</c:v>
                </c:pt>
                <c:pt idx="38" formatCode="0.00%">
                  <c:v>-0.23508027456143377</c:v>
                </c:pt>
                <c:pt idx="39" formatCode="0.00%">
                  <c:v>-4.7517812505238899E-2</c:v>
                </c:pt>
                <c:pt idx="40" formatCode="0.00%">
                  <c:v>-0.19249564815843589</c:v>
                </c:pt>
                <c:pt idx="41" formatCode="0.00%">
                  <c:v>-0.23919186777331869</c:v>
                </c:pt>
                <c:pt idx="42" formatCode="0.00%">
                  <c:v>-0.17232405668906159</c:v>
                </c:pt>
                <c:pt idx="43" formatCode="0.00%">
                  <c:v>-0.17053098718547688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DF-684B-BD03-BAB51C53F91F}"/>
            </c:ext>
          </c:extLst>
        </c:ser>
        <c:ser>
          <c:idx val="3"/>
          <c:order val="3"/>
          <c:tx>
            <c:strRef>
              <c:f>Geothermal!$AC$2</c:f>
              <c:strCache>
                <c:ptCount val="1"/>
                <c:pt idx="0">
                  <c:v>7. 21985 Total installed costs (2023 USD/kW)5th percentile (Plant &amp; Filed development costs)</c:v>
                </c:pt>
              </c:strCache>
            </c:strRef>
          </c:tx>
          <c:spPr>
            <a:ln w="19050" cap="rnd">
              <a:solidFill>
                <a:srgbClr val="FF0000">
                  <a:alpha val="1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Geothermal!$AC$3:$AC$47</c:f>
              <c:numCache>
                <c:formatCode>General</c:formatCode>
                <c:ptCount val="45"/>
                <c:pt idx="32" formatCode="0.00%">
                  <c:v>-2.4280840230509582E-2</c:v>
                </c:pt>
                <c:pt idx="33" formatCode="0.00%">
                  <c:v>3.9863569913114683E-2</c:v>
                </c:pt>
                <c:pt idx="34" formatCode="0.00%">
                  <c:v>0.3225566785967231</c:v>
                </c:pt>
                <c:pt idx="35" formatCode="0.00%">
                  <c:v>-0.19411996078507965</c:v>
                </c:pt>
                <c:pt idx="36" formatCode="0.00%">
                  <c:v>-0.21756942678627289</c:v>
                </c:pt>
                <c:pt idx="37" formatCode="0.00%">
                  <c:v>-0.15372134489326572</c:v>
                </c:pt>
                <c:pt idx="38" formatCode="0.00%">
                  <c:v>-0.15330205612781522</c:v>
                </c:pt>
                <c:pt idx="39" formatCode="0.00%">
                  <c:v>-0.23134635228875833</c:v>
                </c:pt>
                <c:pt idx="40" formatCode="0.00%">
                  <c:v>-4.64215262505836E-2</c:v>
                </c:pt>
                <c:pt idx="41" formatCode="0.00%">
                  <c:v>-0.19042983773860711</c:v>
                </c:pt>
                <c:pt idx="42" formatCode="0.00%">
                  <c:v>-0.23713615685594547</c:v>
                </c:pt>
                <c:pt idx="43" formatCode="0.00%">
                  <c:v>-0.17134286411641708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DF-684B-BD03-BAB51C53F91F}"/>
            </c:ext>
          </c:extLst>
        </c:ser>
        <c:ser>
          <c:idx val="4"/>
          <c:order val="4"/>
          <c:tx>
            <c:strRef>
              <c:f>Geothermal!$AD$2</c:f>
              <c:strCache>
                <c:ptCount val="1"/>
                <c:pt idx="0">
                  <c:v>F24T2201/00            </c:v>
                </c:pt>
              </c:strCache>
            </c:strRef>
          </c:tx>
          <c:spPr>
            <a:ln w="19050" cap="rnd">
              <a:solidFill>
                <a:schemeClr val="accent1"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Geothermal!$AD$3:$AD$47</c:f>
              <c:numCache>
                <c:formatCode>0.00%</c:formatCode>
                <c:ptCount val="45"/>
                <c:pt idx="10">
                  <c:v>-9.7531786753822125E-2</c:v>
                </c:pt>
                <c:pt idx="11">
                  <c:v>-9.7531786753822125E-2</c:v>
                </c:pt>
                <c:pt idx="12">
                  <c:v>-9.7531786753822125E-2</c:v>
                </c:pt>
                <c:pt idx="13">
                  <c:v>-9.7531786753822125E-2</c:v>
                </c:pt>
                <c:pt idx="14">
                  <c:v>-9.7531786753822125E-2</c:v>
                </c:pt>
                <c:pt idx="15">
                  <c:v>-9.7531786753822125E-2</c:v>
                </c:pt>
                <c:pt idx="16">
                  <c:v>-9.7531786753822125E-2</c:v>
                </c:pt>
                <c:pt idx="17">
                  <c:v>-9.7531786753822125E-2</c:v>
                </c:pt>
                <c:pt idx="18">
                  <c:v>-9.7531786753822125E-2</c:v>
                </c:pt>
                <c:pt idx="19">
                  <c:v>-9.7531786753822125E-2</c:v>
                </c:pt>
                <c:pt idx="20">
                  <c:v>-9.7531786753822125E-2</c:v>
                </c:pt>
                <c:pt idx="21">
                  <c:v>-9.7531786753822125E-2</c:v>
                </c:pt>
                <c:pt idx="22">
                  <c:v>-9.7531786753822125E-2</c:v>
                </c:pt>
                <c:pt idx="23">
                  <c:v>-9.7531786753822125E-2</c:v>
                </c:pt>
                <c:pt idx="24">
                  <c:v>-9.7531786753822125E-2</c:v>
                </c:pt>
                <c:pt idx="25">
                  <c:v>-9.7531786753822125E-2</c:v>
                </c:pt>
                <c:pt idx="26">
                  <c:v>-9.7531786753822125E-2</c:v>
                </c:pt>
                <c:pt idx="27">
                  <c:v>-9.7531786753822125E-2</c:v>
                </c:pt>
                <c:pt idx="28">
                  <c:v>-9.7531786753822125E-2</c:v>
                </c:pt>
                <c:pt idx="29">
                  <c:v>-0.10576966521227349</c:v>
                </c:pt>
                <c:pt idx="30">
                  <c:v>-0.10576966521227349</c:v>
                </c:pt>
                <c:pt idx="31">
                  <c:v>-0.10213559763380453</c:v>
                </c:pt>
                <c:pt idx="32">
                  <c:v>-0.10213559763380453</c:v>
                </c:pt>
                <c:pt idx="33">
                  <c:v>-0.10213559763380453</c:v>
                </c:pt>
                <c:pt idx="34">
                  <c:v>-9.034051508871177E-2</c:v>
                </c:pt>
                <c:pt idx="35">
                  <c:v>-9.034051508871177E-2</c:v>
                </c:pt>
                <c:pt idx="36">
                  <c:v>-9.034051508871177E-2</c:v>
                </c:pt>
                <c:pt idx="37">
                  <c:v>-8.935306504564311E-2</c:v>
                </c:pt>
                <c:pt idx="38">
                  <c:v>-8.935306504564311E-2</c:v>
                </c:pt>
                <c:pt idx="39">
                  <c:v>-8.935306504564311E-2</c:v>
                </c:pt>
                <c:pt idx="40">
                  <c:v>-8.6344861418271024E-2</c:v>
                </c:pt>
                <c:pt idx="41">
                  <c:v>-8.00030795463198E-2</c:v>
                </c:pt>
                <c:pt idx="42">
                  <c:v>-8.8585095986446816E-2</c:v>
                </c:pt>
                <c:pt idx="43">
                  <c:v>-8.8585095986446816E-2</c:v>
                </c:pt>
                <c:pt idx="44">
                  <c:v>-8.8585095986446816E-2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DF-684B-BD03-BAB51C53F91F}"/>
            </c:ext>
          </c:extLst>
        </c:ser>
        <c:ser>
          <c:idx val="5"/>
          <c:order val="5"/>
          <c:tx>
            <c:strRef>
              <c:f>Geothermal!$AE$2</c:f>
              <c:strCache>
                <c:ptCount val="1"/>
                <c:pt idx="0">
                  <c:v>F24T  10   </c:v>
                </c:pt>
              </c:strCache>
            </c:strRef>
          </c:tx>
          <c:spPr>
            <a:ln w="19050" cap="rnd">
              <a:solidFill>
                <a:schemeClr val="accent1"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Geothermal!$AE$3:$AE$47</c:f>
              <c:numCache>
                <c:formatCode>0.00%</c:formatCode>
                <c:ptCount val="45"/>
                <c:pt idx="1">
                  <c:v>-8.8925594939243013E-2</c:v>
                </c:pt>
                <c:pt idx="2">
                  <c:v>-9.8603547441292183E-2</c:v>
                </c:pt>
                <c:pt idx="3">
                  <c:v>-7.4140958650835143E-2</c:v>
                </c:pt>
                <c:pt idx="4">
                  <c:v>-7.8368661900228731E-2</c:v>
                </c:pt>
                <c:pt idx="5">
                  <c:v>-8.1188648472278691E-2</c:v>
                </c:pt>
                <c:pt idx="6">
                  <c:v>-8.2238952615260708E-2</c:v>
                </c:pt>
                <c:pt idx="7">
                  <c:v>-8.2860325628021814E-2</c:v>
                </c:pt>
                <c:pt idx="8">
                  <c:v>-8.2160994975802759E-2</c:v>
                </c:pt>
                <c:pt idx="9">
                  <c:v>-8.1971799112163457E-2</c:v>
                </c:pt>
                <c:pt idx="10">
                  <c:v>-8.5271510896103297E-2</c:v>
                </c:pt>
                <c:pt idx="11">
                  <c:v>-8.2001618659052866E-2</c:v>
                </c:pt>
                <c:pt idx="12">
                  <c:v>-8.5124647301767609E-2</c:v>
                </c:pt>
                <c:pt idx="13">
                  <c:v>-8.7359926866029336E-2</c:v>
                </c:pt>
                <c:pt idx="14">
                  <c:v>-8.7359926866029336E-2</c:v>
                </c:pt>
                <c:pt idx="15">
                  <c:v>-8.9331444364678325E-2</c:v>
                </c:pt>
                <c:pt idx="16">
                  <c:v>-9.2385452787291489E-2</c:v>
                </c:pt>
                <c:pt idx="17">
                  <c:v>-9.2385452787291489E-2</c:v>
                </c:pt>
                <c:pt idx="18">
                  <c:v>-9.2385452787291489E-2</c:v>
                </c:pt>
                <c:pt idx="19">
                  <c:v>-9.5574615498538629E-2</c:v>
                </c:pt>
                <c:pt idx="20">
                  <c:v>-0.10319688262956084</c:v>
                </c:pt>
                <c:pt idx="21">
                  <c:v>-0.10315522290060941</c:v>
                </c:pt>
                <c:pt idx="22">
                  <c:v>-0.10654424990339717</c:v>
                </c:pt>
                <c:pt idx="23">
                  <c:v>-0.11698696191252778</c:v>
                </c:pt>
                <c:pt idx="24">
                  <c:v>-0.11318761062273885</c:v>
                </c:pt>
                <c:pt idx="25">
                  <c:v>-0.11729586193886676</c:v>
                </c:pt>
                <c:pt idx="26">
                  <c:v>-0.11247732713547787</c:v>
                </c:pt>
                <c:pt idx="27">
                  <c:v>-0.11078630498888897</c:v>
                </c:pt>
                <c:pt idx="28">
                  <c:v>-0.11209473110377011</c:v>
                </c:pt>
                <c:pt idx="29">
                  <c:v>-0.11351533726481322</c:v>
                </c:pt>
                <c:pt idx="30">
                  <c:v>-0.11098153393913757</c:v>
                </c:pt>
                <c:pt idx="31">
                  <c:v>-0.10719174554813116</c:v>
                </c:pt>
                <c:pt idx="32">
                  <c:v>-0.11363291282060217</c:v>
                </c:pt>
                <c:pt idx="33">
                  <c:v>-0.12197835794369893</c:v>
                </c:pt>
                <c:pt idx="34">
                  <c:v>-0.12542294519554498</c:v>
                </c:pt>
                <c:pt idx="35">
                  <c:v>-0.12904142167271115</c:v>
                </c:pt>
                <c:pt idx="36">
                  <c:v>-0.13017358791174949</c:v>
                </c:pt>
                <c:pt idx="37">
                  <c:v>-0.1330987218048435</c:v>
                </c:pt>
                <c:pt idx="38">
                  <c:v>-0.12884826710379849</c:v>
                </c:pt>
                <c:pt idx="39">
                  <c:v>-0.12942945106524151</c:v>
                </c:pt>
                <c:pt idx="40">
                  <c:v>-0.13431962434574307</c:v>
                </c:pt>
                <c:pt idx="41">
                  <c:v>-0.13506147448372752</c:v>
                </c:pt>
                <c:pt idx="42">
                  <c:v>-0.13450631421773862</c:v>
                </c:pt>
                <c:pt idx="43">
                  <c:v>-0.13211613849333892</c:v>
                </c:pt>
                <c:pt idx="44">
                  <c:v>-0.13383059559109145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DF-684B-BD03-BAB51C53F91F}"/>
            </c:ext>
          </c:extLst>
        </c:ser>
        <c:ser>
          <c:idx val="6"/>
          <c:order val="6"/>
          <c:tx>
            <c:strRef>
              <c:f>Geothermal!$AF$2</c:f>
              <c:strCache>
                <c:ptCount val="1"/>
                <c:pt idx="0">
                  <c:v>F24D2200/11 </c:v>
                </c:pt>
              </c:strCache>
            </c:strRef>
          </c:tx>
          <c:spPr>
            <a:ln w="19050" cap="rnd">
              <a:solidFill>
                <a:schemeClr val="accent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Geothermal!$AF$3:$AF$47</c:f>
              <c:numCache>
                <c:formatCode>0.00%</c:formatCode>
                <c:ptCount val="45"/>
                <c:pt idx="1">
                  <c:v>-8.8925594939243013E-2</c:v>
                </c:pt>
                <c:pt idx="2">
                  <c:v>-9.8603547441292183E-2</c:v>
                </c:pt>
                <c:pt idx="3">
                  <c:v>-7.4140958650835143E-2</c:v>
                </c:pt>
                <c:pt idx="4">
                  <c:v>-7.8368661900228731E-2</c:v>
                </c:pt>
                <c:pt idx="5">
                  <c:v>-8.1188648472278691E-2</c:v>
                </c:pt>
                <c:pt idx="6">
                  <c:v>-8.2238952615260708E-2</c:v>
                </c:pt>
                <c:pt idx="7">
                  <c:v>-8.2860325628021814E-2</c:v>
                </c:pt>
                <c:pt idx="8">
                  <c:v>-8.2160994975802759E-2</c:v>
                </c:pt>
                <c:pt idx="9">
                  <c:v>-8.1971799112163457E-2</c:v>
                </c:pt>
                <c:pt idx="10">
                  <c:v>-8.5271510896103297E-2</c:v>
                </c:pt>
                <c:pt idx="11">
                  <c:v>-8.2001618659052866E-2</c:v>
                </c:pt>
                <c:pt idx="12">
                  <c:v>-8.5124647301767609E-2</c:v>
                </c:pt>
                <c:pt idx="13">
                  <c:v>-8.7359926866029336E-2</c:v>
                </c:pt>
                <c:pt idx="14">
                  <c:v>-8.7359926866029336E-2</c:v>
                </c:pt>
                <c:pt idx="15">
                  <c:v>-8.9331444364678325E-2</c:v>
                </c:pt>
                <c:pt idx="16">
                  <c:v>-9.2385452787291489E-2</c:v>
                </c:pt>
                <c:pt idx="17">
                  <c:v>-9.2385452787291489E-2</c:v>
                </c:pt>
                <c:pt idx="18">
                  <c:v>-9.2385452787291489E-2</c:v>
                </c:pt>
                <c:pt idx="19">
                  <c:v>-9.5574615498538629E-2</c:v>
                </c:pt>
                <c:pt idx="20">
                  <c:v>-0.10319688262956084</c:v>
                </c:pt>
                <c:pt idx="21">
                  <c:v>-0.10315522290060941</c:v>
                </c:pt>
                <c:pt idx="22">
                  <c:v>-0.11505423279593985</c:v>
                </c:pt>
                <c:pt idx="23">
                  <c:v>-0.12536864404263037</c:v>
                </c:pt>
                <c:pt idx="24">
                  <c:v>-0.12081265420549359</c:v>
                </c:pt>
                <c:pt idx="25">
                  <c:v>-0.12412481163276634</c:v>
                </c:pt>
                <c:pt idx="26">
                  <c:v>-0.11827580148591899</c:v>
                </c:pt>
                <c:pt idx="27">
                  <c:v>-0.11624596215872107</c:v>
                </c:pt>
                <c:pt idx="28">
                  <c:v>-0.11777486214890842</c:v>
                </c:pt>
                <c:pt idx="29">
                  <c:v>-0.11837418431657432</c:v>
                </c:pt>
                <c:pt idx="30">
                  <c:v>-0.11496088218667821</c:v>
                </c:pt>
                <c:pt idx="31">
                  <c:v>-0.11196642624064457</c:v>
                </c:pt>
                <c:pt idx="32">
                  <c:v>-0.11946543005205668</c:v>
                </c:pt>
                <c:pt idx="33">
                  <c:v>-0.12676928711700153</c:v>
                </c:pt>
                <c:pt idx="34">
                  <c:v>-0.1266242758784869</c:v>
                </c:pt>
                <c:pt idx="35">
                  <c:v>-0.13125526266553023</c:v>
                </c:pt>
                <c:pt idx="36">
                  <c:v>-0.13744232227319741</c:v>
                </c:pt>
                <c:pt idx="37">
                  <c:v>-0.13949735209381642</c:v>
                </c:pt>
                <c:pt idx="38">
                  <c:v>-0.13495162200284749</c:v>
                </c:pt>
                <c:pt idx="39">
                  <c:v>-0.13682643913530701</c:v>
                </c:pt>
                <c:pt idx="40">
                  <c:v>-0.14137609908475568</c:v>
                </c:pt>
                <c:pt idx="41">
                  <c:v>-0.14253904372671911</c:v>
                </c:pt>
                <c:pt idx="42">
                  <c:v>-0.14211573916816844</c:v>
                </c:pt>
                <c:pt idx="43">
                  <c:v>-0.13992511299733035</c:v>
                </c:pt>
                <c:pt idx="44">
                  <c:v>-0.14108715285003093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DF-684B-BD03-BAB51C53F91F}"/>
            </c:ext>
          </c:extLst>
        </c:ser>
        <c:ser>
          <c:idx val="7"/>
          <c:order val="7"/>
          <c:tx>
            <c:strRef>
              <c:f>Geothermal!$AG$2</c:f>
              <c:strCache>
                <c:ptCount val="1"/>
                <c:pt idx="0">
                  <c:v>F03G   4 </c:v>
                </c:pt>
              </c:strCache>
            </c:strRef>
          </c:tx>
          <c:spPr>
            <a:ln w="19050" cap="rnd">
              <a:solidFill>
                <a:schemeClr val="accent1">
                  <a:alpha val="1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Geothermal!$AG$3:$AG$47</c:f>
              <c:numCache>
                <c:formatCode>0.00%</c:formatCode>
                <c:ptCount val="45"/>
                <c:pt idx="1">
                  <c:v>-8.8925594939243013E-2</c:v>
                </c:pt>
                <c:pt idx="2">
                  <c:v>-9.8603547441292183E-2</c:v>
                </c:pt>
                <c:pt idx="3">
                  <c:v>-7.4140958650835143E-2</c:v>
                </c:pt>
                <c:pt idx="4">
                  <c:v>-7.8368661900228731E-2</c:v>
                </c:pt>
                <c:pt idx="5">
                  <c:v>-8.1188648472278691E-2</c:v>
                </c:pt>
                <c:pt idx="6">
                  <c:v>-8.2238952615260708E-2</c:v>
                </c:pt>
                <c:pt idx="7">
                  <c:v>-8.2860325628021814E-2</c:v>
                </c:pt>
                <c:pt idx="8">
                  <c:v>-8.2160994975802759E-2</c:v>
                </c:pt>
                <c:pt idx="9">
                  <c:v>-8.1971799112163457E-2</c:v>
                </c:pt>
                <c:pt idx="10">
                  <c:v>-8.5271510896103297E-2</c:v>
                </c:pt>
                <c:pt idx="11">
                  <c:v>-8.2001618659052866E-2</c:v>
                </c:pt>
                <c:pt idx="12">
                  <c:v>-8.5124647301767609E-2</c:v>
                </c:pt>
                <c:pt idx="13">
                  <c:v>-8.7359926866029336E-2</c:v>
                </c:pt>
                <c:pt idx="14">
                  <c:v>-8.7359926866029336E-2</c:v>
                </c:pt>
                <c:pt idx="15">
                  <c:v>-8.9331444364678325E-2</c:v>
                </c:pt>
                <c:pt idx="16">
                  <c:v>-9.2385452787291489E-2</c:v>
                </c:pt>
                <c:pt idx="17">
                  <c:v>-9.2385452787291489E-2</c:v>
                </c:pt>
                <c:pt idx="18">
                  <c:v>-9.2385452787291489E-2</c:v>
                </c:pt>
                <c:pt idx="19">
                  <c:v>-9.5574615498538629E-2</c:v>
                </c:pt>
                <c:pt idx="20">
                  <c:v>-0.10319688262956084</c:v>
                </c:pt>
                <c:pt idx="21">
                  <c:v>-0.10315522290060941</c:v>
                </c:pt>
                <c:pt idx="22">
                  <c:v>-0.11505423279593985</c:v>
                </c:pt>
                <c:pt idx="23">
                  <c:v>-0.12536864404263037</c:v>
                </c:pt>
                <c:pt idx="24">
                  <c:v>-0.12081265420549359</c:v>
                </c:pt>
                <c:pt idx="25">
                  <c:v>-0.12412481163276634</c:v>
                </c:pt>
                <c:pt idx="26">
                  <c:v>-0.11827580148591899</c:v>
                </c:pt>
                <c:pt idx="27">
                  <c:v>-0.11624596215872107</c:v>
                </c:pt>
                <c:pt idx="28">
                  <c:v>-0.11777486214890842</c:v>
                </c:pt>
                <c:pt idx="29">
                  <c:v>-0.11837418431657432</c:v>
                </c:pt>
                <c:pt idx="30">
                  <c:v>-0.1145734867799344</c:v>
                </c:pt>
                <c:pt idx="31">
                  <c:v>-0.11167346301766223</c:v>
                </c:pt>
                <c:pt idx="32">
                  <c:v>-0.1195797020698689</c:v>
                </c:pt>
                <c:pt idx="33">
                  <c:v>-0.12681787700287617</c:v>
                </c:pt>
                <c:pt idx="34">
                  <c:v>-0.12666837223461513</c:v>
                </c:pt>
                <c:pt idx="35">
                  <c:v>-0.13126460476526247</c:v>
                </c:pt>
                <c:pt idx="36">
                  <c:v>-0.13741314164858809</c:v>
                </c:pt>
                <c:pt idx="37">
                  <c:v>-0.13945798996531278</c:v>
                </c:pt>
                <c:pt idx="38">
                  <c:v>-0.13493978049024813</c:v>
                </c:pt>
                <c:pt idx="39">
                  <c:v>-0.13680541991857964</c:v>
                </c:pt>
                <c:pt idx="40">
                  <c:v>-0.14133403588631854</c:v>
                </c:pt>
                <c:pt idx="41">
                  <c:v>-0.14249438557703942</c:v>
                </c:pt>
                <c:pt idx="42">
                  <c:v>-0.14171114680342956</c:v>
                </c:pt>
                <c:pt idx="43">
                  <c:v>-0.13949420957670777</c:v>
                </c:pt>
                <c:pt idx="44">
                  <c:v>-0.14056724252660058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F-684B-BD03-BAB51C53F91F}"/>
            </c:ext>
          </c:extLst>
        </c:ser>
        <c:ser>
          <c:idx val="8"/>
          <c:order val="8"/>
          <c:tx>
            <c:strRef>
              <c:f>Geothermal!$AH$2</c:f>
              <c:strCache>
                <c:ptCount val="1"/>
                <c:pt idx="0">
                  <c:v>F24T  50</c:v>
                </c:pt>
              </c:strCache>
            </c:strRef>
          </c:tx>
          <c:spPr>
            <a:ln w="19050" cap="rnd">
              <a:solidFill>
                <a:schemeClr val="accent1"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Geothermal!$AH$3:$AH$47</c:f>
              <c:numCache>
                <c:formatCode>0.00%</c:formatCode>
                <c:ptCount val="45"/>
                <c:pt idx="1">
                  <c:v>-8.8925594939243013E-2</c:v>
                </c:pt>
                <c:pt idx="2">
                  <c:v>-9.8603547441292183E-2</c:v>
                </c:pt>
                <c:pt idx="3">
                  <c:v>-7.4140958650835143E-2</c:v>
                </c:pt>
                <c:pt idx="4">
                  <c:v>-7.8368661900228731E-2</c:v>
                </c:pt>
                <c:pt idx="5">
                  <c:v>-8.1188648472278691E-2</c:v>
                </c:pt>
                <c:pt idx="6">
                  <c:v>-8.2238952615260708E-2</c:v>
                </c:pt>
                <c:pt idx="7">
                  <c:v>-8.2860325628021814E-2</c:v>
                </c:pt>
                <c:pt idx="8">
                  <c:v>-8.2160994975802759E-2</c:v>
                </c:pt>
                <c:pt idx="9">
                  <c:v>-8.1971799112163457E-2</c:v>
                </c:pt>
                <c:pt idx="10">
                  <c:v>-8.5271510896103297E-2</c:v>
                </c:pt>
                <c:pt idx="11">
                  <c:v>-8.2001618659052866E-2</c:v>
                </c:pt>
                <c:pt idx="12">
                  <c:v>-8.5124647301767609E-2</c:v>
                </c:pt>
                <c:pt idx="13">
                  <c:v>-8.7359926866029336E-2</c:v>
                </c:pt>
                <c:pt idx="14">
                  <c:v>-8.7359926866029336E-2</c:v>
                </c:pt>
                <c:pt idx="15">
                  <c:v>-8.9331444364678325E-2</c:v>
                </c:pt>
                <c:pt idx="16">
                  <c:v>-9.2385452787291489E-2</c:v>
                </c:pt>
                <c:pt idx="17">
                  <c:v>-9.2385452787291489E-2</c:v>
                </c:pt>
                <c:pt idx="18">
                  <c:v>-9.2385452787291489E-2</c:v>
                </c:pt>
                <c:pt idx="19">
                  <c:v>-9.5574615498538629E-2</c:v>
                </c:pt>
                <c:pt idx="20">
                  <c:v>-0.10319688262956084</c:v>
                </c:pt>
                <c:pt idx="21">
                  <c:v>-0.10315522290060941</c:v>
                </c:pt>
                <c:pt idx="22">
                  <c:v>-0.11505423279593985</c:v>
                </c:pt>
                <c:pt idx="23">
                  <c:v>-0.12536864404263037</c:v>
                </c:pt>
                <c:pt idx="24">
                  <c:v>-0.12081265420549359</c:v>
                </c:pt>
                <c:pt idx="25">
                  <c:v>-0.12412481163276634</c:v>
                </c:pt>
                <c:pt idx="26">
                  <c:v>-0.11827580148591899</c:v>
                </c:pt>
                <c:pt idx="27">
                  <c:v>-0.11624596215872107</c:v>
                </c:pt>
                <c:pt idx="28">
                  <c:v>-0.11777486214890842</c:v>
                </c:pt>
                <c:pt idx="29">
                  <c:v>-0.11837418431657432</c:v>
                </c:pt>
                <c:pt idx="30">
                  <c:v>-0.11413951096183839</c:v>
                </c:pt>
                <c:pt idx="31">
                  <c:v>-0.11135406008659243</c:v>
                </c:pt>
                <c:pt idx="32">
                  <c:v>-0.11923256624749168</c:v>
                </c:pt>
                <c:pt idx="33">
                  <c:v>-0.12642078605752904</c:v>
                </c:pt>
                <c:pt idx="34">
                  <c:v>-0.1263174790193099</c:v>
                </c:pt>
                <c:pt idx="35">
                  <c:v>-0.13091559251929741</c:v>
                </c:pt>
                <c:pt idx="36">
                  <c:v>-0.13704240018872516</c:v>
                </c:pt>
                <c:pt idx="37">
                  <c:v>-0.13909533853978551</c:v>
                </c:pt>
                <c:pt idx="38">
                  <c:v>-0.13463816149071872</c:v>
                </c:pt>
                <c:pt idx="39">
                  <c:v>-0.13650175453931168</c:v>
                </c:pt>
                <c:pt idx="40">
                  <c:v>-0.14101973685318447</c:v>
                </c:pt>
                <c:pt idx="41">
                  <c:v>-0.14219405864973189</c:v>
                </c:pt>
                <c:pt idx="42">
                  <c:v>-0.14143185261557678</c:v>
                </c:pt>
                <c:pt idx="43">
                  <c:v>-0.13923606667158317</c:v>
                </c:pt>
                <c:pt idx="44">
                  <c:v>-0.14030680437532339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DF-684B-BD03-BAB51C53F91F}"/>
            </c:ext>
          </c:extLst>
        </c:ser>
        <c:ser>
          <c:idx val="9"/>
          <c:order val="9"/>
          <c:tx>
            <c:strRef>
              <c:f>Geothermal!$AI$2</c:f>
              <c:strCache>
                <c:ptCount val="1"/>
                <c:pt idx="0">
                  <c:v>Y02E  10/10 </c:v>
                </c:pt>
              </c:strCache>
            </c:strRef>
          </c:tx>
          <c:spPr>
            <a:ln w="19050" cap="rnd">
              <a:solidFill>
                <a:schemeClr val="accent1">
                  <a:alpha val="1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Geothermal!$AI$3:$AI$47</c:f>
              <c:numCache>
                <c:formatCode>0.00%</c:formatCode>
                <c:ptCount val="45"/>
                <c:pt idx="1">
                  <c:v>-8.8925594939243013E-2</c:v>
                </c:pt>
                <c:pt idx="2">
                  <c:v>-9.7134570709411783E-2</c:v>
                </c:pt>
                <c:pt idx="3">
                  <c:v>-7.7580813201327814E-2</c:v>
                </c:pt>
                <c:pt idx="4">
                  <c:v>-8.0966703606826451E-2</c:v>
                </c:pt>
                <c:pt idx="5">
                  <c:v>-8.3101700602365325E-2</c:v>
                </c:pt>
                <c:pt idx="6">
                  <c:v>-8.4019727505955766E-2</c:v>
                </c:pt>
                <c:pt idx="7">
                  <c:v>-8.4528826874776586E-2</c:v>
                </c:pt>
                <c:pt idx="8">
                  <c:v>-8.3753696101214747E-2</c:v>
                </c:pt>
                <c:pt idx="9">
                  <c:v>-8.3429314522553644E-2</c:v>
                </c:pt>
                <c:pt idx="10">
                  <c:v>-8.6385118487463775E-2</c:v>
                </c:pt>
                <c:pt idx="11">
                  <c:v>-8.3222247059316357E-2</c:v>
                </c:pt>
                <c:pt idx="12">
                  <c:v>-8.6060251606572491E-2</c:v>
                </c:pt>
                <c:pt idx="13">
                  <c:v>-8.8076380050951419E-2</c:v>
                </c:pt>
                <c:pt idx="14">
                  <c:v>-8.8076380050951419E-2</c:v>
                </c:pt>
                <c:pt idx="15">
                  <c:v>-8.9932097416276391E-2</c:v>
                </c:pt>
                <c:pt idx="16">
                  <c:v>-9.6166551786275645E-2</c:v>
                </c:pt>
                <c:pt idx="17">
                  <c:v>-9.6166551786275645E-2</c:v>
                </c:pt>
                <c:pt idx="18">
                  <c:v>-9.6166551786275645E-2</c:v>
                </c:pt>
                <c:pt idx="19">
                  <c:v>-9.9149243282629862E-2</c:v>
                </c:pt>
                <c:pt idx="20">
                  <c:v>-0.1064100760071105</c:v>
                </c:pt>
                <c:pt idx="21">
                  <c:v>-0.10604206075028644</c:v>
                </c:pt>
                <c:pt idx="22">
                  <c:v>-0.11737948623940819</c:v>
                </c:pt>
                <c:pt idx="23">
                  <c:v>-0.12712305532725043</c:v>
                </c:pt>
                <c:pt idx="24">
                  <c:v>-0.12262689939246296</c:v>
                </c:pt>
                <c:pt idx="25">
                  <c:v>-0.12731700515055411</c:v>
                </c:pt>
                <c:pt idx="26">
                  <c:v>-0.12130738341619396</c:v>
                </c:pt>
                <c:pt idx="27">
                  <c:v>-0.11935198472581354</c:v>
                </c:pt>
                <c:pt idx="28">
                  <c:v>-0.12007755421888955</c:v>
                </c:pt>
                <c:pt idx="29">
                  <c:v>-0.12019236416467616</c:v>
                </c:pt>
                <c:pt idx="30">
                  <c:v>-0.1162572880664432</c:v>
                </c:pt>
                <c:pt idx="31">
                  <c:v>-0.11323197942542074</c:v>
                </c:pt>
                <c:pt idx="32">
                  <c:v>-0.11998718402185282</c:v>
                </c:pt>
                <c:pt idx="33">
                  <c:v>-0.12677985636035338</c:v>
                </c:pt>
                <c:pt idx="34">
                  <c:v>-0.12657989861504715</c:v>
                </c:pt>
                <c:pt idx="35">
                  <c:v>-0.13101276837273745</c:v>
                </c:pt>
                <c:pt idx="36">
                  <c:v>-0.13920154842505139</c:v>
                </c:pt>
                <c:pt idx="37">
                  <c:v>-0.14090135789905367</c:v>
                </c:pt>
                <c:pt idx="38">
                  <c:v>-0.13477345385310624</c:v>
                </c:pt>
                <c:pt idx="39">
                  <c:v>-0.13554312196131646</c:v>
                </c:pt>
                <c:pt idx="40">
                  <c:v>-0.13954464622073448</c:v>
                </c:pt>
                <c:pt idx="41">
                  <c:v>-0.1407143144961599</c:v>
                </c:pt>
                <c:pt idx="42">
                  <c:v>-0.13779269151618279</c:v>
                </c:pt>
                <c:pt idx="43">
                  <c:v>-0.13724081502357577</c:v>
                </c:pt>
                <c:pt idx="44">
                  <c:v>-0.13764534284509744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DF-684B-BD03-BAB51C53F91F}"/>
            </c:ext>
          </c:extLst>
        </c:ser>
        <c:ser>
          <c:idx val="10"/>
          <c:order val="10"/>
          <c:tx>
            <c:strRef>
              <c:f>Geothermal!$AJ$2</c:f>
              <c:strCache>
                <c:ptCount val="1"/>
                <c:pt idx="0">
                  <c:v>E21B  43                </c:v>
                </c:pt>
              </c:strCache>
            </c:strRef>
          </c:tx>
          <c:spPr>
            <a:ln w="19050" cap="rnd">
              <a:solidFill>
                <a:schemeClr val="accent1">
                  <a:alpha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Geothermal!$AJ$3:$AJ$47</c:f>
              <c:numCache>
                <c:formatCode>0.00%</c:formatCode>
                <c:ptCount val="45"/>
                <c:pt idx="0">
                  <c:v>-5.7246418256284182E-2</c:v>
                </c:pt>
                <c:pt idx="1">
                  <c:v>-6.4943225798607562E-2</c:v>
                </c:pt>
                <c:pt idx="2">
                  <c:v>-7.1392611842189146E-2</c:v>
                </c:pt>
                <c:pt idx="3">
                  <c:v>-6.8793169084864103E-2</c:v>
                </c:pt>
                <c:pt idx="4">
                  <c:v>-8.0995480161431321E-2</c:v>
                </c:pt>
                <c:pt idx="5">
                  <c:v>-8.3163575218517805E-2</c:v>
                </c:pt>
                <c:pt idx="6">
                  <c:v>-8.5277201942776881E-2</c:v>
                </c:pt>
                <c:pt idx="7">
                  <c:v>-8.8484395031562246E-2</c:v>
                </c:pt>
                <c:pt idx="8">
                  <c:v>-9.5512595620247276E-2</c:v>
                </c:pt>
                <c:pt idx="9">
                  <c:v>-9.5194302469541636E-2</c:v>
                </c:pt>
                <c:pt idx="10">
                  <c:v>-9.7031324395466578E-2</c:v>
                </c:pt>
                <c:pt idx="11">
                  <c:v>-0.10161091776217124</c:v>
                </c:pt>
                <c:pt idx="12">
                  <c:v>-0.10400457796591445</c:v>
                </c:pt>
                <c:pt idx="13">
                  <c:v>-0.10881561963852848</c:v>
                </c:pt>
                <c:pt idx="14">
                  <c:v>-0.11691973148717272</c:v>
                </c:pt>
                <c:pt idx="15">
                  <c:v>-0.11986385720898618</c:v>
                </c:pt>
                <c:pt idx="16">
                  <c:v>-0.12529792998766787</c:v>
                </c:pt>
                <c:pt idx="17">
                  <c:v>-0.12327105769586422</c:v>
                </c:pt>
                <c:pt idx="18">
                  <c:v>-0.12408500164730707</c:v>
                </c:pt>
                <c:pt idx="19">
                  <c:v>-0.12166915224624353</c:v>
                </c:pt>
                <c:pt idx="20">
                  <c:v>-0.1208997160455838</c:v>
                </c:pt>
                <c:pt idx="21">
                  <c:v>-0.12445519296005825</c:v>
                </c:pt>
                <c:pt idx="22">
                  <c:v>-0.12503361492096843</c:v>
                </c:pt>
                <c:pt idx="23">
                  <c:v>-0.12491565053999298</c:v>
                </c:pt>
                <c:pt idx="24">
                  <c:v>-0.12601213480661988</c:v>
                </c:pt>
                <c:pt idx="25">
                  <c:v>-0.12836650546265149</c:v>
                </c:pt>
                <c:pt idx="26">
                  <c:v>-0.12739348843347986</c:v>
                </c:pt>
                <c:pt idx="27">
                  <c:v>-0.1272812692584594</c:v>
                </c:pt>
                <c:pt idx="28">
                  <c:v>-0.12631338317069307</c:v>
                </c:pt>
                <c:pt idx="29">
                  <c:v>-0.12476636095375138</c:v>
                </c:pt>
                <c:pt idx="30">
                  <c:v>-0.12077311860639228</c:v>
                </c:pt>
                <c:pt idx="31">
                  <c:v>-0.11504712532005512</c:v>
                </c:pt>
                <c:pt idx="32">
                  <c:v>-0.11171466600895952</c:v>
                </c:pt>
                <c:pt idx="33">
                  <c:v>-0.10414968858192353</c:v>
                </c:pt>
                <c:pt idx="34">
                  <c:v>-0.103783524085998</c:v>
                </c:pt>
                <c:pt idx="35">
                  <c:v>-0.10503735377190948</c:v>
                </c:pt>
                <c:pt idx="36">
                  <c:v>-0.10673135618946428</c:v>
                </c:pt>
                <c:pt idx="37">
                  <c:v>-0.1072627357166257</c:v>
                </c:pt>
                <c:pt idx="38">
                  <c:v>-0.10658184113786229</c:v>
                </c:pt>
                <c:pt idx="39">
                  <c:v>-0.10671183472159618</c:v>
                </c:pt>
                <c:pt idx="40">
                  <c:v>-0.10647631022883397</c:v>
                </c:pt>
                <c:pt idx="41">
                  <c:v>-0.10632176115282643</c:v>
                </c:pt>
                <c:pt idx="42">
                  <c:v>-0.10633929149776955</c:v>
                </c:pt>
                <c:pt idx="43">
                  <c:v>-0.10662443957515189</c:v>
                </c:pt>
                <c:pt idx="44">
                  <c:v>-0.10648694741802578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DF-684B-BD03-BAB51C53F91F}"/>
            </c:ext>
          </c:extLst>
        </c:ser>
        <c:ser>
          <c:idx val="11"/>
          <c:order val="11"/>
          <c:tx>
            <c:strRef>
              <c:f>Geothermal!$AK$2</c:f>
              <c:strCache>
                <c:ptCount val="1"/>
                <c:pt idx="0">
                  <c:v>E21B  21        </c:v>
                </c:pt>
              </c:strCache>
            </c:strRef>
          </c:tx>
          <c:spPr>
            <a:ln w="19050" cap="rnd">
              <a:solidFill>
                <a:schemeClr val="accent1"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Geothermal!$AK$3:$AK$47</c:f>
              <c:numCache>
                <c:formatCode>0.00%</c:formatCode>
                <c:ptCount val="45"/>
                <c:pt idx="0">
                  <c:v>-5.0478840443021311E-2</c:v>
                </c:pt>
                <c:pt idx="1">
                  <c:v>-5.9772480730992172E-2</c:v>
                </c:pt>
                <c:pt idx="2">
                  <c:v>-6.5923882543163059E-2</c:v>
                </c:pt>
                <c:pt idx="3">
                  <c:v>-6.6762626671247771E-2</c:v>
                </c:pt>
                <c:pt idx="4">
                  <c:v>-7.8035825898077338E-2</c:v>
                </c:pt>
                <c:pt idx="5">
                  <c:v>-8.1098391722782437E-2</c:v>
                </c:pt>
                <c:pt idx="6">
                  <c:v>-8.4122147729993491E-2</c:v>
                </c:pt>
                <c:pt idx="7">
                  <c:v>-8.9331782685576733E-2</c:v>
                </c:pt>
                <c:pt idx="8">
                  <c:v>-9.6273459130944539E-2</c:v>
                </c:pt>
                <c:pt idx="9">
                  <c:v>-9.6520913473329584E-2</c:v>
                </c:pt>
                <c:pt idx="10">
                  <c:v>-9.9439717044809917E-2</c:v>
                </c:pt>
                <c:pt idx="11">
                  <c:v>-0.10486111540321397</c:v>
                </c:pt>
                <c:pt idx="12">
                  <c:v>-0.10725617933680598</c:v>
                </c:pt>
                <c:pt idx="13">
                  <c:v>-0.11201257818280574</c:v>
                </c:pt>
                <c:pt idx="14">
                  <c:v>-0.11816858760392024</c:v>
                </c:pt>
                <c:pt idx="15">
                  <c:v>-0.12186636383517535</c:v>
                </c:pt>
                <c:pt idx="16">
                  <c:v>-0.12685928594497842</c:v>
                </c:pt>
                <c:pt idx="17">
                  <c:v>-0.12627049968667181</c:v>
                </c:pt>
                <c:pt idx="18">
                  <c:v>-0.12587204869479007</c:v>
                </c:pt>
                <c:pt idx="19">
                  <c:v>-0.12463893513674951</c:v>
                </c:pt>
                <c:pt idx="20">
                  <c:v>-0.1244339954412973</c:v>
                </c:pt>
                <c:pt idx="21">
                  <c:v>-0.12646477876804929</c:v>
                </c:pt>
                <c:pt idx="22">
                  <c:v>-0.1261643926040088</c:v>
                </c:pt>
                <c:pt idx="23">
                  <c:v>-0.12661692643956102</c:v>
                </c:pt>
                <c:pt idx="24">
                  <c:v>-0.12734551760945689</c:v>
                </c:pt>
                <c:pt idx="25">
                  <c:v>-0.12856288843970465</c:v>
                </c:pt>
                <c:pt idx="26">
                  <c:v>-0.12778621509826893</c:v>
                </c:pt>
                <c:pt idx="27">
                  <c:v>-0.12704419973741277</c:v>
                </c:pt>
                <c:pt idx="28">
                  <c:v>-0.12579893645133366</c:v>
                </c:pt>
                <c:pt idx="29">
                  <c:v>-0.1244253987297893</c:v>
                </c:pt>
                <c:pt idx="30">
                  <c:v>-0.12057428315137431</c:v>
                </c:pt>
                <c:pt idx="31">
                  <c:v>-0.11505265793733688</c:v>
                </c:pt>
                <c:pt idx="32">
                  <c:v>-0.11219930392627953</c:v>
                </c:pt>
                <c:pt idx="33">
                  <c:v>-0.10597530886884321</c:v>
                </c:pt>
                <c:pt idx="34">
                  <c:v>-0.10481731114126924</c:v>
                </c:pt>
                <c:pt idx="35">
                  <c:v>-0.10582004218777141</c:v>
                </c:pt>
                <c:pt idx="36">
                  <c:v>-0.10666827109712207</c:v>
                </c:pt>
                <c:pt idx="37">
                  <c:v>-0.10714012498176129</c:v>
                </c:pt>
                <c:pt idx="38">
                  <c:v>-0.10652114443951832</c:v>
                </c:pt>
                <c:pt idx="39">
                  <c:v>-0.10673277097303613</c:v>
                </c:pt>
                <c:pt idx="40">
                  <c:v>-0.10664648248266273</c:v>
                </c:pt>
                <c:pt idx="41">
                  <c:v>-0.1066522759581563</c:v>
                </c:pt>
                <c:pt idx="42">
                  <c:v>-0.10675727634794963</c:v>
                </c:pt>
                <c:pt idx="43">
                  <c:v>-0.10695762848650014</c:v>
                </c:pt>
                <c:pt idx="44">
                  <c:v>-0.10678473996680571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4DF-684B-BD03-BAB51C53F91F}"/>
            </c:ext>
          </c:extLst>
        </c:ser>
        <c:ser>
          <c:idx val="12"/>
          <c:order val="12"/>
          <c:tx>
            <c:strRef>
              <c:f>Geothermal!$AL$2</c:f>
              <c:strCache>
                <c:ptCount val="1"/>
                <c:pt idx="0">
                  <c:v>E21B  47        </c:v>
                </c:pt>
              </c:strCache>
            </c:strRef>
          </c:tx>
          <c:spPr>
            <a:ln w="19050" cap="rnd">
              <a:solidFill>
                <a:schemeClr val="accent1">
                  <a:alpha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Geothermal!$AL$3:$AL$47</c:f>
              <c:numCache>
                <c:formatCode>0.00%</c:formatCode>
                <c:ptCount val="45"/>
                <c:pt idx="0">
                  <c:v>-5.0478840443021311E-2</c:v>
                </c:pt>
                <c:pt idx="1">
                  <c:v>-5.8126150424006928E-2</c:v>
                </c:pt>
                <c:pt idx="2">
                  <c:v>-6.6074448068476954E-2</c:v>
                </c:pt>
                <c:pt idx="3">
                  <c:v>-6.8806205944488386E-2</c:v>
                </c:pt>
                <c:pt idx="4">
                  <c:v>-7.8164480853584961E-2</c:v>
                </c:pt>
                <c:pt idx="5">
                  <c:v>-8.3074953944857977E-2</c:v>
                </c:pt>
                <c:pt idx="6">
                  <c:v>-8.7904172141014314E-2</c:v>
                </c:pt>
                <c:pt idx="7">
                  <c:v>-9.2406548949129586E-2</c:v>
                </c:pt>
                <c:pt idx="8">
                  <c:v>-9.7171759224272902E-2</c:v>
                </c:pt>
                <c:pt idx="9">
                  <c:v>-9.9109645261853396E-2</c:v>
                </c:pt>
                <c:pt idx="10">
                  <c:v>-0.10256958463572119</c:v>
                </c:pt>
                <c:pt idx="11">
                  <c:v>-0.10886369713849331</c:v>
                </c:pt>
                <c:pt idx="12">
                  <c:v>-0.11100234010963816</c:v>
                </c:pt>
                <c:pt idx="13">
                  <c:v>-0.1162020195124982</c:v>
                </c:pt>
                <c:pt idx="14">
                  <c:v>-0.12310270415628222</c:v>
                </c:pt>
                <c:pt idx="15">
                  <c:v>-0.12581801788331659</c:v>
                </c:pt>
                <c:pt idx="16">
                  <c:v>-0.13206212508467896</c:v>
                </c:pt>
                <c:pt idx="17">
                  <c:v>-0.13155842437593124</c:v>
                </c:pt>
                <c:pt idx="18">
                  <c:v>-0.13163607387394272</c:v>
                </c:pt>
                <c:pt idx="19">
                  <c:v>-0.13086572367651728</c:v>
                </c:pt>
                <c:pt idx="20">
                  <c:v>-0.13030024131000872</c:v>
                </c:pt>
                <c:pt idx="21">
                  <c:v>-0.13186792788685509</c:v>
                </c:pt>
                <c:pt idx="22">
                  <c:v>-0.13182437975855521</c:v>
                </c:pt>
                <c:pt idx="23">
                  <c:v>-0.13225653803693893</c:v>
                </c:pt>
                <c:pt idx="24">
                  <c:v>-0.13315497489549522</c:v>
                </c:pt>
                <c:pt idx="25">
                  <c:v>-0.13407145347911609</c:v>
                </c:pt>
                <c:pt idx="26">
                  <c:v>-0.13369899891787629</c:v>
                </c:pt>
                <c:pt idx="27">
                  <c:v>-0.13312990132918223</c:v>
                </c:pt>
                <c:pt idx="28">
                  <c:v>-0.13148828424919823</c:v>
                </c:pt>
                <c:pt idx="29">
                  <c:v>-0.13027040209397822</c:v>
                </c:pt>
                <c:pt idx="30">
                  <c:v>-0.12670156983499881</c:v>
                </c:pt>
                <c:pt idx="31">
                  <c:v>-0.12133643465115684</c:v>
                </c:pt>
                <c:pt idx="32">
                  <c:v>-0.11764177016896105</c:v>
                </c:pt>
                <c:pt idx="33">
                  <c:v>-0.11177191624366367</c:v>
                </c:pt>
                <c:pt idx="34">
                  <c:v>-0.11086717447288075</c:v>
                </c:pt>
                <c:pt idx="35">
                  <c:v>-0.11154947826037354</c:v>
                </c:pt>
                <c:pt idx="36">
                  <c:v>-0.11204880139442852</c:v>
                </c:pt>
                <c:pt idx="37">
                  <c:v>-0.11231669754357465</c:v>
                </c:pt>
                <c:pt idx="38">
                  <c:v>-0.11213919686772988</c:v>
                </c:pt>
                <c:pt idx="39">
                  <c:v>-0.11260693086791074</c:v>
                </c:pt>
                <c:pt idx="40">
                  <c:v>-0.11229996150086752</c:v>
                </c:pt>
                <c:pt idx="41">
                  <c:v>-0.11209860339873379</c:v>
                </c:pt>
                <c:pt idx="42">
                  <c:v>-0.1120600080513634</c:v>
                </c:pt>
                <c:pt idx="43">
                  <c:v>-0.11223012235765184</c:v>
                </c:pt>
                <c:pt idx="44">
                  <c:v>-0.11202603837641734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4DF-684B-BD03-BAB51C53F91F}"/>
            </c:ext>
          </c:extLst>
        </c:ser>
        <c:ser>
          <c:idx val="13"/>
          <c:order val="13"/>
          <c:tx>
            <c:strRef>
              <c:f>Geothermal!$AM$2</c:f>
              <c:strCache>
                <c:ptCount val="1"/>
                <c:pt idx="0">
                  <c:v>F03G   7</c:v>
                </c:pt>
              </c:strCache>
            </c:strRef>
          </c:tx>
          <c:spPr>
            <a:ln w="19050" cap="rnd">
              <a:solidFill>
                <a:schemeClr val="accent1">
                  <a:alpha val="2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Geothermal!$AM$3:$AM$47</c:f>
              <c:numCache>
                <c:formatCode>0.00%</c:formatCode>
                <c:ptCount val="45"/>
                <c:pt idx="0">
                  <c:v>-5.1411416846122715E-2</c:v>
                </c:pt>
                <c:pt idx="1">
                  <c:v>-5.7477252288823832E-2</c:v>
                </c:pt>
                <c:pt idx="2">
                  <c:v>-6.2146865924553429E-2</c:v>
                </c:pt>
                <c:pt idx="3">
                  <c:v>-6.6686791686022096E-2</c:v>
                </c:pt>
                <c:pt idx="4">
                  <c:v>-7.5644300401674913E-2</c:v>
                </c:pt>
                <c:pt idx="5">
                  <c:v>-8.0527651314265425E-2</c:v>
                </c:pt>
                <c:pt idx="6">
                  <c:v>-8.5439180647182256E-2</c:v>
                </c:pt>
                <c:pt idx="7">
                  <c:v>-9.0107546056128807E-2</c:v>
                </c:pt>
                <c:pt idx="8">
                  <c:v>-9.4709042518654418E-2</c:v>
                </c:pt>
                <c:pt idx="9">
                  <c:v>-9.6851218424839014E-2</c:v>
                </c:pt>
                <c:pt idx="10">
                  <c:v>-0.10100622929048653</c:v>
                </c:pt>
                <c:pt idx="11">
                  <c:v>-0.10752546088984938</c:v>
                </c:pt>
                <c:pt idx="12">
                  <c:v>-0.10966211949685933</c:v>
                </c:pt>
                <c:pt idx="13">
                  <c:v>-0.11483915805312161</c:v>
                </c:pt>
                <c:pt idx="14">
                  <c:v>-0.12184588904175919</c:v>
                </c:pt>
                <c:pt idx="15">
                  <c:v>-0.12478772149307105</c:v>
                </c:pt>
                <c:pt idx="16">
                  <c:v>-0.13107016981342501</c:v>
                </c:pt>
                <c:pt idx="17">
                  <c:v>-0.13086276623171311</c:v>
                </c:pt>
                <c:pt idx="18">
                  <c:v>-0.13093865233861124</c:v>
                </c:pt>
                <c:pt idx="19">
                  <c:v>-0.13023237481400529</c:v>
                </c:pt>
                <c:pt idx="20">
                  <c:v>-0.13030440426102896</c:v>
                </c:pt>
                <c:pt idx="21">
                  <c:v>-0.13217259276566395</c:v>
                </c:pt>
                <c:pt idx="22">
                  <c:v>-0.13237251676590278</c:v>
                </c:pt>
                <c:pt idx="23">
                  <c:v>-0.13329535944441762</c:v>
                </c:pt>
                <c:pt idx="24">
                  <c:v>-0.13424508381887224</c:v>
                </c:pt>
                <c:pt idx="25">
                  <c:v>-0.13510241794524414</c:v>
                </c:pt>
                <c:pt idx="26">
                  <c:v>-0.13547848214503377</c:v>
                </c:pt>
                <c:pt idx="27">
                  <c:v>-0.13528739815388768</c:v>
                </c:pt>
                <c:pt idx="28">
                  <c:v>-0.13344032486758139</c:v>
                </c:pt>
                <c:pt idx="29">
                  <c:v>-0.13221431882289725</c:v>
                </c:pt>
                <c:pt idx="30">
                  <c:v>-0.12833713705202676</c:v>
                </c:pt>
                <c:pt idx="31">
                  <c:v>-0.12331005750643276</c:v>
                </c:pt>
                <c:pt idx="32">
                  <c:v>-0.11957694160049581</c:v>
                </c:pt>
                <c:pt idx="33">
                  <c:v>-0.11401781764113095</c:v>
                </c:pt>
                <c:pt idx="34">
                  <c:v>-0.11324300773108409</c:v>
                </c:pt>
                <c:pt idx="35">
                  <c:v>-0.11422583150052246</c:v>
                </c:pt>
                <c:pt idx="36">
                  <c:v>-0.11472202840320633</c:v>
                </c:pt>
                <c:pt idx="37">
                  <c:v>-0.11474533263967435</c:v>
                </c:pt>
                <c:pt idx="38">
                  <c:v>-0.11465359309750633</c:v>
                </c:pt>
                <c:pt idx="39">
                  <c:v>-0.1151664000674949</c:v>
                </c:pt>
                <c:pt idx="40">
                  <c:v>-0.1148966929795604</c:v>
                </c:pt>
                <c:pt idx="41">
                  <c:v>-0.11464460372462937</c:v>
                </c:pt>
                <c:pt idx="42">
                  <c:v>-0.11470738523448887</c:v>
                </c:pt>
                <c:pt idx="43">
                  <c:v>-0.11485042510546406</c:v>
                </c:pt>
                <c:pt idx="44">
                  <c:v>-0.11469573665820976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4DF-684B-BD03-BAB51C53F91F}"/>
            </c:ext>
          </c:extLst>
        </c:ser>
        <c:ser>
          <c:idx val="14"/>
          <c:order val="14"/>
          <c:tx>
            <c:strRef>
              <c:f>Geothermal!$AN$2</c:f>
              <c:strCache>
                <c:ptCount val="1"/>
                <c:pt idx="0">
                  <c:v>E21B   7  </c:v>
                </c:pt>
              </c:strCache>
            </c:strRef>
          </c:tx>
          <c:spPr>
            <a:ln w="19050" cap="rnd">
              <a:solidFill>
                <a:schemeClr val="accent1">
                  <a:alpha val="1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Geothermal!$AN$3:$AN$47</c:f>
              <c:numCache>
                <c:formatCode>0.00%</c:formatCode>
                <c:ptCount val="45"/>
                <c:pt idx="0">
                  <c:v>-5.1798649773829974E-2</c:v>
                </c:pt>
                <c:pt idx="1">
                  <c:v>-5.7798664797453547E-2</c:v>
                </c:pt>
                <c:pt idx="2">
                  <c:v>-6.3385493661358261E-2</c:v>
                </c:pt>
                <c:pt idx="3">
                  <c:v>-6.6737062278080295E-2</c:v>
                </c:pt>
                <c:pt idx="4">
                  <c:v>-7.4533699943987175E-2</c:v>
                </c:pt>
                <c:pt idx="5">
                  <c:v>-7.8921300579194886E-2</c:v>
                </c:pt>
                <c:pt idx="6">
                  <c:v>-8.478757638026746E-2</c:v>
                </c:pt>
                <c:pt idx="7">
                  <c:v>-9.0876304917359096E-2</c:v>
                </c:pt>
                <c:pt idx="8">
                  <c:v>-9.5572685335226115E-2</c:v>
                </c:pt>
                <c:pt idx="9">
                  <c:v>-9.8249668346836794E-2</c:v>
                </c:pt>
                <c:pt idx="10">
                  <c:v>-0.10246520928298597</c:v>
                </c:pt>
                <c:pt idx="11">
                  <c:v>-0.10895855618708583</c:v>
                </c:pt>
                <c:pt idx="12">
                  <c:v>-0.11149269276094242</c:v>
                </c:pt>
                <c:pt idx="13">
                  <c:v>-0.11712465421238116</c:v>
                </c:pt>
                <c:pt idx="14">
                  <c:v>-0.12374471435752887</c:v>
                </c:pt>
                <c:pt idx="15">
                  <c:v>-0.12631764489971375</c:v>
                </c:pt>
                <c:pt idx="16">
                  <c:v>-0.13160225785363522</c:v>
                </c:pt>
                <c:pt idx="17">
                  <c:v>-0.13054817343695468</c:v>
                </c:pt>
                <c:pt idx="18">
                  <c:v>-0.13152642541031878</c:v>
                </c:pt>
                <c:pt idx="19">
                  <c:v>-0.1311259575566579</c:v>
                </c:pt>
                <c:pt idx="20">
                  <c:v>-0.13180929680374576</c:v>
                </c:pt>
                <c:pt idx="21">
                  <c:v>-0.13353546611505918</c:v>
                </c:pt>
                <c:pt idx="22">
                  <c:v>-0.13349973443159024</c:v>
                </c:pt>
                <c:pt idx="23">
                  <c:v>-0.13453122347879309</c:v>
                </c:pt>
                <c:pt idx="24">
                  <c:v>-0.13481310239907818</c:v>
                </c:pt>
                <c:pt idx="25">
                  <c:v>-0.13544017983641166</c:v>
                </c:pt>
                <c:pt idx="26">
                  <c:v>-0.13546146326761566</c:v>
                </c:pt>
                <c:pt idx="27">
                  <c:v>-0.13514055319527518</c:v>
                </c:pt>
                <c:pt idx="28">
                  <c:v>-0.13353205647675537</c:v>
                </c:pt>
                <c:pt idx="29">
                  <c:v>-0.13205838738081044</c:v>
                </c:pt>
                <c:pt idx="30">
                  <c:v>-0.12938730822550182</c:v>
                </c:pt>
                <c:pt idx="31">
                  <c:v>-0.12515422578145419</c:v>
                </c:pt>
                <c:pt idx="32">
                  <c:v>-0.12200284798189653</c:v>
                </c:pt>
                <c:pt idx="33">
                  <c:v>-0.11725266631328957</c:v>
                </c:pt>
                <c:pt idx="34">
                  <c:v>-0.11670541013207725</c:v>
                </c:pt>
                <c:pt idx="35">
                  <c:v>-0.11706033579168318</c:v>
                </c:pt>
                <c:pt idx="36">
                  <c:v>-0.11780587554771982</c:v>
                </c:pt>
                <c:pt idx="37">
                  <c:v>-0.11766580899182055</c:v>
                </c:pt>
                <c:pt idx="38">
                  <c:v>-0.1177050414466162</c:v>
                </c:pt>
                <c:pt idx="39">
                  <c:v>-0.11838013430171068</c:v>
                </c:pt>
                <c:pt idx="40">
                  <c:v>-0.11812439672742769</c:v>
                </c:pt>
                <c:pt idx="41">
                  <c:v>-0.11799171254637586</c:v>
                </c:pt>
                <c:pt idx="42">
                  <c:v>-0.11812821430131581</c:v>
                </c:pt>
                <c:pt idx="43">
                  <c:v>-0.11861421172451392</c:v>
                </c:pt>
                <c:pt idx="44">
                  <c:v>-0.11858339055254363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4DF-684B-BD03-BAB51C53F91F}"/>
            </c:ext>
          </c:extLst>
        </c:ser>
        <c:ser>
          <c:idx val="15"/>
          <c:order val="15"/>
          <c:tx>
            <c:strRef>
              <c:f>Geothermal!$AO$2</c:f>
              <c:strCache>
                <c:ptCount val="1"/>
                <c:pt idx="0">
                  <c:v>E21B  15             </c:v>
                </c:pt>
              </c:strCache>
            </c:strRef>
          </c:tx>
          <c:spPr>
            <a:ln w="19050" cap="rnd">
              <a:solidFill>
                <a:schemeClr val="accent1">
                  <a:alpha val="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Geothermal!$AO$3:$AO$47</c:f>
              <c:numCache>
                <c:formatCode>0.00%</c:formatCode>
                <c:ptCount val="45"/>
                <c:pt idx="0">
                  <c:v>-5.1798649773829974E-2</c:v>
                </c:pt>
                <c:pt idx="1">
                  <c:v>-5.7798664797453547E-2</c:v>
                </c:pt>
                <c:pt idx="2">
                  <c:v>-6.3385493661358261E-2</c:v>
                </c:pt>
                <c:pt idx="3">
                  <c:v>-6.7000191394403608E-2</c:v>
                </c:pt>
                <c:pt idx="4">
                  <c:v>-7.3472713377748189E-2</c:v>
                </c:pt>
                <c:pt idx="5">
                  <c:v>-7.8050350914425359E-2</c:v>
                </c:pt>
                <c:pt idx="6">
                  <c:v>-8.3875167940480777E-2</c:v>
                </c:pt>
                <c:pt idx="7">
                  <c:v>-9.0010702033823664E-2</c:v>
                </c:pt>
                <c:pt idx="8">
                  <c:v>-9.4764849085312797E-2</c:v>
                </c:pt>
                <c:pt idx="9">
                  <c:v>-9.7569674085464908E-2</c:v>
                </c:pt>
                <c:pt idx="10">
                  <c:v>-0.10171967148864425</c:v>
                </c:pt>
                <c:pt idx="11">
                  <c:v>-0.10819538950800556</c:v>
                </c:pt>
                <c:pt idx="12">
                  <c:v>-0.11077134091048801</c:v>
                </c:pt>
                <c:pt idx="13">
                  <c:v>-0.11633256275552939</c:v>
                </c:pt>
                <c:pt idx="14">
                  <c:v>-0.12290088295340185</c:v>
                </c:pt>
                <c:pt idx="15">
                  <c:v>-0.12547556290044781</c:v>
                </c:pt>
                <c:pt idx="16">
                  <c:v>-0.13072165781057821</c:v>
                </c:pt>
                <c:pt idx="17">
                  <c:v>-0.12971443986524833</c:v>
                </c:pt>
                <c:pt idx="18">
                  <c:v>-0.13071951170143714</c:v>
                </c:pt>
                <c:pt idx="19">
                  <c:v>-0.13037529937565828</c:v>
                </c:pt>
                <c:pt idx="20">
                  <c:v>-0.131092378658488</c:v>
                </c:pt>
                <c:pt idx="21">
                  <c:v>-0.13283274366586117</c:v>
                </c:pt>
                <c:pt idx="22">
                  <c:v>-0.1330575359984365</c:v>
                </c:pt>
                <c:pt idx="23">
                  <c:v>-0.13399906187615096</c:v>
                </c:pt>
                <c:pt idx="24">
                  <c:v>-0.13426635293198186</c:v>
                </c:pt>
                <c:pt idx="25">
                  <c:v>-0.13492795206120811</c:v>
                </c:pt>
                <c:pt idx="26">
                  <c:v>-0.13497446229449839</c:v>
                </c:pt>
                <c:pt idx="27">
                  <c:v>-0.13463165294781054</c:v>
                </c:pt>
                <c:pt idx="28">
                  <c:v>-0.13315185035440247</c:v>
                </c:pt>
                <c:pt idx="29">
                  <c:v>-0.13172100658575958</c:v>
                </c:pt>
                <c:pt idx="30">
                  <c:v>-0.12910197535799872</c:v>
                </c:pt>
                <c:pt idx="31">
                  <c:v>-0.12495072421864428</c:v>
                </c:pt>
                <c:pt idx="32">
                  <c:v>-0.12188907160659312</c:v>
                </c:pt>
                <c:pt idx="33">
                  <c:v>-0.11720401839171546</c:v>
                </c:pt>
                <c:pt idx="34">
                  <c:v>-0.11669674672316199</c:v>
                </c:pt>
                <c:pt idx="35">
                  <c:v>-0.11703989728258202</c:v>
                </c:pt>
                <c:pt idx="36">
                  <c:v>-0.11777769364372614</c:v>
                </c:pt>
                <c:pt idx="37">
                  <c:v>-0.11761922970490701</c:v>
                </c:pt>
                <c:pt idx="38">
                  <c:v>-0.11760910129935698</c:v>
                </c:pt>
                <c:pt idx="39">
                  <c:v>-0.11824691788731556</c:v>
                </c:pt>
                <c:pt idx="40">
                  <c:v>-0.11799226290446296</c:v>
                </c:pt>
                <c:pt idx="41">
                  <c:v>-0.11783044272193355</c:v>
                </c:pt>
                <c:pt idx="42">
                  <c:v>-0.11796867312134274</c:v>
                </c:pt>
                <c:pt idx="43">
                  <c:v>-0.11850244112782515</c:v>
                </c:pt>
                <c:pt idx="44">
                  <c:v>-0.11846063296211407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4DF-684B-BD03-BAB51C53F91F}"/>
            </c:ext>
          </c:extLst>
        </c:ser>
        <c:ser>
          <c:idx val="16"/>
          <c:order val="16"/>
          <c:tx>
            <c:strRef>
              <c:f>Geothermal!$AP$2</c:f>
              <c:strCache>
                <c:ptCount val="1"/>
                <c:pt idx="0">
                  <c:v>E03B                  </c:v>
                </c:pt>
              </c:strCache>
            </c:strRef>
          </c:tx>
          <c:spPr>
            <a:ln w="19050" cap="rnd">
              <a:solidFill>
                <a:schemeClr val="accent1">
                  <a:alpha val="1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Geothermal!$AP$3:$AP$47</c:f>
              <c:numCache>
                <c:formatCode>0.00%</c:formatCode>
                <c:ptCount val="45"/>
                <c:pt idx="0">
                  <c:v>-5.5023414681806826E-2</c:v>
                </c:pt>
                <c:pt idx="1">
                  <c:v>-6.2240548933493622E-2</c:v>
                </c:pt>
                <c:pt idx="2">
                  <c:v>-6.7181477480935725E-2</c:v>
                </c:pt>
                <c:pt idx="3">
                  <c:v>-6.9429266680942625E-2</c:v>
                </c:pt>
                <c:pt idx="4">
                  <c:v>-7.4803234612191072E-2</c:v>
                </c:pt>
                <c:pt idx="5">
                  <c:v>-7.8946526019411212E-2</c:v>
                </c:pt>
                <c:pt idx="6">
                  <c:v>-8.4398167361700582E-2</c:v>
                </c:pt>
                <c:pt idx="7">
                  <c:v>-9.023825639624361E-2</c:v>
                </c:pt>
                <c:pt idx="8">
                  <c:v>-9.4925703273564976E-2</c:v>
                </c:pt>
                <c:pt idx="9">
                  <c:v>-9.7933403177953737E-2</c:v>
                </c:pt>
                <c:pt idx="10">
                  <c:v>-0.10219148765476294</c:v>
                </c:pt>
                <c:pt idx="11">
                  <c:v>-0.10833469563658582</c:v>
                </c:pt>
                <c:pt idx="12">
                  <c:v>-0.11092815554359259</c:v>
                </c:pt>
                <c:pt idx="13">
                  <c:v>-0.11642915572804202</c:v>
                </c:pt>
                <c:pt idx="14">
                  <c:v>-0.12282827064889301</c:v>
                </c:pt>
                <c:pt idx="15">
                  <c:v>-0.12530613955957282</c:v>
                </c:pt>
                <c:pt idx="16">
                  <c:v>-0.13060818021647269</c:v>
                </c:pt>
                <c:pt idx="17">
                  <c:v>-0.13010907315122966</c:v>
                </c:pt>
                <c:pt idx="18">
                  <c:v>-0.1313002239495531</c:v>
                </c:pt>
                <c:pt idx="19">
                  <c:v>-0.13108705164284695</c:v>
                </c:pt>
                <c:pt idx="20">
                  <c:v>-0.13175354454141586</c:v>
                </c:pt>
                <c:pt idx="21">
                  <c:v>-0.13355763351979177</c:v>
                </c:pt>
                <c:pt idx="22">
                  <c:v>-0.13365325559318397</c:v>
                </c:pt>
                <c:pt idx="23">
                  <c:v>-0.13455688709473368</c:v>
                </c:pt>
                <c:pt idx="24">
                  <c:v>-0.13519071382512182</c:v>
                </c:pt>
                <c:pt idx="25">
                  <c:v>-0.13629587430939072</c:v>
                </c:pt>
                <c:pt idx="26">
                  <c:v>-0.13663112562788526</c:v>
                </c:pt>
                <c:pt idx="27">
                  <c:v>-0.13651262452561641</c:v>
                </c:pt>
                <c:pt idx="28">
                  <c:v>-0.13501779004594805</c:v>
                </c:pt>
                <c:pt idx="29">
                  <c:v>-0.13407379212940429</c:v>
                </c:pt>
                <c:pt idx="30">
                  <c:v>-0.13193503725591937</c:v>
                </c:pt>
                <c:pt idx="31">
                  <c:v>-0.12828357390864975</c:v>
                </c:pt>
                <c:pt idx="32">
                  <c:v>-0.12525456386025502</c:v>
                </c:pt>
                <c:pt idx="33">
                  <c:v>-0.1213806079564631</c:v>
                </c:pt>
                <c:pt idx="34">
                  <c:v>-0.12052730733705619</c:v>
                </c:pt>
                <c:pt idx="35">
                  <c:v>-0.12070642593759628</c:v>
                </c:pt>
                <c:pt idx="36">
                  <c:v>-0.12092767021671724</c:v>
                </c:pt>
                <c:pt idx="37">
                  <c:v>-0.12091932807257111</c:v>
                </c:pt>
                <c:pt idx="38">
                  <c:v>-0.12107528824892266</c:v>
                </c:pt>
                <c:pt idx="39">
                  <c:v>-0.12165309529624369</c:v>
                </c:pt>
                <c:pt idx="40">
                  <c:v>-0.12145860382030649</c:v>
                </c:pt>
                <c:pt idx="41">
                  <c:v>-0.12163506510904432</c:v>
                </c:pt>
                <c:pt idx="42">
                  <c:v>-0.12179177244073458</c:v>
                </c:pt>
                <c:pt idx="43">
                  <c:v>-0.1229214468041534</c:v>
                </c:pt>
                <c:pt idx="44">
                  <c:v>-0.12289165640957311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4DF-684B-BD03-BAB51C53F91F}"/>
            </c:ext>
          </c:extLst>
        </c:ser>
        <c:ser>
          <c:idx val="17"/>
          <c:order val="17"/>
          <c:tx>
            <c:strRef>
              <c:f>Geothermal!$AQ$2</c:f>
              <c:strCache>
                <c:ptCount val="1"/>
                <c:pt idx="0">
                  <c:v>E21C  41/26    </c:v>
                </c:pt>
              </c:strCache>
            </c:strRef>
          </c:tx>
          <c:spPr>
            <a:ln w="19050" cap="rnd">
              <a:solidFill>
                <a:schemeClr val="accent1">
                  <a:alpha val="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Geothermal!$AQ$3:$AQ$47</c:f>
              <c:numCache>
                <c:formatCode>0.00%</c:formatCode>
                <c:ptCount val="45"/>
                <c:pt idx="0">
                  <c:v>-5.5023414681806826E-2</c:v>
                </c:pt>
                <c:pt idx="1">
                  <c:v>-6.2240548933493622E-2</c:v>
                </c:pt>
                <c:pt idx="2">
                  <c:v>-6.7181477480935725E-2</c:v>
                </c:pt>
                <c:pt idx="3">
                  <c:v>-6.9429266680942625E-2</c:v>
                </c:pt>
                <c:pt idx="4">
                  <c:v>-7.4803234612191072E-2</c:v>
                </c:pt>
                <c:pt idx="5">
                  <c:v>-7.8946526019411212E-2</c:v>
                </c:pt>
                <c:pt idx="6">
                  <c:v>-8.4398167361700582E-2</c:v>
                </c:pt>
                <c:pt idx="7">
                  <c:v>-9.023825639624361E-2</c:v>
                </c:pt>
                <c:pt idx="8">
                  <c:v>-9.4925703273564976E-2</c:v>
                </c:pt>
                <c:pt idx="9">
                  <c:v>-9.7933403177953737E-2</c:v>
                </c:pt>
                <c:pt idx="10">
                  <c:v>-0.10219148765476294</c:v>
                </c:pt>
                <c:pt idx="11">
                  <c:v>-0.10833469563658582</c:v>
                </c:pt>
                <c:pt idx="12">
                  <c:v>-0.11092815554359259</c:v>
                </c:pt>
                <c:pt idx="13">
                  <c:v>-0.11642915572804202</c:v>
                </c:pt>
                <c:pt idx="14">
                  <c:v>-0.12282827064889301</c:v>
                </c:pt>
                <c:pt idx="15">
                  <c:v>-0.12530613955957282</c:v>
                </c:pt>
                <c:pt idx="16">
                  <c:v>-0.13060818021647269</c:v>
                </c:pt>
                <c:pt idx="17">
                  <c:v>-0.13010907315122966</c:v>
                </c:pt>
                <c:pt idx="18">
                  <c:v>-0.1313002239495531</c:v>
                </c:pt>
                <c:pt idx="19">
                  <c:v>-0.13108705164284695</c:v>
                </c:pt>
                <c:pt idx="20">
                  <c:v>-0.13175354454141586</c:v>
                </c:pt>
                <c:pt idx="21">
                  <c:v>-0.13355763351979177</c:v>
                </c:pt>
                <c:pt idx="22">
                  <c:v>-0.13365325559318397</c:v>
                </c:pt>
                <c:pt idx="23">
                  <c:v>-0.13455688709473368</c:v>
                </c:pt>
                <c:pt idx="24">
                  <c:v>-0.13519071382512182</c:v>
                </c:pt>
                <c:pt idx="25">
                  <c:v>-0.13629587430939072</c:v>
                </c:pt>
                <c:pt idx="26">
                  <c:v>-0.13663112562788526</c:v>
                </c:pt>
                <c:pt idx="27">
                  <c:v>-0.13651262452561641</c:v>
                </c:pt>
                <c:pt idx="28">
                  <c:v>-0.13501779004594805</c:v>
                </c:pt>
                <c:pt idx="29">
                  <c:v>-0.13407379212940429</c:v>
                </c:pt>
                <c:pt idx="30">
                  <c:v>-0.13193503725591937</c:v>
                </c:pt>
                <c:pt idx="31">
                  <c:v>-0.12828357390864975</c:v>
                </c:pt>
                <c:pt idx="32">
                  <c:v>-0.12525456386025502</c:v>
                </c:pt>
                <c:pt idx="33">
                  <c:v>-0.1213806079564631</c:v>
                </c:pt>
                <c:pt idx="34">
                  <c:v>-0.12056480462539487</c:v>
                </c:pt>
                <c:pt idx="35">
                  <c:v>-0.12073781812887163</c:v>
                </c:pt>
                <c:pt idx="36">
                  <c:v>-0.12095566874593966</c:v>
                </c:pt>
                <c:pt idx="37">
                  <c:v>-0.12094516175975656</c:v>
                </c:pt>
                <c:pt idx="38">
                  <c:v>-0.12111328459675297</c:v>
                </c:pt>
                <c:pt idx="39">
                  <c:v>-0.12168394430776219</c:v>
                </c:pt>
                <c:pt idx="40">
                  <c:v>-0.12148348911313656</c:v>
                </c:pt>
                <c:pt idx="41">
                  <c:v>-0.12165830674106726</c:v>
                </c:pt>
                <c:pt idx="42">
                  <c:v>-0.12181409480673744</c:v>
                </c:pt>
                <c:pt idx="43">
                  <c:v>-0.12294253472739347</c:v>
                </c:pt>
                <c:pt idx="44">
                  <c:v>-0.12291253782573963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4DF-684B-BD03-BAB51C53F91F}"/>
            </c:ext>
          </c:extLst>
        </c:ser>
        <c:ser>
          <c:idx val="18"/>
          <c:order val="18"/>
          <c:tx>
            <c:strRef>
              <c:f>Geothermal!$AR$2</c:f>
              <c:strCache>
                <c:ptCount val="1"/>
                <c:pt idx="0">
                  <c:v>F04                </c:v>
                </c:pt>
              </c:strCache>
            </c:strRef>
          </c:tx>
          <c:spPr>
            <a:ln w="19050" cap="rnd">
              <a:solidFill>
                <a:schemeClr val="accent1">
                  <a:alpha val="1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Geothermal!$AR$3:$AR$47</c:f>
              <c:numCache>
                <c:formatCode>0.00%</c:formatCode>
                <c:ptCount val="45"/>
                <c:pt idx="0">
                  <c:v>-5.1932932490386663E-2</c:v>
                </c:pt>
                <c:pt idx="1">
                  <c:v>-6.2859376453627824E-2</c:v>
                </c:pt>
                <c:pt idx="2">
                  <c:v>-6.684941434870928E-2</c:v>
                </c:pt>
                <c:pt idx="3">
                  <c:v>-7.1566042133383578E-2</c:v>
                </c:pt>
                <c:pt idx="4">
                  <c:v>-7.5620274552915423E-2</c:v>
                </c:pt>
                <c:pt idx="5">
                  <c:v>-8.0444331425528204E-2</c:v>
                </c:pt>
                <c:pt idx="6">
                  <c:v>-8.4610148736396606E-2</c:v>
                </c:pt>
                <c:pt idx="7">
                  <c:v>-8.8515255507244928E-2</c:v>
                </c:pt>
                <c:pt idx="8">
                  <c:v>-9.2706496422087392E-2</c:v>
                </c:pt>
                <c:pt idx="9">
                  <c:v>-9.7740149393243381E-2</c:v>
                </c:pt>
                <c:pt idx="10">
                  <c:v>-0.10335911901358197</c:v>
                </c:pt>
                <c:pt idx="11">
                  <c:v>-0.10950495623701606</c:v>
                </c:pt>
                <c:pt idx="12">
                  <c:v>-0.1143553165388802</c:v>
                </c:pt>
                <c:pt idx="13">
                  <c:v>-0.12276303006445477</c:v>
                </c:pt>
                <c:pt idx="14">
                  <c:v>-0.12906851526568597</c:v>
                </c:pt>
                <c:pt idx="15">
                  <c:v>-0.13356228096453393</c:v>
                </c:pt>
                <c:pt idx="16">
                  <c:v>-0.13814551383947715</c:v>
                </c:pt>
                <c:pt idx="17">
                  <c:v>-0.14006030152076421</c:v>
                </c:pt>
                <c:pt idx="18">
                  <c:v>-0.14360826131262605</c:v>
                </c:pt>
                <c:pt idx="19">
                  <c:v>-0.14758539366469037</c:v>
                </c:pt>
                <c:pt idx="20">
                  <c:v>-0.15200365044362618</c:v>
                </c:pt>
                <c:pt idx="21">
                  <c:v>-0.15553515353714509</c:v>
                </c:pt>
                <c:pt idx="22">
                  <c:v>-0.15918713575163124</c:v>
                </c:pt>
                <c:pt idx="23">
                  <c:v>-0.16309457483008427</c:v>
                </c:pt>
                <c:pt idx="24">
                  <c:v>-0.16692002249078441</c:v>
                </c:pt>
                <c:pt idx="25">
                  <c:v>-0.17177412018377403</c:v>
                </c:pt>
                <c:pt idx="26">
                  <c:v>-0.1748216451361152</c:v>
                </c:pt>
                <c:pt idx="27">
                  <c:v>-0.17634075886341172</c:v>
                </c:pt>
                <c:pt idx="28">
                  <c:v>-0.17812609321953721</c:v>
                </c:pt>
                <c:pt idx="29">
                  <c:v>-0.18031602480292463</c:v>
                </c:pt>
                <c:pt idx="30">
                  <c:v>-0.1799689098772187</c:v>
                </c:pt>
                <c:pt idx="31">
                  <c:v>-0.178137837306935</c:v>
                </c:pt>
                <c:pt idx="32">
                  <c:v>-0.17515678167898763</c:v>
                </c:pt>
                <c:pt idx="33">
                  <c:v>-0.1739016977240494</c:v>
                </c:pt>
                <c:pt idx="34">
                  <c:v>-0.17355943791812545</c:v>
                </c:pt>
                <c:pt idx="35">
                  <c:v>-0.17331989541510329</c:v>
                </c:pt>
                <c:pt idx="36">
                  <c:v>-0.17424393614978739</c:v>
                </c:pt>
                <c:pt idx="37">
                  <c:v>-0.17735838353009525</c:v>
                </c:pt>
                <c:pt idx="38">
                  <c:v>-0.17902270165890577</c:v>
                </c:pt>
                <c:pt idx="39">
                  <c:v>-0.18098262125026809</c:v>
                </c:pt>
                <c:pt idx="40">
                  <c:v>-0.18146339723247873</c:v>
                </c:pt>
                <c:pt idx="41">
                  <c:v>-0.18162750628879143</c:v>
                </c:pt>
                <c:pt idx="42">
                  <c:v>-0.18100516115776766</c:v>
                </c:pt>
                <c:pt idx="43">
                  <c:v>-0.17920308543077867</c:v>
                </c:pt>
                <c:pt idx="44">
                  <c:v>-0.12177599388171567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4DF-684B-BD03-BAB51C53F91F}"/>
            </c:ext>
          </c:extLst>
        </c:ser>
        <c:ser>
          <c:idx val="19"/>
          <c:order val="19"/>
          <c:tx>
            <c:strRef>
              <c:f>Geothermal!$AS$2</c:f>
              <c:strCache>
                <c:ptCount val="1"/>
                <c:pt idx="0">
                  <c:v>E21B  41       </c:v>
                </c:pt>
              </c:strCache>
            </c:strRef>
          </c:tx>
          <c:spPr>
            <a:ln w="19050" cap="rnd">
              <a:solidFill>
                <a:schemeClr val="accent1"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Geothermal!$AS$3:$AS$47</c:f>
              <c:numCache>
                <c:formatCode>0.00%</c:formatCode>
                <c:ptCount val="45"/>
                <c:pt idx="0">
                  <c:v>-5.1932932490386663E-2</c:v>
                </c:pt>
                <c:pt idx="1">
                  <c:v>-6.2859376453627824E-2</c:v>
                </c:pt>
                <c:pt idx="2">
                  <c:v>-6.6917163561021731E-2</c:v>
                </c:pt>
                <c:pt idx="3">
                  <c:v>-7.1793434319082139E-2</c:v>
                </c:pt>
                <c:pt idx="4">
                  <c:v>-7.5875245753991849E-2</c:v>
                </c:pt>
                <c:pt idx="5">
                  <c:v>-8.0613574447920056E-2</c:v>
                </c:pt>
                <c:pt idx="6">
                  <c:v>-8.4694665983706563E-2</c:v>
                </c:pt>
                <c:pt idx="7">
                  <c:v>-8.8607808732302007E-2</c:v>
                </c:pt>
                <c:pt idx="8">
                  <c:v>-9.2840964488865918E-2</c:v>
                </c:pt>
                <c:pt idx="9">
                  <c:v>-9.776244431099157E-2</c:v>
                </c:pt>
                <c:pt idx="10">
                  <c:v>-0.10332623423888165</c:v>
                </c:pt>
                <c:pt idx="11">
                  <c:v>-0.10951078076740395</c:v>
                </c:pt>
                <c:pt idx="12">
                  <c:v>-0.11432816179725458</c:v>
                </c:pt>
                <c:pt idx="13">
                  <c:v>-0.12257598578026918</c:v>
                </c:pt>
                <c:pt idx="14">
                  <c:v>-0.12890221841085314</c:v>
                </c:pt>
                <c:pt idx="15">
                  <c:v>-0.13337253814743788</c:v>
                </c:pt>
                <c:pt idx="16">
                  <c:v>-0.13793448786422347</c:v>
                </c:pt>
                <c:pt idx="17">
                  <c:v>-0.13982815592268583</c:v>
                </c:pt>
                <c:pt idx="18">
                  <c:v>-0.14334110380374443</c:v>
                </c:pt>
                <c:pt idx="19">
                  <c:v>-0.14738455392384198</c:v>
                </c:pt>
                <c:pt idx="20">
                  <c:v>-0.15178001325245416</c:v>
                </c:pt>
                <c:pt idx="21">
                  <c:v>-0.15528943500296666</c:v>
                </c:pt>
                <c:pt idx="22">
                  <c:v>-0.15892311517537006</c:v>
                </c:pt>
                <c:pt idx="23">
                  <c:v>-0.16277086465266699</c:v>
                </c:pt>
                <c:pt idx="24">
                  <c:v>-0.16654319731807266</c:v>
                </c:pt>
                <c:pt idx="25">
                  <c:v>-0.17138548476762538</c:v>
                </c:pt>
                <c:pt idx="26">
                  <c:v>-0.17438148469791204</c:v>
                </c:pt>
                <c:pt idx="27">
                  <c:v>-0.17586595715368336</c:v>
                </c:pt>
                <c:pt idx="28">
                  <c:v>-0.1776348560000387</c:v>
                </c:pt>
                <c:pt idx="29">
                  <c:v>-0.17985878415108858</c:v>
                </c:pt>
                <c:pt idx="30">
                  <c:v>-0.179497915031819</c:v>
                </c:pt>
                <c:pt idx="31">
                  <c:v>-0.17760751002646524</c:v>
                </c:pt>
                <c:pt idx="32">
                  <c:v>-0.17459676237609811</c:v>
                </c:pt>
                <c:pt idx="33">
                  <c:v>-0.17329604077987948</c:v>
                </c:pt>
                <c:pt idx="34">
                  <c:v>-0.17292531443471537</c:v>
                </c:pt>
                <c:pt idx="35">
                  <c:v>-0.17264913193378917</c:v>
                </c:pt>
                <c:pt idx="36">
                  <c:v>-0.17360881405102768</c:v>
                </c:pt>
                <c:pt idx="37">
                  <c:v>-0.1766565215230953</c:v>
                </c:pt>
                <c:pt idx="38">
                  <c:v>-0.1782773145030877</c:v>
                </c:pt>
                <c:pt idx="39">
                  <c:v>-0.1802118232311124</c:v>
                </c:pt>
                <c:pt idx="40">
                  <c:v>-0.18063728776677712</c:v>
                </c:pt>
                <c:pt idx="41">
                  <c:v>-0.18081406519329735</c:v>
                </c:pt>
                <c:pt idx="42">
                  <c:v>-0.18021468789224493</c:v>
                </c:pt>
                <c:pt idx="43">
                  <c:v>-0.17843381590374652</c:v>
                </c:pt>
                <c:pt idx="44">
                  <c:v>-0.12414677230280634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4DF-684B-BD03-BAB51C53F91F}"/>
            </c:ext>
          </c:extLst>
        </c:ser>
        <c:ser>
          <c:idx val="20"/>
          <c:order val="20"/>
          <c:tx>
            <c:strRef>
              <c:f>Geothermal!$AT$2</c:f>
              <c:strCache>
                <c:ptCount val="1"/>
                <c:pt idx="0">
                  <c:v>Y02B  10/40  </c:v>
                </c:pt>
              </c:strCache>
            </c:strRef>
          </c:tx>
          <c:spPr>
            <a:ln w="19050" cap="rnd">
              <a:solidFill>
                <a:schemeClr val="accent1">
                  <a:alpha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Geothermal!$Y$3:$Y$47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Geothermal!$AT$3:$AT$47</c:f>
              <c:numCache>
                <c:formatCode>0.00%</c:formatCode>
                <c:ptCount val="45"/>
                <c:pt idx="0">
                  <c:v>-5.1932932490386663E-2</c:v>
                </c:pt>
                <c:pt idx="1">
                  <c:v>-6.2859376453627824E-2</c:v>
                </c:pt>
                <c:pt idx="2">
                  <c:v>-6.679650087025446E-2</c:v>
                </c:pt>
                <c:pt idx="3">
                  <c:v>-7.1733024606385642E-2</c:v>
                </c:pt>
                <c:pt idx="4">
                  <c:v>-7.5820148791537201E-2</c:v>
                </c:pt>
                <c:pt idx="5">
                  <c:v>-8.0696228095463063E-2</c:v>
                </c:pt>
                <c:pt idx="6">
                  <c:v>-8.4861689177771149E-2</c:v>
                </c:pt>
                <c:pt idx="7">
                  <c:v>-8.8736469371747728E-2</c:v>
                </c:pt>
                <c:pt idx="8">
                  <c:v>-9.2947484982020767E-2</c:v>
                </c:pt>
                <c:pt idx="9">
                  <c:v>-9.7845976890349684E-2</c:v>
                </c:pt>
                <c:pt idx="10">
                  <c:v>-0.10339109641116229</c:v>
                </c:pt>
                <c:pt idx="11">
                  <c:v>-0.10956013469440429</c:v>
                </c:pt>
                <c:pt idx="12">
                  <c:v>-0.11436937824598858</c:v>
                </c:pt>
                <c:pt idx="13">
                  <c:v>-0.1226036972328497</c:v>
                </c:pt>
                <c:pt idx="14">
                  <c:v>-0.12892060228421554</c:v>
                </c:pt>
                <c:pt idx="15">
                  <c:v>-0.13338481992815387</c:v>
                </c:pt>
                <c:pt idx="16">
                  <c:v>-0.13793913468096075</c:v>
                </c:pt>
                <c:pt idx="17">
                  <c:v>-0.13983041337444124</c:v>
                </c:pt>
                <c:pt idx="18">
                  <c:v>-0.1433338838833319</c:v>
                </c:pt>
                <c:pt idx="19">
                  <c:v>-0.1473807783565757</c:v>
                </c:pt>
                <c:pt idx="20">
                  <c:v>-0.15177153209651817</c:v>
                </c:pt>
                <c:pt idx="21">
                  <c:v>-0.15527776048675301</c:v>
                </c:pt>
                <c:pt idx="22">
                  <c:v>-0.15889901016362584</c:v>
                </c:pt>
                <c:pt idx="23">
                  <c:v>-0.16274415251175511</c:v>
                </c:pt>
                <c:pt idx="24">
                  <c:v>-0.16651430841640125</c:v>
                </c:pt>
                <c:pt idx="25">
                  <c:v>-0.17134765907797178</c:v>
                </c:pt>
                <c:pt idx="26">
                  <c:v>-0.17433367426265411</c:v>
                </c:pt>
                <c:pt idx="27">
                  <c:v>-0.17579985297690348</c:v>
                </c:pt>
                <c:pt idx="28">
                  <c:v>-0.17754386961623891</c:v>
                </c:pt>
                <c:pt idx="29">
                  <c:v>-0.17975730200257578</c:v>
                </c:pt>
                <c:pt idx="30">
                  <c:v>-0.17943427023482716</c:v>
                </c:pt>
                <c:pt idx="31">
                  <c:v>-0.17750537918822462</c:v>
                </c:pt>
                <c:pt idx="32">
                  <c:v>-0.17447158459516032</c:v>
                </c:pt>
                <c:pt idx="33">
                  <c:v>-0.17317277256220198</c:v>
                </c:pt>
                <c:pt idx="34">
                  <c:v>-0.17282655091761689</c:v>
                </c:pt>
                <c:pt idx="35">
                  <c:v>-0.17256598296160597</c:v>
                </c:pt>
                <c:pt idx="36">
                  <c:v>-0.17351781696035473</c:v>
                </c:pt>
                <c:pt idx="37">
                  <c:v>-0.17654568044330432</c:v>
                </c:pt>
                <c:pt idx="38">
                  <c:v>-0.1781790614987051</c:v>
                </c:pt>
                <c:pt idx="39">
                  <c:v>-0.1801286480441876</c:v>
                </c:pt>
                <c:pt idx="40">
                  <c:v>-0.18056197284431552</c:v>
                </c:pt>
                <c:pt idx="41">
                  <c:v>-0.18073349913174808</c:v>
                </c:pt>
                <c:pt idx="42">
                  <c:v>-0.18012998481363929</c:v>
                </c:pt>
                <c:pt idx="43">
                  <c:v>-0.17836077051021715</c:v>
                </c:pt>
                <c:pt idx="44">
                  <c:v>-0.12345507063935737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4DF-684B-BD03-BAB51C53F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15472"/>
        <c:axId val="1507601456"/>
      </c:scatterChart>
      <c:valAx>
        <c:axId val="15983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01456"/>
        <c:crosses val="autoZero"/>
        <c:crossBetween val="midCat"/>
      </c:valAx>
      <c:valAx>
        <c:axId val="15076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15472"/>
        <c:crosses val="autoZero"/>
        <c:crossBetween val="midCat"/>
      </c:valAx>
      <c:spPr>
        <a:noFill/>
        <a:ln>
          <a:solidFill>
            <a:srgbClr val="FF0000">
              <a:alpha val="14000"/>
            </a:srgbClr>
          </a:solidFill>
        </a:ln>
        <a:effectLst/>
      </c:spPr>
    </c:plotArea>
    <c:legend>
      <c:legendPos val="b"/>
      <c:overlay val="0"/>
      <c:spPr>
        <a:solidFill>
          <a:schemeClr val="bg1"/>
        </a:solidFill>
        <a:ln>
          <a:solidFill>
            <a:srgbClr val="FF0000">
              <a:alpha val="11000"/>
            </a:srgb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Hydrology</a:t>
            </a:r>
            <a:r>
              <a:rPr lang="en-US" baseline="0"/>
              <a:t> Avalanche vs Wright Learning Rates 1979-2024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Hydro!$BM$48</c:f>
              <c:strCache>
                <c:ptCount val="1"/>
                <c:pt idx="0">
                  <c:v>Weighted Average (2023 USD/kW)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Hydro!$BM$49:$BM$93</c:f>
              <c:numCache>
                <c:formatCode>General</c:formatCode>
                <c:ptCount val="45"/>
                <c:pt idx="21" formatCode="0.00%">
                  <c:v>-0.14364382048517566</c:v>
                </c:pt>
                <c:pt idx="31" formatCode="0.00%">
                  <c:v>-0.32284200479366298</c:v>
                </c:pt>
                <c:pt idx="32" formatCode="0.00%">
                  <c:v>-0.29501707404499555</c:v>
                </c:pt>
                <c:pt idx="33" formatCode="0.00%">
                  <c:v>-0.27422579802369917</c:v>
                </c:pt>
                <c:pt idx="34" formatCode="0.00%">
                  <c:v>-0.17556999494233461</c:v>
                </c:pt>
                <c:pt idx="35" formatCode="0.00%">
                  <c:v>-0.12965204243766737</c:v>
                </c:pt>
                <c:pt idx="36" formatCode="0.00%">
                  <c:v>-0.12021497014650018</c:v>
                </c:pt>
                <c:pt idx="37" formatCode="0.00%">
                  <c:v>-2.0655405407011718E-2</c:v>
                </c:pt>
                <c:pt idx="38" formatCode="0.00%">
                  <c:v>-0.11475637354027834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B1-6C41-8DF7-AD94EFE8F2E6}"/>
            </c:ext>
          </c:extLst>
        </c:ser>
        <c:ser>
          <c:idx val="1"/>
          <c:order val="1"/>
          <c:tx>
            <c:strRef>
              <c:f>Hydro!$BN$48</c:f>
              <c:strCache>
                <c:ptCount val="1"/>
                <c:pt idx="0">
                  <c:v>Weighted average Total installed costs (2023 USD/kW)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Hydro!$BN$49:$BN$93</c:f>
              <c:numCache>
                <c:formatCode>General</c:formatCode>
                <c:ptCount val="45"/>
                <c:pt idx="21" formatCode="0.00%">
                  <c:v>-0.14364382048517566</c:v>
                </c:pt>
                <c:pt idx="31" formatCode="0.00%">
                  <c:v>-0.32238543187005309</c:v>
                </c:pt>
                <c:pt idx="32" formatCode="0.00%">
                  <c:v>-0.32112969002070846</c:v>
                </c:pt>
                <c:pt idx="33" formatCode="0.00%">
                  <c:v>-0.27352617926988598</c:v>
                </c:pt>
                <c:pt idx="34" formatCode="0.00%">
                  <c:v>-0.1895085328587901</c:v>
                </c:pt>
                <c:pt idx="35" formatCode="0.00%">
                  <c:v>-0.23090861059008583</c:v>
                </c:pt>
                <c:pt idx="36" formatCode="0.00%">
                  <c:v>-0.17382825888659181</c:v>
                </c:pt>
                <c:pt idx="37" formatCode="0.00%">
                  <c:v>-6.4547948411184941E-2</c:v>
                </c:pt>
                <c:pt idx="38" formatCode="0.00%">
                  <c:v>-4.6600884472613568E-2</c:v>
                </c:pt>
                <c:pt idx="39" formatCode="0.00%">
                  <c:v>-0.19005289123373803</c:v>
                </c:pt>
                <c:pt idx="40" formatCode="0.00%">
                  <c:v>-8.9706243005099329E-2</c:v>
                </c:pt>
                <c:pt idx="41" formatCode="0.00%">
                  <c:v>-3.8081433190325198E-2</c:v>
                </c:pt>
                <c:pt idx="42" formatCode="0.00%">
                  <c:v>2.7974880491566489E-2</c:v>
                </c:pt>
                <c:pt idx="43" formatCode="0.00%">
                  <c:v>0.18380373826141305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B1-6C41-8DF7-AD94EFE8F2E6}"/>
            </c:ext>
          </c:extLst>
        </c:ser>
        <c:ser>
          <c:idx val="2"/>
          <c:order val="2"/>
          <c:tx>
            <c:strRef>
              <c:f>Hydro!$BO$48</c:f>
              <c:strCache>
                <c:ptCount val="1"/>
                <c:pt idx="0">
                  <c:v>Large Hydropower Weighted average Total installed costs (2023 USD/kW)		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Hydro!$BO$49:$BO$93</c:f>
              <c:numCache>
                <c:formatCode>General</c:formatCode>
                <c:ptCount val="45"/>
                <c:pt idx="21" formatCode="0.00%">
                  <c:v>-0.14364382048517566</c:v>
                </c:pt>
                <c:pt idx="31" formatCode="0.00%">
                  <c:v>-0.32331860193981288</c:v>
                </c:pt>
                <c:pt idx="32" formatCode="0.00%">
                  <c:v>-0.32450070232182393</c:v>
                </c:pt>
                <c:pt idx="33" formatCode="0.00%">
                  <c:v>-0.27549696316569605</c:v>
                </c:pt>
                <c:pt idx="34" formatCode="0.00%">
                  <c:v>-0.1918797243574617</c:v>
                </c:pt>
                <c:pt idx="35" formatCode="0.00%">
                  <c:v>-0.23408931872690408</c:v>
                </c:pt>
                <c:pt idx="36" formatCode="0.00%">
                  <c:v>-0.17481415793530619</c:v>
                </c:pt>
                <c:pt idx="37" formatCode="0.00%">
                  <c:v>-6.5272917975917499E-2</c:v>
                </c:pt>
                <c:pt idx="38" formatCode="0.00%">
                  <c:v>-5.0139138095620095E-2</c:v>
                </c:pt>
                <c:pt idx="39" formatCode="0.00%">
                  <c:v>-0.19166873571625498</c:v>
                </c:pt>
                <c:pt idx="40" formatCode="0.00%">
                  <c:v>-9.1487370391625356E-2</c:v>
                </c:pt>
                <c:pt idx="41" formatCode="0.00%">
                  <c:v>-3.9830391506034624E-2</c:v>
                </c:pt>
                <c:pt idx="42" formatCode="0.00%">
                  <c:v>2.7997800689049335E-2</c:v>
                </c:pt>
                <c:pt idx="43" formatCode="0.00%">
                  <c:v>0.18419091145483679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B1-6C41-8DF7-AD94EFE8F2E6}"/>
            </c:ext>
          </c:extLst>
        </c:ser>
        <c:ser>
          <c:idx val="3"/>
          <c:order val="3"/>
          <c:tx>
            <c:strRef>
              <c:f>Hydro!$BP$48</c:f>
              <c:strCache>
                <c:ptCount val="1"/>
                <c:pt idx="0">
                  <c:v>F24T  50/00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Hydro!$BP$49:$BP$93</c:f>
              <c:numCache>
                <c:formatCode>0.00%</c:formatCode>
                <c:ptCount val="45"/>
                <c:pt idx="28">
                  <c:v>-0.44272481007660314</c:v>
                </c:pt>
                <c:pt idx="29">
                  <c:v>-0.44272481007660314</c:v>
                </c:pt>
                <c:pt idx="30">
                  <c:v>-0.15288635993434496</c:v>
                </c:pt>
                <c:pt idx="31">
                  <c:v>-0.15288635993434496</c:v>
                </c:pt>
                <c:pt idx="32">
                  <c:v>-0.15288635993434496</c:v>
                </c:pt>
                <c:pt idx="33">
                  <c:v>-0.15288635993434496</c:v>
                </c:pt>
                <c:pt idx="34">
                  <c:v>-0.27772047617609597</c:v>
                </c:pt>
                <c:pt idx="35">
                  <c:v>-0.2438601823779134</c:v>
                </c:pt>
                <c:pt idx="36">
                  <c:v>-0.2438601823779134</c:v>
                </c:pt>
                <c:pt idx="37">
                  <c:v>-0.2438601823779134</c:v>
                </c:pt>
                <c:pt idx="38">
                  <c:v>-0.2438601823779134</c:v>
                </c:pt>
                <c:pt idx="39">
                  <c:v>-0.2438601823779134</c:v>
                </c:pt>
                <c:pt idx="40">
                  <c:v>-0.13811746539468994</c:v>
                </c:pt>
                <c:pt idx="41">
                  <c:v>-0.17217570422841011</c:v>
                </c:pt>
                <c:pt idx="42">
                  <c:v>-0.13679620815823834</c:v>
                </c:pt>
                <c:pt idx="43">
                  <c:v>-0.11828914564786852</c:v>
                </c:pt>
                <c:pt idx="44">
                  <c:v>-0.11828914564786901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B1-6C41-8DF7-AD94EFE8F2E6}"/>
            </c:ext>
          </c:extLst>
        </c:ser>
        <c:ser>
          <c:idx val="4"/>
          <c:order val="4"/>
          <c:tx>
            <c:strRef>
              <c:f>Hydro!$BQ$48</c:f>
              <c:strCache>
                <c:ptCount val="1"/>
                <c:pt idx="0">
                  <c:v>Y02A  10/11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Hydro!$BQ$49:$BQ$93</c:f>
              <c:numCache>
                <c:formatCode>0.00%</c:formatCode>
                <c:ptCount val="45"/>
                <c:pt idx="3">
                  <c:v>-4.7375897614181928E-2</c:v>
                </c:pt>
                <c:pt idx="4">
                  <c:v>-5.3523563236923755E-2</c:v>
                </c:pt>
                <c:pt idx="5">
                  <c:v>-5.3523563236923755E-2</c:v>
                </c:pt>
                <c:pt idx="6">
                  <c:v>-5.8824617727118889E-2</c:v>
                </c:pt>
                <c:pt idx="7">
                  <c:v>-5.8824617727118889E-2</c:v>
                </c:pt>
                <c:pt idx="8">
                  <c:v>-6.2581961449099666E-2</c:v>
                </c:pt>
                <c:pt idx="9">
                  <c:v>-6.8604807388400468E-2</c:v>
                </c:pt>
                <c:pt idx="10">
                  <c:v>-8.4101258893162334E-2</c:v>
                </c:pt>
                <c:pt idx="11">
                  <c:v>-8.3692733813530817E-2</c:v>
                </c:pt>
                <c:pt idx="12">
                  <c:v>-9.28633081364173E-2</c:v>
                </c:pt>
                <c:pt idx="13">
                  <c:v>-0.11509058981821663</c:v>
                </c:pt>
                <c:pt idx="14">
                  <c:v>-0.12017966388947332</c:v>
                </c:pt>
                <c:pt idx="15">
                  <c:v>-0.1246945444659443</c:v>
                </c:pt>
                <c:pt idx="16">
                  <c:v>-0.1246945444659443</c:v>
                </c:pt>
                <c:pt idx="17">
                  <c:v>-0.12100995922625712</c:v>
                </c:pt>
                <c:pt idx="18">
                  <c:v>-0.12100995922625712</c:v>
                </c:pt>
                <c:pt idx="19">
                  <c:v>-0.12096927200592489</c:v>
                </c:pt>
                <c:pt idx="20">
                  <c:v>-0.12677126125850247</c:v>
                </c:pt>
                <c:pt idx="21">
                  <c:v>-0.12695478133183291</c:v>
                </c:pt>
                <c:pt idx="22">
                  <c:v>-0.12695478133183291</c:v>
                </c:pt>
                <c:pt idx="23">
                  <c:v>-0.12695478133183291</c:v>
                </c:pt>
                <c:pt idx="24">
                  <c:v>-0.12713144985928859</c:v>
                </c:pt>
                <c:pt idx="25">
                  <c:v>-0.12136395051905291</c:v>
                </c:pt>
                <c:pt idx="26">
                  <c:v>-0.12154544684764212</c:v>
                </c:pt>
                <c:pt idx="27">
                  <c:v>-0.11110499963796994</c:v>
                </c:pt>
                <c:pt idx="28">
                  <c:v>-0.1135074629247883</c:v>
                </c:pt>
                <c:pt idx="29">
                  <c:v>-0.11800570842680325</c:v>
                </c:pt>
                <c:pt idx="30">
                  <c:v>-0.11597381986000965</c:v>
                </c:pt>
                <c:pt idx="31">
                  <c:v>-0.11619418348959565</c:v>
                </c:pt>
                <c:pt idx="32">
                  <c:v>-0.11736820409667281</c:v>
                </c:pt>
                <c:pt idx="33">
                  <c:v>-0.11313366634425825</c:v>
                </c:pt>
                <c:pt idx="34">
                  <c:v>-0.12094598097513809</c:v>
                </c:pt>
                <c:pt idx="35">
                  <c:v>-0.12142102468651739</c:v>
                </c:pt>
                <c:pt idx="36">
                  <c:v>-0.12140115767741788</c:v>
                </c:pt>
                <c:pt idx="37">
                  <c:v>-0.12084897618362067</c:v>
                </c:pt>
                <c:pt idx="38">
                  <c:v>-0.11992889944842866</c:v>
                </c:pt>
                <c:pt idx="39">
                  <c:v>-0.11992279491477509</c:v>
                </c:pt>
                <c:pt idx="40">
                  <c:v>-0.11499906221233891</c:v>
                </c:pt>
                <c:pt idx="41">
                  <c:v>-0.11855440003180473</c:v>
                </c:pt>
                <c:pt idx="42">
                  <c:v>-0.11458419212825532</c:v>
                </c:pt>
                <c:pt idx="43">
                  <c:v>-0.11137052667127478</c:v>
                </c:pt>
                <c:pt idx="44">
                  <c:v>-0.11137052667127478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B1-6C41-8DF7-AD94EFE8F2E6}"/>
            </c:ext>
          </c:extLst>
        </c:ser>
        <c:ser>
          <c:idx val="5"/>
          <c:order val="5"/>
          <c:tx>
            <c:strRef>
              <c:f>Hydro!$BR$48</c:f>
              <c:strCache>
                <c:ptCount val="1"/>
                <c:pt idx="0">
                  <c:v>E02B   8/00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Hydro!$BR$49:$BR$93</c:f>
              <c:numCache>
                <c:formatCode>0.00%</c:formatCode>
                <c:ptCount val="45"/>
                <c:pt idx="3">
                  <c:v>-4.7375897614181928E-2</c:v>
                </c:pt>
                <c:pt idx="4">
                  <c:v>-5.3523563236923755E-2</c:v>
                </c:pt>
                <c:pt idx="5">
                  <c:v>-5.3523563236923755E-2</c:v>
                </c:pt>
                <c:pt idx="6">
                  <c:v>-5.8824617727118889E-2</c:v>
                </c:pt>
                <c:pt idx="7">
                  <c:v>-5.8824617727118889E-2</c:v>
                </c:pt>
                <c:pt idx="8">
                  <c:v>-6.2581961449099666E-2</c:v>
                </c:pt>
                <c:pt idx="9">
                  <c:v>-6.8604807388400468E-2</c:v>
                </c:pt>
                <c:pt idx="10">
                  <c:v>-8.4101258893162334E-2</c:v>
                </c:pt>
                <c:pt idx="11">
                  <c:v>-8.3692733813530817E-2</c:v>
                </c:pt>
                <c:pt idx="12">
                  <c:v>-9.28633081364173E-2</c:v>
                </c:pt>
                <c:pt idx="13">
                  <c:v>-0.11509058981821663</c:v>
                </c:pt>
                <c:pt idx="14">
                  <c:v>-0.12017966388947332</c:v>
                </c:pt>
                <c:pt idx="15">
                  <c:v>-0.1246945444659443</c:v>
                </c:pt>
                <c:pt idx="16">
                  <c:v>-0.1246945444659443</c:v>
                </c:pt>
                <c:pt idx="17">
                  <c:v>-0.12100995922625712</c:v>
                </c:pt>
                <c:pt idx="18">
                  <c:v>-0.12100995922625712</c:v>
                </c:pt>
                <c:pt idx="19">
                  <c:v>-0.12096927200592489</c:v>
                </c:pt>
                <c:pt idx="20">
                  <c:v>-0.12677126125850247</c:v>
                </c:pt>
                <c:pt idx="21">
                  <c:v>-0.12695478133183291</c:v>
                </c:pt>
                <c:pt idx="22">
                  <c:v>-0.12695478133183291</c:v>
                </c:pt>
                <c:pt idx="23">
                  <c:v>-0.12695478133183291</c:v>
                </c:pt>
                <c:pt idx="24">
                  <c:v>-0.12713144985928859</c:v>
                </c:pt>
                <c:pt idx="25">
                  <c:v>-0.13722778840873118</c:v>
                </c:pt>
                <c:pt idx="26">
                  <c:v>-0.13661925882111248</c:v>
                </c:pt>
                <c:pt idx="27">
                  <c:v>-0.12344465533118376</c:v>
                </c:pt>
                <c:pt idx="28">
                  <c:v>-0.12503650025294732</c:v>
                </c:pt>
                <c:pt idx="29">
                  <c:v>-0.12921193039596901</c:v>
                </c:pt>
                <c:pt idx="30">
                  <c:v>-0.12617580419432506</c:v>
                </c:pt>
                <c:pt idx="31">
                  <c:v>-0.12628799630607523</c:v>
                </c:pt>
                <c:pt idx="32">
                  <c:v>-0.1269594193717879</c:v>
                </c:pt>
                <c:pt idx="33">
                  <c:v>-0.12176539456676005</c:v>
                </c:pt>
                <c:pt idx="34">
                  <c:v>-0.12920983549010667</c:v>
                </c:pt>
                <c:pt idx="35">
                  <c:v>-0.12817032878353207</c:v>
                </c:pt>
                <c:pt idx="36">
                  <c:v>-0.12802995644037829</c:v>
                </c:pt>
                <c:pt idx="37">
                  <c:v>-0.12731654966186579</c:v>
                </c:pt>
                <c:pt idx="38">
                  <c:v>-0.12586171884380004</c:v>
                </c:pt>
                <c:pt idx="39">
                  <c:v>-0.12573697995183553</c:v>
                </c:pt>
                <c:pt idx="40">
                  <c:v>-0.12051216198245063</c:v>
                </c:pt>
                <c:pt idx="41">
                  <c:v>-0.12331072401392285</c:v>
                </c:pt>
                <c:pt idx="42">
                  <c:v>-0.11879211161087577</c:v>
                </c:pt>
                <c:pt idx="43">
                  <c:v>-0.11533857678943837</c:v>
                </c:pt>
                <c:pt idx="44">
                  <c:v>-0.11533857678943837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B1-6C41-8DF7-AD94EFE8F2E6}"/>
            </c:ext>
          </c:extLst>
        </c:ser>
        <c:ser>
          <c:idx val="6"/>
          <c:order val="6"/>
          <c:tx>
            <c:strRef>
              <c:f>Hydro!$BS$48</c:f>
              <c:strCache>
                <c:ptCount val="1"/>
                <c:pt idx="0">
                  <c:v>E02B   7/00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Hydro!$BS$49:$BS$93</c:f>
              <c:numCache>
                <c:formatCode>0.00%</c:formatCode>
                <c:ptCount val="45"/>
                <c:pt idx="1">
                  <c:v>-6.1319361058733923E-2</c:v>
                </c:pt>
                <c:pt idx="2">
                  <c:v>-6.1319361058733923E-2</c:v>
                </c:pt>
                <c:pt idx="3">
                  <c:v>-6.4347814497044409E-2</c:v>
                </c:pt>
                <c:pt idx="4">
                  <c:v>-6.5536286904059327E-2</c:v>
                </c:pt>
                <c:pt idx="5">
                  <c:v>-6.5536286904059327E-2</c:v>
                </c:pt>
                <c:pt idx="6">
                  <c:v>-6.7775780843543743E-2</c:v>
                </c:pt>
                <c:pt idx="7">
                  <c:v>-6.7775780843543743E-2</c:v>
                </c:pt>
                <c:pt idx="8">
                  <c:v>-6.9540370800500684E-2</c:v>
                </c:pt>
                <c:pt idx="9">
                  <c:v>-7.3044177403589816E-2</c:v>
                </c:pt>
                <c:pt idx="10">
                  <c:v>-8.4768126030814628E-2</c:v>
                </c:pt>
                <c:pt idx="11">
                  <c:v>-8.4363674144575018E-2</c:v>
                </c:pt>
                <c:pt idx="12">
                  <c:v>-9.3056339558705292E-2</c:v>
                </c:pt>
                <c:pt idx="13">
                  <c:v>-0.10899797741460693</c:v>
                </c:pt>
                <c:pt idx="14">
                  <c:v>-0.11781268495080222</c:v>
                </c:pt>
                <c:pt idx="15">
                  <c:v>-0.12127002086770278</c:v>
                </c:pt>
                <c:pt idx="16">
                  <c:v>-0.12056937953973212</c:v>
                </c:pt>
                <c:pt idx="17">
                  <c:v>-0.11521260832669145</c:v>
                </c:pt>
                <c:pt idx="18">
                  <c:v>-0.11521260832669145</c:v>
                </c:pt>
                <c:pt idx="19">
                  <c:v>-0.11530651513111445</c:v>
                </c:pt>
                <c:pt idx="20">
                  <c:v>-0.12517848077191951</c:v>
                </c:pt>
                <c:pt idx="21">
                  <c:v>-0.13027784214301774</c:v>
                </c:pt>
                <c:pt idx="22">
                  <c:v>-0.13035956696735651</c:v>
                </c:pt>
                <c:pt idx="23">
                  <c:v>-0.13035956696735651</c:v>
                </c:pt>
                <c:pt idx="24">
                  <c:v>-0.1290766302711126</c:v>
                </c:pt>
                <c:pt idx="25">
                  <c:v>-0.13604758728864952</c:v>
                </c:pt>
                <c:pt idx="26">
                  <c:v>-0.13565599197780109</c:v>
                </c:pt>
                <c:pt idx="27">
                  <c:v>-0.12500320279108834</c:v>
                </c:pt>
                <c:pt idx="28">
                  <c:v>-0.12521792690342604</c:v>
                </c:pt>
                <c:pt idx="29">
                  <c:v>-0.1268666190325719</c:v>
                </c:pt>
                <c:pt idx="30">
                  <c:v>-0.12480213008089536</c:v>
                </c:pt>
                <c:pt idx="31">
                  <c:v>-0.12489512522744517</c:v>
                </c:pt>
                <c:pt idx="32">
                  <c:v>-0.125446001769556</c:v>
                </c:pt>
                <c:pt idx="33">
                  <c:v>-0.12160842245695969</c:v>
                </c:pt>
                <c:pt idx="34">
                  <c:v>-0.12635176238256585</c:v>
                </c:pt>
                <c:pt idx="35">
                  <c:v>-0.12519107491729309</c:v>
                </c:pt>
                <c:pt idx="36">
                  <c:v>-0.12304771257948477</c:v>
                </c:pt>
                <c:pt idx="37">
                  <c:v>-0.12143753057856088</c:v>
                </c:pt>
                <c:pt idx="38">
                  <c:v>-0.12055414558399102</c:v>
                </c:pt>
                <c:pt idx="39">
                  <c:v>-0.12054044394969765</c:v>
                </c:pt>
                <c:pt idx="40">
                  <c:v>-0.11672141362391442</c:v>
                </c:pt>
                <c:pt idx="41">
                  <c:v>-0.11667199981210763</c:v>
                </c:pt>
                <c:pt idx="42">
                  <c:v>-0.11385427209687649</c:v>
                </c:pt>
                <c:pt idx="43">
                  <c:v>-0.11057316587014987</c:v>
                </c:pt>
                <c:pt idx="44">
                  <c:v>-0.11050580246982622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B1-6C41-8DF7-AD94EFE8F2E6}"/>
            </c:ext>
          </c:extLst>
        </c:ser>
        <c:ser>
          <c:idx val="7"/>
          <c:order val="7"/>
          <c:tx>
            <c:strRef>
              <c:f>Hydro!$BT$48</c:f>
              <c:strCache>
                <c:ptCount val="1"/>
                <c:pt idx="0">
                  <c:v>E02B   3/10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Hydro!$BT$49:$BT$93</c:f>
              <c:numCache>
                <c:formatCode>0.00%</c:formatCode>
                <c:ptCount val="45"/>
                <c:pt idx="1">
                  <c:v>-6.1319361058733923E-2</c:v>
                </c:pt>
                <c:pt idx="2">
                  <c:v>-7.0635191795087482E-2</c:v>
                </c:pt>
                <c:pt idx="3">
                  <c:v>-7.3234946498729858E-2</c:v>
                </c:pt>
                <c:pt idx="4">
                  <c:v>-7.4850685634951453E-2</c:v>
                </c:pt>
                <c:pt idx="5">
                  <c:v>-7.4850685634951453E-2</c:v>
                </c:pt>
                <c:pt idx="6">
                  <c:v>-7.8286209729004796E-2</c:v>
                </c:pt>
                <c:pt idx="7">
                  <c:v>-7.8286209729004796E-2</c:v>
                </c:pt>
                <c:pt idx="8">
                  <c:v>-7.8677919838481158E-2</c:v>
                </c:pt>
                <c:pt idx="9">
                  <c:v>-8.5340378438918285E-2</c:v>
                </c:pt>
                <c:pt idx="10">
                  <c:v>-9.1575380748793012E-2</c:v>
                </c:pt>
                <c:pt idx="11">
                  <c:v>-9.4583310775755547E-2</c:v>
                </c:pt>
                <c:pt idx="12">
                  <c:v>-9.9329120810754956E-2</c:v>
                </c:pt>
                <c:pt idx="13">
                  <c:v>-0.11039907873154109</c:v>
                </c:pt>
                <c:pt idx="14">
                  <c:v>-0.11670821727685121</c:v>
                </c:pt>
                <c:pt idx="15">
                  <c:v>-0.11744523046227595</c:v>
                </c:pt>
                <c:pt idx="16">
                  <c:v>-0.11665207406497735</c:v>
                </c:pt>
                <c:pt idx="17">
                  <c:v>-0.12048241985437003</c:v>
                </c:pt>
                <c:pt idx="18">
                  <c:v>-0.11770324219572226</c:v>
                </c:pt>
                <c:pt idx="19">
                  <c:v>-0.11634667280636068</c:v>
                </c:pt>
                <c:pt idx="20">
                  <c:v>-0.12080491601338983</c:v>
                </c:pt>
                <c:pt idx="21">
                  <c:v>-0.12382878343913062</c:v>
                </c:pt>
                <c:pt idx="22">
                  <c:v>-0.12392559112211143</c:v>
                </c:pt>
                <c:pt idx="23">
                  <c:v>-0.12028460944923092</c:v>
                </c:pt>
                <c:pt idx="24">
                  <c:v>-0.11853034377280347</c:v>
                </c:pt>
                <c:pt idx="25">
                  <c:v>-0.1200102442635933</c:v>
                </c:pt>
                <c:pt idx="26">
                  <c:v>-0.11714814764611758</c:v>
                </c:pt>
                <c:pt idx="27">
                  <c:v>-0.12067124135644702</c:v>
                </c:pt>
                <c:pt idx="28">
                  <c:v>-0.12624646352936941</c:v>
                </c:pt>
                <c:pt idx="29">
                  <c:v>-0.12790962260296046</c:v>
                </c:pt>
                <c:pt idx="30">
                  <c:v>-0.12252521669056371</c:v>
                </c:pt>
                <c:pt idx="31">
                  <c:v>-0.120957175078238</c:v>
                </c:pt>
                <c:pt idx="32">
                  <c:v>-0.12395874878247515</c:v>
                </c:pt>
                <c:pt idx="33">
                  <c:v>-0.12292166520484438</c:v>
                </c:pt>
                <c:pt idx="34">
                  <c:v>-0.12450590822011498</c:v>
                </c:pt>
                <c:pt idx="35">
                  <c:v>-0.12192373411146751</c:v>
                </c:pt>
                <c:pt idx="36">
                  <c:v>-0.12416662683187907</c:v>
                </c:pt>
                <c:pt idx="37">
                  <c:v>-0.12422045843935381</c:v>
                </c:pt>
                <c:pt idx="38">
                  <c:v>-0.1248664961610082</c:v>
                </c:pt>
                <c:pt idx="39">
                  <c:v>-0.12491475951347386</c:v>
                </c:pt>
                <c:pt idx="40">
                  <c:v>-0.12350231324355354</c:v>
                </c:pt>
                <c:pt idx="41">
                  <c:v>-0.12197153842197961</c:v>
                </c:pt>
                <c:pt idx="42">
                  <c:v>-0.12022798237991372</c:v>
                </c:pt>
                <c:pt idx="43">
                  <c:v>-0.11918709050511922</c:v>
                </c:pt>
                <c:pt idx="44">
                  <c:v>-0.11916035978352846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1-6C41-8DF7-AD94EFE8F2E6}"/>
            </c:ext>
          </c:extLst>
        </c:ser>
        <c:ser>
          <c:idx val="8"/>
          <c:order val="8"/>
          <c:tx>
            <c:strRef>
              <c:f>Hydro!$BU$48</c:f>
              <c:strCache>
                <c:ptCount val="1"/>
                <c:pt idx="0">
                  <c:v>E02B   3/122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Hydro!$BU$49:$BU$93</c:f>
              <c:numCache>
                <c:formatCode>0.00%</c:formatCode>
                <c:ptCount val="45"/>
                <c:pt idx="0">
                  <c:v>-7.1502303577434256E-2</c:v>
                </c:pt>
                <c:pt idx="1">
                  <c:v>-6.5950842153814304E-2</c:v>
                </c:pt>
                <c:pt idx="2">
                  <c:v>-7.8417754226289493E-2</c:v>
                </c:pt>
                <c:pt idx="3">
                  <c:v>-8.3284487289914111E-2</c:v>
                </c:pt>
                <c:pt idx="4">
                  <c:v>-8.2712010148930148E-2</c:v>
                </c:pt>
                <c:pt idx="5">
                  <c:v>-8.0212376654353656E-2</c:v>
                </c:pt>
                <c:pt idx="6">
                  <c:v>-8.9911112822398165E-2</c:v>
                </c:pt>
                <c:pt idx="7">
                  <c:v>-8.9274681190280925E-2</c:v>
                </c:pt>
                <c:pt idx="8">
                  <c:v>-9.0700158204575998E-2</c:v>
                </c:pt>
                <c:pt idx="9">
                  <c:v>-9.7443408268719667E-2</c:v>
                </c:pt>
                <c:pt idx="10">
                  <c:v>-0.10236921068154314</c:v>
                </c:pt>
                <c:pt idx="11">
                  <c:v>-0.11219588119097312</c:v>
                </c:pt>
                <c:pt idx="12">
                  <c:v>-0.11607295187796485</c:v>
                </c:pt>
                <c:pt idx="13">
                  <c:v>-0.13305760532337851</c:v>
                </c:pt>
                <c:pt idx="14">
                  <c:v>-0.13440549538524837</c:v>
                </c:pt>
                <c:pt idx="15">
                  <c:v>-0.14394309040571751</c:v>
                </c:pt>
                <c:pt idx="16">
                  <c:v>-0.15091550381999319</c:v>
                </c:pt>
                <c:pt idx="17">
                  <c:v>-0.15499592123772832</c:v>
                </c:pt>
                <c:pt idx="18">
                  <c:v>-0.14952589596126387</c:v>
                </c:pt>
                <c:pt idx="19">
                  <c:v>-0.15251882314456744</c:v>
                </c:pt>
                <c:pt idx="20">
                  <c:v>-0.15130214249310703</c:v>
                </c:pt>
                <c:pt idx="21">
                  <c:v>-0.15318974394941021</c:v>
                </c:pt>
                <c:pt idx="22">
                  <c:v>-0.15251679735114654</c:v>
                </c:pt>
                <c:pt idx="23">
                  <c:v>-0.14923371115433659</c:v>
                </c:pt>
                <c:pt idx="24">
                  <c:v>-0.1448734521584828</c:v>
                </c:pt>
                <c:pt idx="25">
                  <c:v>-0.1460953009034538</c:v>
                </c:pt>
                <c:pt idx="26">
                  <c:v>-0.14598820224564202</c:v>
                </c:pt>
                <c:pt idx="27">
                  <c:v>-0.14706813274669039</c:v>
                </c:pt>
                <c:pt idx="28">
                  <c:v>-0.14796956456267818</c:v>
                </c:pt>
                <c:pt idx="29">
                  <c:v>-0.15058759862748083</c:v>
                </c:pt>
                <c:pt idx="30">
                  <c:v>-0.14847010362259228</c:v>
                </c:pt>
                <c:pt idx="31">
                  <c:v>-0.14772206846812563</c:v>
                </c:pt>
                <c:pt idx="32">
                  <c:v>-0.14813581651181851</c:v>
                </c:pt>
                <c:pt idx="33">
                  <c:v>-0.1458003152046834</c:v>
                </c:pt>
                <c:pt idx="34">
                  <c:v>-0.14579045645191757</c:v>
                </c:pt>
                <c:pt idx="35">
                  <c:v>-0.14311940943285373</c:v>
                </c:pt>
                <c:pt idx="36">
                  <c:v>-0.14420984803298753</c:v>
                </c:pt>
                <c:pt idx="37">
                  <c:v>-0.14217855116229661</c:v>
                </c:pt>
                <c:pt idx="38">
                  <c:v>-0.14159174612771575</c:v>
                </c:pt>
                <c:pt idx="39">
                  <c:v>-0.14043637979134072</c:v>
                </c:pt>
                <c:pt idx="40">
                  <c:v>-0.13964693493061664</c:v>
                </c:pt>
                <c:pt idx="41">
                  <c:v>-0.14007513325286869</c:v>
                </c:pt>
                <c:pt idx="42">
                  <c:v>-0.1376760812696568</c:v>
                </c:pt>
                <c:pt idx="43">
                  <c:v>-0.13611373071968635</c:v>
                </c:pt>
                <c:pt idx="44">
                  <c:v>-0.13600995555280615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1-6C41-8DF7-AD94EFE8F2E6}"/>
            </c:ext>
          </c:extLst>
        </c:ser>
        <c:ser>
          <c:idx val="9"/>
          <c:order val="9"/>
          <c:tx>
            <c:strRef>
              <c:f>Hydro!$BV$48</c:f>
              <c:strCache>
                <c:ptCount val="1"/>
                <c:pt idx="0">
                  <c:v>E02B   3/023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Hydro!$BV$49:$BV$93</c:f>
              <c:numCache>
                <c:formatCode>0.00%</c:formatCode>
                <c:ptCount val="45"/>
                <c:pt idx="0">
                  <c:v>-7.1502303577434256E-2</c:v>
                </c:pt>
                <c:pt idx="1">
                  <c:v>-6.5950842153814304E-2</c:v>
                </c:pt>
                <c:pt idx="2">
                  <c:v>-7.8417754226289493E-2</c:v>
                </c:pt>
                <c:pt idx="3">
                  <c:v>-8.3284487289914111E-2</c:v>
                </c:pt>
                <c:pt idx="4">
                  <c:v>-8.3569153553489706E-2</c:v>
                </c:pt>
                <c:pt idx="5">
                  <c:v>-8.155495323662143E-2</c:v>
                </c:pt>
                <c:pt idx="6">
                  <c:v>-9.0647029729272521E-2</c:v>
                </c:pt>
                <c:pt idx="7">
                  <c:v>-8.9944079042956648E-2</c:v>
                </c:pt>
                <c:pt idx="8">
                  <c:v>-9.2807539291022034E-2</c:v>
                </c:pt>
                <c:pt idx="9">
                  <c:v>-0.10123411672244453</c:v>
                </c:pt>
                <c:pt idx="10">
                  <c:v>-0.10541109152204098</c:v>
                </c:pt>
                <c:pt idx="11">
                  <c:v>-0.11974633227590048</c:v>
                </c:pt>
                <c:pt idx="12">
                  <c:v>-0.12257452100593369</c:v>
                </c:pt>
                <c:pt idx="13">
                  <c:v>-0.13803027668565337</c:v>
                </c:pt>
                <c:pt idx="14">
                  <c:v>-0.1390765925027867</c:v>
                </c:pt>
                <c:pt idx="15">
                  <c:v>-0.14765999082401915</c:v>
                </c:pt>
                <c:pt idx="16">
                  <c:v>-0.15403385657914603</c:v>
                </c:pt>
                <c:pt idx="17">
                  <c:v>-0.15759786866416492</c:v>
                </c:pt>
                <c:pt idx="18">
                  <c:v>-0.15225785394976066</c:v>
                </c:pt>
                <c:pt idx="19">
                  <c:v>-0.15499725996690716</c:v>
                </c:pt>
                <c:pt idx="20">
                  <c:v>-0.15366153640085312</c:v>
                </c:pt>
                <c:pt idx="21">
                  <c:v>-0.15533599791869612</c:v>
                </c:pt>
                <c:pt idx="22">
                  <c:v>-0.15466917476663333</c:v>
                </c:pt>
                <c:pt idx="23">
                  <c:v>-0.15119965885327724</c:v>
                </c:pt>
                <c:pt idx="24">
                  <c:v>-0.1464137625311932</c:v>
                </c:pt>
                <c:pt idx="25">
                  <c:v>-0.14747068453865175</c:v>
                </c:pt>
                <c:pt idx="26">
                  <c:v>-0.14659239228359011</c:v>
                </c:pt>
                <c:pt idx="27">
                  <c:v>-0.14707150612872155</c:v>
                </c:pt>
                <c:pt idx="28">
                  <c:v>-0.14766294918990019</c:v>
                </c:pt>
                <c:pt idx="29">
                  <c:v>-0.15014155747837243</c:v>
                </c:pt>
                <c:pt idx="30">
                  <c:v>-0.1477642296322359</c:v>
                </c:pt>
                <c:pt idx="31">
                  <c:v>-0.14710129185713783</c:v>
                </c:pt>
                <c:pt idx="32">
                  <c:v>-0.14724730302027844</c:v>
                </c:pt>
                <c:pt idx="33">
                  <c:v>-0.14510720763667162</c:v>
                </c:pt>
                <c:pt idx="34">
                  <c:v>-0.14512407603923849</c:v>
                </c:pt>
                <c:pt idx="35">
                  <c:v>-0.14259313455948563</c:v>
                </c:pt>
                <c:pt idx="36">
                  <c:v>-0.14363731623197551</c:v>
                </c:pt>
                <c:pt idx="37">
                  <c:v>-0.13940387738822368</c:v>
                </c:pt>
                <c:pt idx="38">
                  <c:v>-0.13895098259000616</c:v>
                </c:pt>
                <c:pt idx="39">
                  <c:v>-0.13766189703713505</c:v>
                </c:pt>
                <c:pt idx="40">
                  <c:v>-0.13702826891744679</c:v>
                </c:pt>
                <c:pt idx="41">
                  <c:v>-0.13780943001528023</c:v>
                </c:pt>
                <c:pt idx="42">
                  <c:v>-0.13569664592117137</c:v>
                </c:pt>
                <c:pt idx="43">
                  <c:v>-0.13428853145098196</c:v>
                </c:pt>
                <c:pt idx="44">
                  <c:v>-0.1340270784142179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1-6C41-8DF7-AD94EFE8F2E6}"/>
            </c:ext>
          </c:extLst>
        </c:ser>
        <c:ser>
          <c:idx val="10"/>
          <c:order val="10"/>
          <c:tx>
            <c:strRef>
              <c:f>Hydro!$BW$48</c:f>
              <c:strCache>
                <c:ptCount val="1"/>
                <c:pt idx="0">
                  <c:v>E02B   3/023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Hydro!$BW$49:$BW$93</c:f>
              <c:numCache>
                <c:formatCode>0.00%</c:formatCode>
                <c:ptCount val="45"/>
                <c:pt idx="0">
                  <c:v>-7.1502303577434256E-2</c:v>
                </c:pt>
                <c:pt idx="1">
                  <c:v>-6.5950842153814304E-2</c:v>
                </c:pt>
                <c:pt idx="2">
                  <c:v>-7.8417754226289493E-2</c:v>
                </c:pt>
                <c:pt idx="3">
                  <c:v>-8.3284487289914111E-2</c:v>
                </c:pt>
                <c:pt idx="4">
                  <c:v>-8.3569153553489706E-2</c:v>
                </c:pt>
                <c:pt idx="5">
                  <c:v>-8.1636830211599509E-2</c:v>
                </c:pt>
                <c:pt idx="6">
                  <c:v>-9.022629926070147E-2</c:v>
                </c:pt>
                <c:pt idx="7">
                  <c:v>-8.9604948691199948E-2</c:v>
                </c:pt>
                <c:pt idx="8">
                  <c:v>-9.2196725525083512E-2</c:v>
                </c:pt>
                <c:pt idx="9">
                  <c:v>-0.10025724284709658</c:v>
                </c:pt>
                <c:pt idx="10">
                  <c:v>-0.10429266414787131</c:v>
                </c:pt>
                <c:pt idx="11">
                  <c:v>-0.11788130268173036</c:v>
                </c:pt>
                <c:pt idx="12">
                  <c:v>-0.1207765093615164</c:v>
                </c:pt>
                <c:pt idx="13">
                  <c:v>-0.13553676942491644</c:v>
                </c:pt>
                <c:pt idx="14">
                  <c:v>-0.13664737679185923</c:v>
                </c:pt>
                <c:pt idx="15">
                  <c:v>-0.14494949660442202</c:v>
                </c:pt>
                <c:pt idx="16">
                  <c:v>-0.15115106185370741</c:v>
                </c:pt>
                <c:pt idx="17">
                  <c:v>-0.15481765245256707</c:v>
                </c:pt>
                <c:pt idx="18">
                  <c:v>-0.14985307508798662</c:v>
                </c:pt>
                <c:pt idx="19">
                  <c:v>-0.15250867462599937</c:v>
                </c:pt>
                <c:pt idx="20">
                  <c:v>-0.15055874949229486</c:v>
                </c:pt>
                <c:pt idx="21">
                  <c:v>-0.15215510846718328</c:v>
                </c:pt>
                <c:pt idx="22">
                  <c:v>-0.15155628118517783</c:v>
                </c:pt>
                <c:pt idx="23">
                  <c:v>-0.14850203290051756</c:v>
                </c:pt>
                <c:pt idx="24">
                  <c:v>-0.1441596332877334</c:v>
                </c:pt>
                <c:pt idx="25">
                  <c:v>-0.14864206671858216</c:v>
                </c:pt>
                <c:pt idx="26">
                  <c:v>-0.14767663361765349</c:v>
                </c:pt>
                <c:pt idx="27">
                  <c:v>-0.14804638092452271</c:v>
                </c:pt>
                <c:pt idx="28">
                  <c:v>-0.14856967777563124</c:v>
                </c:pt>
                <c:pt idx="29">
                  <c:v>-0.15114703506017035</c:v>
                </c:pt>
                <c:pt idx="30">
                  <c:v>-0.14876765580194284</c:v>
                </c:pt>
                <c:pt idx="31">
                  <c:v>-0.14807208809390315</c:v>
                </c:pt>
                <c:pt idx="32">
                  <c:v>-0.14815354941567072</c:v>
                </c:pt>
                <c:pt idx="33">
                  <c:v>-0.14679631341799648</c:v>
                </c:pt>
                <c:pt idx="34">
                  <c:v>-0.14675047918211803</c:v>
                </c:pt>
                <c:pt idx="35">
                  <c:v>-0.14419192084436439</c:v>
                </c:pt>
                <c:pt idx="36">
                  <c:v>-0.14512787307770181</c:v>
                </c:pt>
                <c:pt idx="37">
                  <c:v>-0.14085920261956775</c:v>
                </c:pt>
                <c:pt idx="38">
                  <c:v>-0.1404040769072149</c:v>
                </c:pt>
                <c:pt idx="39">
                  <c:v>-0.13980846418989146</c:v>
                </c:pt>
                <c:pt idx="40">
                  <c:v>-0.13896949116353219</c:v>
                </c:pt>
                <c:pt idx="41">
                  <c:v>-0.13957837013393948</c:v>
                </c:pt>
                <c:pt idx="42">
                  <c:v>-0.13741412135387154</c:v>
                </c:pt>
                <c:pt idx="43">
                  <c:v>-0.13599009524620798</c:v>
                </c:pt>
                <c:pt idx="44">
                  <c:v>-0.1357217939268146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B1-6C41-8DF7-AD94EFE8F2E6}"/>
            </c:ext>
          </c:extLst>
        </c:ser>
        <c:ser>
          <c:idx val="11"/>
          <c:order val="11"/>
          <c:tx>
            <c:strRef>
              <c:f>Hydro!$BX$48</c:f>
              <c:strCache>
                <c:ptCount val="1"/>
                <c:pt idx="0">
                  <c:v>Y02E  10/20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Hydro!$BX$49:$BX$93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-6.3556903208061843E-2</c:v>
                </c:pt>
                <c:pt idx="2">
                  <c:v>-7.3150548175465402E-2</c:v>
                </c:pt>
                <c:pt idx="3">
                  <c:v>-8.0853856581730166E-2</c:v>
                </c:pt>
                <c:pt idx="4">
                  <c:v>-8.1605998880960096E-2</c:v>
                </c:pt>
                <c:pt idx="5">
                  <c:v>-8.4727767101165585E-2</c:v>
                </c:pt>
                <c:pt idx="6">
                  <c:v>-8.7855569263553424E-2</c:v>
                </c:pt>
                <c:pt idx="7">
                  <c:v>-9.0964404774618202E-2</c:v>
                </c:pt>
                <c:pt idx="8">
                  <c:v>-9.4395802862022982E-2</c:v>
                </c:pt>
                <c:pt idx="9">
                  <c:v>-9.8152885616484276E-2</c:v>
                </c:pt>
                <c:pt idx="10">
                  <c:v>-0.10053325341138852</c:v>
                </c:pt>
                <c:pt idx="11">
                  <c:v>-0.10726867597224699</c:v>
                </c:pt>
                <c:pt idx="12">
                  <c:v>-0.10880802120246513</c:v>
                </c:pt>
                <c:pt idx="13">
                  <c:v>-0.11828250387460393</c:v>
                </c:pt>
                <c:pt idx="14">
                  <c:v>-0.12234971817499374</c:v>
                </c:pt>
                <c:pt idx="15">
                  <c:v>-0.12573596164406287</c:v>
                </c:pt>
                <c:pt idx="16">
                  <c:v>-0.1278045172858866</c:v>
                </c:pt>
                <c:pt idx="17">
                  <c:v>-0.13084334586947843</c:v>
                </c:pt>
                <c:pt idx="18">
                  <c:v>-0.12703076692713866</c:v>
                </c:pt>
                <c:pt idx="19">
                  <c:v>-0.12827208949536351</c:v>
                </c:pt>
                <c:pt idx="20">
                  <c:v>-0.12552592480411806</c:v>
                </c:pt>
                <c:pt idx="21">
                  <c:v>-0.1268391933304821</c:v>
                </c:pt>
                <c:pt idx="22">
                  <c:v>-0.1271626685979298</c:v>
                </c:pt>
                <c:pt idx="23">
                  <c:v>-0.12526199351677159</c:v>
                </c:pt>
                <c:pt idx="24">
                  <c:v>-0.12281960601556152</c:v>
                </c:pt>
                <c:pt idx="25">
                  <c:v>-0.12430182739763818</c:v>
                </c:pt>
                <c:pt idx="26">
                  <c:v>-0.12591223348221259</c:v>
                </c:pt>
                <c:pt idx="27">
                  <c:v>-0.12726073669793259</c:v>
                </c:pt>
                <c:pt idx="28">
                  <c:v>-0.12713366305637963</c:v>
                </c:pt>
                <c:pt idx="29">
                  <c:v>-0.13018202852717164</c:v>
                </c:pt>
                <c:pt idx="30">
                  <c:v>-0.12768795286863099</c:v>
                </c:pt>
                <c:pt idx="31">
                  <c:v>-0.13025109037189597</c:v>
                </c:pt>
                <c:pt idx="32">
                  <c:v>-0.12654886541902</c:v>
                </c:pt>
                <c:pt idx="33">
                  <c:v>-0.12651411469149221</c:v>
                </c:pt>
                <c:pt idx="34">
                  <c:v>-0.12650674840143361</c:v>
                </c:pt>
                <c:pt idx="35">
                  <c:v>-0.12729567796957841</c:v>
                </c:pt>
                <c:pt idx="36">
                  <c:v>-0.12787156762479779</c:v>
                </c:pt>
                <c:pt idx="37">
                  <c:v>-0.12760278089756028</c:v>
                </c:pt>
                <c:pt idx="38">
                  <c:v>-0.1272011852229199</c:v>
                </c:pt>
                <c:pt idx="39">
                  <c:v>-0.12748728978812995</c:v>
                </c:pt>
                <c:pt idx="40">
                  <c:v>-0.12885995869872058</c:v>
                </c:pt>
                <c:pt idx="41">
                  <c:v>-0.13042731672734764</c:v>
                </c:pt>
                <c:pt idx="42">
                  <c:v>-0.13076342756685388</c:v>
                </c:pt>
                <c:pt idx="43">
                  <c:v>-0.13065356097622505</c:v>
                </c:pt>
                <c:pt idx="44">
                  <c:v>-0.13041636908537457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4B1-6C41-8DF7-AD94EFE8F2E6}"/>
            </c:ext>
          </c:extLst>
        </c:ser>
        <c:ser>
          <c:idx val="12"/>
          <c:order val="12"/>
          <c:tx>
            <c:strRef>
              <c:f>Hydro!$BY$48</c:f>
              <c:strCache>
                <c:ptCount val="1"/>
                <c:pt idx="0">
                  <c:v>E02B   5/085 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Hydro!$BY$49:$BY$93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-6.3556903208061843E-2</c:v>
                </c:pt>
                <c:pt idx="2">
                  <c:v>-7.3150548175465402E-2</c:v>
                </c:pt>
                <c:pt idx="3">
                  <c:v>-8.0853856581730166E-2</c:v>
                </c:pt>
                <c:pt idx="4">
                  <c:v>-8.1605998880960096E-2</c:v>
                </c:pt>
                <c:pt idx="5">
                  <c:v>-8.4727767101165585E-2</c:v>
                </c:pt>
                <c:pt idx="6">
                  <c:v>-8.7855569263553424E-2</c:v>
                </c:pt>
                <c:pt idx="7">
                  <c:v>-9.0964404774618202E-2</c:v>
                </c:pt>
                <c:pt idx="8">
                  <c:v>-9.4395802862022982E-2</c:v>
                </c:pt>
                <c:pt idx="9">
                  <c:v>-9.8152885616484276E-2</c:v>
                </c:pt>
                <c:pt idx="10">
                  <c:v>-0.10053325341138852</c:v>
                </c:pt>
                <c:pt idx="11">
                  <c:v>-0.10726867597224699</c:v>
                </c:pt>
                <c:pt idx="12">
                  <c:v>-0.10880802120246513</c:v>
                </c:pt>
                <c:pt idx="13">
                  <c:v>-0.11828250387460393</c:v>
                </c:pt>
                <c:pt idx="14">
                  <c:v>-0.12234971817499374</c:v>
                </c:pt>
                <c:pt idx="15">
                  <c:v>-0.12573596164406287</c:v>
                </c:pt>
                <c:pt idx="16">
                  <c:v>-0.12721944115715955</c:v>
                </c:pt>
                <c:pt idx="17">
                  <c:v>-0.13027459547900744</c:v>
                </c:pt>
                <c:pt idx="18">
                  <c:v>-0.12651895698951743</c:v>
                </c:pt>
                <c:pt idx="19">
                  <c:v>-0.12778181577317838</c:v>
                </c:pt>
                <c:pt idx="20">
                  <c:v>-0.1255060464615394</c:v>
                </c:pt>
                <c:pt idx="21">
                  <c:v>-0.12682467922887963</c:v>
                </c:pt>
                <c:pt idx="22">
                  <c:v>-0.1270055317452039</c:v>
                </c:pt>
                <c:pt idx="23">
                  <c:v>-0.12513543753353762</c:v>
                </c:pt>
                <c:pt idx="24">
                  <c:v>-0.12272597647401662</c:v>
                </c:pt>
                <c:pt idx="25">
                  <c:v>-0.12491587702670681</c:v>
                </c:pt>
                <c:pt idx="26">
                  <c:v>-0.12646793608979956</c:v>
                </c:pt>
                <c:pt idx="27">
                  <c:v>-0.1277612285878581</c:v>
                </c:pt>
                <c:pt idx="28">
                  <c:v>-0.12760107642961671</c:v>
                </c:pt>
                <c:pt idx="29">
                  <c:v>-0.13058799620163819</c:v>
                </c:pt>
                <c:pt idx="30">
                  <c:v>-0.12807320852338677</c:v>
                </c:pt>
                <c:pt idx="31">
                  <c:v>-0.13077107125128196</c:v>
                </c:pt>
                <c:pt idx="32">
                  <c:v>-0.12702361502796899</c:v>
                </c:pt>
                <c:pt idx="33">
                  <c:v>-0.1269120349446009</c:v>
                </c:pt>
                <c:pt idx="34">
                  <c:v>-0.12686849106890086</c:v>
                </c:pt>
                <c:pt idx="35">
                  <c:v>-0.1276206709484885</c:v>
                </c:pt>
                <c:pt idx="36">
                  <c:v>-0.1281710555682648</c:v>
                </c:pt>
                <c:pt idx="37">
                  <c:v>-0.12788166932635436</c:v>
                </c:pt>
                <c:pt idx="38">
                  <c:v>-0.12746582175467069</c:v>
                </c:pt>
                <c:pt idx="39">
                  <c:v>-0.12773718820972213</c:v>
                </c:pt>
                <c:pt idx="40">
                  <c:v>-0.12909373064454999</c:v>
                </c:pt>
                <c:pt idx="41">
                  <c:v>-0.13073339385856841</c:v>
                </c:pt>
                <c:pt idx="42">
                  <c:v>-0.13107530271717271</c:v>
                </c:pt>
                <c:pt idx="43">
                  <c:v>-0.1309432565902181</c:v>
                </c:pt>
                <c:pt idx="44">
                  <c:v>-0.13070570086009203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4B1-6C41-8DF7-AD94EFE8F2E6}"/>
            </c:ext>
          </c:extLst>
        </c:ser>
        <c:ser>
          <c:idx val="13"/>
          <c:order val="13"/>
          <c:tx>
            <c:strRef>
              <c:f>Hydro!$BZ$48</c:f>
              <c:strCache>
                <c:ptCount val="1"/>
                <c:pt idx="0">
                  <c:v>F03B  13/06 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Hydro!$BL$49:$BL$93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Hydro!$BZ$49:$BZ$93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-6.3556903208061843E-2</c:v>
                </c:pt>
                <c:pt idx="2">
                  <c:v>-7.3150548175465402E-2</c:v>
                </c:pt>
                <c:pt idx="3">
                  <c:v>-8.0853856581730166E-2</c:v>
                </c:pt>
                <c:pt idx="4">
                  <c:v>-8.1605998880960096E-2</c:v>
                </c:pt>
                <c:pt idx="5">
                  <c:v>-8.4727767101165585E-2</c:v>
                </c:pt>
                <c:pt idx="6">
                  <c:v>-8.7855569263553424E-2</c:v>
                </c:pt>
                <c:pt idx="7">
                  <c:v>-9.0964404774618202E-2</c:v>
                </c:pt>
                <c:pt idx="8">
                  <c:v>-9.4395802862022982E-2</c:v>
                </c:pt>
                <c:pt idx="9">
                  <c:v>-9.8152885616484276E-2</c:v>
                </c:pt>
                <c:pt idx="10">
                  <c:v>-0.10053325341138852</c:v>
                </c:pt>
                <c:pt idx="11">
                  <c:v>-0.10726867597224699</c:v>
                </c:pt>
                <c:pt idx="12">
                  <c:v>-0.10880802120246513</c:v>
                </c:pt>
                <c:pt idx="13">
                  <c:v>-0.11828250387460393</c:v>
                </c:pt>
                <c:pt idx="14">
                  <c:v>-0.12234971817499374</c:v>
                </c:pt>
                <c:pt idx="15">
                  <c:v>-0.12573596164406287</c:v>
                </c:pt>
                <c:pt idx="16">
                  <c:v>-0.12721944115715955</c:v>
                </c:pt>
                <c:pt idx="17">
                  <c:v>-0.13027459547900744</c:v>
                </c:pt>
                <c:pt idx="18">
                  <c:v>-0.12651895698951743</c:v>
                </c:pt>
                <c:pt idx="19">
                  <c:v>-0.12778181577317838</c:v>
                </c:pt>
                <c:pt idx="20">
                  <c:v>-0.1255060464615394</c:v>
                </c:pt>
                <c:pt idx="21">
                  <c:v>-0.12682467922887963</c:v>
                </c:pt>
                <c:pt idx="22">
                  <c:v>-0.1270055317452039</c:v>
                </c:pt>
                <c:pt idx="23">
                  <c:v>-0.12513543753353762</c:v>
                </c:pt>
                <c:pt idx="24">
                  <c:v>-0.12272597647401662</c:v>
                </c:pt>
                <c:pt idx="25">
                  <c:v>-0.12491587702670681</c:v>
                </c:pt>
                <c:pt idx="26">
                  <c:v>-0.12646793608979956</c:v>
                </c:pt>
                <c:pt idx="27">
                  <c:v>-0.1277612285878581</c:v>
                </c:pt>
                <c:pt idx="28">
                  <c:v>-0.12760107642961671</c:v>
                </c:pt>
                <c:pt idx="29">
                  <c:v>-0.13058799620163819</c:v>
                </c:pt>
                <c:pt idx="30">
                  <c:v>-0.12807320852338677</c:v>
                </c:pt>
                <c:pt idx="31">
                  <c:v>-0.13077107125128196</c:v>
                </c:pt>
                <c:pt idx="32">
                  <c:v>-0.12702361502796899</c:v>
                </c:pt>
                <c:pt idx="33">
                  <c:v>-0.1269120349446009</c:v>
                </c:pt>
                <c:pt idx="34">
                  <c:v>-0.12686849106890086</c:v>
                </c:pt>
                <c:pt idx="35">
                  <c:v>-0.1276206709484885</c:v>
                </c:pt>
                <c:pt idx="36">
                  <c:v>-0.1281710555682648</c:v>
                </c:pt>
                <c:pt idx="37">
                  <c:v>-0.12788166932635436</c:v>
                </c:pt>
                <c:pt idx="38">
                  <c:v>-0.12746582175467069</c:v>
                </c:pt>
                <c:pt idx="39">
                  <c:v>-0.12773325345900366</c:v>
                </c:pt>
                <c:pt idx="40">
                  <c:v>-0.1290717422459412</c:v>
                </c:pt>
                <c:pt idx="41">
                  <c:v>-0.1306765359984372</c:v>
                </c:pt>
                <c:pt idx="42">
                  <c:v>-0.13086628513265242</c:v>
                </c:pt>
                <c:pt idx="43">
                  <c:v>-0.13081727465274706</c:v>
                </c:pt>
                <c:pt idx="44">
                  <c:v>-0.1305713610032202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4B1-6C41-8DF7-AD94EFE8F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376672"/>
        <c:axId val="1550032927"/>
      </c:scatterChart>
      <c:valAx>
        <c:axId val="105837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32927"/>
        <c:crosses val="autoZero"/>
        <c:crossBetween val="midCat"/>
      </c:valAx>
      <c:valAx>
        <c:axId val="155003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37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Degrees_Log_Normal!$T$6</c:f>
              <c:strCache>
                <c:ptCount val="1"/>
                <c:pt idx="0">
                  <c:v>L_Truncated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Degrees_Log_Normal!$T$7:$T$51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A4-E74C-BD08-FA16DDB709E8}"/>
            </c:ext>
          </c:extLst>
        </c:ser>
        <c:ser>
          <c:idx val="1"/>
          <c:order val="1"/>
          <c:tx>
            <c:strRef>
              <c:f>Degrees_Log_Normal!$U$6</c:f>
              <c:strCache>
                <c:ptCount val="1"/>
                <c:pt idx="0">
                  <c:v>L_Pure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Degrees_Log_Normal!$U$7:$U$51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A4-E74C-BD08-FA16DDB709E8}"/>
            </c:ext>
          </c:extLst>
        </c:ser>
        <c:ser>
          <c:idx val="2"/>
          <c:order val="2"/>
          <c:tx>
            <c:strRef>
              <c:f>Degrees_Log_Normal!$V$6</c:f>
              <c:strCache>
                <c:ptCount val="1"/>
                <c:pt idx="0">
                  <c:v>Truncated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Degrees_Log_Normal!$V$7:$V$51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A4-E74C-BD08-FA16DDB709E8}"/>
            </c:ext>
          </c:extLst>
        </c:ser>
        <c:ser>
          <c:idx val="3"/>
          <c:order val="3"/>
          <c:tx>
            <c:strRef>
              <c:f>Degrees_Log_Normal!$W$6</c:f>
              <c:strCache>
                <c:ptCount val="1"/>
                <c:pt idx="0">
                  <c:v> Pure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Degrees_Log_Normal!$W$7:$W$51</c:f>
              <c:numCache>
                <c:formatCode>General</c:formatCode>
                <c:ptCount val="45"/>
                <c:pt idx="0">
                  <c:v>1.77053256283773</c:v>
                </c:pt>
                <c:pt idx="1">
                  <c:v>1.7318210610923199</c:v>
                </c:pt>
                <c:pt idx="2">
                  <c:v>1.73846800731087</c:v>
                </c:pt>
                <c:pt idx="3">
                  <c:v>1.74275514853298</c:v>
                </c:pt>
                <c:pt idx="4">
                  <c:v>1.7530384895620701</c:v>
                </c:pt>
                <c:pt idx="5">
                  <c:v>1.7605229649166101</c:v>
                </c:pt>
                <c:pt idx="6">
                  <c:v>1.7686563600093299</c:v>
                </c:pt>
                <c:pt idx="7">
                  <c:v>1.7763500882774901</c:v>
                </c:pt>
                <c:pt idx="8">
                  <c:v>1.7819964951973</c:v>
                </c:pt>
                <c:pt idx="9">
                  <c:v>1.78774329439477</c:v>
                </c:pt>
                <c:pt idx="10">
                  <c:v>1.7952350627570599</c:v>
                </c:pt>
                <c:pt idx="11">
                  <c:v>1.8023782489023601</c:v>
                </c:pt>
                <c:pt idx="12">
                  <c:v>1.80962011646379</c:v>
                </c:pt>
                <c:pt idx="13">
                  <c:v>1.8146334267645701</c:v>
                </c:pt>
                <c:pt idx="14">
                  <c:v>1.8176208797153799</c:v>
                </c:pt>
                <c:pt idx="15">
                  <c:v>1.8188658875687</c:v>
                </c:pt>
                <c:pt idx="16">
                  <c:v>1.8188608232894301</c:v>
                </c:pt>
                <c:pt idx="17">
                  <c:v>1.8146136346011399</c:v>
                </c:pt>
                <c:pt idx="18">
                  <c:v>1.81206360279458</c:v>
                </c:pt>
                <c:pt idx="19">
                  <c:v>1.8116404288007</c:v>
                </c:pt>
                <c:pt idx="20">
                  <c:v>1.8107370620157299</c:v>
                </c:pt>
                <c:pt idx="21">
                  <c:v>1.81092512601206</c:v>
                </c:pt>
                <c:pt idx="22">
                  <c:v>1.8102163133752101</c:v>
                </c:pt>
                <c:pt idx="23">
                  <c:v>1.80958432114396</c:v>
                </c:pt>
                <c:pt idx="24">
                  <c:v>1.8090646193567399</c:v>
                </c:pt>
                <c:pt idx="25">
                  <c:v>1.80875721806754</c:v>
                </c:pt>
                <c:pt idx="26">
                  <c:v>1.8083031372101299</c:v>
                </c:pt>
                <c:pt idx="27">
                  <c:v>1.8057269735283199</c:v>
                </c:pt>
                <c:pt idx="28">
                  <c:v>1.8034396904891301</c:v>
                </c:pt>
                <c:pt idx="29">
                  <c:v>1.7999962788972099</c:v>
                </c:pt>
                <c:pt idx="30">
                  <c:v>1.79502592930656</c:v>
                </c:pt>
                <c:pt idx="31">
                  <c:v>1.79047430366906</c:v>
                </c:pt>
                <c:pt idx="32">
                  <c:v>1.7835323775446801</c:v>
                </c:pt>
                <c:pt idx="33">
                  <c:v>1.7807947016404899</c:v>
                </c:pt>
                <c:pt idx="34">
                  <c:v>1.7795119164408899</c:v>
                </c:pt>
                <c:pt idx="35">
                  <c:v>1.7789569972918899</c:v>
                </c:pt>
                <c:pt idx="36">
                  <c:v>1.77852593419136</c:v>
                </c:pt>
                <c:pt idx="37">
                  <c:v>1.7778854914917801</c:v>
                </c:pt>
                <c:pt idx="38">
                  <c:v>1.77716699489638</c:v>
                </c:pt>
                <c:pt idx="39">
                  <c:v>1.7763949642025101</c:v>
                </c:pt>
                <c:pt idx="40">
                  <c:v>1.77563834418574</c:v>
                </c:pt>
                <c:pt idx="41">
                  <c:v>1.77500345288005</c:v>
                </c:pt>
                <c:pt idx="42">
                  <c:v>1.77534733097596</c:v>
                </c:pt>
                <c:pt idx="43">
                  <c:v>1.7752833062914499</c:v>
                </c:pt>
                <c:pt idx="44">
                  <c:v>1.7744889608665999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A4-E74C-BD08-FA16DDB709E8}"/>
            </c:ext>
          </c:extLst>
        </c:ser>
        <c:ser>
          <c:idx val="4"/>
          <c:order val="4"/>
          <c:tx>
            <c:strRef>
              <c:f>Degrees_Log_Normal!$X$6</c:f>
              <c:strCache>
                <c:ptCount val="1"/>
                <c:pt idx="0">
                  <c:v>L_D0_Truncated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Degrees_Log_Normal!$X$7:$X$51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A4-E74C-BD08-FA16DDB709E8}"/>
            </c:ext>
          </c:extLst>
        </c:ser>
        <c:ser>
          <c:idx val="5"/>
          <c:order val="5"/>
          <c:tx>
            <c:strRef>
              <c:f>Degrees_Log_Normal!$Y$6</c:f>
              <c:strCache>
                <c:ptCount val="1"/>
                <c:pt idx="0">
                  <c:v>L_D0_Pure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Degrees_Log_Normal!$Y$7:$Y$51</c:f>
              <c:numCache>
                <c:formatCode>General</c:formatCode>
                <c:ptCount val="45"/>
                <c:pt idx="0">
                  <c:v>5.2744941867992701</c:v>
                </c:pt>
                <c:pt idx="1">
                  <c:v>5.2363810922637102</c:v>
                </c:pt>
                <c:pt idx="2">
                  <c:v>5.2207324680949796</c:v>
                </c:pt>
                <c:pt idx="3">
                  <c:v>5.1567406715194402</c:v>
                </c:pt>
                <c:pt idx="4">
                  <c:v>5.0843140516662002</c:v>
                </c:pt>
                <c:pt idx="5">
                  <c:v>5.0284533693298696</c:v>
                </c:pt>
                <c:pt idx="6">
                  <c:v>4.9728616525019396</c:v>
                </c:pt>
                <c:pt idx="7">
                  <c:v>4.9294981939615399</c:v>
                </c:pt>
                <c:pt idx="8">
                  <c:v>4.8873448836291704</c:v>
                </c:pt>
                <c:pt idx="9">
                  <c:v>4.8354477562586196</c:v>
                </c:pt>
                <c:pt idx="10">
                  <c:v>4.78485361211166</c:v>
                </c:pt>
                <c:pt idx="11">
                  <c:v>4.7378396455730698</c:v>
                </c:pt>
                <c:pt idx="12">
                  <c:v>4.7018975098478402</c:v>
                </c:pt>
                <c:pt idx="13">
                  <c:v>4.6676647202666901</c:v>
                </c:pt>
                <c:pt idx="14">
                  <c:v>4.6419777871588002</c:v>
                </c:pt>
                <c:pt idx="15">
                  <c:v>4.6228684695899602</c:v>
                </c:pt>
                <c:pt idx="16">
                  <c:v>4.6122885366965303</c:v>
                </c:pt>
                <c:pt idx="17">
                  <c:v>4.6164756241642397</c:v>
                </c:pt>
                <c:pt idx="18">
                  <c:v>4.6246165043602696</c:v>
                </c:pt>
                <c:pt idx="19">
                  <c:v>4.6284247284055997</c:v>
                </c:pt>
                <c:pt idx="20">
                  <c:v>4.6386222251610203</c:v>
                </c:pt>
                <c:pt idx="21">
                  <c:v>4.6593722177857302</c:v>
                </c:pt>
                <c:pt idx="22">
                  <c:v>4.6805257334245702</c:v>
                </c:pt>
                <c:pt idx="23">
                  <c:v>4.7024941467421497</c:v>
                </c:pt>
                <c:pt idx="24">
                  <c:v>4.7254308160033203</c:v>
                </c:pt>
                <c:pt idx="25">
                  <c:v>4.7504071913937098</c:v>
                </c:pt>
                <c:pt idx="26">
                  <c:v>4.7732403667061396</c:v>
                </c:pt>
                <c:pt idx="27">
                  <c:v>4.8045993447509998</c:v>
                </c:pt>
                <c:pt idx="28">
                  <c:v>4.8278433271652101</c:v>
                </c:pt>
                <c:pt idx="29">
                  <c:v>4.8643575036785904</c:v>
                </c:pt>
                <c:pt idx="30">
                  <c:v>4.9080383255836999</c:v>
                </c:pt>
                <c:pt idx="31">
                  <c:v>4.9583133615369599</c:v>
                </c:pt>
                <c:pt idx="32">
                  <c:v>5.0342124356187696</c:v>
                </c:pt>
                <c:pt idx="33">
                  <c:v>5.0748542423351699</c:v>
                </c:pt>
                <c:pt idx="34">
                  <c:v>5.1034584035790802</c:v>
                </c:pt>
                <c:pt idx="35">
                  <c:v>5.1223735197378097</c:v>
                </c:pt>
                <c:pt idx="36">
                  <c:v>5.1393519937559198</c:v>
                </c:pt>
                <c:pt idx="37">
                  <c:v>5.16510881905959</c:v>
                </c:pt>
                <c:pt idx="38">
                  <c:v>5.1867707776121996</c:v>
                </c:pt>
                <c:pt idx="39">
                  <c:v>5.20908751906937</c:v>
                </c:pt>
                <c:pt idx="40">
                  <c:v>5.2327234255875101</c:v>
                </c:pt>
                <c:pt idx="41">
                  <c:v>5.2615950325171701</c:v>
                </c:pt>
                <c:pt idx="42">
                  <c:v>5.2866414945468501</c:v>
                </c:pt>
                <c:pt idx="43">
                  <c:v>5.31450712790976</c:v>
                </c:pt>
                <c:pt idx="44">
                  <c:v>5.33993587436398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A4-E74C-BD08-FA16DDB709E8}"/>
            </c:ext>
          </c:extLst>
        </c:ser>
        <c:ser>
          <c:idx val="6"/>
          <c:order val="6"/>
          <c:tx>
            <c:strRef>
              <c:f>Degrees_Log_Normal!$Z$6</c:f>
              <c:strCache>
                <c:ptCount val="1"/>
                <c:pt idx="0">
                  <c:v>D0_Truncated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Degrees_Log_Normal!$Z$7:$Z$51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A4-E74C-BD08-FA16DDB709E8}"/>
            </c:ext>
          </c:extLst>
        </c:ser>
        <c:ser>
          <c:idx val="7"/>
          <c:order val="7"/>
          <c:tx>
            <c:strRef>
              <c:f>Degrees_Log_Normal!$AA$6</c:f>
              <c:strCache>
                <c:ptCount val="1"/>
                <c:pt idx="0">
                  <c:v>D0_Pure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Degrees_Log_Normal!$AA$7:$AA$51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4-E74C-BD08-FA16DDB7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577072"/>
        <c:axId val="553882671"/>
      </c:scatterChart>
      <c:valAx>
        <c:axId val="166857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82671"/>
        <c:crosses val="autoZero"/>
        <c:crossBetween val="midCat"/>
      </c:valAx>
      <c:valAx>
        <c:axId val="5538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7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Degrees_Log_Normal!$AI$53</c:f>
              <c:strCache>
                <c:ptCount val="1"/>
                <c:pt idx="0">
                  <c:v>Mercure_Truncated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Degrees_Log_Normal!$AI$54:$AI$98</c:f>
              <c:numCache>
                <c:formatCode>General</c:formatCode>
                <c:ptCount val="45"/>
                <c:pt idx="0">
                  <c:v>5.596474851888896</c:v>
                </c:pt>
                <c:pt idx="1">
                  <c:v>6.9347914507044806</c:v>
                </c:pt>
                <c:pt idx="2">
                  <c:v>9.2271033360594412</c:v>
                </c:pt>
                <c:pt idx="3">
                  <c:v>6.5509424749199843</c:v>
                </c:pt>
                <c:pt idx="4">
                  <c:v>8.0425340102420808</c:v>
                </c:pt>
                <c:pt idx="5">
                  <c:v>6.9410493950979522</c:v>
                </c:pt>
                <c:pt idx="6">
                  <c:v>6.4723429908493202</c:v>
                </c:pt>
                <c:pt idx="7">
                  <c:v>6.3645611497887282</c:v>
                </c:pt>
                <c:pt idx="8">
                  <c:v>5.9533305455304326</c:v>
                </c:pt>
                <c:pt idx="9">
                  <c:v>6.2058968506097845</c:v>
                </c:pt>
                <c:pt idx="10">
                  <c:v>6.1501524961070482</c:v>
                </c:pt>
                <c:pt idx="11">
                  <c:v>6.1117004367666885</c:v>
                </c:pt>
                <c:pt idx="12">
                  <c:v>6.0236809007288006</c:v>
                </c:pt>
                <c:pt idx="13">
                  <c:v>5.9833534236638082</c:v>
                </c:pt>
                <c:pt idx="14">
                  <c:v>5.8555715678031923</c:v>
                </c:pt>
                <c:pt idx="15">
                  <c:v>5.7508939981408638</c:v>
                </c:pt>
                <c:pt idx="16">
                  <c:v>5.5569856013715286</c:v>
                </c:pt>
                <c:pt idx="17">
                  <c:v>5.3753037869645608</c:v>
                </c:pt>
                <c:pt idx="18">
                  <c:v>5.3601915884143922</c:v>
                </c:pt>
                <c:pt idx="19">
                  <c:v>5.380550548807232</c:v>
                </c:pt>
                <c:pt idx="20">
                  <c:v>5.1800308697903041</c:v>
                </c:pt>
                <c:pt idx="21">
                  <c:v>5.2470379977664878</c:v>
                </c:pt>
                <c:pt idx="22">
                  <c:v>5.3140247680380881</c:v>
                </c:pt>
                <c:pt idx="23">
                  <c:v>5.3726720985744159</c:v>
                </c:pt>
                <c:pt idx="24">
                  <c:v>5.1954133026154166</c:v>
                </c:pt>
                <c:pt idx="25">
                  <c:v>5.2412174412191597</c:v>
                </c:pt>
                <c:pt idx="26">
                  <c:v>5.2423394992863281</c:v>
                </c:pt>
                <c:pt idx="27">
                  <c:v>5.3674599183460563</c:v>
                </c:pt>
                <c:pt idx="28">
                  <c:v>5.2853936570349607</c:v>
                </c:pt>
                <c:pt idx="29">
                  <c:v>4.9965722089283684</c:v>
                </c:pt>
                <c:pt idx="30">
                  <c:v>3.043034223031976</c:v>
                </c:pt>
                <c:pt idx="31">
                  <c:v>2.94555365461536</c:v>
                </c:pt>
                <c:pt idx="32">
                  <c:v>2.8925959574810323</c:v>
                </c:pt>
                <c:pt idx="33">
                  <c:v>2.9167203951409841</c:v>
                </c:pt>
                <c:pt idx="34">
                  <c:v>2.9147247217841201</c:v>
                </c:pt>
                <c:pt idx="35">
                  <c:v>2.9347405310743282</c:v>
                </c:pt>
                <c:pt idx="36">
                  <c:v>2.9416365346853524</c:v>
                </c:pt>
                <c:pt idx="37">
                  <c:v>2.9262280966870402</c:v>
                </c:pt>
                <c:pt idx="38">
                  <c:v>2.887048035955976</c:v>
                </c:pt>
                <c:pt idx="39">
                  <c:v>2.880815790629216</c:v>
                </c:pt>
                <c:pt idx="40">
                  <c:v>2.8956078098940483</c:v>
                </c:pt>
                <c:pt idx="41">
                  <c:v>2.8751469912972802</c:v>
                </c:pt>
                <c:pt idx="42">
                  <c:v>2.8629420067234399</c:v>
                </c:pt>
                <c:pt idx="43">
                  <c:v>2.8545575141308404</c:v>
                </c:pt>
                <c:pt idx="44">
                  <c:v>2.8520642679876484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B-2049-9135-C655AB281892}"/>
            </c:ext>
          </c:extLst>
        </c:ser>
        <c:ser>
          <c:idx val="1"/>
          <c:order val="1"/>
          <c:tx>
            <c:strRef>
              <c:f>Degrees_Log_Normal!$AJ$53</c:f>
              <c:strCache>
                <c:ptCount val="1"/>
                <c:pt idx="0">
                  <c:v>Mercure_L_Pure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Degrees_Log_Normal!$AJ$54:$AJ$98</c:f>
              <c:numCache>
                <c:formatCode>General</c:formatCode>
                <c:ptCount val="45"/>
                <c:pt idx="0">
                  <c:v>4.9928456105992485</c:v>
                </c:pt>
                <c:pt idx="1">
                  <c:v>4.9497185467379126</c:v>
                </c:pt>
                <c:pt idx="2">
                  <c:v>4.9266807248460882</c:v>
                </c:pt>
                <c:pt idx="3">
                  <c:v>4.8714473830822165</c:v>
                </c:pt>
                <c:pt idx="4">
                  <c:v>4.8111975562421208</c:v>
                </c:pt>
                <c:pt idx="5">
                  <c:v>4.7635793939260562</c:v>
                </c:pt>
                <c:pt idx="6">
                  <c:v>4.7164142736643839</c:v>
                </c:pt>
                <c:pt idx="7">
                  <c:v>4.6762198728501998</c:v>
                </c:pt>
                <c:pt idx="8">
                  <c:v>4.636758317217736</c:v>
                </c:pt>
                <c:pt idx="9">
                  <c:v>4.5940846753932325</c:v>
                </c:pt>
                <c:pt idx="10">
                  <c:v>4.5530957866994797</c:v>
                </c:pt>
                <c:pt idx="11">
                  <c:v>4.5132066184264241</c:v>
                </c:pt>
                <c:pt idx="12">
                  <c:v>4.4789409285983517</c:v>
                </c:pt>
                <c:pt idx="13">
                  <c:v>4.4455603000078643</c:v>
                </c:pt>
                <c:pt idx="14">
                  <c:v>4.4182094545129118</c:v>
                </c:pt>
                <c:pt idx="15">
                  <c:v>4.3952590101837208</c:v>
                </c:pt>
                <c:pt idx="16">
                  <c:v>4.3779373420553362</c:v>
                </c:pt>
                <c:pt idx="17">
                  <c:v>4.372167739757888</c:v>
                </c:pt>
                <c:pt idx="18">
                  <c:v>4.3674457218113361</c:v>
                </c:pt>
                <c:pt idx="19">
                  <c:v>4.3581153783506403</c:v>
                </c:pt>
                <c:pt idx="20">
                  <c:v>4.3525232842122481</c:v>
                </c:pt>
                <c:pt idx="21">
                  <c:v>4.3496677419644723</c:v>
                </c:pt>
                <c:pt idx="22">
                  <c:v>4.3486204298013522</c:v>
                </c:pt>
                <c:pt idx="23">
                  <c:v>4.3496961949862483</c:v>
                </c:pt>
                <c:pt idx="24">
                  <c:v>4.3527277842587919</c:v>
                </c:pt>
                <c:pt idx="25">
                  <c:v>4.3578602065080165</c:v>
                </c:pt>
                <c:pt idx="26">
                  <c:v>4.3648331311274005</c:v>
                </c:pt>
                <c:pt idx="27">
                  <c:v>4.3794966009492082</c:v>
                </c:pt>
                <c:pt idx="28">
                  <c:v>4.3890946497174879</c:v>
                </c:pt>
                <c:pt idx="29">
                  <c:v>4.4105267873841125</c:v>
                </c:pt>
                <c:pt idx="30">
                  <c:v>4.4418418745825123</c:v>
                </c:pt>
                <c:pt idx="31">
                  <c:v>4.4800149609216167</c:v>
                </c:pt>
                <c:pt idx="32">
                  <c:v>4.5431063314567686</c:v>
                </c:pt>
                <c:pt idx="33">
                  <c:v>4.575179971315368</c:v>
                </c:pt>
                <c:pt idx="34">
                  <c:v>4.5973417187459837</c:v>
                </c:pt>
                <c:pt idx="35">
                  <c:v>4.6126188061712883</c:v>
                </c:pt>
                <c:pt idx="36">
                  <c:v>4.6263706239801925</c:v>
                </c:pt>
                <c:pt idx="37">
                  <c:v>4.6475844229088645</c:v>
                </c:pt>
                <c:pt idx="38">
                  <c:v>4.6652181832640878</c:v>
                </c:pt>
                <c:pt idx="39">
                  <c:v>4.682574465694592</c:v>
                </c:pt>
                <c:pt idx="40">
                  <c:v>4.7008061325876804</c:v>
                </c:pt>
                <c:pt idx="41">
                  <c:v>4.7225536509114079</c:v>
                </c:pt>
                <c:pt idx="42">
                  <c:v>4.7396725969934801</c:v>
                </c:pt>
                <c:pt idx="43">
                  <c:v>4.7516174755489438</c:v>
                </c:pt>
                <c:pt idx="44">
                  <c:v>4.7565473977671804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FB-2049-9135-C655AB281892}"/>
            </c:ext>
          </c:extLst>
        </c:ser>
        <c:ser>
          <c:idx val="2"/>
          <c:order val="2"/>
          <c:tx>
            <c:strRef>
              <c:f>Degrees_Log_Normal!$AK$53</c:f>
              <c:strCache>
                <c:ptCount val="1"/>
                <c:pt idx="0">
                  <c:v>Mercure_Pure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Degrees_Log_Normal!$AK$54:$AK$98</c:f>
              <c:numCache>
                <c:formatCode>General</c:formatCode>
                <c:ptCount val="45"/>
                <c:pt idx="0">
                  <c:v>2.2164260502701842</c:v>
                </c:pt>
                <c:pt idx="1">
                  <c:v>2.1854568488738559</c:v>
                </c:pt>
                <c:pt idx="2">
                  <c:v>2.1907744058486962</c:v>
                </c:pt>
                <c:pt idx="3">
                  <c:v>2.1942041188263839</c:v>
                </c:pt>
                <c:pt idx="4">
                  <c:v>2.2024307916496562</c:v>
                </c:pt>
                <c:pt idx="5">
                  <c:v>2.2084183719332882</c:v>
                </c:pt>
                <c:pt idx="6">
                  <c:v>2.214925088007464</c:v>
                </c:pt>
                <c:pt idx="7">
                  <c:v>2.221080070621992</c:v>
                </c:pt>
                <c:pt idx="8">
                  <c:v>2.2255971961578402</c:v>
                </c:pt>
                <c:pt idx="9">
                  <c:v>2.230194635515816</c:v>
                </c:pt>
                <c:pt idx="10">
                  <c:v>2.2361880502056479</c:v>
                </c:pt>
                <c:pt idx="11">
                  <c:v>2.2419025991218882</c:v>
                </c:pt>
                <c:pt idx="12">
                  <c:v>2.2476960931710321</c:v>
                </c:pt>
                <c:pt idx="13">
                  <c:v>2.2517067414116561</c:v>
                </c:pt>
                <c:pt idx="14">
                  <c:v>2.2540967037723041</c:v>
                </c:pt>
                <c:pt idx="15">
                  <c:v>2.25509271005496</c:v>
                </c:pt>
                <c:pt idx="16">
                  <c:v>2.2550886586315442</c:v>
                </c:pt>
                <c:pt idx="17">
                  <c:v>2.2516909076809122</c:v>
                </c:pt>
                <c:pt idx="18">
                  <c:v>2.249650882235664</c:v>
                </c:pt>
                <c:pt idx="19">
                  <c:v>2.2493123430405602</c:v>
                </c:pt>
                <c:pt idx="20">
                  <c:v>2.2485896496125841</c:v>
                </c:pt>
                <c:pt idx="21">
                  <c:v>2.2487401008096479</c:v>
                </c:pt>
                <c:pt idx="22">
                  <c:v>2.248173050700168</c:v>
                </c:pt>
                <c:pt idx="23">
                  <c:v>2.2476674569151682</c:v>
                </c:pt>
                <c:pt idx="24">
                  <c:v>2.2472516954853918</c:v>
                </c:pt>
                <c:pt idx="25">
                  <c:v>2.2470057744540322</c:v>
                </c:pt>
                <c:pt idx="26">
                  <c:v>2.2466425097681042</c:v>
                </c:pt>
                <c:pt idx="27">
                  <c:v>2.2445815788226562</c:v>
                </c:pt>
                <c:pt idx="28">
                  <c:v>2.2427517523913041</c:v>
                </c:pt>
                <c:pt idx="29">
                  <c:v>2.2399970231177679</c:v>
                </c:pt>
                <c:pt idx="30">
                  <c:v>2.2360207434452479</c:v>
                </c:pt>
                <c:pt idx="31">
                  <c:v>2.2323794429352484</c:v>
                </c:pt>
                <c:pt idx="32">
                  <c:v>2.2268259020357442</c:v>
                </c:pt>
                <c:pt idx="33">
                  <c:v>2.2246357613123919</c:v>
                </c:pt>
                <c:pt idx="34">
                  <c:v>2.2236095331527119</c:v>
                </c:pt>
                <c:pt idx="35">
                  <c:v>2.2231655978335119</c:v>
                </c:pt>
                <c:pt idx="36">
                  <c:v>2.2228207473530879</c:v>
                </c:pt>
                <c:pt idx="37">
                  <c:v>2.222308393193424</c:v>
                </c:pt>
                <c:pt idx="38">
                  <c:v>2.2217335959171041</c:v>
                </c:pt>
                <c:pt idx="39">
                  <c:v>2.2211159713620083</c:v>
                </c:pt>
                <c:pt idx="40">
                  <c:v>2.2205106753485921</c:v>
                </c:pt>
                <c:pt idx="41">
                  <c:v>2.2200027623040399</c:v>
                </c:pt>
                <c:pt idx="42">
                  <c:v>2.2202778647807682</c:v>
                </c:pt>
                <c:pt idx="43">
                  <c:v>2.22022664503316</c:v>
                </c:pt>
                <c:pt idx="44">
                  <c:v>2.2195911686932801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FB-2049-9135-C655AB281892}"/>
            </c:ext>
          </c:extLst>
        </c:ser>
        <c:ser>
          <c:idx val="3"/>
          <c:order val="3"/>
          <c:tx>
            <c:strRef>
              <c:f>Degrees_Log_Normal!$AL$53</c:f>
              <c:strCache>
                <c:ptCount val="1"/>
                <c:pt idx="0">
                  <c:v>Mercure_L_D0_Pure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Degrees_Log_Normal!$AL$54:$AL$98</c:f>
              <c:numCache>
                <c:formatCode>General</c:formatCode>
                <c:ptCount val="45"/>
                <c:pt idx="0">
                  <c:v>5.0195953494394168</c:v>
                </c:pt>
                <c:pt idx="1">
                  <c:v>4.9891048738109687</c:v>
                </c:pt>
                <c:pt idx="2">
                  <c:v>4.9765859744759844</c:v>
                </c:pt>
                <c:pt idx="3">
                  <c:v>4.9253925372155525</c:v>
                </c:pt>
                <c:pt idx="4">
                  <c:v>4.8674512413329607</c:v>
                </c:pt>
                <c:pt idx="5">
                  <c:v>4.8227626954638962</c:v>
                </c:pt>
                <c:pt idx="6">
                  <c:v>4.7782893220015517</c:v>
                </c:pt>
                <c:pt idx="7">
                  <c:v>4.7435985551692319</c:v>
                </c:pt>
                <c:pt idx="8">
                  <c:v>4.7098759069033367</c:v>
                </c:pt>
                <c:pt idx="9">
                  <c:v>4.6683582050068955</c:v>
                </c:pt>
                <c:pt idx="10">
                  <c:v>4.627882889689328</c:v>
                </c:pt>
                <c:pt idx="11">
                  <c:v>4.5902717164584557</c:v>
                </c:pt>
                <c:pt idx="12">
                  <c:v>4.5615180078782727</c:v>
                </c:pt>
                <c:pt idx="13">
                  <c:v>4.5341317762133526</c:v>
                </c:pt>
                <c:pt idx="14">
                  <c:v>4.5135822297270405</c:v>
                </c:pt>
                <c:pt idx="15">
                  <c:v>4.498294775671968</c:v>
                </c:pt>
                <c:pt idx="16">
                  <c:v>4.4898308293572242</c:v>
                </c:pt>
                <c:pt idx="17">
                  <c:v>4.493180499331392</c:v>
                </c:pt>
                <c:pt idx="18">
                  <c:v>4.4996932034882162</c:v>
                </c:pt>
                <c:pt idx="19">
                  <c:v>4.5027397827244799</c:v>
                </c:pt>
                <c:pt idx="20">
                  <c:v>4.5108977801288166</c:v>
                </c:pt>
                <c:pt idx="21">
                  <c:v>4.5274977742285847</c:v>
                </c:pt>
                <c:pt idx="22">
                  <c:v>4.5444205867396565</c:v>
                </c:pt>
                <c:pt idx="23">
                  <c:v>4.5619953173937198</c:v>
                </c:pt>
                <c:pt idx="24">
                  <c:v>4.5803446528026566</c:v>
                </c:pt>
                <c:pt idx="25">
                  <c:v>4.6003257531149684</c:v>
                </c:pt>
                <c:pt idx="26">
                  <c:v>4.6185922933649115</c:v>
                </c:pt>
                <c:pt idx="27">
                  <c:v>4.6436794758008002</c:v>
                </c:pt>
                <c:pt idx="28">
                  <c:v>4.6622746617321686</c:v>
                </c:pt>
                <c:pt idx="29">
                  <c:v>4.6914860029428729</c:v>
                </c:pt>
                <c:pt idx="30">
                  <c:v>4.7264306604669599</c:v>
                </c:pt>
                <c:pt idx="31">
                  <c:v>4.7666506892295679</c:v>
                </c:pt>
                <c:pt idx="32">
                  <c:v>4.8273699484950159</c:v>
                </c:pt>
                <c:pt idx="33">
                  <c:v>4.8598833938681363</c:v>
                </c:pt>
                <c:pt idx="34">
                  <c:v>4.8827667228632645</c:v>
                </c:pt>
                <c:pt idx="35">
                  <c:v>4.8978988157902483</c:v>
                </c:pt>
                <c:pt idx="36">
                  <c:v>4.9114815950047364</c:v>
                </c:pt>
                <c:pt idx="37">
                  <c:v>4.9320870552476723</c:v>
                </c:pt>
                <c:pt idx="38">
                  <c:v>4.9494166220897604</c:v>
                </c:pt>
                <c:pt idx="39">
                  <c:v>4.9672700152554965</c:v>
                </c:pt>
                <c:pt idx="40">
                  <c:v>4.9861787404700086</c:v>
                </c:pt>
                <c:pt idx="41">
                  <c:v>5.0092760260137368</c:v>
                </c:pt>
                <c:pt idx="42">
                  <c:v>5.0293131956374806</c:v>
                </c:pt>
                <c:pt idx="43">
                  <c:v>5.0516057023278087</c:v>
                </c:pt>
                <c:pt idx="44">
                  <c:v>5.071948699491184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FB-2049-9135-C655AB281892}"/>
            </c:ext>
          </c:extLst>
        </c:ser>
        <c:ser>
          <c:idx val="4"/>
          <c:order val="4"/>
          <c:tx>
            <c:strRef>
              <c:f>Degrees_Log_Normal!$AM$53</c:f>
              <c:strCache>
                <c:ptCount val="1"/>
                <c:pt idx="0">
                  <c:v>Mercure_D0_Pure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Degrees_Log_Normal!$AM$54:$AM$98</c:f>
              <c:numCache>
                <c:formatCode>General</c:formatCode>
                <c:ptCount val="45"/>
                <c:pt idx="0">
                  <c:v>2.2477318472609364</c:v>
                </c:pt>
                <c:pt idx="1">
                  <c:v>2.2300132485739517</c:v>
                </c:pt>
                <c:pt idx="2">
                  <c:v>2.2458578446293203</c:v>
                </c:pt>
                <c:pt idx="3">
                  <c:v>2.2528673379705202</c:v>
                </c:pt>
                <c:pt idx="4">
                  <c:v>2.2628890124725443</c:v>
                </c:pt>
                <c:pt idx="5">
                  <c:v>2.2715360572676642</c:v>
                </c:pt>
                <c:pt idx="6">
                  <c:v>2.2803933029521199</c:v>
                </c:pt>
                <c:pt idx="7">
                  <c:v>2.2918408960055525</c:v>
                </c:pt>
                <c:pt idx="8">
                  <c:v>2.3019485273107843</c:v>
                </c:pt>
                <c:pt idx="9">
                  <c:v>2.3074949327723679</c:v>
                </c:pt>
                <c:pt idx="10">
                  <c:v>2.3138318698937601</c:v>
                </c:pt>
                <c:pt idx="11">
                  <c:v>2.32164157595972</c:v>
                </c:pt>
                <c:pt idx="12">
                  <c:v>2.3328183897438879</c:v>
                </c:pt>
                <c:pt idx="13">
                  <c:v>2.3427245026919841</c:v>
                </c:pt>
                <c:pt idx="14">
                  <c:v>2.3518501406710479</c:v>
                </c:pt>
                <c:pt idx="15">
                  <c:v>2.3604494533842719</c:v>
                </c:pt>
                <c:pt idx="16">
                  <c:v>2.3693049677287519</c:v>
                </c:pt>
                <c:pt idx="17">
                  <c:v>2.3751195733345685</c:v>
                </c:pt>
                <c:pt idx="18">
                  <c:v>2.3843532180147919</c:v>
                </c:pt>
                <c:pt idx="19">
                  <c:v>2.3964116862587761</c:v>
                </c:pt>
                <c:pt idx="20">
                  <c:v>2.4094892944784161</c:v>
                </c:pt>
                <c:pt idx="21">
                  <c:v>2.429117982689192</c:v>
                </c:pt>
                <c:pt idx="22">
                  <c:v>2.4465542859458402</c:v>
                </c:pt>
                <c:pt idx="23">
                  <c:v>2.4625797157098082</c:v>
                </c:pt>
                <c:pt idx="24">
                  <c:v>2.4775221733775363</c:v>
                </c:pt>
                <c:pt idx="25">
                  <c:v>2.4921619071183603</c:v>
                </c:pt>
                <c:pt idx="26">
                  <c:v>2.5031453406648243</c:v>
                </c:pt>
                <c:pt idx="27">
                  <c:v>2.5115848580554401</c:v>
                </c:pt>
                <c:pt idx="28">
                  <c:v>2.5188263664477759</c:v>
                </c:pt>
                <c:pt idx="29">
                  <c:v>2.5239471132001761</c:v>
                </c:pt>
                <c:pt idx="30">
                  <c:v>2.5237393845092004</c:v>
                </c:pt>
                <c:pt idx="31">
                  <c:v>2.5222845140308641</c:v>
                </c:pt>
                <c:pt idx="32">
                  <c:v>2.5145413482260324</c:v>
                </c:pt>
                <c:pt idx="33">
                  <c:v>2.5128869094886883</c:v>
                </c:pt>
                <c:pt idx="34">
                  <c:v>2.5126492475503199</c:v>
                </c:pt>
                <c:pt idx="35">
                  <c:v>2.5121052051671522</c:v>
                </c:pt>
                <c:pt idx="36">
                  <c:v>2.5116275509171682</c:v>
                </c:pt>
                <c:pt idx="37">
                  <c:v>2.5105449567370641</c:v>
                </c:pt>
                <c:pt idx="38">
                  <c:v>2.5096980001410003</c:v>
                </c:pt>
                <c:pt idx="39">
                  <c:v>2.5095914152380079</c:v>
                </c:pt>
                <c:pt idx="40">
                  <c:v>2.5096742436831843</c:v>
                </c:pt>
                <c:pt idx="41">
                  <c:v>2.5105308126441361</c:v>
                </c:pt>
                <c:pt idx="42">
                  <c:v>2.5137303932050159</c:v>
                </c:pt>
                <c:pt idx="43">
                  <c:v>2.5240394884106481</c:v>
                </c:pt>
                <c:pt idx="44">
                  <c:v>2.5349924704172881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FB-2049-9135-C655AB281892}"/>
            </c:ext>
          </c:extLst>
        </c:ser>
        <c:ser>
          <c:idx val="5"/>
          <c:order val="5"/>
          <c:tx>
            <c:strRef>
              <c:f>Degrees_Log_Normal!$AN$53</c:f>
              <c:strCache>
                <c:ptCount val="1"/>
                <c:pt idx="0">
                  <c:v>L_Truncated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Degrees_Log_Normal!$AN$54:$AN$98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FB-2049-9135-C655AB281892}"/>
            </c:ext>
          </c:extLst>
        </c:ser>
        <c:ser>
          <c:idx val="6"/>
          <c:order val="6"/>
          <c:tx>
            <c:strRef>
              <c:f>Degrees_Log_Normal!$AO$53</c:f>
              <c:strCache>
                <c:ptCount val="1"/>
                <c:pt idx="0">
                  <c:v>L_Pure</c:v>
                </c:pt>
              </c:strCache>
            </c:strRef>
          </c:tx>
          <c:spPr>
            <a:ln w="19050" cap="rnd">
              <a:solidFill>
                <a:srgbClr val="FFC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Degrees_Log_Normal!$AO$54:$AO$98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FB-2049-9135-C655AB281892}"/>
            </c:ext>
          </c:extLst>
        </c:ser>
        <c:ser>
          <c:idx val="7"/>
          <c:order val="7"/>
          <c:tx>
            <c:strRef>
              <c:f>Degrees_Log_Normal!$AP$53</c:f>
              <c:strCache>
                <c:ptCount val="1"/>
                <c:pt idx="0">
                  <c:v> Pure</c:v>
                </c:pt>
              </c:strCache>
            </c:strRef>
          </c:tx>
          <c:spPr>
            <a:ln w="19050" cap="rnd">
              <a:solidFill>
                <a:srgbClr val="FFC000">
                  <a:alpha val="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Degrees_Log_Normal!$AP$54:$AP$98</c:f>
              <c:numCache>
                <c:formatCode>General</c:formatCode>
                <c:ptCount val="45"/>
                <c:pt idx="0">
                  <c:v>1.77053256283773</c:v>
                </c:pt>
                <c:pt idx="1">
                  <c:v>1.7318210610923199</c:v>
                </c:pt>
                <c:pt idx="2">
                  <c:v>1.73846800731087</c:v>
                </c:pt>
                <c:pt idx="3">
                  <c:v>1.74275514853298</c:v>
                </c:pt>
                <c:pt idx="4">
                  <c:v>1.7530384895620701</c:v>
                </c:pt>
                <c:pt idx="5">
                  <c:v>1.7605229649166101</c:v>
                </c:pt>
                <c:pt idx="6">
                  <c:v>1.7686563600093299</c:v>
                </c:pt>
                <c:pt idx="7">
                  <c:v>1.7763500882774901</c:v>
                </c:pt>
                <c:pt idx="8">
                  <c:v>1.7819964951973</c:v>
                </c:pt>
                <c:pt idx="9">
                  <c:v>1.78774329439477</c:v>
                </c:pt>
                <c:pt idx="10">
                  <c:v>1.7952350627570599</c:v>
                </c:pt>
                <c:pt idx="11">
                  <c:v>1.8023782489023601</c:v>
                </c:pt>
                <c:pt idx="12">
                  <c:v>1.80962011646379</c:v>
                </c:pt>
                <c:pt idx="13">
                  <c:v>1.8146334267645701</c:v>
                </c:pt>
                <c:pt idx="14">
                  <c:v>1.8176208797153799</c:v>
                </c:pt>
                <c:pt idx="15">
                  <c:v>1.8188658875687</c:v>
                </c:pt>
                <c:pt idx="16">
                  <c:v>1.8188608232894301</c:v>
                </c:pt>
                <c:pt idx="17">
                  <c:v>1.8146136346011399</c:v>
                </c:pt>
                <c:pt idx="18">
                  <c:v>1.81206360279458</c:v>
                </c:pt>
                <c:pt idx="19">
                  <c:v>1.8116404288007</c:v>
                </c:pt>
                <c:pt idx="20">
                  <c:v>1.8107370620157299</c:v>
                </c:pt>
                <c:pt idx="21">
                  <c:v>1.81092512601206</c:v>
                </c:pt>
                <c:pt idx="22">
                  <c:v>1.8102163133752101</c:v>
                </c:pt>
                <c:pt idx="23">
                  <c:v>1.80958432114396</c:v>
                </c:pt>
                <c:pt idx="24">
                  <c:v>1.8090646193567399</c:v>
                </c:pt>
                <c:pt idx="25">
                  <c:v>1.80875721806754</c:v>
                </c:pt>
                <c:pt idx="26">
                  <c:v>1.8083031372101299</c:v>
                </c:pt>
                <c:pt idx="27">
                  <c:v>1.8057269735283199</c:v>
                </c:pt>
                <c:pt idx="28">
                  <c:v>1.8034396904891301</c:v>
                </c:pt>
                <c:pt idx="29">
                  <c:v>1.7999962788972099</c:v>
                </c:pt>
                <c:pt idx="30">
                  <c:v>1.79502592930656</c:v>
                </c:pt>
                <c:pt idx="31">
                  <c:v>1.79047430366906</c:v>
                </c:pt>
                <c:pt idx="32">
                  <c:v>1.7835323775446801</c:v>
                </c:pt>
                <c:pt idx="33">
                  <c:v>1.7807947016404899</c:v>
                </c:pt>
                <c:pt idx="34">
                  <c:v>1.7795119164408899</c:v>
                </c:pt>
                <c:pt idx="35">
                  <c:v>1.7789569972918899</c:v>
                </c:pt>
                <c:pt idx="36">
                  <c:v>1.77852593419136</c:v>
                </c:pt>
                <c:pt idx="37">
                  <c:v>1.7778854914917801</c:v>
                </c:pt>
                <c:pt idx="38">
                  <c:v>1.77716699489638</c:v>
                </c:pt>
                <c:pt idx="39">
                  <c:v>1.7763949642025101</c:v>
                </c:pt>
                <c:pt idx="40">
                  <c:v>1.77563834418574</c:v>
                </c:pt>
                <c:pt idx="41">
                  <c:v>1.77500345288005</c:v>
                </c:pt>
                <c:pt idx="42">
                  <c:v>1.77534733097596</c:v>
                </c:pt>
                <c:pt idx="43">
                  <c:v>1.7752833062914499</c:v>
                </c:pt>
                <c:pt idx="44">
                  <c:v>1.7744889608665999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B-2049-9135-C655AB281892}"/>
            </c:ext>
          </c:extLst>
        </c:ser>
        <c:ser>
          <c:idx val="8"/>
          <c:order val="8"/>
          <c:tx>
            <c:strRef>
              <c:f>Degrees_Log_Normal!$AQ$53</c:f>
              <c:strCache>
                <c:ptCount val="1"/>
                <c:pt idx="0">
                  <c:v>L_D0_Pure</c:v>
                </c:pt>
              </c:strCache>
            </c:strRef>
          </c:tx>
          <c:spPr>
            <a:ln w="19050" cap="rnd">
              <a:solidFill>
                <a:srgbClr val="FFC000">
                  <a:alpha val="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Degrees_Log_Normal!$AQ$54:$AQ$98</c:f>
              <c:numCache>
                <c:formatCode>General</c:formatCode>
                <c:ptCount val="45"/>
                <c:pt idx="0">
                  <c:v>5.2744941867992701</c:v>
                </c:pt>
                <c:pt idx="1">
                  <c:v>5.2363810922637102</c:v>
                </c:pt>
                <c:pt idx="2">
                  <c:v>5.2207324680949796</c:v>
                </c:pt>
                <c:pt idx="3">
                  <c:v>5.1567406715194402</c:v>
                </c:pt>
                <c:pt idx="4">
                  <c:v>5.0843140516662002</c:v>
                </c:pt>
                <c:pt idx="5">
                  <c:v>5.0284533693298696</c:v>
                </c:pt>
                <c:pt idx="6">
                  <c:v>4.9728616525019396</c:v>
                </c:pt>
                <c:pt idx="7">
                  <c:v>4.9294981939615399</c:v>
                </c:pt>
                <c:pt idx="8">
                  <c:v>4.8873448836291704</c:v>
                </c:pt>
                <c:pt idx="9">
                  <c:v>4.8354477562586196</c:v>
                </c:pt>
                <c:pt idx="10">
                  <c:v>4.78485361211166</c:v>
                </c:pt>
                <c:pt idx="11">
                  <c:v>4.7378396455730698</c:v>
                </c:pt>
                <c:pt idx="12">
                  <c:v>4.7018975098478402</c:v>
                </c:pt>
                <c:pt idx="13">
                  <c:v>4.6676647202666901</c:v>
                </c:pt>
                <c:pt idx="14">
                  <c:v>4.6419777871588002</c:v>
                </c:pt>
                <c:pt idx="15">
                  <c:v>4.6228684695899602</c:v>
                </c:pt>
                <c:pt idx="16">
                  <c:v>4.6122885366965303</c:v>
                </c:pt>
                <c:pt idx="17">
                  <c:v>4.6164756241642397</c:v>
                </c:pt>
                <c:pt idx="18">
                  <c:v>4.6246165043602696</c:v>
                </c:pt>
                <c:pt idx="19">
                  <c:v>4.6284247284055997</c:v>
                </c:pt>
                <c:pt idx="20">
                  <c:v>4.6386222251610203</c:v>
                </c:pt>
                <c:pt idx="21">
                  <c:v>4.6593722177857302</c:v>
                </c:pt>
                <c:pt idx="22">
                  <c:v>4.6805257334245702</c:v>
                </c:pt>
                <c:pt idx="23">
                  <c:v>4.7024941467421497</c:v>
                </c:pt>
                <c:pt idx="24">
                  <c:v>4.7254308160033203</c:v>
                </c:pt>
                <c:pt idx="25">
                  <c:v>4.7504071913937098</c:v>
                </c:pt>
                <c:pt idx="26">
                  <c:v>4.7732403667061396</c:v>
                </c:pt>
                <c:pt idx="27">
                  <c:v>4.8045993447509998</c:v>
                </c:pt>
                <c:pt idx="28">
                  <c:v>4.8278433271652101</c:v>
                </c:pt>
                <c:pt idx="29">
                  <c:v>4.8643575036785904</c:v>
                </c:pt>
                <c:pt idx="30">
                  <c:v>4.9080383255836999</c:v>
                </c:pt>
                <c:pt idx="31">
                  <c:v>4.9583133615369599</c:v>
                </c:pt>
                <c:pt idx="32">
                  <c:v>5.0342124356187696</c:v>
                </c:pt>
                <c:pt idx="33">
                  <c:v>5.0748542423351699</c:v>
                </c:pt>
                <c:pt idx="34">
                  <c:v>5.1034584035790802</c:v>
                </c:pt>
                <c:pt idx="35">
                  <c:v>5.1223735197378097</c:v>
                </c:pt>
                <c:pt idx="36">
                  <c:v>5.1393519937559198</c:v>
                </c:pt>
                <c:pt idx="37">
                  <c:v>5.16510881905959</c:v>
                </c:pt>
                <c:pt idx="38">
                  <c:v>5.1867707776121996</c:v>
                </c:pt>
                <c:pt idx="39">
                  <c:v>5.20908751906937</c:v>
                </c:pt>
                <c:pt idx="40">
                  <c:v>5.2327234255875101</c:v>
                </c:pt>
                <c:pt idx="41">
                  <c:v>5.2615950325171701</c:v>
                </c:pt>
                <c:pt idx="42">
                  <c:v>5.2866414945468501</c:v>
                </c:pt>
                <c:pt idx="43">
                  <c:v>5.31450712790976</c:v>
                </c:pt>
                <c:pt idx="44">
                  <c:v>5.33993587436398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B-2049-9135-C655AB281892}"/>
            </c:ext>
          </c:extLst>
        </c:ser>
        <c:ser>
          <c:idx val="9"/>
          <c:order val="9"/>
          <c:tx>
            <c:strRef>
              <c:f>Degrees_Log_Normal!$AR$53</c:f>
              <c:strCache>
                <c:ptCount val="1"/>
                <c:pt idx="0">
                  <c:v>D0_Pure</c:v>
                </c:pt>
              </c:strCache>
            </c:strRef>
          </c:tx>
          <c:spPr>
            <a:ln w="19050" cap="rnd">
              <a:solidFill>
                <a:srgbClr val="FFC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Degrees_Log_Normal!$AR$54:$AR$98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B-2049-9135-C655AB281892}"/>
            </c:ext>
          </c:extLst>
        </c:ser>
        <c:ser>
          <c:idx val="10"/>
          <c:order val="10"/>
          <c:tx>
            <c:strRef>
              <c:f>Degrees_Log_Normal!$AS$53</c:f>
              <c:strCache>
                <c:ptCount val="1"/>
                <c:pt idx="0">
                  <c:v>Aval L_Trucated (xmin variable )</c:v>
                </c:pt>
              </c:strCache>
            </c:strRef>
          </c:tx>
          <c:spPr>
            <a:ln w="19050" cap="rnd">
              <a:solidFill>
                <a:srgbClr val="FFC000">
                  <a:alpha val="99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Degrees_Log_Normal!$AS$54:$AS$98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B-2049-9135-C655AB281892}"/>
            </c:ext>
          </c:extLst>
        </c:ser>
        <c:ser>
          <c:idx val="11"/>
          <c:order val="11"/>
          <c:tx>
            <c:strRef>
              <c:f>Degrees_Log_Normal!$AT$53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Degrees_Log_Normal!$AT$54:$AT$98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FB-2049-9135-C655AB281892}"/>
            </c:ext>
          </c:extLst>
        </c:ser>
        <c:ser>
          <c:idx val="12"/>
          <c:order val="12"/>
          <c:tx>
            <c:strRef>
              <c:f>Degrees_Log_Normal!$AU$53</c:f>
              <c:strCache>
                <c:ptCount val="1"/>
                <c:pt idx="0">
                  <c:v>Aval 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Degrees_Log_Normal!$AU$54:$AU$98</c:f>
              <c:numCache>
                <c:formatCode>General</c:formatCode>
                <c:ptCount val="45"/>
                <c:pt idx="0">
                  <c:v>1.6315908927226099</c:v>
                </c:pt>
                <c:pt idx="1">
                  <c:v>1.6064101011299601</c:v>
                </c:pt>
                <c:pt idx="2">
                  <c:v>1.5995604121247</c:v>
                </c:pt>
                <c:pt idx="3">
                  <c:v>1.5919618439718699</c:v>
                </c:pt>
                <c:pt idx="4">
                  <c:v>1.58489775430138</c:v>
                </c:pt>
                <c:pt idx="5">
                  <c:v>1.5764216498396499</c:v>
                </c:pt>
                <c:pt idx="6">
                  <c:v>1.56806166612271</c:v>
                </c:pt>
                <c:pt idx="7">
                  <c:v>1.55891680450124</c:v>
                </c:pt>
                <c:pt idx="8">
                  <c:v>1.5492161003224101</c:v>
                </c:pt>
                <c:pt idx="9">
                  <c:v>1.5394812158158999</c:v>
                </c:pt>
                <c:pt idx="10">
                  <c:v>1.5300426488969401</c:v>
                </c:pt>
                <c:pt idx="11">
                  <c:v>1.52118389617488</c:v>
                </c:pt>
                <c:pt idx="12">
                  <c:v>1.51316008089646</c:v>
                </c:pt>
                <c:pt idx="13">
                  <c:v>1.50512148339695</c:v>
                </c:pt>
                <c:pt idx="14">
                  <c:v>1.4976784963963501</c:v>
                </c:pt>
                <c:pt idx="15">
                  <c:v>1.49095411229615</c:v>
                </c:pt>
                <c:pt idx="16">
                  <c:v>1.4847186700475199</c:v>
                </c:pt>
                <c:pt idx="17">
                  <c:v>1.4781493729947901</c:v>
                </c:pt>
                <c:pt idx="18">
                  <c:v>1.4727857419035799</c:v>
                </c:pt>
                <c:pt idx="19">
                  <c:v>1.4680983067357101</c:v>
                </c:pt>
                <c:pt idx="20">
                  <c:v>1.46402862942694</c:v>
                </c:pt>
                <c:pt idx="21">
                  <c:v>1.4607608599444</c:v>
                </c:pt>
                <c:pt idx="22">
                  <c:v>1.4578772532105699</c:v>
                </c:pt>
                <c:pt idx="23">
                  <c:v>1.4556180434474</c:v>
                </c:pt>
                <c:pt idx="24">
                  <c:v>1.4538312719866999</c:v>
                </c:pt>
                <c:pt idx="25">
                  <c:v>1.45269450229243</c:v>
                </c:pt>
                <c:pt idx="26">
                  <c:v>1.45191400220984</c:v>
                </c:pt>
                <c:pt idx="27">
                  <c:v>1.4509516752793601</c:v>
                </c:pt>
                <c:pt idx="28">
                  <c:v>1.4501193210705401</c:v>
                </c:pt>
                <c:pt idx="29">
                  <c:v>1.44950824776315</c:v>
                </c:pt>
                <c:pt idx="30">
                  <c:v>1.44857867714278</c:v>
                </c:pt>
                <c:pt idx="31">
                  <c:v>1.4479297936634401</c:v>
                </c:pt>
                <c:pt idx="32">
                  <c:v>1.4469223381810501</c:v>
                </c:pt>
                <c:pt idx="33">
                  <c:v>1.4472477775739201</c:v>
                </c:pt>
                <c:pt idx="34">
                  <c:v>1.44798797783471</c:v>
                </c:pt>
                <c:pt idx="35">
                  <c:v>1.4488564185228701</c:v>
                </c:pt>
                <c:pt idx="36">
                  <c:v>1.44975488101307</c:v>
                </c:pt>
                <c:pt idx="37">
                  <c:v>1.45066708382946</c:v>
                </c:pt>
                <c:pt idx="38">
                  <c:v>1.4515664174182601</c:v>
                </c:pt>
                <c:pt idx="39">
                  <c:v>1.4524773686526899</c:v>
                </c:pt>
                <c:pt idx="40">
                  <c:v>1.4534617213416099</c:v>
                </c:pt>
                <c:pt idx="41">
                  <c:v>1.4545030425149901</c:v>
                </c:pt>
                <c:pt idx="42">
                  <c:v>1.4559457755018499</c:v>
                </c:pt>
                <c:pt idx="43">
                  <c:v>1.4570257095701</c:v>
                </c:pt>
                <c:pt idx="44">
                  <c:v>1.4571206266917101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1FB-2049-9135-C655AB281892}"/>
            </c:ext>
          </c:extLst>
        </c:ser>
        <c:ser>
          <c:idx val="13"/>
          <c:order val="13"/>
          <c:tx>
            <c:strRef>
              <c:f>Degrees_Log_Normal!$AV$53</c:f>
              <c:strCache>
                <c:ptCount val="1"/>
                <c:pt idx="0">
                  <c:v>Aval L_D0_Pure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Degrees_Log_Normal!$AV$54:$AV$98</c:f>
              <c:numCache>
                <c:formatCode>General</c:formatCode>
                <c:ptCount val="45"/>
                <c:pt idx="0">
                  <c:v>4.5083897628745797</c:v>
                </c:pt>
                <c:pt idx="1">
                  <c:v>4.51575460683671</c:v>
                </c:pt>
                <c:pt idx="2">
                  <c:v>4.4320578135740298</c:v>
                </c:pt>
                <c:pt idx="3">
                  <c:v>4.3175441742438601</c:v>
                </c:pt>
                <c:pt idx="4">
                  <c:v>4.1764380960880798</c:v>
                </c:pt>
                <c:pt idx="5">
                  <c:v>4.0570050803199704</c:v>
                </c:pt>
                <c:pt idx="6">
                  <c:v>3.9393913228402901</c:v>
                </c:pt>
                <c:pt idx="7">
                  <c:v>3.8320026336095498</c:v>
                </c:pt>
                <c:pt idx="8">
                  <c:v>3.73302046661161</c:v>
                </c:pt>
                <c:pt idx="9">
                  <c:v>3.6292742049884001</c:v>
                </c:pt>
                <c:pt idx="10">
                  <c:v>3.5250729694895599</c:v>
                </c:pt>
                <c:pt idx="11">
                  <c:v>3.4300805893497799</c:v>
                </c:pt>
                <c:pt idx="12">
                  <c:v>3.3483836639561502</c:v>
                </c:pt>
                <c:pt idx="13">
                  <c:v>3.2760677037279402</c:v>
                </c:pt>
                <c:pt idx="14">
                  <c:v>3.2186505741060598</c:v>
                </c:pt>
                <c:pt idx="15">
                  <c:v>3.1738438094643899</c:v>
                </c:pt>
                <c:pt idx="16">
                  <c:v>3.13998647799556</c:v>
                </c:pt>
                <c:pt idx="17">
                  <c:v>3.1245157625728202</c:v>
                </c:pt>
                <c:pt idx="18">
                  <c:v>3.1120485787691101</c:v>
                </c:pt>
                <c:pt idx="19">
                  <c:v>3.0944097343072898</c:v>
                </c:pt>
                <c:pt idx="20">
                  <c:v>3.0843867143557402</c:v>
                </c:pt>
                <c:pt idx="21">
                  <c:v>3.0810342071251799</c:v>
                </c:pt>
                <c:pt idx="22">
                  <c:v>3.0817974862439699</c:v>
                </c:pt>
                <c:pt idx="23">
                  <c:v>3.0855287522593402</c:v>
                </c:pt>
                <c:pt idx="24">
                  <c:v>3.0915787553570402</c:v>
                </c:pt>
                <c:pt idx="25">
                  <c:v>3.1011388780646101</c:v>
                </c:pt>
                <c:pt idx="26">
                  <c:v>3.1114974750245001</c:v>
                </c:pt>
                <c:pt idx="27">
                  <c:v>3.1313426722739401</c:v>
                </c:pt>
                <c:pt idx="28">
                  <c:v>3.1465393176186698</c:v>
                </c:pt>
                <c:pt idx="29">
                  <c:v>3.1734364828093899</c:v>
                </c:pt>
                <c:pt idx="30">
                  <c:v>3.20724580230269</c:v>
                </c:pt>
                <c:pt idx="31">
                  <c:v>3.24533172564955</c:v>
                </c:pt>
                <c:pt idx="32">
                  <c:v>3.3035525788306401</c:v>
                </c:pt>
                <c:pt idx="33">
                  <c:v>3.33666146874396</c:v>
                </c:pt>
                <c:pt idx="34">
                  <c:v>3.36086732860608</c:v>
                </c:pt>
                <c:pt idx="35">
                  <c:v>3.3780608078846401</c:v>
                </c:pt>
                <c:pt idx="36">
                  <c:v>3.3939748889211199</c:v>
                </c:pt>
                <c:pt idx="37">
                  <c:v>3.41575516670623</c:v>
                </c:pt>
                <c:pt idx="38">
                  <c:v>3.4354235607096402</c:v>
                </c:pt>
                <c:pt idx="39">
                  <c:v>3.45577937616802</c:v>
                </c:pt>
                <c:pt idx="40">
                  <c:v>3.4773489916390901</c:v>
                </c:pt>
                <c:pt idx="41">
                  <c:v>3.5020146874931699</c:v>
                </c:pt>
                <c:pt idx="42">
                  <c:v>3.52357691057815</c:v>
                </c:pt>
                <c:pt idx="43">
                  <c:v>3.5461990484026198</c:v>
                </c:pt>
                <c:pt idx="44">
                  <c:v>3.5615267704671698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FB-2049-9135-C655AB281892}"/>
            </c:ext>
          </c:extLst>
        </c:ser>
        <c:ser>
          <c:idx val="14"/>
          <c:order val="14"/>
          <c:tx>
            <c:strRef>
              <c:f>Degrees_Log_Normal!$AW$53</c:f>
              <c:strCache>
                <c:ptCount val="1"/>
                <c:pt idx="0">
                  <c:v>Aval D0_Pure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Degrees_Log_Normal!$AW$54:$AW$98</c:f>
              <c:numCache>
                <c:formatCode>General</c:formatCode>
                <c:ptCount val="45"/>
                <c:pt idx="0">
                  <c:v>1.66366685099872</c:v>
                </c:pt>
                <c:pt idx="1">
                  <c:v>1.6525611554734101</c:v>
                </c:pt>
                <c:pt idx="2">
                  <c:v>1.6554630526751299</c:v>
                </c:pt>
                <c:pt idx="3">
                  <c:v>1.65040369295547</c:v>
                </c:pt>
                <c:pt idx="4">
                  <c:v>1.64359640994534</c:v>
                </c:pt>
                <c:pt idx="5">
                  <c:v>1.6362199761112399</c:v>
                </c:pt>
                <c:pt idx="6">
                  <c:v>1.6285405504369801</c:v>
                </c:pt>
                <c:pt idx="7">
                  <c:v>1.6225952515775399</c:v>
                </c:pt>
                <c:pt idx="8">
                  <c:v>1.6162454613997601</c:v>
                </c:pt>
                <c:pt idx="9">
                  <c:v>1.60565451529625</c:v>
                </c:pt>
                <c:pt idx="10">
                  <c:v>1.59473191152087</c:v>
                </c:pt>
                <c:pt idx="11">
                  <c:v>1.5859268504520401</c:v>
                </c:pt>
                <c:pt idx="12">
                  <c:v>1.5806012235186999</c:v>
                </c:pt>
                <c:pt idx="13">
                  <c:v>1.57566705807339</c:v>
                </c:pt>
                <c:pt idx="14">
                  <c:v>1.5720555467816599</c:v>
                </c:pt>
                <c:pt idx="15">
                  <c:v>1.5699129002687999</c:v>
                </c:pt>
                <c:pt idx="16">
                  <c:v>1.56923055513952</c:v>
                </c:pt>
                <c:pt idx="17">
                  <c:v>1.56870969598885</c:v>
                </c:pt>
                <c:pt idx="18">
                  <c:v>1.5708158462241</c:v>
                </c:pt>
                <c:pt idx="19">
                  <c:v>1.57414427093214</c:v>
                </c:pt>
                <c:pt idx="20">
                  <c:v>1.5791430808014999</c:v>
                </c:pt>
                <c:pt idx="21">
                  <c:v>1.58887236078433</c:v>
                </c:pt>
                <c:pt idx="22">
                  <c:v>1.5980161481934501</c:v>
                </c:pt>
                <c:pt idx="23">
                  <c:v>1.6068035041640101</c:v>
                </c:pt>
                <c:pt idx="24">
                  <c:v>1.6152892405199499</c:v>
                </c:pt>
                <c:pt idx="25">
                  <c:v>1.62422439868952</c:v>
                </c:pt>
                <c:pt idx="26">
                  <c:v>1.6311741330203899</c:v>
                </c:pt>
                <c:pt idx="27">
                  <c:v>1.63774816470903</c:v>
                </c:pt>
                <c:pt idx="28">
                  <c:v>1.64345448877968</c:v>
                </c:pt>
                <c:pt idx="29">
                  <c:v>1.64894340579457</c:v>
                </c:pt>
                <c:pt idx="30">
                  <c:v>1.6515035797153901</c:v>
                </c:pt>
                <c:pt idx="31">
                  <c:v>1.6532766311177101</c:v>
                </c:pt>
                <c:pt idx="32">
                  <c:v>1.65206137204126</c:v>
                </c:pt>
                <c:pt idx="33">
                  <c:v>1.6536395556144701</c:v>
                </c:pt>
                <c:pt idx="34">
                  <c:v>1.65562803187987</c:v>
                </c:pt>
                <c:pt idx="35">
                  <c:v>1.6569750915819601</c:v>
                </c:pt>
                <c:pt idx="36">
                  <c:v>1.65830970216305</c:v>
                </c:pt>
                <c:pt idx="37">
                  <c:v>1.6594039946055601</c:v>
                </c:pt>
                <c:pt idx="38">
                  <c:v>1.6607155694237199</c:v>
                </c:pt>
                <c:pt idx="39">
                  <c:v>1.6626291209570101</c:v>
                </c:pt>
                <c:pt idx="40">
                  <c:v>1.66477897123844</c:v>
                </c:pt>
                <c:pt idx="41">
                  <c:v>1.66747932398318</c:v>
                </c:pt>
                <c:pt idx="42">
                  <c:v>1.67165303871792</c:v>
                </c:pt>
                <c:pt idx="43">
                  <c:v>1.6808959373860599</c:v>
                </c:pt>
                <c:pt idx="44">
                  <c:v>1.68981671402867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1FB-2049-9135-C655AB281892}"/>
            </c:ext>
          </c:extLst>
        </c:ser>
        <c:ser>
          <c:idx val="15"/>
          <c:order val="15"/>
          <c:tx>
            <c:strRef>
              <c:f>Degrees_Log_Normal!$AX$53</c:f>
              <c:strCache>
                <c:ptCount val="1"/>
                <c:pt idx="0">
                  <c:v>Aval_Max_Pure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Degrees_Log_Normal!$AX$54:$AX$98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1FB-2049-9135-C655AB281892}"/>
            </c:ext>
          </c:extLst>
        </c:ser>
        <c:ser>
          <c:idx val="16"/>
          <c:order val="16"/>
          <c:tx>
            <c:strRef>
              <c:f>Degrees_Log_Normal!$AY$53</c:f>
              <c:strCache>
                <c:ptCount val="1"/>
                <c:pt idx="0">
                  <c:v>Aval_Max_D0_15000_Pure</c:v>
                </c:pt>
              </c:strCache>
            </c:strRef>
          </c:tx>
          <c:spPr>
            <a:ln w="19050" cap="rnd">
              <a:solidFill>
                <a:srgbClr val="FFC000">
                  <a:alpha val="99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Degrees_Log_Normal!$AY$54:$AY$98</c:f>
              <c:numCache>
                <c:formatCode>General</c:formatCode>
                <c:ptCount val="45"/>
                <c:pt idx="0">
                  <c:v>4.3679756189923902</c:v>
                </c:pt>
                <c:pt idx="1">
                  <c:v>4.29465289130943</c:v>
                </c:pt>
                <c:pt idx="2">
                  <c:v>4.1419059648244403</c:v>
                </c:pt>
                <c:pt idx="3">
                  <c:v>3.9792611178339099</c:v>
                </c:pt>
                <c:pt idx="4">
                  <c:v>3.80449206200249</c:v>
                </c:pt>
                <c:pt idx="5">
                  <c:v>3.6558784582830599</c:v>
                </c:pt>
                <c:pt idx="6">
                  <c:v>3.5146437577546799</c:v>
                </c:pt>
                <c:pt idx="7">
                  <c:v>3.3908488249017799</c:v>
                </c:pt>
                <c:pt idx="8">
                  <c:v>3.2815009163057298</c:v>
                </c:pt>
                <c:pt idx="9">
                  <c:v>3.1728222713969898</c:v>
                </c:pt>
                <c:pt idx="10">
                  <c:v>3.0651092162465101</c:v>
                </c:pt>
                <c:pt idx="11">
                  <c:v>2.9697678458371199</c:v>
                </c:pt>
                <c:pt idx="12">
                  <c:v>2.8900537088934799</c:v>
                </c:pt>
                <c:pt idx="13">
                  <c:v>2.8211577583748699</c:v>
                </c:pt>
                <c:pt idx="14">
                  <c:v>2.7659883029402499</c:v>
                </c:pt>
                <c:pt idx="15">
                  <c:v>2.7226819503071198</c:v>
                </c:pt>
                <c:pt idx="16">
                  <c:v>2.6889083088269898</c:v>
                </c:pt>
                <c:pt idx="17">
                  <c:v>2.6663651623374101</c:v>
                </c:pt>
                <c:pt idx="18">
                  <c:v>2.6481454627748202</c:v>
                </c:pt>
                <c:pt idx="19">
                  <c:v>2.6292268050016201</c:v>
                </c:pt>
                <c:pt idx="20">
                  <c:v>2.6168753037907</c:v>
                </c:pt>
                <c:pt idx="21">
                  <c:v>2.6109323048508801</c:v>
                </c:pt>
                <c:pt idx="22">
                  <c:v>2.6073673511768298</c:v>
                </c:pt>
                <c:pt idx="23">
                  <c:v>2.6060835003551999</c:v>
                </c:pt>
                <c:pt idx="24">
                  <c:v>2.60682567506539</c:v>
                </c:pt>
                <c:pt idx="25">
                  <c:v>2.6105642116106602</c:v>
                </c:pt>
                <c:pt idx="26">
                  <c:v>2.6150845637257998</c:v>
                </c:pt>
                <c:pt idx="27">
                  <c:v>2.6229928722714599</c:v>
                </c:pt>
                <c:pt idx="28">
                  <c:v>2.62940514833029</c:v>
                </c:pt>
                <c:pt idx="29">
                  <c:v>2.6399087125983498</c:v>
                </c:pt>
                <c:pt idx="30">
                  <c:v>2.6503007303740498</c:v>
                </c:pt>
                <c:pt idx="31">
                  <c:v>2.6575479634762398</c:v>
                </c:pt>
                <c:pt idx="32">
                  <c:v>2.6600947625739599</c:v>
                </c:pt>
                <c:pt idx="33">
                  <c:v>2.6657528989201</c:v>
                </c:pt>
                <c:pt idx="34">
                  <c:v>2.67105146507655</c:v>
                </c:pt>
                <c:pt idx="35">
                  <c:v>2.6753760444022099</c:v>
                </c:pt>
                <c:pt idx="36">
                  <c:v>2.6793524730393399</c:v>
                </c:pt>
                <c:pt idx="37">
                  <c:v>2.68302577374586</c:v>
                </c:pt>
                <c:pt idx="38">
                  <c:v>2.6863514860691899</c:v>
                </c:pt>
                <c:pt idx="39">
                  <c:v>2.6897121814112199</c:v>
                </c:pt>
                <c:pt idx="40">
                  <c:v>2.6926810958736498</c:v>
                </c:pt>
                <c:pt idx="41">
                  <c:v>2.69643564690822</c:v>
                </c:pt>
                <c:pt idx="42">
                  <c:v>2.7021463095664</c:v>
                </c:pt>
                <c:pt idx="43">
                  <c:v>2.7136057312630899</c:v>
                </c:pt>
                <c:pt idx="44">
                  <c:v>2.7232219531030899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1FB-2049-9135-C655AB281892}"/>
            </c:ext>
          </c:extLst>
        </c:ser>
        <c:ser>
          <c:idx val="17"/>
          <c:order val="17"/>
          <c:tx>
            <c:strRef>
              <c:f>Degrees_Log_Normal!$AZ$53</c:f>
              <c:strCache>
                <c:ptCount val="1"/>
                <c:pt idx="0">
                  <c:v>Aval_Max_D0_Pure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20000"/>
                  <a:lumOff val="8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Degrees_Log_Normal!$AH$54:$AH$98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Degrees_Log_Normal!$AZ$54:$AZ$98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1FB-2049-9135-C655AB281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600992"/>
        <c:axId val="958217568"/>
      </c:scatterChart>
      <c:valAx>
        <c:axId val="95760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217568"/>
        <c:crosses val="autoZero"/>
        <c:crossBetween val="midCat"/>
      </c:valAx>
      <c:valAx>
        <c:axId val="9582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60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Degrees_Log_Normal!$AU$2:$AU$33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50</c:v>
                </c:pt>
                <c:pt idx="25">
                  <c:v>60</c:v>
                </c:pt>
                <c:pt idx="26">
                  <c:v>80</c:v>
                </c:pt>
                <c:pt idx="27">
                  <c:v>100</c:v>
                </c:pt>
                <c:pt idx="28">
                  <c:v>150</c:v>
                </c:pt>
                <c:pt idx="29">
                  <c:v>200</c:v>
                </c:pt>
                <c:pt idx="30">
                  <c:v>300</c:v>
                </c:pt>
                <c:pt idx="31">
                  <c:v>400</c:v>
                </c:pt>
              </c:numCache>
            </c:numRef>
          </c:xVal>
          <c:yVal>
            <c:numRef>
              <c:f>Degrees_Log_Normal!$AV$2:$AV$33</c:f>
              <c:numCache>
                <c:formatCode>General</c:formatCode>
                <c:ptCount val="32"/>
                <c:pt idx="0">
                  <c:v>1.8</c:v>
                </c:pt>
                <c:pt idx="1">
                  <c:v>2.6</c:v>
                </c:pt>
                <c:pt idx="2">
                  <c:v>3.4000000000000004</c:v>
                </c:pt>
                <c:pt idx="3">
                  <c:v>4.2</c:v>
                </c:pt>
                <c:pt idx="4">
                  <c:v>5</c:v>
                </c:pt>
                <c:pt idx="5">
                  <c:v>5.8000000000000007</c:v>
                </c:pt>
                <c:pt idx="6">
                  <c:v>6.6000000000000005</c:v>
                </c:pt>
                <c:pt idx="7">
                  <c:v>7.4</c:v>
                </c:pt>
                <c:pt idx="8">
                  <c:v>8.1999999999999993</c:v>
                </c:pt>
                <c:pt idx="9">
                  <c:v>9</c:v>
                </c:pt>
                <c:pt idx="10">
                  <c:v>9.8000000000000007</c:v>
                </c:pt>
                <c:pt idx="11">
                  <c:v>10.600000000000001</c:v>
                </c:pt>
                <c:pt idx="12">
                  <c:v>11.4</c:v>
                </c:pt>
                <c:pt idx="13">
                  <c:v>12.200000000000001</c:v>
                </c:pt>
                <c:pt idx="14">
                  <c:v>13</c:v>
                </c:pt>
                <c:pt idx="15">
                  <c:v>13.8</c:v>
                </c:pt>
                <c:pt idx="16">
                  <c:v>14.600000000000001</c:v>
                </c:pt>
                <c:pt idx="17">
                  <c:v>15.4</c:v>
                </c:pt>
                <c:pt idx="18">
                  <c:v>16.200000000000003</c:v>
                </c:pt>
                <c:pt idx="19">
                  <c:v>17</c:v>
                </c:pt>
                <c:pt idx="20">
                  <c:v>17.8</c:v>
                </c:pt>
                <c:pt idx="21">
                  <c:v>18.600000000000001</c:v>
                </c:pt>
                <c:pt idx="22">
                  <c:v>19.400000000000002</c:v>
                </c:pt>
                <c:pt idx="23">
                  <c:v>20.200000000000003</c:v>
                </c:pt>
                <c:pt idx="24">
                  <c:v>41</c:v>
                </c:pt>
                <c:pt idx="25">
                  <c:v>49</c:v>
                </c:pt>
                <c:pt idx="26">
                  <c:v>65</c:v>
                </c:pt>
                <c:pt idx="27">
                  <c:v>81</c:v>
                </c:pt>
                <c:pt idx="28">
                  <c:v>121</c:v>
                </c:pt>
                <c:pt idx="29">
                  <c:v>161</c:v>
                </c:pt>
                <c:pt idx="30">
                  <c:v>241</c:v>
                </c:pt>
                <c:pt idx="31">
                  <c:v>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1-1A4C-9536-54A4E1364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357743"/>
        <c:axId val="1574525663"/>
      </c:scatterChart>
      <c:valAx>
        <c:axId val="128935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25663"/>
        <c:crosses val="autoZero"/>
        <c:crossBetween val="midCat"/>
      </c:valAx>
      <c:valAx>
        <c:axId val="15745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57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Degrees_Log_Normal!$BG$3:$BG$47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xVal>
          <c:yVal>
            <c:numRef>
              <c:f>Degrees_Log_Normal!$BH$3:$BH$47</c:f>
              <c:numCache>
                <c:formatCode>General</c:formatCode>
                <c:ptCount val="45"/>
                <c:pt idx="0">
                  <c:v>1.66366685099872</c:v>
                </c:pt>
                <c:pt idx="1">
                  <c:v>1.6525611554734101</c:v>
                </c:pt>
                <c:pt idx="2">
                  <c:v>1.6554630526751299</c:v>
                </c:pt>
                <c:pt idx="3">
                  <c:v>1.65040369295547</c:v>
                </c:pt>
                <c:pt idx="4">
                  <c:v>1.64359640994534</c:v>
                </c:pt>
                <c:pt idx="5">
                  <c:v>1.6362199761112399</c:v>
                </c:pt>
                <c:pt idx="6">
                  <c:v>1.6285405504369801</c:v>
                </c:pt>
                <c:pt idx="7">
                  <c:v>1.6225952515775399</c:v>
                </c:pt>
                <c:pt idx="8">
                  <c:v>1.6162454613997601</c:v>
                </c:pt>
                <c:pt idx="9">
                  <c:v>1.60565451529625</c:v>
                </c:pt>
                <c:pt idx="10">
                  <c:v>1.59473191152087</c:v>
                </c:pt>
                <c:pt idx="11">
                  <c:v>1.5859268504520401</c:v>
                </c:pt>
                <c:pt idx="12">
                  <c:v>1.5806012235186999</c:v>
                </c:pt>
                <c:pt idx="13">
                  <c:v>1.57566705807339</c:v>
                </c:pt>
                <c:pt idx="14">
                  <c:v>1.5720555467816599</c:v>
                </c:pt>
                <c:pt idx="15">
                  <c:v>1.5699129002687999</c:v>
                </c:pt>
                <c:pt idx="16">
                  <c:v>1.56923055513952</c:v>
                </c:pt>
                <c:pt idx="17">
                  <c:v>1.56870969598885</c:v>
                </c:pt>
                <c:pt idx="18">
                  <c:v>1.5708158462241</c:v>
                </c:pt>
                <c:pt idx="19">
                  <c:v>1.57414427093214</c:v>
                </c:pt>
                <c:pt idx="20">
                  <c:v>1.5791430808014999</c:v>
                </c:pt>
                <c:pt idx="21">
                  <c:v>1.58887236078433</c:v>
                </c:pt>
                <c:pt idx="22">
                  <c:v>1.5980161481934501</c:v>
                </c:pt>
                <c:pt idx="23">
                  <c:v>1.6068035041640101</c:v>
                </c:pt>
                <c:pt idx="24">
                  <c:v>1.6152892405199499</c:v>
                </c:pt>
                <c:pt idx="25">
                  <c:v>1.62422439868952</c:v>
                </c:pt>
                <c:pt idx="26">
                  <c:v>1.6311741330203899</c:v>
                </c:pt>
                <c:pt idx="27">
                  <c:v>1.63774816470903</c:v>
                </c:pt>
                <c:pt idx="28">
                  <c:v>1.64345448877968</c:v>
                </c:pt>
                <c:pt idx="29">
                  <c:v>1.64894340579457</c:v>
                </c:pt>
                <c:pt idx="30">
                  <c:v>1.6515035797153901</c:v>
                </c:pt>
                <c:pt idx="31">
                  <c:v>1.6532766311177101</c:v>
                </c:pt>
                <c:pt idx="32">
                  <c:v>1.65206137204126</c:v>
                </c:pt>
                <c:pt idx="33">
                  <c:v>1.6536395556144701</c:v>
                </c:pt>
                <c:pt idx="34">
                  <c:v>1.65562803187987</c:v>
                </c:pt>
                <c:pt idx="35">
                  <c:v>1.6569750915819601</c:v>
                </c:pt>
                <c:pt idx="36">
                  <c:v>1.65830970216305</c:v>
                </c:pt>
                <c:pt idx="37">
                  <c:v>1.6594039946055601</c:v>
                </c:pt>
                <c:pt idx="38">
                  <c:v>1.6607155694237199</c:v>
                </c:pt>
                <c:pt idx="39">
                  <c:v>1.6626291209570101</c:v>
                </c:pt>
                <c:pt idx="40">
                  <c:v>1.66477897123844</c:v>
                </c:pt>
                <c:pt idx="41">
                  <c:v>1.66747932398318</c:v>
                </c:pt>
                <c:pt idx="42">
                  <c:v>1.67165303871792</c:v>
                </c:pt>
                <c:pt idx="43">
                  <c:v>1.6808959373860599</c:v>
                </c:pt>
                <c:pt idx="44">
                  <c:v>1.68981671402867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42-6D4D-93A2-8339A38B1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167231"/>
        <c:axId val="1720616127"/>
      </c:scatterChart>
      <c:valAx>
        <c:axId val="78916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16127"/>
        <c:crosses val="autoZero"/>
        <c:crossBetween val="midCat"/>
      </c:valAx>
      <c:valAx>
        <c:axId val="17206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67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Degrees_Log_Normal!$BP$3:$BP$47</c:f>
              <c:numCache>
                <c:formatCode>General</c:formatCode>
                <c:ptCount val="45"/>
                <c:pt idx="0">
                  <c:v>5.2744941867992701</c:v>
                </c:pt>
                <c:pt idx="1">
                  <c:v>5.2363810922637102</c:v>
                </c:pt>
                <c:pt idx="2">
                  <c:v>5.2207324680949796</c:v>
                </c:pt>
                <c:pt idx="3">
                  <c:v>5.1567406715194402</c:v>
                </c:pt>
                <c:pt idx="4">
                  <c:v>5.0843140516662002</c:v>
                </c:pt>
                <c:pt idx="5">
                  <c:v>5.0284533693298696</c:v>
                </c:pt>
                <c:pt idx="6">
                  <c:v>4.9728616525019396</c:v>
                </c:pt>
                <c:pt idx="7">
                  <c:v>4.9294981939615399</c:v>
                </c:pt>
                <c:pt idx="8">
                  <c:v>4.8873448836291704</c:v>
                </c:pt>
                <c:pt idx="9">
                  <c:v>4.8354477562586196</c:v>
                </c:pt>
                <c:pt idx="10">
                  <c:v>4.78485361211166</c:v>
                </c:pt>
                <c:pt idx="11">
                  <c:v>4.7378396455730698</c:v>
                </c:pt>
                <c:pt idx="12">
                  <c:v>4.7018975098478402</c:v>
                </c:pt>
                <c:pt idx="13">
                  <c:v>4.6676647202666901</c:v>
                </c:pt>
                <c:pt idx="14">
                  <c:v>4.6419777871588002</c:v>
                </c:pt>
                <c:pt idx="15">
                  <c:v>4.6228684695899602</c:v>
                </c:pt>
                <c:pt idx="16">
                  <c:v>4.6122885366965303</c:v>
                </c:pt>
                <c:pt idx="17">
                  <c:v>4.6164756241642397</c:v>
                </c:pt>
                <c:pt idx="18">
                  <c:v>4.6246165043602696</c:v>
                </c:pt>
                <c:pt idx="19">
                  <c:v>4.6284247284055997</c:v>
                </c:pt>
                <c:pt idx="20">
                  <c:v>4.6386222251610203</c:v>
                </c:pt>
                <c:pt idx="21">
                  <c:v>4.6593722177857302</c:v>
                </c:pt>
                <c:pt idx="22">
                  <c:v>4.6805257334245702</c:v>
                </c:pt>
                <c:pt idx="23">
                  <c:v>4.7024941467421497</c:v>
                </c:pt>
                <c:pt idx="24">
                  <c:v>4.7254308160033203</c:v>
                </c:pt>
                <c:pt idx="25">
                  <c:v>4.7504071913937098</c:v>
                </c:pt>
                <c:pt idx="26">
                  <c:v>4.7732403667061396</c:v>
                </c:pt>
                <c:pt idx="27">
                  <c:v>4.8045993447509998</c:v>
                </c:pt>
                <c:pt idx="28">
                  <c:v>4.8278433271652101</c:v>
                </c:pt>
                <c:pt idx="29">
                  <c:v>4.8643575036785904</c:v>
                </c:pt>
                <c:pt idx="30">
                  <c:v>4.9080383255836999</c:v>
                </c:pt>
                <c:pt idx="31">
                  <c:v>4.9583133615369599</c:v>
                </c:pt>
                <c:pt idx="32">
                  <c:v>5.0342124356187696</c:v>
                </c:pt>
                <c:pt idx="33">
                  <c:v>5.0748542423351699</c:v>
                </c:pt>
                <c:pt idx="34">
                  <c:v>5.1034584035790802</c:v>
                </c:pt>
                <c:pt idx="35">
                  <c:v>5.1223735197378097</c:v>
                </c:pt>
                <c:pt idx="36">
                  <c:v>5.1393519937559198</c:v>
                </c:pt>
                <c:pt idx="37">
                  <c:v>5.16510881905959</c:v>
                </c:pt>
                <c:pt idx="38">
                  <c:v>5.1867707776121996</c:v>
                </c:pt>
                <c:pt idx="39">
                  <c:v>5.20908751906937</c:v>
                </c:pt>
                <c:pt idx="40">
                  <c:v>5.2327234255875101</c:v>
                </c:pt>
                <c:pt idx="41">
                  <c:v>5.2615950325171701</c:v>
                </c:pt>
                <c:pt idx="42">
                  <c:v>5.2866414945468501</c:v>
                </c:pt>
                <c:pt idx="43">
                  <c:v>5.31450712790976</c:v>
                </c:pt>
                <c:pt idx="44">
                  <c:v>5.33993587436398</c:v>
                </c:pt>
              </c:numCache>
            </c:numRef>
          </c:xVal>
          <c:yVal>
            <c:numRef>
              <c:f>Degrees_Log_Normal!$BQ$3:$BQ$47</c:f>
              <c:numCache>
                <c:formatCode>General</c:formatCode>
                <c:ptCount val="45"/>
                <c:pt idx="0">
                  <c:v>4.5083897628745797</c:v>
                </c:pt>
                <c:pt idx="1">
                  <c:v>4.51575460683671</c:v>
                </c:pt>
                <c:pt idx="2">
                  <c:v>4.4320578135740298</c:v>
                </c:pt>
                <c:pt idx="3">
                  <c:v>4.3175441742438601</c:v>
                </c:pt>
                <c:pt idx="4">
                  <c:v>4.1764380960880798</c:v>
                </c:pt>
                <c:pt idx="5">
                  <c:v>4.0570050803199704</c:v>
                </c:pt>
                <c:pt idx="6">
                  <c:v>3.9393913228402901</c:v>
                </c:pt>
                <c:pt idx="7">
                  <c:v>3.8320026336095498</c:v>
                </c:pt>
                <c:pt idx="8">
                  <c:v>3.73302046661161</c:v>
                </c:pt>
                <c:pt idx="9">
                  <c:v>3.6292742049884001</c:v>
                </c:pt>
                <c:pt idx="10">
                  <c:v>3.5250729694895599</c:v>
                </c:pt>
                <c:pt idx="11">
                  <c:v>3.4300805893497799</c:v>
                </c:pt>
                <c:pt idx="12">
                  <c:v>3.3483836639561502</c:v>
                </c:pt>
                <c:pt idx="13">
                  <c:v>3.2760677037279402</c:v>
                </c:pt>
                <c:pt idx="14">
                  <c:v>3.2186505741060598</c:v>
                </c:pt>
                <c:pt idx="15">
                  <c:v>3.1738438094643899</c:v>
                </c:pt>
                <c:pt idx="16">
                  <c:v>3.13998647799556</c:v>
                </c:pt>
                <c:pt idx="17">
                  <c:v>3.1245157625728202</c:v>
                </c:pt>
                <c:pt idx="18">
                  <c:v>3.1120485787691101</c:v>
                </c:pt>
                <c:pt idx="19">
                  <c:v>3.0944097343072898</c:v>
                </c:pt>
                <c:pt idx="20">
                  <c:v>3.0843867143557402</c:v>
                </c:pt>
                <c:pt idx="21">
                  <c:v>3.0810342071251799</c:v>
                </c:pt>
                <c:pt idx="22">
                  <c:v>3.0817974862439699</c:v>
                </c:pt>
                <c:pt idx="23">
                  <c:v>3.0855287522593402</c:v>
                </c:pt>
                <c:pt idx="24">
                  <c:v>3.0915787553570402</c:v>
                </c:pt>
                <c:pt idx="25">
                  <c:v>3.1011388780646101</c:v>
                </c:pt>
                <c:pt idx="26">
                  <c:v>3.1114974750245001</c:v>
                </c:pt>
                <c:pt idx="27">
                  <c:v>3.1313426722739401</c:v>
                </c:pt>
                <c:pt idx="28">
                  <c:v>3.1465393176186698</c:v>
                </c:pt>
                <c:pt idx="29">
                  <c:v>3.1734364828093899</c:v>
                </c:pt>
                <c:pt idx="30">
                  <c:v>3.20724580230269</c:v>
                </c:pt>
                <c:pt idx="31">
                  <c:v>3.24533172564955</c:v>
                </c:pt>
                <c:pt idx="32">
                  <c:v>3.3035525788306401</c:v>
                </c:pt>
                <c:pt idx="33">
                  <c:v>3.33666146874396</c:v>
                </c:pt>
                <c:pt idx="34">
                  <c:v>3.36086732860608</c:v>
                </c:pt>
                <c:pt idx="35">
                  <c:v>3.3780608078846401</c:v>
                </c:pt>
                <c:pt idx="36">
                  <c:v>3.3939748889211199</c:v>
                </c:pt>
                <c:pt idx="37">
                  <c:v>3.41575516670623</c:v>
                </c:pt>
                <c:pt idx="38">
                  <c:v>3.4354235607096402</c:v>
                </c:pt>
                <c:pt idx="39">
                  <c:v>3.45577937616802</c:v>
                </c:pt>
                <c:pt idx="40">
                  <c:v>3.4773489916390901</c:v>
                </c:pt>
                <c:pt idx="41">
                  <c:v>3.5020146874931699</c:v>
                </c:pt>
                <c:pt idx="42">
                  <c:v>3.52357691057815</c:v>
                </c:pt>
                <c:pt idx="43">
                  <c:v>3.5461990484026198</c:v>
                </c:pt>
                <c:pt idx="44">
                  <c:v>3.5615267704671698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A9-2144-9B54-B0FA462A7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34399"/>
        <c:axId val="1331445951"/>
      </c:scatterChart>
      <c:valAx>
        <c:axId val="4138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445951"/>
        <c:crosses val="autoZero"/>
        <c:crossBetween val="midCat"/>
      </c:valAx>
      <c:valAx>
        <c:axId val="133144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3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Degrees_Log_Normal!$BW$3:$BW$47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xVal>
          <c:yVal>
            <c:numRef>
              <c:f>Degrees_Log_Normal!$BX$3:$BX$47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3-1D42-A5A7-8C8B915C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55631"/>
        <c:axId val="1720412943"/>
      </c:scatterChart>
      <c:valAx>
        <c:axId val="151715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12943"/>
        <c:crosses val="autoZero"/>
        <c:crossBetween val="midCat"/>
      </c:valAx>
      <c:valAx>
        <c:axId val="172041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15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Degrees_Log_Normal!$BW$32:$BW$47</c:f>
              <c:numCache>
                <c:formatCode>General</c:formatCode>
                <c:ptCount val="16"/>
                <c:pt idx="0">
                  <c:v>5.2457152611604601</c:v>
                </c:pt>
                <c:pt idx="1">
                  <c:v>2.8037927787899699</c:v>
                </c:pt>
                <c:pt idx="2">
                  <c:v>2.6819420682691999</c:v>
                </c:pt>
                <c:pt idx="3">
                  <c:v>2.6157449468512901</c:v>
                </c:pt>
                <c:pt idx="4">
                  <c:v>2.6459004939262298</c:v>
                </c:pt>
                <c:pt idx="5">
                  <c:v>2.6434059022301502</c:v>
                </c:pt>
                <c:pt idx="6">
                  <c:v>2.66842566384291</c:v>
                </c:pt>
                <c:pt idx="7">
                  <c:v>2.6770456683566901</c:v>
                </c:pt>
                <c:pt idx="8">
                  <c:v>2.6577851208587999</c:v>
                </c:pt>
                <c:pt idx="9">
                  <c:v>2.60881004494497</c:v>
                </c:pt>
                <c:pt idx="10">
                  <c:v>2.6010197382865199</c:v>
                </c:pt>
                <c:pt idx="11">
                  <c:v>2.6195097623675601</c:v>
                </c:pt>
                <c:pt idx="12">
                  <c:v>2.5939337391216002</c:v>
                </c:pt>
                <c:pt idx="13">
                  <c:v>2.5786775084042999</c:v>
                </c:pt>
                <c:pt idx="14">
                  <c:v>2.5681968926635501</c:v>
                </c:pt>
                <c:pt idx="15">
                  <c:v>2.5650803349845601</c:v>
                </c:pt>
              </c:numCache>
            </c:numRef>
          </c:xVal>
          <c:yVal>
            <c:numRef>
              <c:f>Degrees_Log_Normal!$BX$32:$BX$47</c:f>
              <c:numCache>
                <c:formatCode>General</c:formatCode>
                <c:ptCount val="16"/>
                <c:pt idx="0">
                  <c:v>2.6227743806203101</c:v>
                </c:pt>
                <c:pt idx="1">
                  <c:v>2.63244534621322</c:v>
                </c:pt>
                <c:pt idx="2">
                  <c:v>2.63883406566364</c:v>
                </c:pt>
                <c:pt idx="3">
                  <c:v>2.6403918820140202</c:v>
                </c:pt>
                <c:pt idx="4">
                  <c:v>2.6454082520411699</c:v>
                </c:pt>
                <c:pt idx="5">
                  <c:v>2.65019727794426</c:v>
                </c:pt>
                <c:pt idx="6">
                  <c:v>2.6541194087168898</c:v>
                </c:pt>
                <c:pt idx="7">
                  <c:v>2.6576730507837101</c:v>
                </c:pt>
                <c:pt idx="8">
                  <c:v>2.6609598236063601</c:v>
                </c:pt>
                <c:pt idx="9">
                  <c:v>2.6639418435290199</c:v>
                </c:pt>
                <c:pt idx="10">
                  <c:v>2.66700859779414</c:v>
                </c:pt>
                <c:pt idx="11">
                  <c:v>2.6696507031521399</c:v>
                </c:pt>
                <c:pt idx="12">
                  <c:v>2.6729873503780701</c:v>
                </c:pt>
                <c:pt idx="13">
                  <c:v>2.6783362455229498</c:v>
                </c:pt>
                <c:pt idx="14">
                  <c:v>2.6894331976374999</c:v>
                </c:pt>
                <c:pt idx="15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F-8241-AFBC-C6D0DF33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684687"/>
        <c:axId val="1459411823"/>
      </c:scatterChart>
      <c:valAx>
        <c:axId val="145868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11823"/>
        <c:crosses val="autoZero"/>
        <c:crossBetween val="midCat"/>
      </c:valAx>
      <c:valAx>
        <c:axId val="145941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68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Degrees_Log_Normal!$BW$33:$BW$47</c:f>
              <c:numCache>
                <c:formatCode>General</c:formatCode>
                <c:ptCount val="15"/>
                <c:pt idx="0">
                  <c:v>2.8037927787899699</c:v>
                </c:pt>
                <c:pt idx="1">
                  <c:v>2.6819420682691999</c:v>
                </c:pt>
                <c:pt idx="2">
                  <c:v>2.6157449468512901</c:v>
                </c:pt>
                <c:pt idx="3">
                  <c:v>2.6459004939262298</c:v>
                </c:pt>
                <c:pt idx="4">
                  <c:v>2.6434059022301502</c:v>
                </c:pt>
                <c:pt idx="5">
                  <c:v>2.66842566384291</c:v>
                </c:pt>
                <c:pt idx="6">
                  <c:v>2.6770456683566901</c:v>
                </c:pt>
                <c:pt idx="7">
                  <c:v>2.6577851208587999</c:v>
                </c:pt>
                <c:pt idx="8">
                  <c:v>2.60881004494497</c:v>
                </c:pt>
                <c:pt idx="9">
                  <c:v>2.6010197382865199</c:v>
                </c:pt>
                <c:pt idx="10">
                  <c:v>2.6195097623675601</c:v>
                </c:pt>
                <c:pt idx="11">
                  <c:v>2.5939337391216002</c:v>
                </c:pt>
                <c:pt idx="12">
                  <c:v>2.5786775084042999</c:v>
                </c:pt>
                <c:pt idx="13">
                  <c:v>2.5681968926635501</c:v>
                </c:pt>
                <c:pt idx="14">
                  <c:v>2.5650803349845601</c:v>
                </c:pt>
              </c:numCache>
            </c:numRef>
          </c:xVal>
          <c:yVal>
            <c:numRef>
              <c:f>Degrees_Log_Normal!$BX$33:$BX$47</c:f>
              <c:numCache>
                <c:formatCode>General</c:formatCode>
                <c:ptCount val="15"/>
                <c:pt idx="0">
                  <c:v>2.63244534621322</c:v>
                </c:pt>
                <c:pt idx="1">
                  <c:v>2.63883406566364</c:v>
                </c:pt>
                <c:pt idx="2">
                  <c:v>2.6403918820140202</c:v>
                </c:pt>
                <c:pt idx="3">
                  <c:v>2.6454082520411699</c:v>
                </c:pt>
                <c:pt idx="4">
                  <c:v>2.65019727794426</c:v>
                </c:pt>
                <c:pt idx="5">
                  <c:v>2.6541194087168898</c:v>
                </c:pt>
                <c:pt idx="6">
                  <c:v>2.6576730507837101</c:v>
                </c:pt>
                <c:pt idx="7">
                  <c:v>2.6609598236063601</c:v>
                </c:pt>
                <c:pt idx="8">
                  <c:v>2.6639418435290199</c:v>
                </c:pt>
                <c:pt idx="9">
                  <c:v>2.66700859779414</c:v>
                </c:pt>
                <c:pt idx="10">
                  <c:v>2.6696507031521399</c:v>
                </c:pt>
                <c:pt idx="11">
                  <c:v>2.6729873503780701</c:v>
                </c:pt>
                <c:pt idx="12">
                  <c:v>2.6783362455229498</c:v>
                </c:pt>
                <c:pt idx="13">
                  <c:v>2.6894331976374999</c:v>
                </c:pt>
                <c:pt idx="1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A2-C34B-8862-634C0E8CC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073151"/>
        <c:axId val="1592858223"/>
      </c:scatterChart>
      <c:valAx>
        <c:axId val="124807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858223"/>
        <c:crosses val="autoZero"/>
        <c:crossBetween val="midCat"/>
      </c:valAx>
      <c:valAx>
        <c:axId val="15928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73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Degrees_Log_Normal!$BW$34:$BW$47</c:f>
              <c:numCache>
                <c:formatCode>General</c:formatCode>
                <c:ptCount val="14"/>
                <c:pt idx="0">
                  <c:v>2.6819420682691999</c:v>
                </c:pt>
                <c:pt idx="1">
                  <c:v>2.6157449468512901</c:v>
                </c:pt>
                <c:pt idx="2">
                  <c:v>2.6459004939262298</c:v>
                </c:pt>
                <c:pt idx="3">
                  <c:v>2.6434059022301502</c:v>
                </c:pt>
                <c:pt idx="4">
                  <c:v>2.66842566384291</c:v>
                </c:pt>
                <c:pt idx="5">
                  <c:v>2.6770456683566901</c:v>
                </c:pt>
                <c:pt idx="6">
                  <c:v>2.6577851208587999</c:v>
                </c:pt>
                <c:pt idx="7">
                  <c:v>2.60881004494497</c:v>
                </c:pt>
                <c:pt idx="8">
                  <c:v>2.6010197382865199</c:v>
                </c:pt>
                <c:pt idx="9">
                  <c:v>2.6195097623675601</c:v>
                </c:pt>
                <c:pt idx="10">
                  <c:v>2.5939337391216002</c:v>
                </c:pt>
                <c:pt idx="11">
                  <c:v>2.5786775084042999</c:v>
                </c:pt>
                <c:pt idx="12">
                  <c:v>2.5681968926635501</c:v>
                </c:pt>
                <c:pt idx="13">
                  <c:v>2.5650803349845601</c:v>
                </c:pt>
              </c:numCache>
            </c:numRef>
          </c:xVal>
          <c:yVal>
            <c:numRef>
              <c:f>Degrees_Log_Normal!$BX$34:$BX$47</c:f>
              <c:numCache>
                <c:formatCode>General</c:formatCode>
                <c:ptCount val="14"/>
                <c:pt idx="0">
                  <c:v>2.63883406566364</c:v>
                </c:pt>
                <c:pt idx="1">
                  <c:v>2.6403918820140202</c:v>
                </c:pt>
                <c:pt idx="2">
                  <c:v>2.6454082520411699</c:v>
                </c:pt>
                <c:pt idx="3">
                  <c:v>2.65019727794426</c:v>
                </c:pt>
                <c:pt idx="4">
                  <c:v>2.6541194087168898</c:v>
                </c:pt>
                <c:pt idx="5">
                  <c:v>2.6576730507837101</c:v>
                </c:pt>
                <c:pt idx="6">
                  <c:v>2.6609598236063601</c:v>
                </c:pt>
                <c:pt idx="7">
                  <c:v>2.6639418435290199</c:v>
                </c:pt>
                <c:pt idx="8">
                  <c:v>2.66700859779414</c:v>
                </c:pt>
                <c:pt idx="9">
                  <c:v>2.6696507031521399</c:v>
                </c:pt>
                <c:pt idx="10">
                  <c:v>2.6729873503780701</c:v>
                </c:pt>
                <c:pt idx="11">
                  <c:v>2.6783362455229498</c:v>
                </c:pt>
                <c:pt idx="12">
                  <c:v>2.6894331976374999</c:v>
                </c:pt>
                <c:pt idx="13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3-3E40-9E34-8F1C3A73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08399"/>
        <c:axId val="1762509727"/>
      </c:scatterChart>
      <c:valAx>
        <c:axId val="176250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09727"/>
        <c:crosses val="autoZero"/>
        <c:crossBetween val="midCat"/>
      </c:valAx>
      <c:valAx>
        <c:axId val="17625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08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Degrees_Log_Normal!$BW$35:$BW$47</c:f>
              <c:numCache>
                <c:formatCode>General</c:formatCode>
                <c:ptCount val="13"/>
                <c:pt idx="0">
                  <c:v>2.6157449468512901</c:v>
                </c:pt>
                <c:pt idx="1">
                  <c:v>2.6459004939262298</c:v>
                </c:pt>
                <c:pt idx="2">
                  <c:v>2.6434059022301502</c:v>
                </c:pt>
                <c:pt idx="3">
                  <c:v>2.66842566384291</c:v>
                </c:pt>
                <c:pt idx="4">
                  <c:v>2.6770456683566901</c:v>
                </c:pt>
                <c:pt idx="5">
                  <c:v>2.6577851208587999</c:v>
                </c:pt>
                <c:pt idx="6">
                  <c:v>2.60881004494497</c:v>
                </c:pt>
                <c:pt idx="7">
                  <c:v>2.6010197382865199</c:v>
                </c:pt>
                <c:pt idx="8">
                  <c:v>2.6195097623675601</c:v>
                </c:pt>
                <c:pt idx="9">
                  <c:v>2.5939337391216002</c:v>
                </c:pt>
                <c:pt idx="10">
                  <c:v>2.5786775084042999</c:v>
                </c:pt>
                <c:pt idx="11">
                  <c:v>2.5681968926635501</c:v>
                </c:pt>
                <c:pt idx="12">
                  <c:v>2.5650803349845601</c:v>
                </c:pt>
              </c:numCache>
            </c:numRef>
          </c:xVal>
          <c:yVal>
            <c:numRef>
              <c:f>Degrees_Log_Normal!$BX$35:$BX$47</c:f>
              <c:numCache>
                <c:formatCode>General</c:formatCode>
                <c:ptCount val="13"/>
                <c:pt idx="0">
                  <c:v>2.6403918820140202</c:v>
                </c:pt>
                <c:pt idx="1">
                  <c:v>2.6454082520411699</c:v>
                </c:pt>
                <c:pt idx="2">
                  <c:v>2.65019727794426</c:v>
                </c:pt>
                <c:pt idx="3">
                  <c:v>2.6541194087168898</c:v>
                </c:pt>
                <c:pt idx="4">
                  <c:v>2.6576730507837101</c:v>
                </c:pt>
                <c:pt idx="5">
                  <c:v>2.6609598236063601</c:v>
                </c:pt>
                <c:pt idx="6">
                  <c:v>2.6639418435290199</c:v>
                </c:pt>
                <c:pt idx="7">
                  <c:v>2.66700859779414</c:v>
                </c:pt>
                <c:pt idx="8">
                  <c:v>2.6696507031521399</c:v>
                </c:pt>
                <c:pt idx="9">
                  <c:v>2.6729873503780701</c:v>
                </c:pt>
                <c:pt idx="10">
                  <c:v>2.6783362455229498</c:v>
                </c:pt>
                <c:pt idx="11">
                  <c:v>2.6894331976374999</c:v>
                </c:pt>
                <c:pt idx="12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CE-804D-A025-CE7D104D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125039"/>
        <c:axId val="1814241568"/>
      </c:scatterChart>
      <c:valAx>
        <c:axId val="149112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41568"/>
        <c:crosses val="autoZero"/>
        <c:crossBetween val="midCat"/>
      </c:valAx>
      <c:valAx>
        <c:axId val="18142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12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Degrees_Log_Normal!$BN$3:$BN$47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Degrees_Log_Normal!$BO$3:$BO$47</c:f>
              <c:numCache>
                <c:formatCode>General</c:formatCode>
                <c:ptCount val="45"/>
                <c:pt idx="0">
                  <c:v>0.76610442392469036</c:v>
                </c:pt>
                <c:pt idx="1">
                  <c:v>0.72062648542700014</c:v>
                </c:pt>
                <c:pt idx="2">
                  <c:v>0.78867465452094976</c:v>
                </c:pt>
                <c:pt idx="3">
                  <c:v>0.8391964972755801</c:v>
                </c:pt>
                <c:pt idx="4">
                  <c:v>0.9078759555781204</c:v>
                </c:pt>
                <c:pt idx="5">
                  <c:v>0.97144828900989921</c:v>
                </c:pt>
                <c:pt idx="6">
                  <c:v>1.0334703296616494</c:v>
                </c:pt>
                <c:pt idx="7">
                  <c:v>1.09749556035199</c:v>
                </c:pt>
                <c:pt idx="8">
                  <c:v>1.1543244170175604</c:v>
                </c:pt>
                <c:pt idx="9">
                  <c:v>1.2061735512702194</c:v>
                </c:pt>
                <c:pt idx="10">
                  <c:v>1.2597806426221001</c:v>
                </c:pt>
                <c:pt idx="11">
                  <c:v>1.3077590562232899</c:v>
                </c:pt>
                <c:pt idx="12">
                  <c:v>1.35351384589169</c:v>
                </c:pt>
                <c:pt idx="13">
                  <c:v>1.3915970165387499</c:v>
                </c:pt>
                <c:pt idx="14">
                  <c:v>1.4233272130527403</c:v>
                </c:pt>
                <c:pt idx="15">
                  <c:v>1.4490246601255703</c:v>
                </c:pt>
                <c:pt idx="16">
                  <c:v>1.4723020587009703</c:v>
                </c:pt>
                <c:pt idx="17">
                  <c:v>1.4919598615914196</c:v>
                </c:pt>
                <c:pt idx="18">
                  <c:v>1.5125679255911595</c:v>
                </c:pt>
                <c:pt idx="19">
                  <c:v>1.5340149940983099</c:v>
                </c:pt>
                <c:pt idx="20">
                  <c:v>1.5542355108052801</c:v>
                </c:pt>
                <c:pt idx="21">
                  <c:v>1.5783380106605502</c:v>
                </c:pt>
                <c:pt idx="22">
                  <c:v>1.5987282471806004</c:v>
                </c:pt>
                <c:pt idx="23">
                  <c:v>1.6169653944828095</c:v>
                </c:pt>
                <c:pt idx="24">
                  <c:v>1.6338520606462801</c:v>
                </c:pt>
                <c:pt idx="25">
                  <c:v>1.6492683133290997</c:v>
                </c:pt>
                <c:pt idx="26">
                  <c:v>1.6617428916816395</c:v>
                </c:pt>
                <c:pt idx="27">
                  <c:v>1.6732566724770597</c:v>
                </c:pt>
                <c:pt idx="28">
                  <c:v>1.6813040095465404</c:v>
                </c:pt>
                <c:pt idx="29">
                  <c:v>1.6909210208692005</c:v>
                </c:pt>
                <c:pt idx="30">
                  <c:v>1.7007925232810099</c:v>
                </c:pt>
                <c:pt idx="31">
                  <c:v>1.7129816358874099</c:v>
                </c:pt>
                <c:pt idx="32">
                  <c:v>1.7306598567881295</c:v>
                </c:pt>
                <c:pt idx="33">
                  <c:v>1.7381927735912099</c:v>
                </c:pt>
                <c:pt idx="34">
                  <c:v>1.7425910749730003</c:v>
                </c:pt>
                <c:pt idx="35">
                  <c:v>1.7443127118531696</c:v>
                </c:pt>
                <c:pt idx="36">
                  <c:v>1.7453771048347999</c:v>
                </c:pt>
                <c:pt idx="37">
                  <c:v>1.7493536523533599</c:v>
                </c:pt>
                <c:pt idx="38">
                  <c:v>1.7513472169025595</c:v>
                </c:pt>
                <c:pt idx="39">
                  <c:v>1.75330814290135</c:v>
                </c:pt>
                <c:pt idx="40">
                  <c:v>1.7553744339484201</c:v>
                </c:pt>
                <c:pt idx="41">
                  <c:v>1.7595803450240002</c:v>
                </c:pt>
                <c:pt idx="42">
                  <c:v>1.7630645839687</c:v>
                </c:pt>
                <c:pt idx="43">
                  <c:v>1.7683080795071402</c:v>
                </c:pt>
                <c:pt idx="44">
                  <c:v>1.7784091038968102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0-2C4A-9228-A99AAD756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393071"/>
        <c:axId val="1439833407"/>
      </c:scatterChart>
      <c:valAx>
        <c:axId val="137939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833407"/>
        <c:crosses val="autoZero"/>
        <c:crossBetween val="midCat"/>
      </c:valAx>
      <c:valAx>
        <c:axId val="143983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93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Degrees_Log_Normal!$AS$6:$AS$33</c:f>
              <c:numCache>
                <c:formatCode>General</c:formatCode>
                <c:ptCount val="2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</c:numCache>
            </c:numRef>
          </c:xVal>
          <c:yVal>
            <c:numRef>
              <c:f>Degrees_Log_Normal!$AT$6:$AT$33</c:f>
              <c:numCache>
                <c:formatCode>General</c:formatCode>
                <c:ptCount val="28"/>
                <c:pt idx="0">
                  <c:v>0</c:v>
                </c:pt>
                <c:pt idx="1">
                  <c:v>0.19999999999999929</c:v>
                </c:pt>
                <c:pt idx="2">
                  <c:v>0.39999999999999947</c:v>
                </c:pt>
                <c:pt idx="3">
                  <c:v>0.59999999999999964</c:v>
                </c:pt>
                <c:pt idx="4">
                  <c:v>0.80000000000000071</c:v>
                </c:pt>
                <c:pt idx="5">
                  <c:v>1</c:v>
                </c:pt>
                <c:pt idx="6">
                  <c:v>1.1999999999999993</c:v>
                </c:pt>
                <c:pt idx="7">
                  <c:v>1.3999999999999986</c:v>
                </c:pt>
                <c:pt idx="8">
                  <c:v>1.5999999999999996</c:v>
                </c:pt>
                <c:pt idx="9">
                  <c:v>1.7999999999999989</c:v>
                </c:pt>
                <c:pt idx="10">
                  <c:v>2</c:v>
                </c:pt>
                <c:pt idx="11">
                  <c:v>2.1999999999999993</c:v>
                </c:pt>
                <c:pt idx="12">
                  <c:v>2.3999999999999986</c:v>
                </c:pt>
                <c:pt idx="13">
                  <c:v>2.5999999999999996</c:v>
                </c:pt>
                <c:pt idx="14">
                  <c:v>2.7999999999999972</c:v>
                </c:pt>
                <c:pt idx="15">
                  <c:v>3</c:v>
                </c:pt>
                <c:pt idx="16">
                  <c:v>3.1999999999999993</c:v>
                </c:pt>
                <c:pt idx="17">
                  <c:v>3.3999999999999986</c:v>
                </c:pt>
                <c:pt idx="18">
                  <c:v>3.5999999999999979</c:v>
                </c:pt>
                <c:pt idx="19">
                  <c:v>3.7999999999999972</c:v>
                </c:pt>
                <c:pt idx="20">
                  <c:v>9</c:v>
                </c:pt>
                <c:pt idx="21">
                  <c:v>11</c:v>
                </c:pt>
                <c:pt idx="22">
                  <c:v>15</c:v>
                </c:pt>
                <c:pt idx="23">
                  <c:v>19</c:v>
                </c:pt>
                <c:pt idx="24">
                  <c:v>29</c:v>
                </c:pt>
                <c:pt idx="25">
                  <c:v>39</c:v>
                </c:pt>
                <c:pt idx="26">
                  <c:v>59</c:v>
                </c:pt>
                <c:pt idx="27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7-8542-BA65-3BEDADA1B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135903"/>
        <c:axId val="1720471455"/>
      </c:scatterChart>
      <c:valAx>
        <c:axId val="14371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71455"/>
        <c:crosses val="autoZero"/>
        <c:crossBetween val="midCat"/>
      </c:valAx>
      <c:valAx>
        <c:axId val="17204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Avalanches in time from different</a:t>
            </a:r>
            <a:r>
              <a:rPr lang="en-US" sz="2400" baseline="0"/>
              <a:t> s</a:t>
            </a:r>
            <a:r>
              <a:rPr lang="en-US" sz="2400"/>
              <a:t>ubgraphs</a:t>
            </a:r>
            <a:r>
              <a:rPr lang="en-US" sz="2400" baseline="0"/>
              <a:t> 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Avalanche_Degree_Filters!$C$3:$C$4</c:f>
              <c:strCache>
                <c:ptCount val="2"/>
                <c:pt idx="0">
                  <c:v>Avalanche Filter 10</c:v>
                </c:pt>
                <c:pt idx="1">
                  <c:v>Truncated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Avalanche_Degree_Filters!$C$5:$C$49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1-064E-9513-C6AD42745F36}"/>
            </c:ext>
          </c:extLst>
        </c:ser>
        <c:ser>
          <c:idx val="1"/>
          <c:order val="1"/>
          <c:tx>
            <c:strRef>
              <c:f>Avalanche_Degree_Filters!$D$3:$D$4</c:f>
              <c:strCache>
                <c:ptCount val="2"/>
                <c:pt idx="0">
                  <c:v>Avalanche Filter 10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Avalanche_Degree_Filters!$D$5:$D$49</c:f>
              <c:numCache>
                <c:formatCode>General</c:formatCode>
                <c:ptCount val="45"/>
                <c:pt idx="0">
                  <c:v>5.8237989251097302</c:v>
                </c:pt>
                <c:pt idx="1">
                  <c:v>5.4481592334757298</c:v>
                </c:pt>
                <c:pt idx="2">
                  <c:v>4.9674057421622404</c:v>
                </c:pt>
                <c:pt idx="3">
                  <c:v>4.5442845547738502</c:v>
                </c:pt>
                <c:pt idx="4">
                  <c:v>4.1016018046811</c:v>
                </c:pt>
                <c:pt idx="5">
                  <c:v>3.7891754004127698</c:v>
                </c:pt>
                <c:pt idx="6">
                  <c:v>3.5260085996136099</c:v>
                </c:pt>
                <c:pt idx="7">
                  <c:v>3.3241037860085001</c:v>
                </c:pt>
                <c:pt idx="8">
                  <c:v>3.1580299910397001</c:v>
                </c:pt>
                <c:pt idx="9">
                  <c:v>3.00572063088276</c:v>
                </c:pt>
                <c:pt idx="10">
                  <c:v>2.8661299935708602</c:v>
                </c:pt>
                <c:pt idx="11">
                  <c:v>2.7480476621229899</c:v>
                </c:pt>
                <c:pt idx="12">
                  <c:v>2.6529417588348498</c:v>
                </c:pt>
                <c:pt idx="13">
                  <c:v>2.5750503670783802</c:v>
                </c:pt>
                <c:pt idx="14">
                  <c:v>2.5182913393186599</c:v>
                </c:pt>
                <c:pt idx="15">
                  <c:v>2.4760926847520301</c:v>
                </c:pt>
                <c:pt idx="16">
                  <c:v>2.44843248496292</c:v>
                </c:pt>
                <c:pt idx="17">
                  <c:v>2.4493974916968702</c:v>
                </c:pt>
                <c:pt idx="18">
                  <c:v>2.4446802403876999</c:v>
                </c:pt>
                <c:pt idx="19">
                  <c:v>2.4261866306678601</c:v>
                </c:pt>
                <c:pt idx="20">
                  <c:v>2.4140744952710298</c:v>
                </c:pt>
                <c:pt idx="21">
                  <c:v>2.4020645918282901</c:v>
                </c:pt>
                <c:pt idx="22">
                  <c:v>2.39482368818341</c:v>
                </c:pt>
                <c:pt idx="23">
                  <c:v>2.3905988138428902</c:v>
                </c:pt>
                <c:pt idx="24">
                  <c:v>2.3889749913312599</c:v>
                </c:pt>
                <c:pt idx="25">
                  <c:v>2.3889832913151299</c:v>
                </c:pt>
                <c:pt idx="26">
                  <c:v>2.3918546164942498</c:v>
                </c:pt>
                <c:pt idx="27">
                  <c:v>2.41011422417245</c:v>
                </c:pt>
                <c:pt idx="28">
                  <c:v>2.4220547204329002</c:v>
                </c:pt>
                <c:pt idx="29">
                  <c:v>2.4527524948566399</c:v>
                </c:pt>
                <c:pt idx="30">
                  <c:v>2.50019430406146</c:v>
                </c:pt>
                <c:pt idx="31">
                  <c:v>2.5558119283300802</c:v>
                </c:pt>
                <c:pt idx="32">
                  <c:v>2.6490458317357901</c:v>
                </c:pt>
                <c:pt idx="33">
                  <c:v>2.69535993247883</c:v>
                </c:pt>
                <c:pt idx="34">
                  <c:v>2.72615363988603</c:v>
                </c:pt>
                <c:pt idx="35">
                  <c:v>2.7466619206668401</c:v>
                </c:pt>
                <c:pt idx="36">
                  <c:v>2.7652266926019902</c:v>
                </c:pt>
                <c:pt idx="37">
                  <c:v>2.7937295962522102</c:v>
                </c:pt>
                <c:pt idx="38">
                  <c:v>2.8183024103519299</c:v>
                </c:pt>
                <c:pt idx="39">
                  <c:v>2.8431689391665902</c:v>
                </c:pt>
                <c:pt idx="40">
                  <c:v>2.8700660710847599</c:v>
                </c:pt>
                <c:pt idx="41">
                  <c:v>2.90186338676852</c:v>
                </c:pt>
                <c:pt idx="42">
                  <c:v>2.9263931148868401</c:v>
                </c:pt>
                <c:pt idx="43">
                  <c:v>2.9449195146910898</c:v>
                </c:pt>
                <c:pt idx="44">
                  <c:v>2.9539183932922501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1-064E-9513-C6AD42745F36}"/>
            </c:ext>
          </c:extLst>
        </c:ser>
        <c:ser>
          <c:idx val="2"/>
          <c:order val="2"/>
          <c:tx>
            <c:strRef>
              <c:f>Avalanche_Degree_Filters!$E$3:$E$4</c:f>
              <c:strCache>
                <c:ptCount val="2"/>
                <c:pt idx="0">
                  <c:v>Avalanche Filter4</c:v>
                </c:pt>
                <c:pt idx="1">
                  <c:v>Truncated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Avalanche_Degree_Filters!$E$5:$E$49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41-064E-9513-C6AD42745F36}"/>
            </c:ext>
          </c:extLst>
        </c:ser>
        <c:ser>
          <c:idx val="3"/>
          <c:order val="3"/>
          <c:tx>
            <c:strRef>
              <c:f>Avalanche_Degree_Filters!$F$3:$F$4</c:f>
              <c:strCache>
                <c:ptCount val="2"/>
                <c:pt idx="0">
                  <c:v>Avalanche Filter4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Avalanche_Degree_Filters!$F$5:$F$49</c:f>
              <c:numCache>
                <c:formatCode>General</c:formatCode>
                <c:ptCount val="45"/>
                <c:pt idx="0">
                  <c:v>4.6055677388589098</c:v>
                </c:pt>
                <c:pt idx="1">
                  <c:v>4.5732694490393202</c:v>
                </c:pt>
                <c:pt idx="2">
                  <c:v>4.4617272058224504</c:v>
                </c:pt>
                <c:pt idx="3">
                  <c:v>4.3249803787485996</c:v>
                </c:pt>
                <c:pt idx="4">
                  <c:v>4.16416791824577</c:v>
                </c:pt>
                <c:pt idx="5">
                  <c:v>4.0274022997524304</c:v>
                </c:pt>
                <c:pt idx="6">
                  <c:v>3.8944341252483001</c:v>
                </c:pt>
                <c:pt idx="7">
                  <c:v>3.7710518698883102</c:v>
                </c:pt>
                <c:pt idx="8">
                  <c:v>3.6574616846902201</c:v>
                </c:pt>
                <c:pt idx="9">
                  <c:v>3.54412675544582</c:v>
                </c:pt>
                <c:pt idx="10">
                  <c:v>3.43176135802603</c:v>
                </c:pt>
                <c:pt idx="11">
                  <c:v>3.3283348077362001</c:v>
                </c:pt>
                <c:pt idx="12">
                  <c:v>3.2368975449505202</c:v>
                </c:pt>
                <c:pt idx="13">
                  <c:v>3.15593852674197</c:v>
                </c:pt>
                <c:pt idx="14">
                  <c:v>3.0907113569639799</c:v>
                </c:pt>
                <c:pt idx="15">
                  <c:v>3.0385751411492601</c:v>
                </c:pt>
                <c:pt idx="16">
                  <c:v>2.99719112788339</c:v>
                </c:pt>
                <c:pt idx="17">
                  <c:v>2.9756366416649702</c:v>
                </c:pt>
                <c:pt idx="18">
                  <c:v>2.9552697767515901</c:v>
                </c:pt>
                <c:pt idx="19">
                  <c:v>2.9284471163731798</c:v>
                </c:pt>
                <c:pt idx="20">
                  <c:v>2.9085900934831099</c:v>
                </c:pt>
                <c:pt idx="21">
                  <c:v>2.8911250640505002</c:v>
                </c:pt>
                <c:pt idx="22">
                  <c:v>2.8792040119841902</c:v>
                </c:pt>
                <c:pt idx="23">
                  <c:v>2.8713696650357599</c:v>
                </c:pt>
                <c:pt idx="24">
                  <c:v>2.8667169187275299</c:v>
                </c:pt>
                <c:pt idx="25">
                  <c:v>2.86573853273423</c:v>
                </c:pt>
                <c:pt idx="26">
                  <c:v>2.8680261078806502</c:v>
                </c:pt>
                <c:pt idx="27">
                  <c:v>2.8811107494924499</c:v>
                </c:pt>
                <c:pt idx="28">
                  <c:v>2.8902061205792999</c:v>
                </c:pt>
                <c:pt idx="29">
                  <c:v>2.9123546032632301</c:v>
                </c:pt>
                <c:pt idx="30">
                  <c:v>2.94505159889344</c:v>
                </c:pt>
                <c:pt idx="31">
                  <c:v>2.9833424063785299</c:v>
                </c:pt>
                <c:pt idx="32">
                  <c:v>3.0464924518985899</c:v>
                </c:pt>
                <c:pt idx="33">
                  <c:v>3.08037668123275</c:v>
                </c:pt>
                <c:pt idx="34">
                  <c:v>3.1045412148768099</c:v>
                </c:pt>
                <c:pt idx="35">
                  <c:v>3.1219433531492902</c:v>
                </c:pt>
                <c:pt idx="36">
                  <c:v>3.1380767132187701</c:v>
                </c:pt>
                <c:pt idx="37">
                  <c:v>3.1608977027837701</c:v>
                </c:pt>
                <c:pt idx="38">
                  <c:v>3.1813184469524001</c:v>
                </c:pt>
                <c:pt idx="39">
                  <c:v>3.2019766260151399</c:v>
                </c:pt>
                <c:pt idx="40">
                  <c:v>3.2237697622437</c:v>
                </c:pt>
                <c:pt idx="41">
                  <c:v>3.2484221460300802</c:v>
                </c:pt>
                <c:pt idx="42">
                  <c:v>3.2683973392182999</c:v>
                </c:pt>
                <c:pt idx="43">
                  <c:v>3.2838163167032701</c:v>
                </c:pt>
                <c:pt idx="44">
                  <c:v>3.2909232835370101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41-064E-9513-C6AD42745F36}"/>
            </c:ext>
          </c:extLst>
        </c:ser>
        <c:ser>
          <c:idx val="4"/>
          <c:order val="4"/>
          <c:tx>
            <c:strRef>
              <c:f>Avalanche_Degree_Filters!$G$3:$G$4</c:f>
              <c:strCache>
                <c:ptCount val="2"/>
                <c:pt idx="0">
                  <c:v>Avalanche Filter 2</c:v>
                </c:pt>
                <c:pt idx="1">
                  <c:v>Truncated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Avalanche_Degree_Filters!$G$5:$G$49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41-064E-9513-C6AD42745F36}"/>
            </c:ext>
          </c:extLst>
        </c:ser>
        <c:ser>
          <c:idx val="5"/>
          <c:order val="5"/>
          <c:tx>
            <c:strRef>
              <c:f>Avalanche_Degree_Filters!$H$3:$H$4</c:f>
              <c:strCache>
                <c:ptCount val="2"/>
                <c:pt idx="0">
                  <c:v>Avalanche Filter 2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Avalanche_Degree_Filters!$H$5:$H$49</c:f>
              <c:numCache>
                <c:formatCode>General</c:formatCode>
                <c:ptCount val="45"/>
                <c:pt idx="0">
                  <c:v>4.5076048240495297</c:v>
                </c:pt>
                <c:pt idx="1">
                  <c:v>4.4929280365964397</c:v>
                </c:pt>
                <c:pt idx="2">
                  <c:v>4.3973489740455403</c:v>
                </c:pt>
                <c:pt idx="3">
                  <c:v>4.2739748664163502</c:v>
                </c:pt>
                <c:pt idx="4">
                  <c:v>4.1263918282935297</c:v>
                </c:pt>
                <c:pt idx="5">
                  <c:v>4.0011922416594103</c:v>
                </c:pt>
                <c:pt idx="6">
                  <c:v>3.87875172963974</c:v>
                </c:pt>
                <c:pt idx="7">
                  <c:v>3.7645750929714201</c:v>
                </c:pt>
                <c:pt idx="8">
                  <c:v>3.6591686858601</c:v>
                </c:pt>
                <c:pt idx="9">
                  <c:v>3.5534036045852302</c:v>
                </c:pt>
                <c:pt idx="10">
                  <c:v>3.4479628704726601</c:v>
                </c:pt>
                <c:pt idx="11">
                  <c:v>3.3504592612401098</c:v>
                </c:pt>
                <c:pt idx="12">
                  <c:v>3.26389690821386</c:v>
                </c:pt>
                <c:pt idx="13">
                  <c:v>3.1867686175709</c:v>
                </c:pt>
                <c:pt idx="14">
                  <c:v>3.1242582265714498</c:v>
                </c:pt>
                <c:pt idx="15">
                  <c:v>3.0740159392425999</c:v>
                </c:pt>
                <c:pt idx="16">
                  <c:v>3.03398570053099</c:v>
                </c:pt>
                <c:pt idx="17">
                  <c:v>3.01238441727565</c:v>
                </c:pt>
                <c:pt idx="18">
                  <c:v>2.99225635309524</c:v>
                </c:pt>
                <c:pt idx="19">
                  <c:v>2.9661657028723201</c:v>
                </c:pt>
                <c:pt idx="20">
                  <c:v>2.9467849638584198</c:v>
                </c:pt>
                <c:pt idx="21">
                  <c:v>2.9300121547591398</c:v>
                </c:pt>
                <c:pt idx="22">
                  <c:v>2.9185310284455701</c:v>
                </c:pt>
                <c:pt idx="23">
                  <c:v>2.91098474072753</c:v>
                </c:pt>
                <c:pt idx="24">
                  <c:v>2.9065080127893199</c:v>
                </c:pt>
                <c:pt idx="25">
                  <c:v>2.9057171354218401</c:v>
                </c:pt>
                <c:pt idx="26">
                  <c:v>2.9081165843166601</c:v>
                </c:pt>
                <c:pt idx="27">
                  <c:v>2.9205507462526601</c:v>
                </c:pt>
                <c:pt idx="28">
                  <c:v>2.9292858201702399</c:v>
                </c:pt>
                <c:pt idx="29">
                  <c:v>2.95041366876052</c:v>
                </c:pt>
                <c:pt idx="30">
                  <c:v>2.9813836171621002</c:v>
                </c:pt>
                <c:pt idx="31">
                  <c:v>3.01779106809991</c:v>
                </c:pt>
                <c:pt idx="32">
                  <c:v>3.0776779621402199</c:v>
                </c:pt>
                <c:pt idx="33">
                  <c:v>3.1100778728889602</c:v>
                </c:pt>
                <c:pt idx="34">
                  <c:v>3.1333358039609598</c:v>
                </c:pt>
                <c:pt idx="35">
                  <c:v>3.1501975758634599</c:v>
                </c:pt>
                <c:pt idx="36">
                  <c:v>3.1658195626885401</c:v>
                </c:pt>
                <c:pt idx="37">
                  <c:v>3.18778160257816</c:v>
                </c:pt>
                <c:pt idx="38">
                  <c:v>3.2074314088658</c:v>
                </c:pt>
                <c:pt idx="39">
                  <c:v>3.2272833339460698</c:v>
                </c:pt>
                <c:pt idx="40">
                  <c:v>3.2482123829200198</c:v>
                </c:pt>
                <c:pt idx="41">
                  <c:v>3.2718524292629501</c:v>
                </c:pt>
                <c:pt idx="42">
                  <c:v>3.29113224680431</c:v>
                </c:pt>
                <c:pt idx="43">
                  <c:v>3.3059908015823001</c:v>
                </c:pt>
                <c:pt idx="44">
                  <c:v>3.3127384539418698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41-064E-9513-C6AD42745F36}"/>
            </c:ext>
          </c:extLst>
        </c:ser>
        <c:ser>
          <c:idx val="6"/>
          <c:order val="6"/>
          <c:tx>
            <c:strRef>
              <c:f>Avalanche_Degree_Filters!$I$3:$I$4</c:f>
              <c:strCache>
                <c:ptCount val="2"/>
                <c:pt idx="0">
                  <c:v>Degree Filter 10</c:v>
                </c:pt>
                <c:pt idx="1">
                  <c:v>Truncated 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Avalanche_Degree_Filters!$I$5:$I$49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41-064E-9513-C6AD42745F36}"/>
            </c:ext>
          </c:extLst>
        </c:ser>
        <c:ser>
          <c:idx val="7"/>
          <c:order val="7"/>
          <c:tx>
            <c:strRef>
              <c:f>Avalanche_Degree_Filters!$J$3:$J$4</c:f>
              <c:strCache>
                <c:ptCount val="2"/>
                <c:pt idx="0">
                  <c:v>Degree Filter 10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Avalanche_Degree_Filters!$J$5:$J$49</c:f>
              <c:numCache>
                <c:formatCode>General</c:formatCode>
                <c:ptCount val="45"/>
                <c:pt idx="0">
                  <c:v>6.0426768005278104</c:v>
                </c:pt>
                <c:pt idx="1">
                  <c:v>5.5628118767711303</c:v>
                </c:pt>
                <c:pt idx="2">
                  <c:v>4.9765111158635804</c:v>
                </c:pt>
                <c:pt idx="3">
                  <c:v>4.4899478158876702</c:v>
                </c:pt>
                <c:pt idx="4">
                  <c:v>4.0069300530751404</c:v>
                </c:pt>
                <c:pt idx="5">
                  <c:v>3.6834026256558801</c:v>
                </c:pt>
                <c:pt idx="6">
                  <c:v>3.41545714367183</c:v>
                </c:pt>
                <c:pt idx="7">
                  <c:v>3.2170990475683601</c:v>
                </c:pt>
                <c:pt idx="8">
                  <c:v>3.0556360305827099</c:v>
                </c:pt>
                <c:pt idx="9">
                  <c:v>2.9081051542832501</c:v>
                </c:pt>
                <c:pt idx="10">
                  <c:v>2.7737208109768998</c:v>
                </c:pt>
                <c:pt idx="11">
                  <c:v>2.6609614248323998</c:v>
                </c:pt>
                <c:pt idx="12">
                  <c:v>2.5708867929857901</c:v>
                </c:pt>
                <c:pt idx="13">
                  <c:v>2.49752223487318</c:v>
                </c:pt>
                <c:pt idx="14">
                  <c:v>2.44493846545552</c:v>
                </c:pt>
                <c:pt idx="15">
                  <c:v>2.4060362894012202</c:v>
                </c:pt>
                <c:pt idx="16">
                  <c:v>2.3821602052004498</c:v>
                </c:pt>
                <c:pt idx="17">
                  <c:v>2.3874350449122299</c:v>
                </c:pt>
                <c:pt idx="18">
                  <c:v>2.38622170712951</c:v>
                </c:pt>
                <c:pt idx="19">
                  <c:v>2.3695413833423098</c:v>
                </c:pt>
                <c:pt idx="20">
                  <c:v>2.3593832552436802</c:v>
                </c:pt>
                <c:pt idx="21">
                  <c:v>2.3488462726749599</c:v>
                </c:pt>
                <c:pt idx="22">
                  <c:v>2.3428837676104002</c:v>
                </c:pt>
                <c:pt idx="23">
                  <c:v>2.3394143911694698</c:v>
                </c:pt>
                <c:pt idx="24">
                  <c:v>2.3388834781835999</c:v>
                </c:pt>
                <c:pt idx="25">
                  <c:v>2.33952932861953</c:v>
                </c:pt>
                <c:pt idx="26">
                  <c:v>2.3428410379411901</c:v>
                </c:pt>
                <c:pt idx="27">
                  <c:v>2.36172880305211</c:v>
                </c:pt>
                <c:pt idx="28">
                  <c:v>2.37407046977988</c:v>
                </c:pt>
                <c:pt idx="29">
                  <c:v>2.4056450396242401</c:v>
                </c:pt>
                <c:pt idx="30">
                  <c:v>2.45471515765517</c:v>
                </c:pt>
                <c:pt idx="31">
                  <c:v>2.5121388091370802</c:v>
                </c:pt>
                <c:pt idx="32">
                  <c:v>2.6089990164252201</c:v>
                </c:pt>
                <c:pt idx="33">
                  <c:v>2.65688401171121</c:v>
                </c:pt>
                <c:pt idx="34">
                  <c:v>2.6885683497000601</c:v>
                </c:pt>
                <c:pt idx="35">
                  <c:v>2.7095278083591099</c:v>
                </c:pt>
                <c:pt idx="36">
                  <c:v>2.7284149522863199</c:v>
                </c:pt>
                <c:pt idx="37">
                  <c:v>2.7578506604644502</c:v>
                </c:pt>
                <c:pt idx="38">
                  <c:v>2.7832391348195098</c:v>
                </c:pt>
                <c:pt idx="39">
                  <c:v>2.8089985380870699</c:v>
                </c:pt>
                <c:pt idx="40">
                  <c:v>2.8369578437692602</c:v>
                </c:pt>
                <c:pt idx="41">
                  <c:v>2.8699185805537799</c:v>
                </c:pt>
                <c:pt idx="42">
                  <c:v>2.89540085880631</c:v>
                </c:pt>
                <c:pt idx="43">
                  <c:v>2.91450487976017</c:v>
                </c:pt>
                <c:pt idx="44">
                  <c:v>2.9237374066262798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1-064E-9513-C6AD42745F36}"/>
            </c:ext>
          </c:extLst>
        </c:ser>
        <c:ser>
          <c:idx val="8"/>
          <c:order val="8"/>
          <c:tx>
            <c:strRef>
              <c:f>Avalanche_Degree_Filters!$K$3:$K$4</c:f>
              <c:strCache>
                <c:ptCount val="2"/>
                <c:pt idx="0">
                  <c:v>Degree Filter4</c:v>
                </c:pt>
                <c:pt idx="1">
                  <c:v>Truncated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Avalanche_Degree_Filters!$K$5:$K$49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1-064E-9513-C6AD42745F36}"/>
            </c:ext>
          </c:extLst>
        </c:ser>
        <c:ser>
          <c:idx val="9"/>
          <c:order val="9"/>
          <c:tx>
            <c:strRef>
              <c:f>Avalanche_Degree_Filters!$L$3:$L$4</c:f>
              <c:strCache>
                <c:ptCount val="2"/>
                <c:pt idx="0">
                  <c:v>Degree Filter4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Avalanche_Degree_Filters!$L$5:$L$49</c:f>
              <c:numCache>
                <c:formatCode>General</c:formatCode>
                <c:ptCount val="45"/>
                <c:pt idx="0">
                  <c:v>4.7445252907255604</c:v>
                </c:pt>
                <c:pt idx="1">
                  <c:v>4.6919442213493197</c:v>
                </c:pt>
                <c:pt idx="2">
                  <c:v>4.55866548608115</c:v>
                </c:pt>
                <c:pt idx="3">
                  <c:v>4.4007883315482799</c:v>
                </c:pt>
                <c:pt idx="4">
                  <c:v>4.2158538910164998</c:v>
                </c:pt>
                <c:pt idx="5">
                  <c:v>4.0581322757399301</c:v>
                </c:pt>
                <c:pt idx="6">
                  <c:v>3.9063031489549398</c:v>
                </c:pt>
                <c:pt idx="7">
                  <c:v>3.7669992082325798</c:v>
                </c:pt>
                <c:pt idx="8">
                  <c:v>3.6396635183505199</c:v>
                </c:pt>
                <c:pt idx="9">
                  <c:v>3.5140773274721102</c:v>
                </c:pt>
                <c:pt idx="10">
                  <c:v>3.39070855775614</c:v>
                </c:pt>
                <c:pt idx="11">
                  <c:v>3.2782755780733299</c:v>
                </c:pt>
                <c:pt idx="12">
                  <c:v>3.1799338421438601</c:v>
                </c:pt>
                <c:pt idx="13">
                  <c:v>3.0938412260988399</c:v>
                </c:pt>
                <c:pt idx="14">
                  <c:v>3.0253062589490498</c:v>
                </c:pt>
                <c:pt idx="15">
                  <c:v>2.9710856461455601</c:v>
                </c:pt>
                <c:pt idx="16">
                  <c:v>2.9286245923662002</c:v>
                </c:pt>
                <c:pt idx="17">
                  <c:v>2.90799966963481</c:v>
                </c:pt>
                <c:pt idx="18">
                  <c:v>2.8879793795340101</c:v>
                </c:pt>
                <c:pt idx="19">
                  <c:v>2.8606054142813</c:v>
                </c:pt>
                <c:pt idx="20">
                  <c:v>2.8405551900302202</c:v>
                </c:pt>
                <c:pt idx="21">
                  <c:v>2.8227212745730799</c:v>
                </c:pt>
                <c:pt idx="22">
                  <c:v>2.8105364711945202</c:v>
                </c:pt>
                <c:pt idx="23">
                  <c:v>2.8025375383022602</c:v>
                </c:pt>
                <c:pt idx="24">
                  <c:v>2.79775747422058</c:v>
                </c:pt>
                <c:pt idx="25">
                  <c:v>2.7965066536104102</c:v>
                </c:pt>
                <c:pt idx="26">
                  <c:v>2.7985828812368099</c:v>
                </c:pt>
                <c:pt idx="27">
                  <c:v>2.81255162718795</c:v>
                </c:pt>
                <c:pt idx="28">
                  <c:v>2.8221847392176098</c:v>
                </c:pt>
                <c:pt idx="29">
                  <c:v>2.8460102459454899</c:v>
                </c:pt>
                <c:pt idx="30">
                  <c:v>2.88141400557131</c:v>
                </c:pt>
                <c:pt idx="31">
                  <c:v>2.9227810198664899</c:v>
                </c:pt>
                <c:pt idx="32">
                  <c:v>2.9909335734653202</c:v>
                </c:pt>
                <c:pt idx="33">
                  <c:v>3.0269562961802099</c:v>
                </c:pt>
                <c:pt idx="34">
                  <c:v>3.05227911365788</c:v>
                </c:pt>
                <c:pt idx="35">
                  <c:v>3.0703626601473899</c:v>
                </c:pt>
                <c:pt idx="36">
                  <c:v>3.0870433735319001</c:v>
                </c:pt>
                <c:pt idx="37">
                  <c:v>3.11085954201394</c:v>
                </c:pt>
                <c:pt idx="38">
                  <c:v>3.1320559743483001</c:v>
                </c:pt>
                <c:pt idx="39">
                  <c:v>3.1534567065174599</c:v>
                </c:pt>
                <c:pt idx="40">
                  <c:v>3.1760505783084199</c:v>
                </c:pt>
                <c:pt idx="41">
                  <c:v>3.2018400114854999</c:v>
                </c:pt>
                <c:pt idx="42">
                  <c:v>3.22246449111615</c:v>
                </c:pt>
                <c:pt idx="43">
                  <c:v>3.2384015215436799</c:v>
                </c:pt>
                <c:pt idx="44">
                  <c:v>3.2459299664057402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1-064E-9513-C6AD42745F36}"/>
            </c:ext>
          </c:extLst>
        </c:ser>
        <c:ser>
          <c:idx val="10"/>
          <c:order val="10"/>
          <c:tx>
            <c:strRef>
              <c:f>Avalanche_Degree_Filters!$M$3:$M$4</c:f>
              <c:strCache>
                <c:ptCount val="2"/>
                <c:pt idx="0">
                  <c:v>Degree Filter 2</c:v>
                </c:pt>
                <c:pt idx="1">
                  <c:v>Truncated 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Avalanche_Degree_Filters!$M$5:$M$49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1-064E-9513-C6AD42745F36}"/>
            </c:ext>
          </c:extLst>
        </c:ser>
        <c:ser>
          <c:idx val="11"/>
          <c:order val="11"/>
          <c:tx>
            <c:strRef>
              <c:f>Avalanche_Degree_Filters!$N$3:$N$4</c:f>
              <c:strCache>
                <c:ptCount val="2"/>
                <c:pt idx="0">
                  <c:v>Degree Filter 2</c:v>
                </c:pt>
                <c:pt idx="1">
                  <c:v>Pure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Avalanche_Degree_Filters!$N$5:$N$49</c:f>
              <c:numCache>
                <c:formatCode>General</c:formatCode>
                <c:ptCount val="45"/>
                <c:pt idx="0">
                  <c:v>4.5076048240495297</c:v>
                </c:pt>
                <c:pt idx="1">
                  <c:v>4.4929280365964397</c:v>
                </c:pt>
                <c:pt idx="2">
                  <c:v>4.3973489740455403</c:v>
                </c:pt>
                <c:pt idx="3">
                  <c:v>4.2739748664163502</c:v>
                </c:pt>
                <c:pt idx="4">
                  <c:v>4.1263918282935297</c:v>
                </c:pt>
                <c:pt idx="5">
                  <c:v>4.0011922416594103</c:v>
                </c:pt>
                <c:pt idx="6">
                  <c:v>3.87875172963974</c:v>
                </c:pt>
                <c:pt idx="7">
                  <c:v>3.7645750929714201</c:v>
                </c:pt>
                <c:pt idx="8">
                  <c:v>3.6591686858601</c:v>
                </c:pt>
                <c:pt idx="9">
                  <c:v>3.5534036045852302</c:v>
                </c:pt>
                <c:pt idx="10">
                  <c:v>3.4479628704726601</c:v>
                </c:pt>
                <c:pt idx="11">
                  <c:v>3.3504592612401098</c:v>
                </c:pt>
                <c:pt idx="12">
                  <c:v>3.26389690821386</c:v>
                </c:pt>
                <c:pt idx="13">
                  <c:v>3.1867686175709</c:v>
                </c:pt>
                <c:pt idx="14">
                  <c:v>3.1242582265714498</c:v>
                </c:pt>
                <c:pt idx="15">
                  <c:v>3.0740159392425999</c:v>
                </c:pt>
                <c:pt idx="16">
                  <c:v>3.03398570053099</c:v>
                </c:pt>
                <c:pt idx="17">
                  <c:v>3.01238441727565</c:v>
                </c:pt>
                <c:pt idx="18">
                  <c:v>2.99225635309524</c:v>
                </c:pt>
                <c:pt idx="19">
                  <c:v>2.9661657028723201</c:v>
                </c:pt>
                <c:pt idx="20">
                  <c:v>2.9467849638584198</c:v>
                </c:pt>
                <c:pt idx="21">
                  <c:v>2.9300121547591398</c:v>
                </c:pt>
                <c:pt idx="22">
                  <c:v>2.9185310284455701</c:v>
                </c:pt>
                <c:pt idx="23">
                  <c:v>2.91098474072753</c:v>
                </c:pt>
                <c:pt idx="24">
                  <c:v>2.9065080127893199</c:v>
                </c:pt>
                <c:pt idx="25">
                  <c:v>2.9057171354218401</c:v>
                </c:pt>
                <c:pt idx="26">
                  <c:v>2.9081165843166601</c:v>
                </c:pt>
                <c:pt idx="27">
                  <c:v>2.9205507462526601</c:v>
                </c:pt>
                <c:pt idx="28">
                  <c:v>2.9292858201702399</c:v>
                </c:pt>
                <c:pt idx="29">
                  <c:v>2.95041366876052</c:v>
                </c:pt>
                <c:pt idx="30">
                  <c:v>2.9813836171621002</c:v>
                </c:pt>
                <c:pt idx="31">
                  <c:v>3.01779106809991</c:v>
                </c:pt>
                <c:pt idx="32">
                  <c:v>3.0776779621402199</c:v>
                </c:pt>
                <c:pt idx="33">
                  <c:v>3.1100778728889602</c:v>
                </c:pt>
                <c:pt idx="34">
                  <c:v>3.1333358039609598</c:v>
                </c:pt>
                <c:pt idx="35">
                  <c:v>3.1501975758634599</c:v>
                </c:pt>
                <c:pt idx="36">
                  <c:v>3.1658195626885401</c:v>
                </c:pt>
                <c:pt idx="37">
                  <c:v>3.18778160257816</c:v>
                </c:pt>
                <c:pt idx="38">
                  <c:v>3.2074314088658</c:v>
                </c:pt>
                <c:pt idx="39">
                  <c:v>3.2272833339460698</c:v>
                </c:pt>
                <c:pt idx="40">
                  <c:v>3.2482123829200198</c:v>
                </c:pt>
                <c:pt idx="41">
                  <c:v>3.2718524292629501</c:v>
                </c:pt>
                <c:pt idx="42">
                  <c:v>3.29113224680431</c:v>
                </c:pt>
                <c:pt idx="43">
                  <c:v>3.3059908015823001</c:v>
                </c:pt>
                <c:pt idx="44">
                  <c:v>3.3127384539418698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641-064E-9513-C6AD42745F36}"/>
            </c:ext>
          </c:extLst>
        </c:ser>
        <c:ser>
          <c:idx val="12"/>
          <c:order val="12"/>
          <c:tx>
            <c:strRef>
              <c:f>Avalanche_Degree_Filters!$O$3:$O$4</c:f>
              <c:strCache>
                <c:ptCount val="2"/>
                <c:pt idx="0">
                  <c:v>Degrees Power Law</c:v>
                </c:pt>
                <c:pt idx="1">
                  <c:v>L_Pure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Avalanche_Degree_Filters!$O$5:$O$49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641-064E-9513-C6AD42745F36}"/>
            </c:ext>
          </c:extLst>
        </c:ser>
        <c:ser>
          <c:idx val="13"/>
          <c:order val="13"/>
          <c:tx>
            <c:strRef>
              <c:f>Avalanche_Degree_Filters!$P$3:$P$4</c:f>
              <c:strCache>
                <c:ptCount val="2"/>
                <c:pt idx="0">
                  <c:v>Degrees  Power Law</c:v>
                </c:pt>
                <c:pt idx="1">
                  <c:v>L_Truncated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Avalanche_Degree_Filters!$P$5:$P$49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641-064E-9513-C6AD42745F36}"/>
            </c:ext>
          </c:extLst>
        </c:ser>
        <c:ser>
          <c:idx val="14"/>
          <c:order val="14"/>
          <c:tx>
            <c:strRef>
              <c:f>Avalanche_Degree_Filters!$Q$3:$Q$4</c:f>
              <c:strCache>
                <c:ptCount val="2"/>
                <c:pt idx="0">
                  <c:v>Degrees  Power Law</c:v>
                </c:pt>
                <c:pt idx="1">
                  <c:v>Aval L_Trucated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Avalanche_Degree_Filters!$Q$5:$Q$49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641-064E-9513-C6AD42745F36}"/>
            </c:ext>
          </c:extLst>
        </c:ser>
        <c:ser>
          <c:idx val="15"/>
          <c:order val="15"/>
          <c:tx>
            <c:strRef>
              <c:f>Avalanche_Degree_Filters!$R$3:$R$4</c:f>
              <c:strCache>
                <c:ptCount val="2"/>
                <c:pt idx="0">
                  <c:v>Power Law</c:v>
                </c:pt>
                <c:pt idx="1">
                  <c:v>Aval L_Pure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Avalanche_Degree_Filters!$R$5:$R$49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641-064E-9513-C6AD42745F36}"/>
            </c:ext>
          </c:extLst>
        </c:ser>
        <c:ser>
          <c:idx val="17"/>
          <c:order val="16"/>
          <c:tx>
            <c:strRef>
              <c:f>Avalanche_Degree_Filters!$S$3:$S$4</c:f>
              <c:strCache>
                <c:ptCount val="2"/>
                <c:pt idx="0">
                  <c:v>Power Law</c:v>
                </c:pt>
                <c:pt idx="1">
                  <c:v>Aval_L_Max_D0_Pure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Avalanche_Degree_Filters!$A$5:$A$49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Avalanche_Degree_Filters!$S$5:$S$49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641-064E-9513-C6AD42745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524527"/>
        <c:axId val="1258984911"/>
      </c:scatterChart>
      <c:valAx>
        <c:axId val="125852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84911"/>
        <c:crosses val="autoZero"/>
        <c:crossBetween val="midCat"/>
      </c:valAx>
      <c:valAx>
        <c:axId val="125898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52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Avalanche_aval_10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Sheet3!$B$4:$B$48</c:f>
              <c:numCache>
                <c:formatCode>General</c:formatCode>
                <c:ptCount val="45"/>
                <c:pt idx="0">
                  <c:v>6.0426768005278104</c:v>
                </c:pt>
                <c:pt idx="1">
                  <c:v>5.5628118767711303</c:v>
                </c:pt>
                <c:pt idx="2">
                  <c:v>4.9765111158635804</c:v>
                </c:pt>
                <c:pt idx="3">
                  <c:v>4.4899478158876702</c:v>
                </c:pt>
                <c:pt idx="4">
                  <c:v>4.0069300530751404</c:v>
                </c:pt>
                <c:pt idx="5">
                  <c:v>3.6834026256558801</c:v>
                </c:pt>
                <c:pt idx="6">
                  <c:v>3.41545714367183</c:v>
                </c:pt>
                <c:pt idx="7">
                  <c:v>3.2170990475683601</c:v>
                </c:pt>
                <c:pt idx="8">
                  <c:v>3.0556360305827099</c:v>
                </c:pt>
                <c:pt idx="9">
                  <c:v>2.9081051542832501</c:v>
                </c:pt>
                <c:pt idx="10">
                  <c:v>2.7737208109768998</c:v>
                </c:pt>
                <c:pt idx="11">
                  <c:v>2.6609614248323998</c:v>
                </c:pt>
                <c:pt idx="12">
                  <c:v>2.5708867929857901</c:v>
                </c:pt>
                <c:pt idx="13">
                  <c:v>2.49752223487318</c:v>
                </c:pt>
                <c:pt idx="14">
                  <c:v>2.44493846545552</c:v>
                </c:pt>
                <c:pt idx="15">
                  <c:v>2.4060362894012202</c:v>
                </c:pt>
                <c:pt idx="16">
                  <c:v>2.3821602052004498</c:v>
                </c:pt>
                <c:pt idx="17">
                  <c:v>2.3874350449122299</c:v>
                </c:pt>
                <c:pt idx="18">
                  <c:v>2.38622170712951</c:v>
                </c:pt>
                <c:pt idx="19">
                  <c:v>2.3695413833423098</c:v>
                </c:pt>
                <c:pt idx="20">
                  <c:v>2.3593832552436802</c:v>
                </c:pt>
                <c:pt idx="21">
                  <c:v>2.3488462726749599</c:v>
                </c:pt>
                <c:pt idx="22">
                  <c:v>2.3428837676104002</c:v>
                </c:pt>
                <c:pt idx="23">
                  <c:v>2.3394143911694698</c:v>
                </c:pt>
                <c:pt idx="24">
                  <c:v>2.3388834781835999</c:v>
                </c:pt>
                <c:pt idx="25">
                  <c:v>2.33952932861953</c:v>
                </c:pt>
                <c:pt idx="26">
                  <c:v>2.3428410379411901</c:v>
                </c:pt>
                <c:pt idx="27">
                  <c:v>2.36172880305211</c:v>
                </c:pt>
                <c:pt idx="28">
                  <c:v>2.37407046977988</c:v>
                </c:pt>
                <c:pt idx="29">
                  <c:v>2.4056450396242401</c:v>
                </c:pt>
                <c:pt idx="30">
                  <c:v>2.45471515765517</c:v>
                </c:pt>
                <c:pt idx="31">
                  <c:v>2.5121388091370802</c:v>
                </c:pt>
                <c:pt idx="32">
                  <c:v>2.6089990164252201</c:v>
                </c:pt>
                <c:pt idx="33">
                  <c:v>2.65688401171121</c:v>
                </c:pt>
                <c:pt idx="34">
                  <c:v>2.6885683497000601</c:v>
                </c:pt>
                <c:pt idx="35">
                  <c:v>2.7095278083591099</c:v>
                </c:pt>
                <c:pt idx="36">
                  <c:v>2.7284149522863199</c:v>
                </c:pt>
                <c:pt idx="37">
                  <c:v>2.7578506604644502</c:v>
                </c:pt>
                <c:pt idx="38">
                  <c:v>2.7832391348195098</c:v>
                </c:pt>
                <c:pt idx="39">
                  <c:v>2.8089985380870699</c:v>
                </c:pt>
                <c:pt idx="40">
                  <c:v>2.8369578437692602</c:v>
                </c:pt>
                <c:pt idx="41">
                  <c:v>2.8699185805537799</c:v>
                </c:pt>
                <c:pt idx="42">
                  <c:v>2.89540085880631</c:v>
                </c:pt>
                <c:pt idx="43">
                  <c:v>2.91450487976017</c:v>
                </c:pt>
                <c:pt idx="44">
                  <c:v>2.9237374066262798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30-274E-B349-9B3BB6A0E65A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Avalanche_aval_10_truc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Sheet3!$C$4:$C$48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30-274E-B349-9B3BB6A0E65A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Avalanche_Degree_10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Sheet3!$D$4:$D$48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6.22097995092322</c:v>
                </c:pt>
                <c:pt idx="2">
                  <c:v>6.15423064349201</c:v>
                </c:pt>
                <c:pt idx="3">
                  <c:v>6.1046104889146804</c:v>
                </c:pt>
                <c:pt idx="4">
                  <c:v>6.0354268387552201</c:v>
                </c:pt>
                <c:pt idx="5">
                  <c:v>6.0026409036433597</c:v>
                </c:pt>
                <c:pt idx="6">
                  <c:v>5.9201771371543401</c:v>
                </c:pt>
                <c:pt idx="7">
                  <c:v>5.9043191513333202</c:v>
                </c:pt>
                <c:pt idx="8">
                  <c:v>5.8649371452148902</c:v>
                </c:pt>
                <c:pt idx="9">
                  <c:v>5.7624885132664199</c:v>
                </c:pt>
                <c:pt idx="10">
                  <c:v>5.6838430723599096</c:v>
                </c:pt>
                <c:pt idx="11">
                  <c:v>5.6049972328350597</c:v>
                </c:pt>
                <c:pt idx="12">
                  <c:v>5.5504262768399499</c:v>
                </c:pt>
                <c:pt idx="13">
                  <c:v>5.4775730379327401</c:v>
                </c:pt>
                <c:pt idx="14">
                  <c:v>5.4238116771025204</c:v>
                </c:pt>
                <c:pt idx="15">
                  <c:v>5.3358239614617897</c:v>
                </c:pt>
                <c:pt idx="16">
                  <c:v>5.2392410796991999</c:v>
                </c:pt>
                <c:pt idx="17">
                  <c:v>5.1501629012132204</c:v>
                </c:pt>
                <c:pt idx="18">
                  <c:v>5.0708966037611196</c:v>
                </c:pt>
                <c:pt idx="19">
                  <c:v>4.9887469956179098</c:v>
                </c:pt>
                <c:pt idx="20">
                  <c:v>4.9177870784209698</c:v>
                </c:pt>
                <c:pt idx="21">
                  <c:v>4.85184356055177</c:v>
                </c:pt>
                <c:pt idx="22">
                  <c:v>4.7891586387534701</c:v>
                </c:pt>
                <c:pt idx="23">
                  <c:v>4.7317530053071897</c:v>
                </c:pt>
                <c:pt idx="24">
                  <c:v>4.6845395413089497</c:v>
                </c:pt>
                <c:pt idx="25">
                  <c:v>4.6445358140313902</c:v>
                </c:pt>
                <c:pt idx="26">
                  <c:v>4.6183990580622103</c:v>
                </c:pt>
                <c:pt idx="27">
                  <c:v>4.6654578462562304</c:v>
                </c:pt>
                <c:pt idx="28">
                  <c:v>4.64922338501587</c:v>
                </c:pt>
                <c:pt idx="29">
                  <c:v>4.7773601653868498</c:v>
                </c:pt>
                <c:pt idx="30">
                  <c:v>4.9135752761027502</c:v>
                </c:pt>
                <c:pt idx="31">
                  <c:v>5.0937274838756297</c:v>
                </c:pt>
                <c:pt idx="32">
                  <c:v>5.4665072394641099</c:v>
                </c:pt>
                <c:pt idx="33">
                  <c:v>5.5732500702245904</c:v>
                </c:pt>
                <c:pt idx="34">
                  <c:v>5.6111447893312603</c:v>
                </c:pt>
                <c:pt idx="35">
                  <c:v>5.5951084483914801</c:v>
                </c:pt>
                <c:pt idx="36">
                  <c:v>5.5689668771756002</c:v>
                </c:pt>
                <c:pt idx="37">
                  <c:v>5.5704134181871199</c:v>
                </c:pt>
                <c:pt idx="38">
                  <c:v>5.56604019312788</c:v>
                </c:pt>
                <c:pt idx="39">
                  <c:v>5.5810637124482403</c:v>
                </c:pt>
                <c:pt idx="40">
                  <c:v>5.6066722136045204</c:v>
                </c:pt>
                <c:pt idx="41">
                  <c:v>5.6354989953292698</c:v>
                </c:pt>
                <c:pt idx="42">
                  <c:v>5.6578586316956203</c:v>
                </c:pt>
                <c:pt idx="43">
                  <c:v>5.6664858034249699</c:v>
                </c:pt>
                <c:pt idx="44">
                  <c:v>5.6674893120724601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30-274E-B349-9B3BB6A0E65A}"/>
            </c:ext>
          </c:extLst>
        </c:ser>
        <c:ser>
          <c:idx val="3"/>
          <c:order val="3"/>
          <c:tx>
            <c:strRef>
              <c:f>Sheet3!$E$3</c:f>
              <c:strCache>
                <c:ptCount val="1"/>
                <c:pt idx="0">
                  <c:v>Avalanche_Degree_10_trunc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Sheet3!$E$4:$E$48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6.7012660913622302</c:v>
                </c:pt>
                <c:pt idx="2">
                  <c:v>5.9095482543225</c:v>
                </c:pt>
                <c:pt idx="3">
                  <c:v>5.3205545498389402</c:v>
                </c:pt>
                <c:pt idx="4">
                  <c:v>4.7626904017061698</c:v>
                </c:pt>
                <c:pt idx="5">
                  <c:v>4.1482852663207899</c:v>
                </c:pt>
                <c:pt idx="6">
                  <c:v>3.8839686230347801</c:v>
                </c:pt>
                <c:pt idx="7">
                  <c:v>3.40411161070441</c:v>
                </c:pt>
                <c:pt idx="8">
                  <c:v>3.3030036877664002</c:v>
                </c:pt>
                <c:pt idx="9">
                  <c:v>3.0704018623203999</c:v>
                </c:pt>
                <c:pt idx="10">
                  <c:v>3.0293671728946099</c:v>
                </c:pt>
                <c:pt idx="11">
                  <c:v>3.0214357692076801</c:v>
                </c:pt>
                <c:pt idx="12">
                  <c:v>2.9161158945064001</c:v>
                </c:pt>
                <c:pt idx="13">
                  <c:v>2.7730304640574701</c:v>
                </c:pt>
                <c:pt idx="14">
                  <c:v>2.6650387970127398</c:v>
                </c:pt>
                <c:pt idx="15">
                  <c:v>2.5682797071026502</c:v>
                </c:pt>
                <c:pt idx="16">
                  <c:v>2.3589903551560498</c:v>
                </c:pt>
                <c:pt idx="17">
                  <c:v>2.9401814518861298</c:v>
                </c:pt>
                <c:pt idx="18">
                  <c:v>2.9071816974282698</c:v>
                </c:pt>
                <c:pt idx="19">
                  <c:v>2.9203110480227701</c:v>
                </c:pt>
                <c:pt idx="20">
                  <c:v>2.8977738544286198</c:v>
                </c:pt>
                <c:pt idx="21">
                  <c:v>3.18649354147079</c:v>
                </c:pt>
                <c:pt idx="22">
                  <c:v>3.1720446651354699</c:v>
                </c:pt>
                <c:pt idx="23">
                  <c:v>3.06249112935157</c:v>
                </c:pt>
                <c:pt idx="24">
                  <c:v>2.9000933250902698</c:v>
                </c:pt>
                <c:pt idx="25">
                  <c:v>2.7303807142062202</c:v>
                </c:pt>
                <c:pt idx="26">
                  <c:v>2.7991704866407501</c:v>
                </c:pt>
                <c:pt idx="27">
                  <c:v>2.79551292228102</c:v>
                </c:pt>
                <c:pt idx="28">
                  <c:v>2.7732625103621502</c:v>
                </c:pt>
                <c:pt idx="29">
                  <c:v>2.75379949223947</c:v>
                </c:pt>
                <c:pt idx="30">
                  <c:v>2.6250082250859501</c:v>
                </c:pt>
                <c:pt idx="31">
                  <c:v>2.5839257593335998</c:v>
                </c:pt>
                <c:pt idx="32">
                  <c:v>2.6431893560659199</c:v>
                </c:pt>
                <c:pt idx="33">
                  <c:v>2.6719524890013702</c:v>
                </c:pt>
                <c:pt idx="34">
                  <c:v>2.6987264325312399</c:v>
                </c:pt>
                <c:pt idx="35">
                  <c:v>2.7383321597596999</c:v>
                </c:pt>
                <c:pt idx="36">
                  <c:v>2.6952606751286501</c:v>
                </c:pt>
                <c:pt idx="37">
                  <c:v>2.6782256634899202</c:v>
                </c:pt>
                <c:pt idx="38">
                  <c:v>2.7874046539075201</c:v>
                </c:pt>
                <c:pt idx="39">
                  <c:v>2.8308451235429</c:v>
                </c:pt>
                <c:pt idx="40">
                  <c:v>2.8659251804942398</c:v>
                </c:pt>
                <c:pt idx="41">
                  <c:v>2.8600805107053202</c:v>
                </c:pt>
                <c:pt idx="42">
                  <c:v>2.8338259402135901</c:v>
                </c:pt>
                <c:pt idx="43">
                  <c:v>2.8254247797479199</c:v>
                </c:pt>
                <c:pt idx="44">
                  <c:v>2.8144630875261498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30-274E-B349-9B3BB6A0E65A}"/>
            </c:ext>
          </c:extLst>
        </c:ser>
        <c:ser>
          <c:idx val="4"/>
          <c:order val="4"/>
          <c:tx>
            <c:strRef>
              <c:f>Sheet3!$F$3</c:f>
              <c:strCache>
                <c:ptCount val="1"/>
                <c:pt idx="0">
                  <c:v>Degree_degree_10</c:v>
                </c:pt>
              </c:strCache>
            </c:strRef>
          </c:tx>
          <c:spPr>
            <a:ln w="19050" cap="rnd">
              <a:solidFill>
                <a:schemeClr val="accent5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Sheet3!$F$4:$F$48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6.4378408177383104</c:v>
                </c:pt>
                <c:pt idx="2">
                  <c:v>6.4092162240289197</c:v>
                </c:pt>
                <c:pt idx="3">
                  <c:v>6.3951559741741297</c:v>
                </c:pt>
                <c:pt idx="4">
                  <c:v>6.3635219579648101</c:v>
                </c:pt>
                <c:pt idx="5">
                  <c:v>6.3817573392534603</c:v>
                </c:pt>
                <c:pt idx="6">
                  <c:v>6.3596439514250802</c:v>
                </c:pt>
                <c:pt idx="7">
                  <c:v>6.40521942197954</c:v>
                </c:pt>
                <c:pt idx="8">
                  <c:v>6.4230986145801499</c:v>
                </c:pt>
                <c:pt idx="9">
                  <c:v>6.3808381960110996</c:v>
                </c:pt>
                <c:pt idx="10">
                  <c:v>6.3493181483080896</c:v>
                </c:pt>
                <c:pt idx="11">
                  <c:v>6.3155633443271704</c:v>
                </c:pt>
                <c:pt idx="12">
                  <c:v>6.3037029692489304</c:v>
                </c:pt>
                <c:pt idx="13">
                  <c:v>6.2740022030997897</c:v>
                </c:pt>
                <c:pt idx="14">
                  <c:v>6.2750513099658196</c:v>
                </c:pt>
                <c:pt idx="15">
                  <c:v>6.2467134208988098</c:v>
                </c:pt>
                <c:pt idx="16">
                  <c:v>6.2185062808063103</c:v>
                </c:pt>
                <c:pt idx="17">
                  <c:v>6.2427719098551702</c:v>
                </c:pt>
                <c:pt idx="18">
                  <c:v>6.2505538112175998</c:v>
                </c:pt>
                <c:pt idx="19">
                  <c:v>6.2069287764010799</c:v>
                </c:pt>
                <c:pt idx="20">
                  <c:v>6.1700904839263302</c:v>
                </c:pt>
                <c:pt idx="21">
                  <c:v>6.1352111561848304</c:v>
                </c:pt>
                <c:pt idx="22">
                  <c:v>6.1017449950665696</c:v>
                </c:pt>
                <c:pt idx="23">
                  <c:v>6.0711308342148502</c:v>
                </c:pt>
                <c:pt idx="24">
                  <c:v>6.0488293793803498</c:v>
                </c:pt>
                <c:pt idx="25">
                  <c:v>6.0358562014161103</c:v>
                </c:pt>
                <c:pt idx="26">
                  <c:v>6.0394620544030797</c:v>
                </c:pt>
                <c:pt idx="27">
                  <c:v>6.1553824148710596</c:v>
                </c:pt>
                <c:pt idx="28">
                  <c:v>6.1791498160832496</c:v>
                </c:pt>
                <c:pt idx="29">
                  <c:v>6.3648570935866804</c:v>
                </c:pt>
                <c:pt idx="30">
                  <c:v>6.6525165010400196</c:v>
                </c:pt>
                <c:pt idx="31">
                  <c:v>6.9975752720703799</c:v>
                </c:pt>
                <c:pt idx="32">
                  <c:v>7.5546470969325901</c:v>
                </c:pt>
                <c:pt idx="33">
                  <c:v>7.7180735303855297</c:v>
                </c:pt>
                <c:pt idx="34">
                  <c:v>7.8121606847447298</c:v>
                </c:pt>
                <c:pt idx="35">
                  <c:v>7.8491729610279197</c:v>
                </c:pt>
                <c:pt idx="36">
                  <c:v>7.8838484066699497</c:v>
                </c:pt>
                <c:pt idx="37">
                  <c:v>8.02065197866375</c:v>
                </c:pt>
                <c:pt idx="38">
                  <c:v>8.1191000651255898</c:v>
                </c:pt>
                <c:pt idx="39">
                  <c:v>8.2348189925117996</c:v>
                </c:pt>
                <c:pt idx="40">
                  <c:v>8.3474092331530301</c:v>
                </c:pt>
                <c:pt idx="41">
                  <c:v>8.5192726015322595</c:v>
                </c:pt>
                <c:pt idx="42">
                  <c:v>8.6547614186223694</c:v>
                </c:pt>
                <c:pt idx="43">
                  <c:v>8.7418918868681104</c:v>
                </c:pt>
                <c:pt idx="44">
                  <c:v>8.7743080226247407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30-274E-B349-9B3BB6A0E65A}"/>
            </c:ext>
          </c:extLst>
        </c:ser>
        <c:ser>
          <c:idx val="5"/>
          <c:order val="5"/>
          <c:tx>
            <c:strRef>
              <c:f>Sheet3!$G$3</c:f>
              <c:strCache>
                <c:ptCount val="1"/>
                <c:pt idx="0">
                  <c:v>Degree_degree_10_trunc</c:v>
                </c:pt>
              </c:strCache>
            </c:strRef>
          </c:tx>
          <c:spPr>
            <a:ln w="19050" cap="rnd">
              <a:solidFill>
                <a:schemeClr val="accent5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Sheet3!$G$4:$G$48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30-274E-B349-9B3BB6A0E65A}"/>
            </c:ext>
          </c:extLst>
        </c:ser>
        <c:ser>
          <c:idx val="6"/>
          <c:order val="6"/>
          <c:tx>
            <c:strRef>
              <c:f>Sheet3!$H$3</c:f>
              <c:strCache>
                <c:ptCount val="1"/>
                <c:pt idx="0">
                  <c:v>Degree_Aval_10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Sheet3!$H$4:$H$48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6.0023973973213103</c:v>
                </c:pt>
                <c:pt idx="2">
                  <c:v>5.6920272121517401</c:v>
                </c:pt>
                <c:pt idx="3">
                  <c:v>5.4186269626012997</c:v>
                </c:pt>
                <c:pt idx="4">
                  <c:v>5.1250014860112403</c:v>
                </c:pt>
                <c:pt idx="5">
                  <c:v>4.9146970876257399</c:v>
                </c:pt>
                <c:pt idx="6">
                  <c:v>4.7188880691960602</c:v>
                </c:pt>
                <c:pt idx="7">
                  <c:v>4.5805937669103498</c:v>
                </c:pt>
                <c:pt idx="8">
                  <c:v>4.4590348431147202</c:v>
                </c:pt>
                <c:pt idx="9">
                  <c:v>4.3378181375591502</c:v>
                </c:pt>
                <c:pt idx="10">
                  <c:v>4.2292128274404996</c:v>
                </c:pt>
                <c:pt idx="11">
                  <c:v>4.13014441653681</c:v>
                </c:pt>
                <c:pt idx="12">
                  <c:v>4.0534974435560596</c:v>
                </c:pt>
                <c:pt idx="13">
                  <c:v>3.9852862316573399</c:v>
                </c:pt>
                <c:pt idx="14">
                  <c:v>3.93772790067958</c:v>
                </c:pt>
                <c:pt idx="15">
                  <c:v>3.9023988370584499</c:v>
                </c:pt>
                <c:pt idx="16">
                  <c:v>3.8848024434083799</c:v>
                </c:pt>
                <c:pt idx="17">
                  <c:v>3.9053539817662801</c:v>
                </c:pt>
                <c:pt idx="18">
                  <c:v>3.9184523825211</c:v>
                </c:pt>
                <c:pt idx="19">
                  <c:v>3.91074219762683</c:v>
                </c:pt>
                <c:pt idx="20">
                  <c:v>3.9106191742906198</c:v>
                </c:pt>
                <c:pt idx="21">
                  <c:v>3.91167968903313</c:v>
                </c:pt>
                <c:pt idx="22">
                  <c:v>3.9169763977279501</c:v>
                </c:pt>
                <c:pt idx="23">
                  <c:v>3.9247137555456399</c:v>
                </c:pt>
                <c:pt idx="24">
                  <c:v>3.9356343546776902</c:v>
                </c:pt>
                <c:pt idx="25">
                  <c:v>3.9473327489005299</c:v>
                </c:pt>
                <c:pt idx="26">
                  <c:v>3.9623690091564501</c:v>
                </c:pt>
                <c:pt idx="27">
                  <c:v>4.0016018218562897</c:v>
                </c:pt>
                <c:pt idx="28">
                  <c:v>4.0284950646352398</c:v>
                </c:pt>
                <c:pt idx="29">
                  <c:v>4.08715385706149</c:v>
                </c:pt>
                <c:pt idx="30">
                  <c:v>4.1817711870209102</c:v>
                </c:pt>
                <c:pt idx="31">
                  <c:v>4.3019885521418999</c:v>
                </c:pt>
                <c:pt idx="32">
                  <c:v>4.5103462957511304</c:v>
                </c:pt>
                <c:pt idx="33">
                  <c:v>4.6170212710177996</c:v>
                </c:pt>
                <c:pt idx="34">
                  <c:v>4.6914013965106696</c:v>
                </c:pt>
                <c:pt idx="35">
                  <c:v>4.7459895430941996</c:v>
                </c:pt>
                <c:pt idx="36">
                  <c:v>4.7961943979364401</c:v>
                </c:pt>
                <c:pt idx="37">
                  <c:v>4.8702141812755801</c:v>
                </c:pt>
                <c:pt idx="38">
                  <c:v>4.9372788629442601</c:v>
                </c:pt>
                <c:pt idx="39">
                  <c:v>5.0087618525350504</c:v>
                </c:pt>
                <c:pt idx="40">
                  <c:v>5.0848465552159698</c:v>
                </c:pt>
                <c:pt idx="41">
                  <c:v>5.1739335534894799</c:v>
                </c:pt>
                <c:pt idx="42">
                  <c:v>5.2468803585197996</c:v>
                </c:pt>
                <c:pt idx="43">
                  <c:v>5.3024795822939996</c:v>
                </c:pt>
                <c:pt idx="44">
                  <c:v>5.3276916929898501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30-274E-B349-9B3BB6A0E65A}"/>
            </c:ext>
          </c:extLst>
        </c:ser>
        <c:ser>
          <c:idx val="7"/>
          <c:order val="7"/>
          <c:tx>
            <c:strRef>
              <c:f>Sheet3!$I$3</c:f>
              <c:strCache>
                <c:ptCount val="1"/>
                <c:pt idx="0">
                  <c:v>Degree_Aval_10_trunc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Sheet3!$I$4:$I$48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0-274E-B349-9B3BB6A0E65A}"/>
            </c:ext>
          </c:extLst>
        </c:ser>
        <c:ser>
          <c:idx val="8"/>
          <c:order val="8"/>
          <c:tx>
            <c:strRef>
              <c:f>Sheet3!$J$3</c:f>
              <c:strCache>
                <c:ptCount val="1"/>
                <c:pt idx="0">
                  <c:v>L_Pure</c:v>
                </c:pt>
              </c:strCache>
            </c:strRef>
          </c:tx>
          <c:spPr>
            <a:ln w="19050" cap="rnd">
              <a:solidFill>
                <a:srgbClr val="FFC000">
                  <a:alpha val="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Sheet3!$J$4:$J$48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0-274E-B349-9B3BB6A0E65A}"/>
            </c:ext>
          </c:extLst>
        </c:ser>
        <c:ser>
          <c:idx val="9"/>
          <c:order val="9"/>
          <c:tx>
            <c:strRef>
              <c:f>Sheet3!$K$3</c:f>
              <c:strCache>
                <c:ptCount val="1"/>
                <c:pt idx="0">
                  <c:v>L_Truncated</c:v>
                </c:pt>
              </c:strCache>
            </c:strRef>
          </c:tx>
          <c:spPr>
            <a:ln w="19050" cap="rnd">
              <a:solidFill>
                <a:srgbClr val="FFC000">
                  <a:alpha val="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Sheet3!$K$4:$K$48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0-274E-B349-9B3BB6A0E65A}"/>
            </c:ext>
          </c:extLst>
        </c:ser>
        <c:ser>
          <c:idx val="10"/>
          <c:order val="10"/>
          <c:tx>
            <c:strRef>
              <c:f>Sheet3!$L$3</c:f>
              <c:strCache>
                <c:ptCount val="1"/>
                <c:pt idx="0">
                  <c:v>Aval L_Trucated</c:v>
                </c:pt>
              </c:strCache>
            </c:strRef>
          </c:tx>
          <c:spPr>
            <a:ln w="19050" cap="rnd">
              <a:solidFill>
                <a:srgbClr val="FFC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Sheet3!$L$4:$L$48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0-274E-B349-9B3BB6A0E65A}"/>
            </c:ext>
          </c:extLst>
        </c:ser>
        <c:ser>
          <c:idx val="11"/>
          <c:order val="11"/>
          <c:tx>
            <c:strRef>
              <c:f>Sheet3!$M$3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chemeClr val="accent5">
                  <a:lumMod val="40000"/>
                  <a:lumOff val="60000"/>
                  <a:alpha val="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Sheet3!$M$4:$M$48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30-274E-B349-9B3BB6A0E65A}"/>
            </c:ext>
          </c:extLst>
        </c:ser>
        <c:ser>
          <c:idx val="12"/>
          <c:order val="12"/>
          <c:tx>
            <c:strRef>
              <c:f>Sheet3!$N$3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rgbClr val="FFC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Sheet3!$N$4:$N$48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130-274E-B349-9B3BB6A0E65A}"/>
            </c:ext>
          </c:extLst>
        </c:ser>
        <c:ser>
          <c:idx val="13"/>
          <c:order val="13"/>
          <c:tx>
            <c:strRef>
              <c:f>Sheet3!$O$3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rgbClr val="FFC000">
                  <a:alpha val="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Sheet3!$A$4:$A$48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Sheet3!$O$4:$O$48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130-274E-B349-9B3BB6A0E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443279"/>
        <c:axId val="1751483407"/>
      </c:scatterChart>
      <c:valAx>
        <c:axId val="160644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83407"/>
        <c:crosses val="autoZero"/>
        <c:crossBetween val="midCat"/>
      </c:valAx>
      <c:valAx>
        <c:axId val="17514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443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Sheet3!$B$53</c:f>
              <c:strCache>
                <c:ptCount val="1"/>
                <c:pt idx="0">
                  <c:v>Avalanche_aval_10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Sheet3!$B$54:$B$71</c:f>
              <c:numCache>
                <c:formatCode>General</c:formatCode>
                <c:ptCount val="18"/>
                <c:pt idx="0">
                  <c:v>2.36172880305211</c:v>
                </c:pt>
                <c:pt idx="1">
                  <c:v>2.37407046977988</c:v>
                </c:pt>
                <c:pt idx="2">
                  <c:v>2.4056450396242401</c:v>
                </c:pt>
                <c:pt idx="3">
                  <c:v>2.45471515765517</c:v>
                </c:pt>
                <c:pt idx="4">
                  <c:v>2.5121388091370802</c:v>
                </c:pt>
                <c:pt idx="5">
                  <c:v>2.6089990164252201</c:v>
                </c:pt>
                <c:pt idx="6">
                  <c:v>2.65688401171121</c:v>
                </c:pt>
                <c:pt idx="7">
                  <c:v>2.6885683497000601</c:v>
                </c:pt>
                <c:pt idx="8">
                  <c:v>2.7095278083591099</c:v>
                </c:pt>
                <c:pt idx="9">
                  <c:v>2.7284149522863199</c:v>
                </c:pt>
                <c:pt idx="10">
                  <c:v>2.7578506604644502</c:v>
                </c:pt>
                <c:pt idx="11">
                  <c:v>2.7832391348195098</c:v>
                </c:pt>
                <c:pt idx="12">
                  <c:v>2.8089985380870699</c:v>
                </c:pt>
                <c:pt idx="13">
                  <c:v>2.8369578437692602</c:v>
                </c:pt>
                <c:pt idx="14">
                  <c:v>2.8699185805537799</c:v>
                </c:pt>
                <c:pt idx="15">
                  <c:v>2.89540085880631</c:v>
                </c:pt>
                <c:pt idx="16">
                  <c:v>2.91450487976017</c:v>
                </c:pt>
                <c:pt idx="17">
                  <c:v>2.9237374066262798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9C-4D4E-B690-993D342EDCAB}"/>
            </c:ext>
          </c:extLst>
        </c:ser>
        <c:ser>
          <c:idx val="1"/>
          <c:order val="1"/>
          <c:tx>
            <c:strRef>
              <c:f>Sheet3!$C$53</c:f>
              <c:strCache>
                <c:ptCount val="1"/>
                <c:pt idx="0">
                  <c:v>Avalanche_aval_10_truc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Sheet3!$C$54:$C$71</c:f>
              <c:numCache>
                <c:formatCode>General</c:formatCode>
                <c:ptCount val="18"/>
                <c:pt idx="0">
                  <c:v>2.6600252817529002</c:v>
                </c:pt>
                <c:pt idx="1">
                  <c:v>2.6304664827534898</c:v>
                </c:pt>
                <c:pt idx="2">
                  <c:v>2.6150450058863699</c:v>
                </c:pt>
                <c:pt idx="3">
                  <c:v>2.6016895641262199</c:v>
                </c:pt>
                <c:pt idx="4">
                  <c:v>2.5874689667220601</c:v>
                </c:pt>
                <c:pt idx="5">
                  <c:v>2.5940427476431198</c:v>
                </c:pt>
                <c:pt idx="6">
                  <c:v>2.6015090862642301</c:v>
                </c:pt>
                <c:pt idx="7">
                  <c:v>2.60877267748833</c:v>
                </c:pt>
                <c:pt idx="8">
                  <c:v>2.6192247826555901</c:v>
                </c:pt>
                <c:pt idx="9">
                  <c:v>2.6259382686448598</c:v>
                </c:pt>
                <c:pt idx="10">
                  <c:v>2.6322560732873401</c:v>
                </c:pt>
                <c:pt idx="11">
                  <c:v>2.6373319411821901</c:v>
                </c:pt>
                <c:pt idx="12">
                  <c:v>2.64529995248864</c:v>
                </c:pt>
                <c:pt idx="13">
                  <c:v>2.64708433694019</c:v>
                </c:pt>
                <c:pt idx="14">
                  <c:v>2.6507271910968</c:v>
                </c:pt>
                <c:pt idx="15">
                  <c:v>2.6496332839038099</c:v>
                </c:pt>
                <c:pt idx="16">
                  <c:v>2.6423975972479798</c:v>
                </c:pt>
                <c:pt idx="17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9C-4D4E-B690-993D342EDCAB}"/>
            </c:ext>
          </c:extLst>
        </c:ser>
        <c:ser>
          <c:idx val="2"/>
          <c:order val="2"/>
          <c:tx>
            <c:strRef>
              <c:f>Sheet3!$D$53</c:f>
              <c:strCache>
                <c:ptCount val="1"/>
                <c:pt idx="0">
                  <c:v>Avalanche_Degree_10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Sheet3!$D$54:$D$71</c:f>
              <c:numCache>
                <c:formatCode>General</c:formatCode>
                <c:ptCount val="18"/>
                <c:pt idx="0">
                  <c:v>4.6654578462562304</c:v>
                </c:pt>
                <c:pt idx="1">
                  <c:v>4.64922338501587</c:v>
                </c:pt>
                <c:pt idx="2">
                  <c:v>4.7773601653868498</c:v>
                </c:pt>
                <c:pt idx="3">
                  <c:v>4.9135752761027502</c:v>
                </c:pt>
                <c:pt idx="4">
                  <c:v>5.0937274838756297</c:v>
                </c:pt>
                <c:pt idx="5">
                  <c:v>5.4665072394641099</c:v>
                </c:pt>
                <c:pt idx="6">
                  <c:v>5.5732500702245904</c:v>
                </c:pt>
                <c:pt idx="7">
                  <c:v>5.6111447893312603</c:v>
                </c:pt>
                <c:pt idx="8">
                  <c:v>5.5951084483914801</c:v>
                </c:pt>
                <c:pt idx="9">
                  <c:v>5.5689668771756002</c:v>
                </c:pt>
                <c:pt idx="10">
                  <c:v>5.5704134181871199</c:v>
                </c:pt>
                <c:pt idx="11">
                  <c:v>5.56604019312788</c:v>
                </c:pt>
                <c:pt idx="12">
                  <c:v>5.5810637124482403</c:v>
                </c:pt>
                <c:pt idx="13">
                  <c:v>5.6066722136045204</c:v>
                </c:pt>
                <c:pt idx="14">
                  <c:v>5.6354989953292698</c:v>
                </c:pt>
                <c:pt idx="15">
                  <c:v>5.6578586316956203</c:v>
                </c:pt>
                <c:pt idx="16">
                  <c:v>5.6664858034249699</c:v>
                </c:pt>
                <c:pt idx="17">
                  <c:v>5.6674893120724601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9C-4D4E-B690-993D342EDCAB}"/>
            </c:ext>
          </c:extLst>
        </c:ser>
        <c:ser>
          <c:idx val="3"/>
          <c:order val="3"/>
          <c:tx>
            <c:strRef>
              <c:f>Sheet3!$E$53</c:f>
              <c:strCache>
                <c:ptCount val="1"/>
                <c:pt idx="0">
                  <c:v>Avalanche_Degree_10_trunc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Sheet3!$E$54:$E$71</c:f>
              <c:numCache>
                <c:formatCode>General</c:formatCode>
                <c:ptCount val="18"/>
                <c:pt idx="0">
                  <c:v>2.79551292228102</c:v>
                </c:pt>
                <c:pt idx="1">
                  <c:v>2.7732625103621502</c:v>
                </c:pt>
                <c:pt idx="2">
                  <c:v>2.75379949223947</c:v>
                </c:pt>
                <c:pt idx="3">
                  <c:v>2.6250082250859501</c:v>
                </c:pt>
                <c:pt idx="4">
                  <c:v>2.5839257593335998</c:v>
                </c:pt>
                <c:pt idx="5">
                  <c:v>2.6431893560659199</c:v>
                </c:pt>
                <c:pt idx="6">
                  <c:v>2.6719524890013702</c:v>
                </c:pt>
                <c:pt idx="7">
                  <c:v>2.6987264325312399</c:v>
                </c:pt>
                <c:pt idx="8">
                  <c:v>2.7383321597596999</c:v>
                </c:pt>
                <c:pt idx="9">
                  <c:v>2.6952606751286501</c:v>
                </c:pt>
                <c:pt idx="10">
                  <c:v>2.6782256634899202</c:v>
                </c:pt>
                <c:pt idx="11">
                  <c:v>2.7874046539075201</c:v>
                </c:pt>
                <c:pt idx="12">
                  <c:v>2.8308451235429</c:v>
                </c:pt>
                <c:pt idx="13">
                  <c:v>2.8659251804942398</c:v>
                </c:pt>
                <c:pt idx="14">
                  <c:v>2.8600805107053202</c:v>
                </c:pt>
                <c:pt idx="15">
                  <c:v>2.8338259402135901</c:v>
                </c:pt>
                <c:pt idx="16">
                  <c:v>2.8254247797479199</c:v>
                </c:pt>
                <c:pt idx="17">
                  <c:v>2.8144630875261498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9C-4D4E-B690-993D342EDCAB}"/>
            </c:ext>
          </c:extLst>
        </c:ser>
        <c:ser>
          <c:idx val="4"/>
          <c:order val="4"/>
          <c:tx>
            <c:strRef>
              <c:f>Sheet3!$F$53</c:f>
              <c:strCache>
                <c:ptCount val="1"/>
                <c:pt idx="0">
                  <c:v>Degree_degree_10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Sheet3!$F$54:$F$71</c:f>
              <c:numCache>
                <c:formatCode>General</c:formatCode>
                <c:ptCount val="18"/>
                <c:pt idx="0">
                  <c:v>6.1553824148710596</c:v>
                </c:pt>
                <c:pt idx="1">
                  <c:v>6.1791498160832496</c:v>
                </c:pt>
                <c:pt idx="2">
                  <c:v>6.3648570935866804</c:v>
                </c:pt>
                <c:pt idx="3">
                  <c:v>6.6525165010400196</c:v>
                </c:pt>
                <c:pt idx="4">
                  <c:v>6.9975752720703799</c:v>
                </c:pt>
                <c:pt idx="5">
                  <c:v>7.5546470969325901</c:v>
                </c:pt>
                <c:pt idx="6">
                  <c:v>7.7180735303855297</c:v>
                </c:pt>
                <c:pt idx="7">
                  <c:v>7.8121606847447298</c:v>
                </c:pt>
                <c:pt idx="8">
                  <c:v>7.8491729610279197</c:v>
                </c:pt>
                <c:pt idx="9">
                  <c:v>7.8838484066699497</c:v>
                </c:pt>
                <c:pt idx="10">
                  <c:v>8.02065197866375</c:v>
                </c:pt>
                <c:pt idx="11">
                  <c:v>8.1191000651255898</c:v>
                </c:pt>
                <c:pt idx="12">
                  <c:v>8.2348189925117996</c:v>
                </c:pt>
                <c:pt idx="13">
                  <c:v>8.3474092331530301</c:v>
                </c:pt>
                <c:pt idx="14">
                  <c:v>8.5192726015322595</c:v>
                </c:pt>
                <c:pt idx="15">
                  <c:v>8.6547614186223694</c:v>
                </c:pt>
                <c:pt idx="16">
                  <c:v>8.7418918868681104</c:v>
                </c:pt>
                <c:pt idx="17">
                  <c:v>8.7743080226247407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9C-4D4E-B690-993D342EDCAB}"/>
            </c:ext>
          </c:extLst>
        </c:ser>
        <c:ser>
          <c:idx val="5"/>
          <c:order val="5"/>
          <c:tx>
            <c:strRef>
              <c:f>Sheet3!$G$53</c:f>
              <c:strCache>
                <c:ptCount val="1"/>
                <c:pt idx="0">
                  <c:v>Degree_degree_10_trunc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Sheet3!$G$54:$G$71</c:f>
              <c:numCache>
                <c:formatCode>General</c:formatCode>
                <c:ptCount val="18"/>
                <c:pt idx="0">
                  <c:v>5.7093248979325697</c:v>
                </c:pt>
                <c:pt idx="1">
                  <c:v>5.6067420712937004</c:v>
                </c:pt>
                <c:pt idx="2">
                  <c:v>5.2457152611604601</c:v>
                </c:pt>
                <c:pt idx="3">
                  <c:v>2.8037927787899699</c:v>
                </c:pt>
                <c:pt idx="4">
                  <c:v>2.6819420682691999</c:v>
                </c:pt>
                <c:pt idx="5">
                  <c:v>2.6157449468512901</c:v>
                </c:pt>
                <c:pt idx="6">
                  <c:v>2.6459004939262298</c:v>
                </c:pt>
                <c:pt idx="7">
                  <c:v>2.6434059022301502</c:v>
                </c:pt>
                <c:pt idx="8">
                  <c:v>2.66842566384291</c:v>
                </c:pt>
                <c:pt idx="9">
                  <c:v>2.6770456683566901</c:v>
                </c:pt>
                <c:pt idx="10">
                  <c:v>2.6577851208587999</c:v>
                </c:pt>
                <c:pt idx="11">
                  <c:v>2.60881004494497</c:v>
                </c:pt>
                <c:pt idx="12">
                  <c:v>2.6010197382865199</c:v>
                </c:pt>
                <c:pt idx="13">
                  <c:v>2.6195097623675601</c:v>
                </c:pt>
                <c:pt idx="14">
                  <c:v>2.5939337391216002</c:v>
                </c:pt>
                <c:pt idx="15">
                  <c:v>2.5786775084042999</c:v>
                </c:pt>
                <c:pt idx="16">
                  <c:v>2.5681968926635501</c:v>
                </c:pt>
                <c:pt idx="17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9C-4D4E-B690-993D342EDCAB}"/>
            </c:ext>
          </c:extLst>
        </c:ser>
        <c:ser>
          <c:idx val="6"/>
          <c:order val="6"/>
          <c:tx>
            <c:strRef>
              <c:f>Sheet3!$H$53</c:f>
              <c:strCache>
                <c:ptCount val="1"/>
                <c:pt idx="0">
                  <c:v>Degree_Aval_10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Sheet3!$H$54:$H$71</c:f>
              <c:numCache>
                <c:formatCode>General</c:formatCode>
                <c:ptCount val="18"/>
                <c:pt idx="0">
                  <c:v>4.0016018218562897</c:v>
                </c:pt>
                <c:pt idx="1">
                  <c:v>4.0284950646352398</c:v>
                </c:pt>
                <c:pt idx="2">
                  <c:v>4.08715385706149</c:v>
                </c:pt>
                <c:pt idx="3">
                  <c:v>4.1817711870209102</c:v>
                </c:pt>
                <c:pt idx="4">
                  <c:v>4.3019885521418999</c:v>
                </c:pt>
                <c:pt idx="5">
                  <c:v>4.5103462957511304</c:v>
                </c:pt>
                <c:pt idx="6">
                  <c:v>4.6170212710177996</c:v>
                </c:pt>
                <c:pt idx="7">
                  <c:v>4.6914013965106696</c:v>
                </c:pt>
                <c:pt idx="8">
                  <c:v>4.7459895430941996</c:v>
                </c:pt>
                <c:pt idx="9">
                  <c:v>4.7961943979364401</c:v>
                </c:pt>
                <c:pt idx="10">
                  <c:v>4.8702141812755801</c:v>
                </c:pt>
                <c:pt idx="11">
                  <c:v>4.9372788629442601</c:v>
                </c:pt>
                <c:pt idx="12">
                  <c:v>5.0087618525350504</c:v>
                </c:pt>
                <c:pt idx="13">
                  <c:v>5.0848465552159698</c:v>
                </c:pt>
                <c:pt idx="14">
                  <c:v>5.1739335534894799</c:v>
                </c:pt>
                <c:pt idx="15">
                  <c:v>5.2468803585197996</c:v>
                </c:pt>
                <c:pt idx="16">
                  <c:v>5.3024795822939996</c:v>
                </c:pt>
                <c:pt idx="17">
                  <c:v>5.3276916929898501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9C-4D4E-B690-993D342EDCAB}"/>
            </c:ext>
          </c:extLst>
        </c:ser>
        <c:ser>
          <c:idx val="7"/>
          <c:order val="7"/>
          <c:tx>
            <c:strRef>
              <c:f>Sheet3!$I$53</c:f>
              <c:strCache>
                <c:ptCount val="1"/>
                <c:pt idx="0">
                  <c:v>Degree_Aval_10_trunc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Sheet3!$I$54:$I$71</c:f>
              <c:numCache>
                <c:formatCode>General</c:formatCode>
                <c:ptCount val="18"/>
                <c:pt idx="0">
                  <c:v>5.7359206060001702</c:v>
                </c:pt>
                <c:pt idx="1">
                  <c:v>5.6384701932482004</c:v>
                </c:pt>
                <c:pt idx="2">
                  <c:v>5.2728102304506699</c:v>
                </c:pt>
                <c:pt idx="3">
                  <c:v>2.8226049107650399</c:v>
                </c:pt>
                <c:pt idx="4">
                  <c:v>2.7361663008587702</c:v>
                </c:pt>
                <c:pt idx="5">
                  <c:v>2.7428615375738001</c:v>
                </c:pt>
                <c:pt idx="6">
                  <c:v>2.7375433954487001</c:v>
                </c:pt>
                <c:pt idx="7">
                  <c:v>2.7137598256845501</c:v>
                </c:pt>
                <c:pt idx="8">
                  <c:v>2.7011029776194202</c:v>
                </c:pt>
                <c:pt idx="9">
                  <c:v>2.6964762593991298</c:v>
                </c:pt>
                <c:pt idx="10">
                  <c:v>2.6744749854127399</c:v>
                </c:pt>
                <c:pt idx="11">
                  <c:v>2.6598855716038798</c:v>
                </c:pt>
                <c:pt idx="12">
                  <c:v>2.6591492225029798</c:v>
                </c:pt>
                <c:pt idx="13">
                  <c:v>2.67900586617806</c:v>
                </c:pt>
                <c:pt idx="14">
                  <c:v>2.7082677742732399</c:v>
                </c:pt>
                <c:pt idx="15">
                  <c:v>2.6936336426271401</c:v>
                </c:pt>
                <c:pt idx="16">
                  <c:v>2.6339146068694599</c:v>
                </c:pt>
                <c:pt idx="17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C-4D4E-B690-993D342EDCAB}"/>
            </c:ext>
          </c:extLst>
        </c:ser>
        <c:ser>
          <c:idx val="8"/>
          <c:order val="8"/>
          <c:tx>
            <c:strRef>
              <c:f>Sheet3!$J$53</c:f>
              <c:strCache>
                <c:ptCount val="1"/>
                <c:pt idx="0">
                  <c:v>L_Pure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Sheet3!$J$54:$J$71</c:f>
              <c:numCache>
                <c:formatCode>General</c:formatCode>
                <c:ptCount val="18"/>
                <c:pt idx="0">
                  <c:v>4.4743707511865098</c:v>
                </c:pt>
                <c:pt idx="1">
                  <c:v>4.48636831214686</c:v>
                </c:pt>
                <c:pt idx="2">
                  <c:v>4.5131584842301402</c:v>
                </c:pt>
                <c:pt idx="3">
                  <c:v>4.5523023432281402</c:v>
                </c:pt>
                <c:pt idx="4">
                  <c:v>4.6000187011520204</c:v>
                </c:pt>
                <c:pt idx="5">
                  <c:v>4.67888291432096</c:v>
                </c:pt>
                <c:pt idx="6">
                  <c:v>4.71897496414421</c:v>
                </c:pt>
                <c:pt idx="7">
                  <c:v>4.7466771484324797</c:v>
                </c:pt>
                <c:pt idx="8">
                  <c:v>4.7657735077141101</c:v>
                </c:pt>
                <c:pt idx="9">
                  <c:v>4.78296327997524</c:v>
                </c:pt>
                <c:pt idx="10">
                  <c:v>4.8094805286360804</c:v>
                </c:pt>
                <c:pt idx="11">
                  <c:v>4.8315227290801097</c:v>
                </c:pt>
                <c:pt idx="12">
                  <c:v>4.8532180821182402</c:v>
                </c:pt>
                <c:pt idx="13">
                  <c:v>4.8760076657346003</c:v>
                </c:pt>
                <c:pt idx="14">
                  <c:v>4.9031920636392599</c:v>
                </c:pt>
                <c:pt idx="15">
                  <c:v>4.9245907462418499</c:v>
                </c:pt>
                <c:pt idx="16">
                  <c:v>4.9395218444361797</c:v>
                </c:pt>
                <c:pt idx="17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C-4D4E-B690-993D342EDCAB}"/>
            </c:ext>
          </c:extLst>
        </c:ser>
        <c:ser>
          <c:idx val="9"/>
          <c:order val="9"/>
          <c:tx>
            <c:strRef>
              <c:f>Sheet3!$K$53</c:f>
              <c:strCache>
                <c:ptCount val="1"/>
                <c:pt idx="0">
                  <c:v>L_Truncated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Sheet3!$K$54:$K$71</c:f>
              <c:numCache>
                <c:formatCode>General</c:formatCode>
                <c:ptCount val="18"/>
                <c:pt idx="0">
                  <c:v>5.7093248979325697</c:v>
                </c:pt>
                <c:pt idx="1">
                  <c:v>5.6067420712937004</c:v>
                </c:pt>
                <c:pt idx="2">
                  <c:v>5.2457152611604601</c:v>
                </c:pt>
                <c:pt idx="3">
                  <c:v>2.8037927787899699</c:v>
                </c:pt>
                <c:pt idx="4">
                  <c:v>2.6819420682691999</c:v>
                </c:pt>
                <c:pt idx="5">
                  <c:v>2.6157449468512901</c:v>
                </c:pt>
                <c:pt idx="6">
                  <c:v>2.6459004939262298</c:v>
                </c:pt>
                <c:pt idx="7">
                  <c:v>2.6434059022301502</c:v>
                </c:pt>
                <c:pt idx="8">
                  <c:v>2.66842566384291</c:v>
                </c:pt>
                <c:pt idx="9">
                  <c:v>2.6770456683566901</c:v>
                </c:pt>
                <c:pt idx="10">
                  <c:v>2.6577851208587999</c:v>
                </c:pt>
                <c:pt idx="11">
                  <c:v>2.60881004494497</c:v>
                </c:pt>
                <c:pt idx="12">
                  <c:v>2.6010197382865199</c:v>
                </c:pt>
                <c:pt idx="13">
                  <c:v>2.6195097623675601</c:v>
                </c:pt>
                <c:pt idx="14">
                  <c:v>2.5939337391216002</c:v>
                </c:pt>
                <c:pt idx="15">
                  <c:v>2.5786775084042999</c:v>
                </c:pt>
                <c:pt idx="16">
                  <c:v>2.5681968926635501</c:v>
                </c:pt>
                <c:pt idx="17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C-4D4E-B690-993D342EDCAB}"/>
            </c:ext>
          </c:extLst>
        </c:ser>
        <c:ser>
          <c:idx val="10"/>
          <c:order val="10"/>
          <c:tx>
            <c:strRef>
              <c:f>Sheet3!$L$53</c:f>
              <c:strCache>
                <c:ptCount val="1"/>
                <c:pt idx="0">
                  <c:v>Aval L_Trucated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Sheet3!$L$54:$L$71</c:f>
              <c:numCache>
                <c:formatCode>General</c:formatCode>
                <c:ptCount val="18"/>
                <c:pt idx="0">
                  <c:v>2.6600252817529002</c:v>
                </c:pt>
                <c:pt idx="1">
                  <c:v>2.6304664827534898</c:v>
                </c:pt>
                <c:pt idx="2">
                  <c:v>2.6150450058863699</c:v>
                </c:pt>
                <c:pt idx="3">
                  <c:v>2.6016895641262199</c:v>
                </c:pt>
                <c:pt idx="4">
                  <c:v>2.5874689667220601</c:v>
                </c:pt>
                <c:pt idx="5">
                  <c:v>2.5940427476431198</c:v>
                </c:pt>
                <c:pt idx="6">
                  <c:v>2.6015090862642301</c:v>
                </c:pt>
                <c:pt idx="7">
                  <c:v>2.60877267748833</c:v>
                </c:pt>
                <c:pt idx="8">
                  <c:v>2.6192247826555901</c:v>
                </c:pt>
                <c:pt idx="9">
                  <c:v>2.6259382686448598</c:v>
                </c:pt>
                <c:pt idx="10">
                  <c:v>2.6322560732873401</c:v>
                </c:pt>
                <c:pt idx="11">
                  <c:v>2.6373319411821901</c:v>
                </c:pt>
                <c:pt idx="12">
                  <c:v>2.64529995248864</c:v>
                </c:pt>
                <c:pt idx="13">
                  <c:v>2.64708433694019</c:v>
                </c:pt>
                <c:pt idx="14">
                  <c:v>2.6507271910968</c:v>
                </c:pt>
                <c:pt idx="15">
                  <c:v>2.6496332839038099</c:v>
                </c:pt>
                <c:pt idx="16">
                  <c:v>2.6423975972479798</c:v>
                </c:pt>
                <c:pt idx="17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C-4D4E-B690-993D342EDCAB}"/>
            </c:ext>
          </c:extLst>
        </c:ser>
        <c:ser>
          <c:idx val="11"/>
          <c:order val="11"/>
          <c:tx>
            <c:strRef>
              <c:f>Sheet3!$M$53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Sheet3!$M$54:$M$71</c:f>
              <c:numCache>
                <c:formatCode>General</c:formatCode>
                <c:ptCount val="18"/>
                <c:pt idx="0">
                  <c:v>2.9445461828442698</c:v>
                </c:pt>
                <c:pt idx="1">
                  <c:v>2.9532041499095398</c:v>
                </c:pt>
                <c:pt idx="2">
                  <c:v>2.9740013247779702</c:v>
                </c:pt>
                <c:pt idx="3">
                  <c:v>3.0043208997300801</c:v>
                </c:pt>
                <c:pt idx="4">
                  <c:v>3.03998488819528</c:v>
                </c:pt>
                <c:pt idx="5">
                  <c:v>3.09841354497043</c:v>
                </c:pt>
                <c:pt idx="6">
                  <c:v>3.1302696907034</c:v>
                </c:pt>
                <c:pt idx="7">
                  <c:v>3.15322727456092</c:v>
                </c:pt>
                <c:pt idx="8">
                  <c:v>3.1699421348255501</c:v>
                </c:pt>
                <c:pt idx="9">
                  <c:v>3.1854200677711302</c:v>
                </c:pt>
                <c:pt idx="10">
                  <c:v>3.2070182559301301</c:v>
                </c:pt>
                <c:pt idx="11">
                  <c:v>3.2262744087041799</c:v>
                </c:pt>
                <c:pt idx="12">
                  <c:v>3.2456276238637001</c:v>
                </c:pt>
                <c:pt idx="13">
                  <c:v>3.26603174174226</c:v>
                </c:pt>
                <c:pt idx="14">
                  <c:v>3.28903840602498</c:v>
                </c:pt>
                <c:pt idx="15">
                  <c:v>3.3078696473620699</c:v>
                </c:pt>
                <c:pt idx="16">
                  <c:v>3.3223288205866499</c:v>
                </c:pt>
                <c:pt idx="17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9C-4D4E-B690-993D342EDCAB}"/>
            </c:ext>
          </c:extLst>
        </c:ser>
        <c:ser>
          <c:idx val="12"/>
          <c:order val="12"/>
          <c:tx>
            <c:strRef>
              <c:f>Sheet3!$N$53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Sheet3!$N$54:$N$71</c:f>
              <c:numCache>
                <c:formatCode>General</c:formatCode>
                <c:ptCount val="18"/>
                <c:pt idx="0">
                  <c:v>2.6066132998812002</c:v>
                </c:pt>
                <c:pt idx="1">
                  <c:v>2.61268598853971</c:v>
                </c:pt>
                <c:pt idx="2">
                  <c:v>2.6227743806203101</c:v>
                </c:pt>
                <c:pt idx="3">
                  <c:v>2.63244534621322</c:v>
                </c:pt>
                <c:pt idx="4">
                  <c:v>2.63883406566364</c:v>
                </c:pt>
                <c:pt idx="5">
                  <c:v>2.6403918820140202</c:v>
                </c:pt>
                <c:pt idx="6">
                  <c:v>2.6454082520411699</c:v>
                </c:pt>
                <c:pt idx="7">
                  <c:v>2.65019727794426</c:v>
                </c:pt>
                <c:pt idx="8">
                  <c:v>2.6541194087168898</c:v>
                </c:pt>
                <c:pt idx="9">
                  <c:v>2.6576730507837101</c:v>
                </c:pt>
                <c:pt idx="10">
                  <c:v>2.6609598236063601</c:v>
                </c:pt>
                <c:pt idx="11">
                  <c:v>2.6639418435290199</c:v>
                </c:pt>
                <c:pt idx="12">
                  <c:v>2.66700859779414</c:v>
                </c:pt>
                <c:pt idx="13">
                  <c:v>2.6696507031521399</c:v>
                </c:pt>
                <c:pt idx="14">
                  <c:v>2.6729873503780701</c:v>
                </c:pt>
                <c:pt idx="15">
                  <c:v>2.6783362455229498</c:v>
                </c:pt>
                <c:pt idx="16">
                  <c:v>2.6894331976374999</c:v>
                </c:pt>
                <c:pt idx="17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79C-4D4E-B690-993D342EDCAB}"/>
            </c:ext>
          </c:extLst>
        </c:ser>
        <c:ser>
          <c:idx val="13"/>
          <c:order val="13"/>
          <c:tx>
            <c:strRef>
              <c:f>Sheet3!$O$53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Sheet3!$A$54:$A$71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xVal>
          <c:yVal>
            <c:numRef>
              <c:f>Sheet3!$O$54:$O$71</c:f>
              <c:numCache>
                <c:formatCode>General</c:formatCode>
                <c:ptCount val="18"/>
                <c:pt idx="0">
                  <c:v>2.4198168104515299</c:v>
                </c:pt>
                <c:pt idx="1">
                  <c:v>2.4193508208305801</c:v>
                </c:pt>
                <c:pt idx="2">
                  <c:v>2.4233392225888801</c:v>
                </c:pt>
                <c:pt idx="3">
                  <c:v>2.4295204436406199</c:v>
                </c:pt>
                <c:pt idx="4">
                  <c:v>2.43348722820937</c:v>
                </c:pt>
                <c:pt idx="5">
                  <c:v>2.43525284815381</c:v>
                </c:pt>
                <c:pt idx="6">
                  <c:v>2.4390164740006202</c:v>
                </c:pt>
                <c:pt idx="7">
                  <c:v>2.4425572238991</c:v>
                </c:pt>
                <c:pt idx="8">
                  <c:v>2.4460007356578002</c:v>
                </c:pt>
                <c:pt idx="9">
                  <c:v>2.4491182296337199</c:v>
                </c:pt>
                <c:pt idx="10">
                  <c:v>2.4522229128302602</c:v>
                </c:pt>
                <c:pt idx="11">
                  <c:v>2.4547926915235601</c:v>
                </c:pt>
                <c:pt idx="12">
                  <c:v>2.4568568454898201</c:v>
                </c:pt>
                <c:pt idx="13">
                  <c:v>2.4583334532553098</c:v>
                </c:pt>
                <c:pt idx="14">
                  <c:v>2.4600110689098802</c:v>
                </c:pt>
                <c:pt idx="15">
                  <c:v>2.4626289823068701</c:v>
                </c:pt>
                <c:pt idx="16">
                  <c:v>2.4655629698215402</c:v>
                </c:pt>
                <c:pt idx="17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79C-4D4E-B690-993D342ED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790303"/>
        <c:axId val="1385283407"/>
      </c:scatterChart>
      <c:valAx>
        <c:axId val="212979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83407"/>
        <c:crosses val="autoZero"/>
        <c:crossBetween val="midCat"/>
      </c:valAx>
      <c:valAx>
        <c:axId val="13852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9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Filters!$B$3</c:f>
              <c:strCache>
                <c:ptCount val="1"/>
                <c:pt idx="0">
                  <c:v>Avalanche_aval_10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Filters!$B$4:$B$48</c:f>
              <c:numCache>
                <c:formatCode>General</c:formatCode>
                <c:ptCount val="45"/>
                <c:pt idx="0">
                  <c:v>6.0426768005278104</c:v>
                </c:pt>
                <c:pt idx="1">
                  <c:v>5.5628118767711303</c:v>
                </c:pt>
                <c:pt idx="2">
                  <c:v>4.9765111158635804</c:v>
                </c:pt>
                <c:pt idx="3">
                  <c:v>4.4899478158876702</c:v>
                </c:pt>
                <c:pt idx="4">
                  <c:v>4.0069300530751404</c:v>
                </c:pt>
                <c:pt idx="5">
                  <c:v>3.6834026256558801</c:v>
                </c:pt>
                <c:pt idx="6">
                  <c:v>3.41545714367183</c:v>
                </c:pt>
                <c:pt idx="7">
                  <c:v>3.2170990475683601</c:v>
                </c:pt>
                <c:pt idx="8">
                  <c:v>3.0556360305827099</c:v>
                </c:pt>
                <c:pt idx="9">
                  <c:v>2.9081051542832501</c:v>
                </c:pt>
                <c:pt idx="10">
                  <c:v>2.7737208109768998</c:v>
                </c:pt>
                <c:pt idx="11">
                  <c:v>2.6609614248323998</c:v>
                </c:pt>
                <c:pt idx="12">
                  <c:v>2.5708867929857901</c:v>
                </c:pt>
                <c:pt idx="13">
                  <c:v>2.49752223487318</c:v>
                </c:pt>
                <c:pt idx="14">
                  <c:v>2.44493846545552</c:v>
                </c:pt>
                <c:pt idx="15">
                  <c:v>2.4060362894012202</c:v>
                </c:pt>
                <c:pt idx="16">
                  <c:v>2.3821602052004498</c:v>
                </c:pt>
                <c:pt idx="17">
                  <c:v>2.3874350449122299</c:v>
                </c:pt>
                <c:pt idx="18">
                  <c:v>2.38622170712951</c:v>
                </c:pt>
                <c:pt idx="19">
                  <c:v>2.3695413833423098</c:v>
                </c:pt>
                <c:pt idx="20">
                  <c:v>2.3593832552436802</c:v>
                </c:pt>
                <c:pt idx="21">
                  <c:v>2.3488462726749599</c:v>
                </c:pt>
                <c:pt idx="22">
                  <c:v>2.3428837676104002</c:v>
                </c:pt>
                <c:pt idx="23">
                  <c:v>2.3394143911694698</c:v>
                </c:pt>
                <c:pt idx="24">
                  <c:v>2.3388834781835999</c:v>
                </c:pt>
                <c:pt idx="25">
                  <c:v>2.33952932861953</c:v>
                </c:pt>
                <c:pt idx="26">
                  <c:v>2.3428410379411901</c:v>
                </c:pt>
                <c:pt idx="27">
                  <c:v>2.36172880305211</c:v>
                </c:pt>
                <c:pt idx="28">
                  <c:v>2.37407046977988</c:v>
                </c:pt>
                <c:pt idx="29">
                  <c:v>2.4056450396242401</c:v>
                </c:pt>
                <c:pt idx="30">
                  <c:v>2.45471515765517</c:v>
                </c:pt>
                <c:pt idx="31">
                  <c:v>2.5121388091370802</c:v>
                </c:pt>
                <c:pt idx="32">
                  <c:v>2.6089990164252201</c:v>
                </c:pt>
                <c:pt idx="33">
                  <c:v>2.65688401171121</c:v>
                </c:pt>
                <c:pt idx="34">
                  <c:v>2.6885683497000601</c:v>
                </c:pt>
                <c:pt idx="35">
                  <c:v>2.7095278083591099</c:v>
                </c:pt>
                <c:pt idx="36">
                  <c:v>2.7284149522863199</c:v>
                </c:pt>
                <c:pt idx="37">
                  <c:v>2.7578506604644502</c:v>
                </c:pt>
                <c:pt idx="38">
                  <c:v>2.7832391348195098</c:v>
                </c:pt>
                <c:pt idx="39">
                  <c:v>2.8089985380870699</c:v>
                </c:pt>
                <c:pt idx="40">
                  <c:v>2.8369578437692602</c:v>
                </c:pt>
                <c:pt idx="41">
                  <c:v>2.8699185805537799</c:v>
                </c:pt>
                <c:pt idx="42">
                  <c:v>2.89540085880631</c:v>
                </c:pt>
                <c:pt idx="43">
                  <c:v>2.91450487976017</c:v>
                </c:pt>
                <c:pt idx="44">
                  <c:v>2.9237374066262798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5-C14D-86E0-B3B19125157F}"/>
            </c:ext>
          </c:extLst>
        </c:ser>
        <c:ser>
          <c:idx val="1"/>
          <c:order val="1"/>
          <c:tx>
            <c:strRef>
              <c:f>Filters!$C$3</c:f>
              <c:strCache>
                <c:ptCount val="1"/>
                <c:pt idx="0">
                  <c:v>Avalanche_aval_4</c:v>
                </c:pt>
              </c:strCache>
            </c:strRef>
          </c:tx>
          <c:spPr>
            <a:ln w="19050" cap="rnd">
              <a:noFill/>
              <a:round/>
            </a:ln>
            <a:effectLst>
              <a:glow>
                <a:schemeClr val="accent1"/>
              </a:glow>
              <a:outerShdw blurRad="1270000" dist="2540000" dir="21540000" sx="200000" sy="200000" algn="ctr" rotWithShape="0">
                <a:srgbClr val="000000">
                  <a:alpha val="0"/>
                </a:srgb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>
                <a:glow>
                  <a:schemeClr val="accent1"/>
                </a:glow>
                <a:outerShdw blurRad="1270000" dist="2540000" dir="21540000" sx="200000" sy="200000" algn="ctr" rotWithShape="0">
                  <a:srgbClr val="000000">
                    <a:alpha val="0"/>
                  </a:srgbClr>
                </a:outerShdw>
              </a:effectLst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Filters!$C$4:$C$48</c:f>
              <c:numCache>
                <c:formatCode>General</c:formatCode>
                <c:ptCount val="45"/>
                <c:pt idx="0">
                  <c:v>4.7445252907255604</c:v>
                </c:pt>
                <c:pt idx="1">
                  <c:v>4.6919442213493197</c:v>
                </c:pt>
                <c:pt idx="2">
                  <c:v>4.55866548608115</c:v>
                </c:pt>
                <c:pt idx="3">
                  <c:v>4.4007883315482799</c:v>
                </c:pt>
                <c:pt idx="4">
                  <c:v>4.2158538910164998</c:v>
                </c:pt>
                <c:pt idx="5">
                  <c:v>4.0581322757399301</c:v>
                </c:pt>
                <c:pt idx="6">
                  <c:v>3.9063031489549398</c:v>
                </c:pt>
                <c:pt idx="7">
                  <c:v>3.7669992082325798</c:v>
                </c:pt>
                <c:pt idx="8">
                  <c:v>3.6396635183505199</c:v>
                </c:pt>
                <c:pt idx="9">
                  <c:v>3.5140773274721102</c:v>
                </c:pt>
                <c:pt idx="10">
                  <c:v>3.39070855775614</c:v>
                </c:pt>
                <c:pt idx="11">
                  <c:v>3.2782755780733299</c:v>
                </c:pt>
                <c:pt idx="12">
                  <c:v>3.1799338421438601</c:v>
                </c:pt>
                <c:pt idx="13">
                  <c:v>3.0938412260988399</c:v>
                </c:pt>
                <c:pt idx="14">
                  <c:v>3.0253062589490498</c:v>
                </c:pt>
                <c:pt idx="15">
                  <c:v>2.9710856461455601</c:v>
                </c:pt>
                <c:pt idx="16">
                  <c:v>2.9286245923662002</c:v>
                </c:pt>
                <c:pt idx="17">
                  <c:v>2.90799966963481</c:v>
                </c:pt>
                <c:pt idx="18">
                  <c:v>2.8879793795340101</c:v>
                </c:pt>
                <c:pt idx="19">
                  <c:v>2.8606054142813</c:v>
                </c:pt>
                <c:pt idx="20">
                  <c:v>2.8405551900302202</c:v>
                </c:pt>
                <c:pt idx="21">
                  <c:v>2.8227212745730799</c:v>
                </c:pt>
                <c:pt idx="22">
                  <c:v>2.8105364711945202</c:v>
                </c:pt>
                <c:pt idx="23">
                  <c:v>2.8025375383022602</c:v>
                </c:pt>
                <c:pt idx="24">
                  <c:v>2.79775747422058</c:v>
                </c:pt>
                <c:pt idx="25">
                  <c:v>2.7965066536104102</c:v>
                </c:pt>
                <c:pt idx="26">
                  <c:v>2.7985828812368099</c:v>
                </c:pt>
                <c:pt idx="27">
                  <c:v>2.81255162718795</c:v>
                </c:pt>
                <c:pt idx="28">
                  <c:v>2.8221847392176098</c:v>
                </c:pt>
                <c:pt idx="29">
                  <c:v>2.8460102459454899</c:v>
                </c:pt>
                <c:pt idx="30">
                  <c:v>2.88141400557131</c:v>
                </c:pt>
                <c:pt idx="31">
                  <c:v>2.9227810198664899</c:v>
                </c:pt>
                <c:pt idx="32">
                  <c:v>2.9909335734653202</c:v>
                </c:pt>
                <c:pt idx="33">
                  <c:v>3.0269562961802099</c:v>
                </c:pt>
                <c:pt idx="34">
                  <c:v>3.05227911365788</c:v>
                </c:pt>
                <c:pt idx="35">
                  <c:v>3.0703626601473899</c:v>
                </c:pt>
                <c:pt idx="36">
                  <c:v>3.0870433735319001</c:v>
                </c:pt>
                <c:pt idx="37">
                  <c:v>3.11085954201394</c:v>
                </c:pt>
                <c:pt idx="38">
                  <c:v>3.1320559743483001</c:v>
                </c:pt>
                <c:pt idx="39">
                  <c:v>3.1534567065174599</c:v>
                </c:pt>
                <c:pt idx="40">
                  <c:v>3.1760505783084199</c:v>
                </c:pt>
                <c:pt idx="41">
                  <c:v>3.2018400114854999</c:v>
                </c:pt>
                <c:pt idx="42">
                  <c:v>3.22246449111615</c:v>
                </c:pt>
                <c:pt idx="43">
                  <c:v>3.2384015215436799</c:v>
                </c:pt>
                <c:pt idx="44">
                  <c:v>3.2459299664057402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5-C14D-86E0-B3B19125157F}"/>
            </c:ext>
          </c:extLst>
        </c:ser>
        <c:ser>
          <c:idx val="2"/>
          <c:order val="2"/>
          <c:tx>
            <c:strRef>
              <c:f>Filters!$D$3</c:f>
              <c:strCache>
                <c:ptCount val="1"/>
                <c:pt idx="0">
                  <c:v>Avalanche_aval_2</c:v>
                </c:pt>
              </c:strCache>
            </c:strRef>
          </c:tx>
          <c:spPr>
            <a:ln w="19050" cap="rnd">
              <a:solidFill>
                <a:srgbClr val="FF0000">
                  <a:alpha val="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Filters!$D$4:$D$48</c:f>
              <c:numCache>
                <c:formatCode>General</c:formatCode>
                <c:ptCount val="45"/>
                <c:pt idx="0">
                  <c:v>4.5076048240495297</c:v>
                </c:pt>
                <c:pt idx="1">
                  <c:v>4.4929280365964397</c:v>
                </c:pt>
                <c:pt idx="2">
                  <c:v>4.3973489740455403</c:v>
                </c:pt>
                <c:pt idx="3">
                  <c:v>4.2739748664163502</c:v>
                </c:pt>
                <c:pt idx="4">
                  <c:v>4.1263918282935297</c:v>
                </c:pt>
                <c:pt idx="5">
                  <c:v>4.0011922416594103</c:v>
                </c:pt>
                <c:pt idx="6">
                  <c:v>3.87875172963974</c:v>
                </c:pt>
                <c:pt idx="7">
                  <c:v>3.7645750929714201</c:v>
                </c:pt>
                <c:pt idx="8">
                  <c:v>3.6591686858601</c:v>
                </c:pt>
                <c:pt idx="9">
                  <c:v>3.5534036045852302</c:v>
                </c:pt>
                <c:pt idx="10">
                  <c:v>3.4479628704726601</c:v>
                </c:pt>
                <c:pt idx="11">
                  <c:v>3.3504592612401098</c:v>
                </c:pt>
                <c:pt idx="12">
                  <c:v>3.26389690821386</c:v>
                </c:pt>
                <c:pt idx="13">
                  <c:v>3.1867686175709</c:v>
                </c:pt>
                <c:pt idx="14">
                  <c:v>3.1242582265714498</c:v>
                </c:pt>
                <c:pt idx="15">
                  <c:v>3.0740159392425999</c:v>
                </c:pt>
                <c:pt idx="16">
                  <c:v>3.03398570053099</c:v>
                </c:pt>
                <c:pt idx="17">
                  <c:v>3.01238441727565</c:v>
                </c:pt>
                <c:pt idx="18">
                  <c:v>2.99225635309524</c:v>
                </c:pt>
                <c:pt idx="19">
                  <c:v>2.9661657028723201</c:v>
                </c:pt>
                <c:pt idx="20">
                  <c:v>2.9467849638584198</c:v>
                </c:pt>
                <c:pt idx="21">
                  <c:v>2.9300121547591398</c:v>
                </c:pt>
                <c:pt idx="22">
                  <c:v>2.9185310284455701</c:v>
                </c:pt>
                <c:pt idx="23">
                  <c:v>2.91098474072753</c:v>
                </c:pt>
                <c:pt idx="24">
                  <c:v>2.9065080127893199</c:v>
                </c:pt>
                <c:pt idx="25">
                  <c:v>2.9057171354218401</c:v>
                </c:pt>
                <c:pt idx="26">
                  <c:v>2.9081165843166601</c:v>
                </c:pt>
                <c:pt idx="27">
                  <c:v>2.9205507462526601</c:v>
                </c:pt>
                <c:pt idx="28">
                  <c:v>2.9292858201702399</c:v>
                </c:pt>
                <c:pt idx="29">
                  <c:v>2.95041366876052</c:v>
                </c:pt>
                <c:pt idx="30">
                  <c:v>2.9813836171621002</c:v>
                </c:pt>
                <c:pt idx="31">
                  <c:v>3.01779106809991</c:v>
                </c:pt>
                <c:pt idx="32">
                  <c:v>3.0776779621402199</c:v>
                </c:pt>
                <c:pt idx="33">
                  <c:v>3.1100778728889602</c:v>
                </c:pt>
                <c:pt idx="34">
                  <c:v>3.1333358039609598</c:v>
                </c:pt>
                <c:pt idx="35">
                  <c:v>3.1501975758634599</c:v>
                </c:pt>
                <c:pt idx="36">
                  <c:v>3.1658195626885401</c:v>
                </c:pt>
                <c:pt idx="37">
                  <c:v>3.18778160257816</c:v>
                </c:pt>
                <c:pt idx="38">
                  <c:v>3.2074314088658</c:v>
                </c:pt>
                <c:pt idx="39">
                  <c:v>3.2272833339460698</c:v>
                </c:pt>
                <c:pt idx="40">
                  <c:v>3.2482123829200198</c:v>
                </c:pt>
                <c:pt idx="41">
                  <c:v>3.2718524292629501</c:v>
                </c:pt>
                <c:pt idx="42">
                  <c:v>3.29113224680431</c:v>
                </c:pt>
                <c:pt idx="43">
                  <c:v>3.3059908015823001</c:v>
                </c:pt>
                <c:pt idx="44">
                  <c:v>3.3127384539418698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E5-C14D-86E0-B3B19125157F}"/>
            </c:ext>
          </c:extLst>
        </c:ser>
        <c:ser>
          <c:idx val="3"/>
          <c:order val="3"/>
          <c:tx>
            <c:strRef>
              <c:f>Filters!$E$3</c:f>
              <c:strCache>
                <c:ptCount val="1"/>
                <c:pt idx="0">
                  <c:v>Avalanche_aval_10_truc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Filters!$E$4:$E$48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5-C14D-86E0-B3B19125157F}"/>
            </c:ext>
          </c:extLst>
        </c:ser>
        <c:ser>
          <c:idx val="4"/>
          <c:order val="4"/>
          <c:tx>
            <c:strRef>
              <c:f>Filters!$F$3</c:f>
              <c:strCache>
                <c:ptCount val="1"/>
                <c:pt idx="0">
                  <c:v>Avalanche_aval_4_truc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Filters!$F$4:$F$48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E5-C14D-86E0-B3B19125157F}"/>
            </c:ext>
          </c:extLst>
        </c:ser>
        <c:ser>
          <c:idx val="5"/>
          <c:order val="5"/>
          <c:tx>
            <c:strRef>
              <c:f>Filters!$G$3</c:f>
              <c:strCache>
                <c:ptCount val="1"/>
                <c:pt idx="0">
                  <c:v>Avalanche_aval_2_truc</c:v>
                </c:pt>
              </c:strCache>
            </c:strRef>
          </c:tx>
          <c:spPr>
            <a:ln w="19050" cap="rnd">
              <a:solidFill>
                <a:srgbClr val="FF0000">
                  <a:alpha val="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Filters!$G$4:$G$48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5-C14D-86E0-B3B19125157F}"/>
            </c:ext>
          </c:extLst>
        </c:ser>
        <c:ser>
          <c:idx val="6"/>
          <c:order val="6"/>
          <c:tx>
            <c:strRef>
              <c:f>Filters!$H$3</c:f>
              <c:strCache>
                <c:ptCount val="1"/>
                <c:pt idx="0">
                  <c:v>Avalanche_Degree_10</c:v>
                </c:pt>
              </c:strCache>
            </c:strRef>
          </c:tx>
          <c:spPr>
            <a:ln w="19050" cap="rnd">
              <a:solidFill>
                <a:srgbClr val="FF0000">
                  <a:alpha val="88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Filters!$H$4:$H$48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6.22097995092322</c:v>
                </c:pt>
                <c:pt idx="2">
                  <c:v>6.15423064349201</c:v>
                </c:pt>
                <c:pt idx="3">
                  <c:v>6.1046104889146804</c:v>
                </c:pt>
                <c:pt idx="4">
                  <c:v>6.0354268387552201</c:v>
                </c:pt>
                <c:pt idx="5">
                  <c:v>6.0026409036433597</c:v>
                </c:pt>
                <c:pt idx="6">
                  <c:v>5.9201771371543401</c:v>
                </c:pt>
                <c:pt idx="7">
                  <c:v>5.9043191513333202</c:v>
                </c:pt>
                <c:pt idx="8">
                  <c:v>5.8649371452148902</c:v>
                </c:pt>
                <c:pt idx="9">
                  <c:v>5.7624885132664199</c:v>
                </c:pt>
                <c:pt idx="10">
                  <c:v>5.6838430723599096</c:v>
                </c:pt>
                <c:pt idx="11">
                  <c:v>5.6049972328350597</c:v>
                </c:pt>
                <c:pt idx="12">
                  <c:v>5.5504262768399499</c:v>
                </c:pt>
                <c:pt idx="13">
                  <c:v>5.4775730379327401</c:v>
                </c:pt>
                <c:pt idx="14">
                  <c:v>5.4238116771025204</c:v>
                </c:pt>
                <c:pt idx="15">
                  <c:v>5.3358239614617897</c:v>
                </c:pt>
                <c:pt idx="16">
                  <c:v>5.2392410796991999</c:v>
                </c:pt>
                <c:pt idx="17">
                  <c:v>5.1501629012132204</c:v>
                </c:pt>
                <c:pt idx="18">
                  <c:v>5.0708966037611196</c:v>
                </c:pt>
                <c:pt idx="19">
                  <c:v>4.9887469956179098</c:v>
                </c:pt>
                <c:pt idx="20">
                  <c:v>4.9177870784209698</c:v>
                </c:pt>
                <c:pt idx="21">
                  <c:v>4.85184356055177</c:v>
                </c:pt>
                <c:pt idx="22">
                  <c:v>4.7891586387534701</c:v>
                </c:pt>
                <c:pt idx="23">
                  <c:v>4.7317530053071897</c:v>
                </c:pt>
                <c:pt idx="24">
                  <c:v>4.6845395413089497</c:v>
                </c:pt>
                <c:pt idx="25">
                  <c:v>4.6445358140313902</c:v>
                </c:pt>
                <c:pt idx="26">
                  <c:v>4.6183990580622103</c:v>
                </c:pt>
                <c:pt idx="27">
                  <c:v>4.6654578462562304</c:v>
                </c:pt>
                <c:pt idx="28">
                  <c:v>4.64922338501587</c:v>
                </c:pt>
                <c:pt idx="29">
                  <c:v>4.7773601653868498</c:v>
                </c:pt>
                <c:pt idx="30">
                  <c:v>4.9135752761027502</c:v>
                </c:pt>
                <c:pt idx="31">
                  <c:v>5.0937274838756297</c:v>
                </c:pt>
                <c:pt idx="32">
                  <c:v>5.4665072394641099</c:v>
                </c:pt>
                <c:pt idx="33">
                  <c:v>5.5732500702245904</c:v>
                </c:pt>
                <c:pt idx="34">
                  <c:v>5.6111447893312603</c:v>
                </c:pt>
                <c:pt idx="35">
                  <c:v>5.5951084483914801</c:v>
                </c:pt>
                <c:pt idx="36">
                  <c:v>5.5689668771756002</c:v>
                </c:pt>
                <c:pt idx="37">
                  <c:v>5.5704134181871199</c:v>
                </c:pt>
                <c:pt idx="38">
                  <c:v>5.56604019312788</c:v>
                </c:pt>
                <c:pt idx="39">
                  <c:v>5.5810637124482403</c:v>
                </c:pt>
                <c:pt idx="40">
                  <c:v>5.6066722136045204</c:v>
                </c:pt>
                <c:pt idx="41">
                  <c:v>5.6354989953292698</c:v>
                </c:pt>
                <c:pt idx="42">
                  <c:v>5.6578586316956203</c:v>
                </c:pt>
                <c:pt idx="43">
                  <c:v>5.6664858034249699</c:v>
                </c:pt>
                <c:pt idx="44">
                  <c:v>5.6674893120724601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E5-C14D-86E0-B3B19125157F}"/>
            </c:ext>
          </c:extLst>
        </c:ser>
        <c:ser>
          <c:idx val="7"/>
          <c:order val="7"/>
          <c:tx>
            <c:strRef>
              <c:f>Filters!$I$3</c:f>
              <c:strCache>
                <c:ptCount val="1"/>
                <c:pt idx="0">
                  <c:v>Avalanche_Degree_4</c:v>
                </c:pt>
              </c:strCache>
            </c:strRef>
          </c:tx>
          <c:spPr>
            <a:ln w="19050" cap="rnd">
              <a:solidFill>
                <a:srgbClr val="FF0000">
                  <a:alpha val="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Filters!$I$4:$I$48</c:f>
              <c:numCache>
                <c:formatCode>General</c:formatCode>
                <c:ptCount val="45"/>
                <c:pt idx="0">
                  <c:v>4.9393419689304103</c:v>
                </c:pt>
                <c:pt idx="1">
                  <c:v>4.8960537174671899</c:v>
                </c:pt>
                <c:pt idx="2">
                  <c:v>4.81025607329682</c:v>
                </c:pt>
                <c:pt idx="3">
                  <c:v>4.7027300969761896</c:v>
                </c:pt>
                <c:pt idx="4">
                  <c:v>4.5834588926364601</c:v>
                </c:pt>
                <c:pt idx="5">
                  <c:v>4.47607715364492</c:v>
                </c:pt>
                <c:pt idx="6">
                  <c:v>4.3685581536335496</c:v>
                </c:pt>
                <c:pt idx="7">
                  <c:v>4.2740923626268996</c:v>
                </c:pt>
                <c:pt idx="8">
                  <c:v>4.1795964039184401</c:v>
                </c:pt>
                <c:pt idx="9">
                  <c:v>4.0821613995565</c:v>
                </c:pt>
                <c:pt idx="10">
                  <c:v>3.9876733385011902</c:v>
                </c:pt>
                <c:pt idx="11">
                  <c:v>3.8947064944361398</c:v>
                </c:pt>
                <c:pt idx="12">
                  <c:v>3.8124952954841498</c:v>
                </c:pt>
                <c:pt idx="13">
                  <c:v>3.7318109595283899</c:v>
                </c:pt>
                <c:pt idx="14">
                  <c:v>3.6627198591461601</c:v>
                </c:pt>
                <c:pt idx="15">
                  <c:v>3.6025531756979001</c:v>
                </c:pt>
                <c:pt idx="16">
                  <c:v>3.5501272304006699</c:v>
                </c:pt>
                <c:pt idx="17">
                  <c:v>3.51429779455062</c:v>
                </c:pt>
                <c:pt idx="18">
                  <c:v>3.4814126844105999</c:v>
                </c:pt>
                <c:pt idx="19">
                  <c:v>3.44301837340219</c:v>
                </c:pt>
                <c:pt idx="20">
                  <c:v>3.4129497310480899</c:v>
                </c:pt>
                <c:pt idx="21">
                  <c:v>3.3867746477265102</c:v>
                </c:pt>
                <c:pt idx="22">
                  <c:v>3.3658625482106301</c:v>
                </c:pt>
                <c:pt idx="23">
                  <c:v>3.3503484691049299</c:v>
                </c:pt>
                <c:pt idx="24">
                  <c:v>3.33765468549249</c:v>
                </c:pt>
                <c:pt idx="25">
                  <c:v>3.3280304410069701</c:v>
                </c:pt>
                <c:pt idx="26">
                  <c:v>3.3230725040483402</c:v>
                </c:pt>
                <c:pt idx="27">
                  <c:v>3.3307669509070101</c:v>
                </c:pt>
                <c:pt idx="28">
                  <c:v>3.3301089982161902</c:v>
                </c:pt>
                <c:pt idx="29">
                  <c:v>3.3521659026109698</c:v>
                </c:pt>
                <c:pt idx="30">
                  <c:v>3.3812640059925498</c:v>
                </c:pt>
                <c:pt idx="31">
                  <c:v>3.4105717360205499</c:v>
                </c:pt>
                <c:pt idx="32">
                  <c:v>3.4646944177864198</c:v>
                </c:pt>
                <c:pt idx="33">
                  <c:v>3.4834091863399101</c:v>
                </c:pt>
                <c:pt idx="34">
                  <c:v>3.4898632905605602</c:v>
                </c:pt>
                <c:pt idx="35">
                  <c:v>3.48494020137186</c:v>
                </c:pt>
                <c:pt idx="36">
                  <c:v>3.4752923357550398</c:v>
                </c:pt>
                <c:pt idx="37">
                  <c:v>3.4663018956703602</c:v>
                </c:pt>
                <c:pt idx="38">
                  <c:v>3.4559096626033101</c:v>
                </c:pt>
                <c:pt idx="39">
                  <c:v>3.44613771870049</c:v>
                </c:pt>
                <c:pt idx="40">
                  <c:v>3.4382572861922598</c:v>
                </c:pt>
                <c:pt idx="41">
                  <c:v>3.4298073537218299</c:v>
                </c:pt>
                <c:pt idx="42">
                  <c:v>3.42086738266753</c:v>
                </c:pt>
                <c:pt idx="43">
                  <c:v>3.41221482443492</c:v>
                </c:pt>
                <c:pt idx="44">
                  <c:v>3.4082198537678101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5-C14D-86E0-B3B19125157F}"/>
            </c:ext>
          </c:extLst>
        </c:ser>
        <c:ser>
          <c:idx val="8"/>
          <c:order val="8"/>
          <c:tx>
            <c:strRef>
              <c:f>Filters!$J$3</c:f>
              <c:strCache>
                <c:ptCount val="1"/>
                <c:pt idx="0">
                  <c:v>Avalanche_Degree_2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Filters!$J$4:$J$48</c:f>
              <c:numCache>
                <c:formatCode>General</c:formatCode>
                <c:ptCount val="45"/>
                <c:pt idx="0">
                  <c:v>4.6070242091642202</c:v>
                </c:pt>
                <c:pt idx="1">
                  <c:v>4.5828661397179404</c:v>
                </c:pt>
                <c:pt idx="2">
                  <c:v>4.4911377644754999</c:v>
                </c:pt>
                <c:pt idx="3">
                  <c:v>4.3739338105729999</c:v>
                </c:pt>
                <c:pt idx="4">
                  <c:v>4.2373803399892198</c:v>
                </c:pt>
                <c:pt idx="5">
                  <c:v>4.12107640248023</c:v>
                </c:pt>
                <c:pt idx="6">
                  <c:v>4.0035276613035098</c:v>
                </c:pt>
                <c:pt idx="7">
                  <c:v>3.8981402878615601</c:v>
                </c:pt>
                <c:pt idx="8">
                  <c:v>3.7990844435885598</c:v>
                </c:pt>
                <c:pt idx="9">
                  <c:v>3.6956380261935902</c:v>
                </c:pt>
                <c:pt idx="10">
                  <c:v>3.5949611174590901</c:v>
                </c:pt>
                <c:pt idx="11">
                  <c:v>3.4990035917904398</c:v>
                </c:pt>
                <c:pt idx="12">
                  <c:v>3.4150341608199</c:v>
                </c:pt>
                <c:pt idx="13">
                  <c:v>3.33729817173784</c:v>
                </c:pt>
                <c:pt idx="14">
                  <c:v>3.2734198485794201</c:v>
                </c:pt>
                <c:pt idx="15">
                  <c:v>3.22094336991707</c:v>
                </c:pt>
                <c:pt idx="16">
                  <c:v>3.1786311456866798</c:v>
                </c:pt>
                <c:pt idx="17">
                  <c:v>3.1532945218602602</c:v>
                </c:pt>
                <c:pt idx="18">
                  <c:v>3.1292483391675998</c:v>
                </c:pt>
                <c:pt idx="19">
                  <c:v>3.0997684560849001</c:v>
                </c:pt>
                <c:pt idx="20">
                  <c:v>3.0774265687330802</c:v>
                </c:pt>
                <c:pt idx="21">
                  <c:v>3.0581355327599602</c:v>
                </c:pt>
                <c:pt idx="22">
                  <c:v>3.0434347639689299</c:v>
                </c:pt>
                <c:pt idx="23">
                  <c:v>3.0330471838358601</c:v>
                </c:pt>
                <c:pt idx="24">
                  <c:v>3.0264331011940699</c:v>
                </c:pt>
                <c:pt idx="25">
                  <c:v>3.0226070068089701</c:v>
                </c:pt>
                <c:pt idx="26">
                  <c:v>3.0220044704261699</c:v>
                </c:pt>
                <c:pt idx="27">
                  <c:v>3.0310737441751199</c:v>
                </c:pt>
                <c:pt idx="28">
                  <c:v>3.0358146543514701</c:v>
                </c:pt>
                <c:pt idx="29">
                  <c:v>3.0548258661841299</c:v>
                </c:pt>
                <c:pt idx="30">
                  <c:v>3.0791138925595298</c:v>
                </c:pt>
                <c:pt idx="31">
                  <c:v>3.10155193099969</c:v>
                </c:pt>
                <c:pt idx="32">
                  <c:v>3.1378821982006899</c:v>
                </c:pt>
                <c:pt idx="33">
                  <c:v>3.1521660211034201</c:v>
                </c:pt>
                <c:pt idx="34">
                  <c:v>3.15827019183646</c:v>
                </c:pt>
                <c:pt idx="35">
                  <c:v>3.15642194254746</c:v>
                </c:pt>
                <c:pt idx="36">
                  <c:v>3.1506351974559599</c:v>
                </c:pt>
                <c:pt idx="37">
                  <c:v>3.14390624374085</c:v>
                </c:pt>
                <c:pt idx="38">
                  <c:v>3.1352321719289802</c:v>
                </c:pt>
                <c:pt idx="39">
                  <c:v>3.1257440863835102</c:v>
                </c:pt>
                <c:pt idx="40">
                  <c:v>3.1171044776935202</c:v>
                </c:pt>
                <c:pt idx="41">
                  <c:v>3.1077557959797901</c:v>
                </c:pt>
                <c:pt idx="42">
                  <c:v>3.0981049846394701</c:v>
                </c:pt>
                <c:pt idx="43">
                  <c:v>3.08964572976664</c:v>
                </c:pt>
                <c:pt idx="44">
                  <c:v>3.08633549388533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5-C14D-86E0-B3B19125157F}"/>
            </c:ext>
          </c:extLst>
        </c:ser>
        <c:ser>
          <c:idx val="9"/>
          <c:order val="9"/>
          <c:tx>
            <c:strRef>
              <c:f>Filters!$K$3</c:f>
              <c:strCache>
                <c:ptCount val="1"/>
                <c:pt idx="0">
                  <c:v>Avalanche_Degree_10_trunc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Filters!$K$4:$K$48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6.7012660913622302</c:v>
                </c:pt>
                <c:pt idx="2">
                  <c:v>5.9095482543225</c:v>
                </c:pt>
                <c:pt idx="3">
                  <c:v>5.3205545498389402</c:v>
                </c:pt>
                <c:pt idx="4">
                  <c:v>4.7626904017061698</c:v>
                </c:pt>
                <c:pt idx="5">
                  <c:v>4.1482852663207899</c:v>
                </c:pt>
                <c:pt idx="6">
                  <c:v>3.8839686230347801</c:v>
                </c:pt>
                <c:pt idx="7">
                  <c:v>3.40411161070441</c:v>
                </c:pt>
                <c:pt idx="8">
                  <c:v>3.3030036877664002</c:v>
                </c:pt>
                <c:pt idx="9">
                  <c:v>3.0704018623203999</c:v>
                </c:pt>
                <c:pt idx="10">
                  <c:v>3.0293671728946099</c:v>
                </c:pt>
                <c:pt idx="11">
                  <c:v>3.0214357692076801</c:v>
                </c:pt>
                <c:pt idx="12">
                  <c:v>2.9161158945064001</c:v>
                </c:pt>
                <c:pt idx="13">
                  <c:v>2.7730304640574701</c:v>
                </c:pt>
                <c:pt idx="14">
                  <c:v>2.6650387970127398</c:v>
                </c:pt>
                <c:pt idx="15">
                  <c:v>2.5682797071026502</c:v>
                </c:pt>
                <c:pt idx="16">
                  <c:v>2.3589903551560498</c:v>
                </c:pt>
                <c:pt idx="17">
                  <c:v>2.9401814518861298</c:v>
                </c:pt>
                <c:pt idx="18">
                  <c:v>2.9071816974282698</c:v>
                </c:pt>
                <c:pt idx="19">
                  <c:v>2.9203110480227701</c:v>
                </c:pt>
                <c:pt idx="20">
                  <c:v>2.8977738544286198</c:v>
                </c:pt>
                <c:pt idx="21">
                  <c:v>3.18649354147079</c:v>
                </c:pt>
                <c:pt idx="22">
                  <c:v>3.1720446651354699</c:v>
                </c:pt>
                <c:pt idx="23">
                  <c:v>3.06249112935157</c:v>
                </c:pt>
                <c:pt idx="24">
                  <c:v>2.9000933250902698</c:v>
                </c:pt>
                <c:pt idx="25">
                  <c:v>2.7303807142062202</c:v>
                </c:pt>
                <c:pt idx="26">
                  <c:v>2.7991704866407501</c:v>
                </c:pt>
                <c:pt idx="27">
                  <c:v>2.79551292228102</c:v>
                </c:pt>
                <c:pt idx="28">
                  <c:v>2.7732625103621502</c:v>
                </c:pt>
                <c:pt idx="29">
                  <c:v>2.75379949223947</c:v>
                </c:pt>
                <c:pt idx="30">
                  <c:v>2.6250082250859501</c:v>
                </c:pt>
                <c:pt idx="31">
                  <c:v>2.5839257593335998</c:v>
                </c:pt>
                <c:pt idx="32">
                  <c:v>2.6431893560659199</c:v>
                </c:pt>
                <c:pt idx="33">
                  <c:v>2.6719524890013702</c:v>
                </c:pt>
                <c:pt idx="34">
                  <c:v>2.6987264325312399</c:v>
                </c:pt>
                <c:pt idx="35">
                  <c:v>2.7383321597596999</c:v>
                </c:pt>
                <c:pt idx="36">
                  <c:v>2.6952606751286501</c:v>
                </c:pt>
                <c:pt idx="37">
                  <c:v>2.6782256634899202</c:v>
                </c:pt>
                <c:pt idx="38">
                  <c:v>2.7874046539075201</c:v>
                </c:pt>
                <c:pt idx="39">
                  <c:v>2.8308451235429</c:v>
                </c:pt>
                <c:pt idx="40">
                  <c:v>2.8659251804942398</c:v>
                </c:pt>
                <c:pt idx="41">
                  <c:v>2.8600805107053202</c:v>
                </c:pt>
                <c:pt idx="42">
                  <c:v>2.8338259402135901</c:v>
                </c:pt>
                <c:pt idx="43">
                  <c:v>2.8254247797479199</c:v>
                </c:pt>
                <c:pt idx="44">
                  <c:v>2.8144630875261498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5-C14D-86E0-B3B19125157F}"/>
            </c:ext>
          </c:extLst>
        </c:ser>
        <c:ser>
          <c:idx val="10"/>
          <c:order val="10"/>
          <c:tx>
            <c:strRef>
              <c:f>Filters!$L$3</c:f>
              <c:strCache>
                <c:ptCount val="1"/>
                <c:pt idx="0">
                  <c:v>Avalanche_Degree_4_truc</c:v>
                </c:pt>
              </c:strCache>
            </c:strRef>
          </c:tx>
          <c:spPr>
            <a:ln w="19050" cap="rnd">
              <a:solidFill>
                <a:srgbClr val="FF0000">
                  <a:alpha val="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Filters!$L$4:$L$48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6.69828845713175</c:v>
                </c:pt>
                <c:pt idx="2">
                  <c:v>5.6736835609715097</c:v>
                </c:pt>
                <c:pt idx="3">
                  <c:v>4.9669430348968104</c:v>
                </c:pt>
                <c:pt idx="4">
                  <c:v>4.5723053838765804</c:v>
                </c:pt>
                <c:pt idx="5">
                  <c:v>4.16538914977163</c:v>
                </c:pt>
                <c:pt idx="6">
                  <c:v>3.8419023938160701</c:v>
                </c:pt>
                <c:pt idx="7">
                  <c:v>3.6063450164329298</c:v>
                </c:pt>
                <c:pt idx="8">
                  <c:v>3.4293110762158898</c:v>
                </c:pt>
                <c:pt idx="9">
                  <c:v>3.2554949113313598</c:v>
                </c:pt>
                <c:pt idx="10">
                  <c:v>3.1246978128857501</c:v>
                </c:pt>
                <c:pt idx="11">
                  <c:v>3.0300933745777701</c:v>
                </c:pt>
                <c:pt idx="12">
                  <c:v>3.9453810510862599</c:v>
                </c:pt>
                <c:pt idx="13">
                  <c:v>3.8119134246105602</c:v>
                </c:pt>
                <c:pt idx="14">
                  <c:v>3.5287776604181502</c:v>
                </c:pt>
                <c:pt idx="15">
                  <c:v>3.4434798341861801</c:v>
                </c:pt>
                <c:pt idx="16">
                  <c:v>3.43369606352893</c:v>
                </c:pt>
                <c:pt idx="17">
                  <c:v>3.30280171637368</c:v>
                </c:pt>
                <c:pt idx="18">
                  <c:v>3.5424824054582098</c:v>
                </c:pt>
                <c:pt idx="19">
                  <c:v>3.4750251917531001</c:v>
                </c:pt>
                <c:pt idx="20">
                  <c:v>3.1640628727153199</c:v>
                </c:pt>
                <c:pt idx="21">
                  <c:v>3.07272784795938</c:v>
                </c:pt>
                <c:pt idx="22">
                  <c:v>2.96634427508216</c:v>
                </c:pt>
                <c:pt idx="23">
                  <c:v>2.9209240265875702</c:v>
                </c:pt>
                <c:pt idx="24">
                  <c:v>2.8511163420109402</c:v>
                </c:pt>
                <c:pt idx="25">
                  <c:v>2.7818631114931098</c:v>
                </c:pt>
                <c:pt idx="26">
                  <c:v>2.71644664376544</c:v>
                </c:pt>
                <c:pt idx="27">
                  <c:v>2.66694114260557</c:v>
                </c:pt>
                <c:pt idx="28">
                  <c:v>2.6342633522286301</c:v>
                </c:pt>
                <c:pt idx="29">
                  <c:v>2.6151525804333402</c:v>
                </c:pt>
                <c:pt idx="30">
                  <c:v>2.5921154842313801</c:v>
                </c:pt>
                <c:pt idx="31">
                  <c:v>2.5744260295094201</c:v>
                </c:pt>
                <c:pt idx="32">
                  <c:v>2.57646695083946</c:v>
                </c:pt>
                <c:pt idx="33">
                  <c:v>2.58084246338642</c:v>
                </c:pt>
                <c:pt idx="34">
                  <c:v>2.5907143601911802</c:v>
                </c:pt>
                <c:pt idx="35">
                  <c:v>2.5988183035089598</c:v>
                </c:pt>
                <c:pt idx="36">
                  <c:v>2.60473660865545</c:v>
                </c:pt>
                <c:pt idx="37">
                  <c:v>2.60684887814479</c:v>
                </c:pt>
                <c:pt idx="38">
                  <c:v>2.6149885438863998</c:v>
                </c:pt>
                <c:pt idx="39">
                  <c:v>2.6190125733316001</c:v>
                </c:pt>
                <c:pt idx="40">
                  <c:v>2.6246873495793999</c:v>
                </c:pt>
                <c:pt idx="41">
                  <c:v>2.63097550130286</c:v>
                </c:pt>
                <c:pt idx="42">
                  <c:v>2.6283043883815602</c:v>
                </c:pt>
                <c:pt idx="43">
                  <c:v>2.6181016255937402</c:v>
                </c:pt>
                <c:pt idx="44">
                  <c:v>2.6193325465221098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5-C14D-86E0-B3B19125157F}"/>
            </c:ext>
          </c:extLst>
        </c:ser>
        <c:ser>
          <c:idx val="11"/>
          <c:order val="11"/>
          <c:tx>
            <c:strRef>
              <c:f>Filters!$M$3</c:f>
              <c:strCache>
                <c:ptCount val="1"/>
                <c:pt idx="0">
                  <c:v>Avalanche_Degree_2_truc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Filters!$M$4:$M$48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6.5104274292812496</c:v>
                </c:pt>
                <c:pt idx="2">
                  <c:v>5.3937049791019298</c:v>
                </c:pt>
                <c:pt idx="3">
                  <c:v>4.8915757965013702</c:v>
                </c:pt>
                <c:pt idx="4">
                  <c:v>4.3720332375157804</c:v>
                </c:pt>
                <c:pt idx="5">
                  <c:v>4.0487373693675401</c:v>
                </c:pt>
                <c:pt idx="6">
                  <c:v>3.7716390295490299</c:v>
                </c:pt>
                <c:pt idx="7">
                  <c:v>3.59298972198471</c:v>
                </c:pt>
                <c:pt idx="8">
                  <c:v>3.4110435810738</c:v>
                </c:pt>
                <c:pt idx="9">
                  <c:v>3.2500528253076699</c:v>
                </c:pt>
                <c:pt idx="10">
                  <c:v>3.1213166149353802</c:v>
                </c:pt>
                <c:pt idx="11">
                  <c:v>4.2010309939731698</c:v>
                </c:pt>
                <c:pt idx="12">
                  <c:v>3.9719203920179398</c:v>
                </c:pt>
                <c:pt idx="13">
                  <c:v>3.7986024861689298</c:v>
                </c:pt>
                <c:pt idx="14">
                  <c:v>3.5924784519887099</c:v>
                </c:pt>
                <c:pt idx="15">
                  <c:v>3.4344228096403202</c:v>
                </c:pt>
                <c:pt idx="16">
                  <c:v>3.2874976752511702</c:v>
                </c:pt>
                <c:pt idx="17">
                  <c:v>3.3784203311022099</c:v>
                </c:pt>
                <c:pt idx="18">
                  <c:v>3.75963429033744</c:v>
                </c:pt>
                <c:pt idx="19">
                  <c:v>3.60587562602643</c:v>
                </c:pt>
                <c:pt idx="20">
                  <c:v>3.2875467537749201</c:v>
                </c:pt>
                <c:pt idx="21">
                  <c:v>3.1467903235035699</c:v>
                </c:pt>
                <c:pt idx="22">
                  <c:v>3.0221786329378499</c:v>
                </c:pt>
                <c:pt idx="23">
                  <c:v>2.94878402818944</c:v>
                </c:pt>
                <c:pt idx="24">
                  <c:v>2.8861151017704398</c:v>
                </c:pt>
                <c:pt idx="25">
                  <c:v>2.7981195116736401</c:v>
                </c:pt>
                <c:pt idx="26">
                  <c:v>2.7131403366230198</c:v>
                </c:pt>
                <c:pt idx="27">
                  <c:v>2.6663115191046201</c:v>
                </c:pt>
                <c:pt idx="28">
                  <c:v>2.6334072216515798</c:v>
                </c:pt>
                <c:pt idx="29">
                  <c:v>2.6157360693281002</c:v>
                </c:pt>
                <c:pt idx="30">
                  <c:v>2.6009944611488298</c:v>
                </c:pt>
                <c:pt idx="31">
                  <c:v>2.58298049696202</c:v>
                </c:pt>
                <c:pt idx="32">
                  <c:v>2.5847289325324199</c:v>
                </c:pt>
                <c:pt idx="33">
                  <c:v>2.5926884930149798</c:v>
                </c:pt>
                <c:pt idx="34">
                  <c:v>2.5976230537275602</c:v>
                </c:pt>
                <c:pt idx="35">
                  <c:v>2.60693026896285</c:v>
                </c:pt>
                <c:pt idx="36">
                  <c:v>2.6127101911583499</c:v>
                </c:pt>
                <c:pt idx="37">
                  <c:v>2.61965506708203</c:v>
                </c:pt>
                <c:pt idx="38">
                  <c:v>2.63031496689629</c:v>
                </c:pt>
                <c:pt idx="39">
                  <c:v>2.6356172901793702</c:v>
                </c:pt>
                <c:pt idx="40">
                  <c:v>2.6436763375507302</c:v>
                </c:pt>
                <c:pt idx="41">
                  <c:v>2.6464900651181802</c:v>
                </c:pt>
                <c:pt idx="42">
                  <c:v>2.64738075295362</c:v>
                </c:pt>
                <c:pt idx="43">
                  <c:v>2.6441541713043</c:v>
                </c:pt>
                <c:pt idx="44">
                  <c:v>2.6439134622623701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4E5-C14D-86E0-B3B19125157F}"/>
            </c:ext>
          </c:extLst>
        </c:ser>
        <c:ser>
          <c:idx val="12"/>
          <c:order val="12"/>
          <c:tx>
            <c:strRef>
              <c:f>Filters!$N$3</c:f>
              <c:strCache>
                <c:ptCount val="1"/>
                <c:pt idx="0">
                  <c:v>Degree_degree_10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Filters!$N$4:$N$48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6.4378408177383104</c:v>
                </c:pt>
                <c:pt idx="2">
                  <c:v>6.4092162240289197</c:v>
                </c:pt>
                <c:pt idx="3">
                  <c:v>6.3951559741741297</c:v>
                </c:pt>
                <c:pt idx="4">
                  <c:v>6.3635219579648101</c:v>
                </c:pt>
                <c:pt idx="5">
                  <c:v>6.3817573392534603</c:v>
                </c:pt>
                <c:pt idx="6">
                  <c:v>6.3596439514250802</c:v>
                </c:pt>
                <c:pt idx="7">
                  <c:v>6.40521942197954</c:v>
                </c:pt>
                <c:pt idx="8">
                  <c:v>6.4230986145801499</c:v>
                </c:pt>
                <c:pt idx="9">
                  <c:v>6.3808381960110996</c:v>
                </c:pt>
                <c:pt idx="10">
                  <c:v>6.3493181483080896</c:v>
                </c:pt>
                <c:pt idx="11">
                  <c:v>6.3155633443271704</c:v>
                </c:pt>
                <c:pt idx="12">
                  <c:v>6.3037029692489304</c:v>
                </c:pt>
                <c:pt idx="13">
                  <c:v>6.2740022030997897</c:v>
                </c:pt>
                <c:pt idx="14">
                  <c:v>6.2750513099658196</c:v>
                </c:pt>
                <c:pt idx="15">
                  <c:v>6.2467134208988098</c:v>
                </c:pt>
                <c:pt idx="16">
                  <c:v>6.2185062808063103</c:v>
                </c:pt>
                <c:pt idx="17">
                  <c:v>6.2427719098551702</c:v>
                </c:pt>
                <c:pt idx="18">
                  <c:v>6.2505538112175998</c:v>
                </c:pt>
                <c:pt idx="19">
                  <c:v>6.2069287764010799</c:v>
                </c:pt>
                <c:pt idx="20">
                  <c:v>6.1700904839263302</c:v>
                </c:pt>
                <c:pt idx="21">
                  <c:v>6.1352111561848304</c:v>
                </c:pt>
                <c:pt idx="22">
                  <c:v>6.1017449950665696</c:v>
                </c:pt>
                <c:pt idx="23">
                  <c:v>6.0711308342148502</c:v>
                </c:pt>
                <c:pt idx="24">
                  <c:v>6.0488293793803498</c:v>
                </c:pt>
                <c:pt idx="25">
                  <c:v>6.0358562014161103</c:v>
                </c:pt>
                <c:pt idx="26">
                  <c:v>6.0394620544030797</c:v>
                </c:pt>
                <c:pt idx="27">
                  <c:v>6.1553824148710596</c:v>
                </c:pt>
                <c:pt idx="28">
                  <c:v>6.1791498160832496</c:v>
                </c:pt>
                <c:pt idx="29">
                  <c:v>6.3648570935866804</c:v>
                </c:pt>
                <c:pt idx="30">
                  <c:v>6.6525165010400196</c:v>
                </c:pt>
                <c:pt idx="31">
                  <c:v>6.9975752720703799</c:v>
                </c:pt>
                <c:pt idx="32">
                  <c:v>7.5546470969325901</c:v>
                </c:pt>
                <c:pt idx="33">
                  <c:v>7.7180735303855297</c:v>
                </c:pt>
                <c:pt idx="34">
                  <c:v>7.8121606847447298</c:v>
                </c:pt>
                <c:pt idx="35">
                  <c:v>7.8491729610279197</c:v>
                </c:pt>
                <c:pt idx="36">
                  <c:v>7.8838484066699497</c:v>
                </c:pt>
                <c:pt idx="37">
                  <c:v>8.02065197866375</c:v>
                </c:pt>
                <c:pt idx="38">
                  <c:v>8.1191000651255898</c:v>
                </c:pt>
                <c:pt idx="39">
                  <c:v>8.2348189925117996</c:v>
                </c:pt>
                <c:pt idx="40">
                  <c:v>8.3474092331530301</c:v>
                </c:pt>
                <c:pt idx="41">
                  <c:v>8.5192726015322595</c:v>
                </c:pt>
                <c:pt idx="42">
                  <c:v>8.6547614186223694</c:v>
                </c:pt>
                <c:pt idx="43">
                  <c:v>8.7418918868681104</c:v>
                </c:pt>
                <c:pt idx="44">
                  <c:v>8.7743080226247407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E5-C14D-86E0-B3B19125157F}"/>
            </c:ext>
          </c:extLst>
        </c:ser>
        <c:ser>
          <c:idx val="13"/>
          <c:order val="13"/>
          <c:tx>
            <c:strRef>
              <c:f>Filters!$O$3</c:f>
              <c:strCache>
                <c:ptCount val="1"/>
                <c:pt idx="0">
                  <c:v>Degree_degree_4</c:v>
                </c:pt>
              </c:strCache>
            </c:strRef>
          </c:tx>
          <c:spPr>
            <a:ln w="19050" cap="rnd">
              <a:solidFill>
                <a:srgbClr val="FF0000">
                  <a:alpha val="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Filters!$O$4:$O$48</c:f>
              <c:numCache>
                <c:formatCode>General</c:formatCode>
                <c:ptCount val="45"/>
                <c:pt idx="0">
                  <c:v>5.2467234262226103</c:v>
                </c:pt>
                <c:pt idx="1">
                  <c:v>5.2258959803370102</c:v>
                </c:pt>
                <c:pt idx="2">
                  <c:v>5.1868665416534201</c:v>
                </c:pt>
                <c:pt idx="3">
                  <c:v>5.1278510033040403</c:v>
                </c:pt>
                <c:pt idx="4">
                  <c:v>5.0617160971967996</c:v>
                </c:pt>
                <c:pt idx="5">
                  <c:v>5.0092373149351701</c:v>
                </c:pt>
                <c:pt idx="6">
                  <c:v>4.9550634055614102</c:v>
                </c:pt>
                <c:pt idx="7">
                  <c:v>4.9114737257781904</c:v>
                </c:pt>
                <c:pt idx="8">
                  <c:v>4.8665460344076203</c:v>
                </c:pt>
                <c:pt idx="9">
                  <c:v>4.8164476919283699</c:v>
                </c:pt>
                <c:pt idx="10">
                  <c:v>4.7670506654473304</c:v>
                </c:pt>
                <c:pt idx="11">
                  <c:v>4.7166977695088903</c:v>
                </c:pt>
                <c:pt idx="12">
                  <c:v>4.6729031165928197</c:v>
                </c:pt>
                <c:pt idx="13">
                  <c:v>4.6286881091155099</c:v>
                </c:pt>
                <c:pt idx="14">
                  <c:v>4.5928276699541799</c:v>
                </c:pt>
                <c:pt idx="15">
                  <c:v>4.5616398021057503</c:v>
                </c:pt>
                <c:pt idx="16">
                  <c:v>4.5371459406151304</c:v>
                </c:pt>
                <c:pt idx="17">
                  <c:v>4.5328868559545104</c:v>
                </c:pt>
                <c:pt idx="18">
                  <c:v>4.5275868807979904</c:v>
                </c:pt>
                <c:pt idx="19">
                  <c:v>4.5113432154595303</c:v>
                </c:pt>
                <c:pt idx="20">
                  <c:v>4.5011471733260597</c:v>
                </c:pt>
                <c:pt idx="21">
                  <c:v>4.4929760873211197</c:v>
                </c:pt>
                <c:pt idx="22">
                  <c:v>4.4881993792983002</c:v>
                </c:pt>
                <c:pt idx="23">
                  <c:v>4.4863854872637496</c:v>
                </c:pt>
                <c:pt idx="24">
                  <c:v>4.4864758192348004</c:v>
                </c:pt>
                <c:pt idx="25">
                  <c:v>4.4889319240979804</c:v>
                </c:pt>
                <c:pt idx="26">
                  <c:v>4.49497833873557</c:v>
                </c:pt>
                <c:pt idx="27">
                  <c:v>4.51821024983201</c:v>
                </c:pt>
                <c:pt idx="28">
                  <c:v>4.5301253856044399</c:v>
                </c:pt>
                <c:pt idx="29">
                  <c:v>4.5672269899569304</c:v>
                </c:pt>
                <c:pt idx="30">
                  <c:v>4.6259559824257899</c:v>
                </c:pt>
                <c:pt idx="31">
                  <c:v>4.6983885723452303</c:v>
                </c:pt>
                <c:pt idx="32">
                  <c:v>4.82348547278374</c:v>
                </c:pt>
                <c:pt idx="33">
                  <c:v>4.8793298474601601</c:v>
                </c:pt>
                <c:pt idx="34">
                  <c:v>4.9152237523721203</c:v>
                </c:pt>
                <c:pt idx="35">
                  <c:v>4.9368711376556398</c:v>
                </c:pt>
                <c:pt idx="36">
                  <c:v>4.9561481367494897</c:v>
                </c:pt>
                <c:pt idx="37">
                  <c:v>4.9922633921666302</c:v>
                </c:pt>
                <c:pt idx="38">
                  <c:v>5.0223376205964803</c:v>
                </c:pt>
                <c:pt idx="39">
                  <c:v>5.0544785309074802</c:v>
                </c:pt>
                <c:pt idx="40">
                  <c:v>5.0887154770083498</c:v>
                </c:pt>
                <c:pt idx="41">
                  <c:v>5.13134425082007</c:v>
                </c:pt>
                <c:pt idx="42">
                  <c:v>5.1642410016651503</c:v>
                </c:pt>
                <c:pt idx="43">
                  <c:v>5.18743366085637</c:v>
                </c:pt>
                <c:pt idx="44">
                  <c:v>5.1975367544314599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4E5-C14D-86E0-B3B19125157F}"/>
            </c:ext>
          </c:extLst>
        </c:ser>
        <c:ser>
          <c:idx val="14"/>
          <c:order val="14"/>
          <c:tx>
            <c:strRef>
              <c:f>Filters!$P$3</c:f>
              <c:strCache>
                <c:ptCount val="1"/>
                <c:pt idx="0">
                  <c:v>Degree_degree_2</c:v>
                </c:pt>
              </c:strCache>
            </c:strRef>
          </c:tx>
          <c:spPr>
            <a:ln w="19050" cap="rnd">
              <a:solidFill>
                <a:srgbClr val="FF0000">
                  <a:alpha val="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Filters!$P$4:$P$48</c:f>
              <c:numCache>
                <c:formatCode>General</c:formatCode>
                <c:ptCount val="45"/>
                <c:pt idx="0">
                  <c:v>5.04107451694665</c:v>
                </c:pt>
                <c:pt idx="1">
                  <c:v>5.0342108197550699</c:v>
                </c:pt>
                <c:pt idx="2">
                  <c:v>4.9922192417148503</c:v>
                </c:pt>
                <c:pt idx="3">
                  <c:v>4.9298342679905298</c:v>
                </c:pt>
                <c:pt idx="4">
                  <c:v>4.8566894254696402</c:v>
                </c:pt>
                <c:pt idx="5">
                  <c:v>4.7984852444012498</c:v>
                </c:pt>
                <c:pt idx="6">
                  <c:v>4.7379547601249303</c:v>
                </c:pt>
                <c:pt idx="7">
                  <c:v>4.6871182841663899</c:v>
                </c:pt>
                <c:pt idx="8">
                  <c:v>4.6379867626568503</c:v>
                </c:pt>
                <c:pt idx="9">
                  <c:v>4.58345544130459</c:v>
                </c:pt>
                <c:pt idx="10">
                  <c:v>4.5300537167927901</c:v>
                </c:pt>
                <c:pt idx="11">
                  <c:v>4.4771979503514103</c:v>
                </c:pt>
                <c:pt idx="12">
                  <c:v>4.4308964733750003</c:v>
                </c:pt>
                <c:pt idx="13">
                  <c:v>4.3865977855313698</c:v>
                </c:pt>
                <c:pt idx="14">
                  <c:v>4.3509508729944004</c:v>
                </c:pt>
                <c:pt idx="15">
                  <c:v>4.3218136206163003</c:v>
                </c:pt>
                <c:pt idx="16">
                  <c:v>4.3002212458453304</c:v>
                </c:pt>
                <c:pt idx="17">
                  <c:v>4.2955135529335502</c:v>
                </c:pt>
                <c:pt idx="18">
                  <c:v>4.2906622232240501</c:v>
                </c:pt>
                <c:pt idx="19">
                  <c:v>4.2783639170081198</c:v>
                </c:pt>
                <c:pt idx="20">
                  <c:v>4.2711350389841396</c:v>
                </c:pt>
                <c:pt idx="21">
                  <c:v>4.2659292635176396</c:v>
                </c:pt>
                <c:pt idx="22">
                  <c:v>4.2639867029412502</c:v>
                </c:pt>
                <c:pt idx="23">
                  <c:v>4.2643353797419801</c:v>
                </c:pt>
                <c:pt idx="24">
                  <c:v>4.2668732590075198</c:v>
                </c:pt>
                <c:pt idx="25">
                  <c:v>4.2715662454358103</c:v>
                </c:pt>
                <c:pt idx="26">
                  <c:v>4.2786485091711297</c:v>
                </c:pt>
                <c:pt idx="27">
                  <c:v>4.2975999564617</c:v>
                </c:pt>
                <c:pt idx="28">
                  <c:v>4.3097425342464097</c:v>
                </c:pt>
                <c:pt idx="29">
                  <c:v>4.3380860168297701</c:v>
                </c:pt>
                <c:pt idx="30">
                  <c:v>4.3807009436422799</c:v>
                </c:pt>
                <c:pt idx="31">
                  <c:v>4.4320725627939597</c:v>
                </c:pt>
                <c:pt idx="32">
                  <c:v>4.51854390251206</c:v>
                </c:pt>
                <c:pt idx="33">
                  <c:v>4.5601639927573698</c:v>
                </c:pt>
                <c:pt idx="34">
                  <c:v>4.5878792646794402</c:v>
                </c:pt>
                <c:pt idx="35">
                  <c:v>4.6060878296428402</c:v>
                </c:pt>
                <c:pt idx="36">
                  <c:v>4.6224444626246504</c:v>
                </c:pt>
                <c:pt idx="37">
                  <c:v>4.6492217219113297</c:v>
                </c:pt>
                <c:pt idx="38">
                  <c:v>4.6717846050877299</c:v>
                </c:pt>
                <c:pt idx="39">
                  <c:v>4.6947991722420603</c:v>
                </c:pt>
                <c:pt idx="40">
                  <c:v>4.7189864841318503</c:v>
                </c:pt>
                <c:pt idx="41">
                  <c:v>4.7481730071640298</c:v>
                </c:pt>
                <c:pt idx="42">
                  <c:v>4.7703423833607799</c:v>
                </c:pt>
                <c:pt idx="43">
                  <c:v>4.7862631774634696</c:v>
                </c:pt>
                <c:pt idx="44">
                  <c:v>4.7935975019800203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4E5-C14D-86E0-B3B19125157F}"/>
            </c:ext>
          </c:extLst>
        </c:ser>
        <c:ser>
          <c:idx val="15"/>
          <c:order val="15"/>
          <c:tx>
            <c:strRef>
              <c:f>Filters!$Q$3</c:f>
              <c:strCache>
                <c:ptCount val="1"/>
                <c:pt idx="0">
                  <c:v>Degree_degree_10_trunc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Filters!$Q$4:$Q$48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4E5-C14D-86E0-B3B19125157F}"/>
            </c:ext>
          </c:extLst>
        </c:ser>
        <c:ser>
          <c:idx val="16"/>
          <c:order val="16"/>
          <c:tx>
            <c:strRef>
              <c:f>Filters!$R$3</c:f>
              <c:strCache>
                <c:ptCount val="1"/>
                <c:pt idx="0">
                  <c:v>Degree_degree_4_trunc</c:v>
                </c:pt>
              </c:strCache>
            </c:strRef>
          </c:tx>
          <c:spPr>
            <a:ln w="19050" cap="rnd">
              <a:solidFill>
                <a:srgbClr val="FF0000">
                  <a:alpha val="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Filters!$R$4:$R$48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4E5-C14D-86E0-B3B19125157F}"/>
            </c:ext>
          </c:extLst>
        </c:ser>
        <c:ser>
          <c:idx val="17"/>
          <c:order val="17"/>
          <c:tx>
            <c:strRef>
              <c:f>Filters!$S$3</c:f>
              <c:strCache>
                <c:ptCount val="1"/>
                <c:pt idx="0">
                  <c:v>Degree_degree_2_trunc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Filters!$S$4:$S$48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4E5-C14D-86E0-B3B19125157F}"/>
            </c:ext>
          </c:extLst>
        </c:ser>
        <c:ser>
          <c:idx val="18"/>
          <c:order val="18"/>
          <c:tx>
            <c:strRef>
              <c:f>Filters!$T$3</c:f>
              <c:strCache>
                <c:ptCount val="1"/>
                <c:pt idx="0">
                  <c:v>Degree_Aval_10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Filters!$T$4:$T$48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6.0023973973213103</c:v>
                </c:pt>
                <c:pt idx="2">
                  <c:v>5.6920272121517401</c:v>
                </c:pt>
                <c:pt idx="3">
                  <c:v>5.4186269626012997</c:v>
                </c:pt>
                <c:pt idx="4">
                  <c:v>5.1250014860112403</c:v>
                </c:pt>
                <c:pt idx="5">
                  <c:v>4.9146970876257399</c:v>
                </c:pt>
                <c:pt idx="6">
                  <c:v>4.7188880691960602</c:v>
                </c:pt>
                <c:pt idx="7">
                  <c:v>4.5805937669103498</c:v>
                </c:pt>
                <c:pt idx="8">
                  <c:v>4.4590348431147202</c:v>
                </c:pt>
                <c:pt idx="9">
                  <c:v>4.3378181375591502</c:v>
                </c:pt>
                <c:pt idx="10">
                  <c:v>4.2292128274404996</c:v>
                </c:pt>
                <c:pt idx="11">
                  <c:v>4.13014441653681</c:v>
                </c:pt>
                <c:pt idx="12">
                  <c:v>4.0534974435560596</c:v>
                </c:pt>
                <c:pt idx="13">
                  <c:v>3.9852862316573399</c:v>
                </c:pt>
                <c:pt idx="14">
                  <c:v>3.93772790067958</c:v>
                </c:pt>
                <c:pt idx="15">
                  <c:v>3.9023988370584499</c:v>
                </c:pt>
                <c:pt idx="16">
                  <c:v>3.8848024434083799</c:v>
                </c:pt>
                <c:pt idx="17">
                  <c:v>3.9053539817662801</c:v>
                </c:pt>
                <c:pt idx="18">
                  <c:v>3.9184523825211</c:v>
                </c:pt>
                <c:pt idx="19">
                  <c:v>3.91074219762683</c:v>
                </c:pt>
                <c:pt idx="20">
                  <c:v>3.9106191742906198</c:v>
                </c:pt>
                <c:pt idx="21">
                  <c:v>3.91167968903313</c:v>
                </c:pt>
                <c:pt idx="22">
                  <c:v>3.9169763977279501</c:v>
                </c:pt>
                <c:pt idx="23">
                  <c:v>3.9247137555456399</c:v>
                </c:pt>
                <c:pt idx="24">
                  <c:v>3.9356343546776902</c:v>
                </c:pt>
                <c:pt idx="25">
                  <c:v>3.9473327489005299</c:v>
                </c:pt>
                <c:pt idx="26">
                  <c:v>3.9623690091564501</c:v>
                </c:pt>
                <c:pt idx="27">
                  <c:v>4.0016018218562897</c:v>
                </c:pt>
                <c:pt idx="28">
                  <c:v>4.0284950646352398</c:v>
                </c:pt>
                <c:pt idx="29">
                  <c:v>4.08715385706149</c:v>
                </c:pt>
                <c:pt idx="30">
                  <c:v>4.1817711870209102</c:v>
                </c:pt>
                <c:pt idx="31">
                  <c:v>4.3019885521418999</c:v>
                </c:pt>
                <c:pt idx="32">
                  <c:v>4.5103462957511304</c:v>
                </c:pt>
                <c:pt idx="33">
                  <c:v>4.6170212710177996</c:v>
                </c:pt>
                <c:pt idx="34">
                  <c:v>4.6914013965106696</c:v>
                </c:pt>
                <c:pt idx="35">
                  <c:v>4.7459895430941996</c:v>
                </c:pt>
                <c:pt idx="36">
                  <c:v>4.7961943979364401</c:v>
                </c:pt>
                <c:pt idx="37">
                  <c:v>4.8702141812755801</c:v>
                </c:pt>
                <c:pt idx="38">
                  <c:v>4.9372788629442601</c:v>
                </c:pt>
                <c:pt idx="39">
                  <c:v>5.0087618525350504</c:v>
                </c:pt>
                <c:pt idx="40">
                  <c:v>5.0848465552159698</c:v>
                </c:pt>
                <c:pt idx="41">
                  <c:v>5.1739335534894799</c:v>
                </c:pt>
                <c:pt idx="42">
                  <c:v>5.2468803585197996</c:v>
                </c:pt>
                <c:pt idx="43">
                  <c:v>5.3024795822939996</c:v>
                </c:pt>
                <c:pt idx="44">
                  <c:v>5.3276916929898501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4E5-C14D-86E0-B3B19125157F}"/>
            </c:ext>
          </c:extLst>
        </c:ser>
        <c:ser>
          <c:idx val="19"/>
          <c:order val="19"/>
          <c:tx>
            <c:strRef>
              <c:f>Filters!$U$3</c:f>
              <c:strCache>
                <c:ptCount val="1"/>
                <c:pt idx="0">
                  <c:v>Degree_Aval_4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Filters!$U$4:$U$48</c:f>
              <c:numCache>
                <c:formatCode>General</c:formatCode>
                <c:ptCount val="45"/>
                <c:pt idx="0">
                  <c:v>5.1076955755841196</c:v>
                </c:pt>
                <c:pt idx="1">
                  <c:v>5.0918060998245602</c:v>
                </c:pt>
                <c:pt idx="2">
                  <c:v>5.04060878549733</c:v>
                </c:pt>
                <c:pt idx="3">
                  <c:v>4.9678014567489797</c:v>
                </c:pt>
                <c:pt idx="4">
                  <c:v>4.8825203599966001</c:v>
                </c:pt>
                <c:pt idx="5">
                  <c:v>4.8137445934389698</c:v>
                </c:pt>
                <c:pt idx="6">
                  <c:v>4.7430657627369097</c:v>
                </c:pt>
                <c:pt idx="7">
                  <c:v>4.6826644745974297</c:v>
                </c:pt>
                <c:pt idx="8">
                  <c:v>4.6250334224535399</c:v>
                </c:pt>
                <c:pt idx="9">
                  <c:v>4.5628297186641404</c:v>
                </c:pt>
                <c:pt idx="10">
                  <c:v>4.5016382778356796</c:v>
                </c:pt>
                <c:pt idx="11">
                  <c:v>4.4416966929014503</c:v>
                </c:pt>
                <c:pt idx="12">
                  <c:v>4.3897371290145699</c:v>
                </c:pt>
                <c:pt idx="13">
                  <c:v>4.3411596108068897</c:v>
                </c:pt>
                <c:pt idx="14">
                  <c:v>4.3025022700930604</c:v>
                </c:pt>
                <c:pt idx="15">
                  <c:v>4.2714810140520303</c:v>
                </c:pt>
                <c:pt idx="16">
                  <c:v>4.2491444132926404</c:v>
                </c:pt>
                <c:pt idx="17">
                  <c:v>4.2461827974900697</c:v>
                </c:pt>
                <c:pt idx="18">
                  <c:v>4.2426814375097397</c:v>
                </c:pt>
                <c:pt idx="19">
                  <c:v>4.2307041877894598</c:v>
                </c:pt>
                <c:pt idx="20">
                  <c:v>4.2241296224357203</c:v>
                </c:pt>
                <c:pt idx="21">
                  <c:v>4.2196300559857196</c:v>
                </c:pt>
                <c:pt idx="22">
                  <c:v>4.2186747021480802</c:v>
                </c:pt>
                <c:pt idx="23">
                  <c:v>4.2203101911967202</c:v>
                </c:pt>
                <c:pt idx="24">
                  <c:v>4.2242274047409403</c:v>
                </c:pt>
                <c:pt idx="25">
                  <c:v>4.2301553463647199</c:v>
                </c:pt>
                <c:pt idx="26">
                  <c:v>4.2387585591080699</c:v>
                </c:pt>
                <c:pt idx="27">
                  <c:v>4.2613378775238298</c:v>
                </c:pt>
                <c:pt idx="28">
                  <c:v>4.2778839039943097</c:v>
                </c:pt>
                <c:pt idx="29">
                  <c:v>4.31302417215056</c:v>
                </c:pt>
                <c:pt idx="30">
                  <c:v>4.3693415469606798</c:v>
                </c:pt>
                <c:pt idx="31">
                  <c:v>4.4492560800584702</c:v>
                </c:pt>
                <c:pt idx="32">
                  <c:v>4.5885984479453299</c:v>
                </c:pt>
                <c:pt idx="33">
                  <c:v>4.6691704067547697</c:v>
                </c:pt>
                <c:pt idx="34">
                  <c:v>4.7301807139225103</c:v>
                </c:pt>
                <c:pt idx="35">
                  <c:v>4.7797150447325096</c:v>
                </c:pt>
                <c:pt idx="36">
                  <c:v>4.8257853327438696</c:v>
                </c:pt>
                <c:pt idx="37">
                  <c:v>4.8850123241311296</c:v>
                </c:pt>
                <c:pt idx="38">
                  <c:v>4.9404960735858197</c:v>
                </c:pt>
                <c:pt idx="39">
                  <c:v>4.9994914370892403</c:v>
                </c:pt>
                <c:pt idx="40">
                  <c:v>5.0621278892240102</c:v>
                </c:pt>
                <c:pt idx="41">
                  <c:v>5.1336602267926903</c:v>
                </c:pt>
                <c:pt idx="42">
                  <c:v>5.1962125443971399</c:v>
                </c:pt>
                <c:pt idx="43">
                  <c:v>5.2467474496627204</c:v>
                </c:pt>
                <c:pt idx="44">
                  <c:v>5.26904219076554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4E5-C14D-86E0-B3B19125157F}"/>
            </c:ext>
          </c:extLst>
        </c:ser>
        <c:ser>
          <c:idx val="20"/>
          <c:order val="20"/>
          <c:tx>
            <c:strRef>
              <c:f>Filters!$V$3</c:f>
              <c:strCache>
                <c:ptCount val="1"/>
                <c:pt idx="0">
                  <c:v>Degree_Aval_2</c:v>
                </c:pt>
              </c:strCache>
            </c:strRef>
          </c:tx>
          <c:spPr>
            <a:ln w="19050" cap="rnd">
              <a:solidFill>
                <a:srgbClr val="FF0000">
                  <a:alpha val="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Filters!$V$4:$V$48</c:f>
              <c:numCache>
                <c:formatCode>General</c:formatCode>
                <c:ptCount val="45"/>
                <c:pt idx="0">
                  <c:v>5.06403018502757</c:v>
                </c:pt>
                <c:pt idx="1">
                  <c:v>5.0534635025987704</c:v>
                </c:pt>
                <c:pt idx="2">
                  <c:v>5.0114793329124003</c:v>
                </c:pt>
                <c:pt idx="3">
                  <c:v>4.9511892582675401</c:v>
                </c:pt>
                <c:pt idx="4">
                  <c:v>4.8815777142178103</c:v>
                </c:pt>
                <c:pt idx="5">
                  <c:v>4.8255953538371097</c:v>
                </c:pt>
                <c:pt idx="6">
                  <c:v>4.7681623650458498</c:v>
                </c:pt>
                <c:pt idx="7">
                  <c:v>4.7188309278512603</c:v>
                </c:pt>
                <c:pt idx="8">
                  <c:v>4.6710752802342004</c:v>
                </c:pt>
                <c:pt idx="9">
                  <c:v>4.6192283813061401</c:v>
                </c:pt>
                <c:pt idx="10">
                  <c:v>4.5684265452835797</c:v>
                </c:pt>
                <c:pt idx="11">
                  <c:v>4.5181102721258997</c:v>
                </c:pt>
                <c:pt idx="12">
                  <c:v>4.4742575400988498</c:v>
                </c:pt>
                <c:pt idx="13">
                  <c:v>4.4326829773323002</c:v>
                </c:pt>
                <c:pt idx="14">
                  <c:v>4.3989027311238802</c:v>
                </c:pt>
                <c:pt idx="15">
                  <c:v>4.3712649791711398</c:v>
                </c:pt>
                <c:pt idx="16">
                  <c:v>4.3508044715839302</c:v>
                </c:pt>
                <c:pt idx="17">
                  <c:v>4.3458625113486704</c:v>
                </c:pt>
                <c:pt idx="18">
                  <c:v>4.3413124964509997</c:v>
                </c:pt>
                <c:pt idx="19">
                  <c:v>4.33006417688076</c:v>
                </c:pt>
                <c:pt idx="20">
                  <c:v>4.3235346274014796</c:v>
                </c:pt>
                <c:pt idx="21">
                  <c:v>4.3194083171523197</c:v>
                </c:pt>
                <c:pt idx="22">
                  <c:v>4.3183365722228704</c:v>
                </c:pt>
                <c:pt idx="23">
                  <c:v>4.3196088083204698</c:v>
                </c:pt>
                <c:pt idx="24">
                  <c:v>4.3229169340976998</c:v>
                </c:pt>
                <c:pt idx="25">
                  <c:v>4.3282995038160204</c:v>
                </c:pt>
                <c:pt idx="26">
                  <c:v>4.3360559333382804</c:v>
                </c:pt>
                <c:pt idx="27">
                  <c:v>4.3552212325481596</c:v>
                </c:pt>
                <c:pt idx="28">
                  <c:v>4.3695478264727399</c:v>
                </c:pt>
                <c:pt idx="29">
                  <c:v>4.3997820079096499</c:v>
                </c:pt>
                <c:pt idx="30">
                  <c:v>4.4481647832341498</c:v>
                </c:pt>
                <c:pt idx="31">
                  <c:v>4.5201095807460803</c:v>
                </c:pt>
                <c:pt idx="32">
                  <c:v>4.6477903285173596</c:v>
                </c:pt>
                <c:pt idx="33">
                  <c:v>4.7256332483171297</c:v>
                </c:pt>
                <c:pt idx="34">
                  <c:v>4.7863939687181203</c:v>
                </c:pt>
                <c:pt idx="35">
                  <c:v>4.8374705893067604</c:v>
                </c:pt>
                <c:pt idx="36">
                  <c:v>4.8855221042469301</c:v>
                </c:pt>
                <c:pt idx="37">
                  <c:v>4.94572668040691</c:v>
                </c:pt>
                <c:pt idx="38">
                  <c:v>5.0035734263435803</c:v>
                </c:pt>
                <c:pt idx="39">
                  <c:v>5.0657314011529602</c:v>
                </c:pt>
                <c:pt idx="40">
                  <c:v>5.13258447888039</c:v>
                </c:pt>
                <c:pt idx="41">
                  <c:v>5.2086619049527298</c:v>
                </c:pt>
                <c:pt idx="42">
                  <c:v>5.2783895544484798</c:v>
                </c:pt>
                <c:pt idx="43">
                  <c:v>5.3358495287974304</c:v>
                </c:pt>
                <c:pt idx="44">
                  <c:v>5.3595367841989203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4E5-C14D-86E0-B3B19125157F}"/>
            </c:ext>
          </c:extLst>
        </c:ser>
        <c:ser>
          <c:idx val="21"/>
          <c:order val="21"/>
          <c:tx>
            <c:strRef>
              <c:f>Filters!$W$3</c:f>
              <c:strCache>
                <c:ptCount val="1"/>
                <c:pt idx="0">
                  <c:v>Degree_Aval_10_trunc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Filters!$W$4:$W$48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4E5-C14D-86E0-B3B19125157F}"/>
            </c:ext>
          </c:extLst>
        </c:ser>
        <c:ser>
          <c:idx val="22"/>
          <c:order val="22"/>
          <c:tx>
            <c:strRef>
              <c:f>Filters!$X$3</c:f>
              <c:strCache>
                <c:ptCount val="1"/>
                <c:pt idx="0">
                  <c:v>Degree_Aval_4_trunc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Filters!$X$4:$X$48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4E5-C14D-86E0-B3B19125157F}"/>
            </c:ext>
          </c:extLst>
        </c:ser>
        <c:ser>
          <c:idx val="23"/>
          <c:order val="23"/>
          <c:tx>
            <c:strRef>
              <c:f>Filters!$Y$3</c:f>
              <c:strCache>
                <c:ptCount val="1"/>
                <c:pt idx="0">
                  <c:v>Degree_Aval_2_trunc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Filters!$Y$4:$Y$48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4E5-C14D-86E0-B3B19125157F}"/>
            </c:ext>
          </c:extLst>
        </c:ser>
        <c:ser>
          <c:idx val="24"/>
          <c:order val="24"/>
          <c:tx>
            <c:strRef>
              <c:f>Filters!$Z$3</c:f>
              <c:strCache>
                <c:ptCount val="1"/>
                <c:pt idx="0">
                  <c:v>Degree_L_Pure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Filters!$Z$4:$Z$48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4E5-C14D-86E0-B3B19125157F}"/>
            </c:ext>
          </c:extLst>
        </c:ser>
        <c:ser>
          <c:idx val="25"/>
          <c:order val="25"/>
          <c:tx>
            <c:strRef>
              <c:f>Filters!$AA$3</c:f>
              <c:strCache>
                <c:ptCount val="1"/>
                <c:pt idx="0">
                  <c:v>Degree_L_Truncated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Filters!$AA$4:$AA$48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4E5-C14D-86E0-B3B19125157F}"/>
            </c:ext>
          </c:extLst>
        </c:ser>
        <c:ser>
          <c:idx val="26"/>
          <c:order val="26"/>
          <c:tx>
            <c:strRef>
              <c:f>Filters!$AB$3</c:f>
              <c:strCache>
                <c:ptCount val="1"/>
                <c:pt idx="0">
                  <c:v>Aval L_Trucated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Filters!$AB$4:$AB$48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4E5-C14D-86E0-B3B19125157F}"/>
            </c:ext>
          </c:extLst>
        </c:ser>
        <c:ser>
          <c:idx val="27"/>
          <c:order val="27"/>
          <c:tx>
            <c:strRef>
              <c:f>Filters!$AC$3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Filters!$AC$4:$AC$48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4E5-C14D-86E0-B3B19125157F}"/>
            </c:ext>
          </c:extLst>
        </c:ser>
        <c:ser>
          <c:idx val="28"/>
          <c:order val="28"/>
          <c:tx>
            <c:strRef>
              <c:f>Filters!$AD$3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rgbClr val="FFFF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Filters!$AD$4:$AD$48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4E5-C14D-86E0-B3B19125157F}"/>
            </c:ext>
          </c:extLst>
        </c:ser>
        <c:ser>
          <c:idx val="29"/>
          <c:order val="29"/>
          <c:tx>
            <c:strRef>
              <c:f>Filters!$AE$3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Filters!$A$4:$A$48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Filters!$AE$4:$AE$48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4E5-C14D-86E0-B3B19125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16751"/>
        <c:axId val="1437243999"/>
      </c:scatterChart>
      <c:valAx>
        <c:axId val="159351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43999"/>
        <c:crosses val="autoZero"/>
        <c:crossBetween val="midCat"/>
      </c:valAx>
      <c:valAx>
        <c:axId val="143724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1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Avalanche</a:t>
            </a:r>
            <a:r>
              <a:rPr lang="en-US" sz="2400" baseline="0"/>
              <a:t> and Degree Exponents in Time Subgraphs </a:t>
            </a:r>
          </a:p>
          <a:p>
            <a:pPr>
              <a:defRPr sz="2400"/>
            </a:pPr>
            <a:r>
              <a:rPr lang="en-US" sz="2400" baseline="0"/>
              <a:t>Avalanche Filters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Filters!$BC$1</c:f>
              <c:strCache>
                <c:ptCount val="1"/>
                <c:pt idx="0">
                  <c:v>Avalanche_aval_10</c:v>
                </c:pt>
              </c:strCache>
            </c:strRef>
          </c:tx>
          <c:spPr>
            <a:ln w="19050" cap="rnd">
              <a:solidFill>
                <a:srgbClr val="FF0000">
                  <a:alpha val="3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Filters!$BC$2:$BC$46</c:f>
              <c:numCache>
                <c:formatCode>General</c:formatCode>
                <c:ptCount val="45"/>
                <c:pt idx="0">
                  <c:v>6.0426768005278104</c:v>
                </c:pt>
                <c:pt idx="1">
                  <c:v>5.5628118767711303</c:v>
                </c:pt>
                <c:pt idx="2">
                  <c:v>4.9765111158635804</c:v>
                </c:pt>
                <c:pt idx="3">
                  <c:v>4.4899478158876702</c:v>
                </c:pt>
                <c:pt idx="4">
                  <c:v>4.0069300530751404</c:v>
                </c:pt>
                <c:pt idx="5">
                  <c:v>3.6834026256558801</c:v>
                </c:pt>
                <c:pt idx="6">
                  <c:v>3.41545714367183</c:v>
                </c:pt>
                <c:pt idx="7">
                  <c:v>3.2170990475683601</c:v>
                </c:pt>
                <c:pt idx="8">
                  <c:v>3.0556360305827099</c:v>
                </c:pt>
                <c:pt idx="9">
                  <c:v>2.9081051542832501</c:v>
                </c:pt>
                <c:pt idx="10">
                  <c:v>2.7737208109768998</c:v>
                </c:pt>
                <c:pt idx="11">
                  <c:v>2.6609614248323998</c:v>
                </c:pt>
                <c:pt idx="12">
                  <c:v>2.5708867929857901</c:v>
                </c:pt>
                <c:pt idx="13">
                  <c:v>2.49752223487318</c:v>
                </c:pt>
                <c:pt idx="14">
                  <c:v>2.44493846545552</c:v>
                </c:pt>
                <c:pt idx="15">
                  <c:v>2.4060362894012202</c:v>
                </c:pt>
                <c:pt idx="16">
                  <c:v>2.3821602052004498</c:v>
                </c:pt>
                <c:pt idx="17">
                  <c:v>2.3874350449122299</c:v>
                </c:pt>
                <c:pt idx="18">
                  <c:v>2.38622170712951</c:v>
                </c:pt>
                <c:pt idx="19">
                  <c:v>2.3695413833423098</c:v>
                </c:pt>
                <c:pt idx="20">
                  <c:v>2.3593832552436802</c:v>
                </c:pt>
                <c:pt idx="21">
                  <c:v>2.3488462726749599</c:v>
                </c:pt>
                <c:pt idx="22">
                  <c:v>2.3428837676104002</c:v>
                </c:pt>
                <c:pt idx="23">
                  <c:v>2.3394143911694698</c:v>
                </c:pt>
                <c:pt idx="24">
                  <c:v>2.3388834781835999</c:v>
                </c:pt>
                <c:pt idx="25">
                  <c:v>2.33952932861953</c:v>
                </c:pt>
                <c:pt idx="26">
                  <c:v>2.3428410379411901</c:v>
                </c:pt>
                <c:pt idx="27">
                  <c:v>2.36172880305211</c:v>
                </c:pt>
                <c:pt idx="28">
                  <c:v>2.37407046977988</c:v>
                </c:pt>
                <c:pt idx="29">
                  <c:v>2.4056450396242401</c:v>
                </c:pt>
                <c:pt idx="30">
                  <c:v>2.45471515765517</c:v>
                </c:pt>
                <c:pt idx="31">
                  <c:v>2.5121388091370802</c:v>
                </c:pt>
                <c:pt idx="32">
                  <c:v>2.6089990164252201</c:v>
                </c:pt>
                <c:pt idx="33">
                  <c:v>2.65688401171121</c:v>
                </c:pt>
                <c:pt idx="34">
                  <c:v>2.6885683497000601</c:v>
                </c:pt>
                <c:pt idx="35">
                  <c:v>2.7095278083591099</c:v>
                </c:pt>
                <c:pt idx="36">
                  <c:v>2.7284149522863199</c:v>
                </c:pt>
                <c:pt idx="37">
                  <c:v>2.7578506604644502</c:v>
                </c:pt>
                <c:pt idx="38">
                  <c:v>2.7832391348195098</c:v>
                </c:pt>
                <c:pt idx="39">
                  <c:v>2.8089985380870699</c:v>
                </c:pt>
                <c:pt idx="40">
                  <c:v>2.8369578437692602</c:v>
                </c:pt>
                <c:pt idx="41">
                  <c:v>2.8699185805537799</c:v>
                </c:pt>
                <c:pt idx="42">
                  <c:v>2.89540085880631</c:v>
                </c:pt>
                <c:pt idx="43">
                  <c:v>2.91450487976017</c:v>
                </c:pt>
                <c:pt idx="44">
                  <c:v>2.9237374066262798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B-9C45-B8E6-FBC6EEE7C09C}"/>
            </c:ext>
          </c:extLst>
        </c:ser>
        <c:ser>
          <c:idx val="1"/>
          <c:order val="1"/>
          <c:tx>
            <c:strRef>
              <c:f>Filters!$BD$1</c:f>
              <c:strCache>
                <c:ptCount val="1"/>
                <c:pt idx="0">
                  <c:v>Avalanche_aval_4</c:v>
                </c:pt>
              </c:strCache>
            </c:strRef>
          </c:tx>
          <c:spPr>
            <a:ln w="19050" cap="rnd">
              <a:solidFill>
                <a:srgbClr val="FF0000">
                  <a:alpha val="2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Filters!$BD$2:$BD$46</c:f>
              <c:numCache>
                <c:formatCode>General</c:formatCode>
                <c:ptCount val="45"/>
                <c:pt idx="0">
                  <c:v>4.7445252907255604</c:v>
                </c:pt>
                <c:pt idx="1">
                  <c:v>4.6919442213493197</c:v>
                </c:pt>
                <c:pt idx="2">
                  <c:v>4.55866548608115</c:v>
                </c:pt>
                <c:pt idx="3">
                  <c:v>4.4007883315482799</c:v>
                </c:pt>
                <c:pt idx="4">
                  <c:v>4.2158538910164998</c:v>
                </c:pt>
                <c:pt idx="5">
                  <c:v>4.0581322757399301</c:v>
                </c:pt>
                <c:pt idx="6">
                  <c:v>3.9063031489549398</c:v>
                </c:pt>
                <c:pt idx="7">
                  <c:v>3.7669992082325798</c:v>
                </c:pt>
                <c:pt idx="8">
                  <c:v>3.6396635183505199</c:v>
                </c:pt>
                <c:pt idx="9">
                  <c:v>3.5140773274721102</c:v>
                </c:pt>
                <c:pt idx="10">
                  <c:v>3.39070855775614</c:v>
                </c:pt>
                <c:pt idx="11">
                  <c:v>3.2782755780733299</c:v>
                </c:pt>
                <c:pt idx="12">
                  <c:v>3.1799338421438601</c:v>
                </c:pt>
                <c:pt idx="13">
                  <c:v>3.0938412260988399</c:v>
                </c:pt>
                <c:pt idx="14">
                  <c:v>3.0253062589490498</c:v>
                </c:pt>
                <c:pt idx="15">
                  <c:v>2.9710856461455601</c:v>
                </c:pt>
                <c:pt idx="16">
                  <c:v>2.9286245923662002</c:v>
                </c:pt>
                <c:pt idx="17">
                  <c:v>2.90799966963481</c:v>
                </c:pt>
                <c:pt idx="18">
                  <c:v>2.8879793795340101</c:v>
                </c:pt>
                <c:pt idx="19">
                  <c:v>2.8606054142813</c:v>
                </c:pt>
                <c:pt idx="20">
                  <c:v>2.8405551900302202</c:v>
                </c:pt>
                <c:pt idx="21">
                  <c:v>2.8227212745730799</c:v>
                </c:pt>
                <c:pt idx="22">
                  <c:v>2.8105364711945202</c:v>
                </c:pt>
                <c:pt idx="23">
                  <c:v>2.8025375383022602</c:v>
                </c:pt>
                <c:pt idx="24">
                  <c:v>2.79775747422058</c:v>
                </c:pt>
                <c:pt idx="25">
                  <c:v>2.7965066536104102</c:v>
                </c:pt>
                <c:pt idx="26">
                  <c:v>2.7985828812368099</c:v>
                </c:pt>
                <c:pt idx="27">
                  <c:v>2.81255162718795</c:v>
                </c:pt>
                <c:pt idx="28">
                  <c:v>2.8221847392176098</c:v>
                </c:pt>
                <c:pt idx="29">
                  <c:v>2.8460102459454899</c:v>
                </c:pt>
                <c:pt idx="30">
                  <c:v>2.88141400557131</c:v>
                </c:pt>
                <c:pt idx="31">
                  <c:v>2.9227810198664899</c:v>
                </c:pt>
                <c:pt idx="32">
                  <c:v>2.9909335734653202</c:v>
                </c:pt>
                <c:pt idx="33">
                  <c:v>3.0269562961802099</c:v>
                </c:pt>
                <c:pt idx="34">
                  <c:v>3.05227911365788</c:v>
                </c:pt>
                <c:pt idx="35">
                  <c:v>3.0703626601473899</c:v>
                </c:pt>
                <c:pt idx="36">
                  <c:v>3.0870433735319001</c:v>
                </c:pt>
                <c:pt idx="37">
                  <c:v>3.11085954201394</c:v>
                </c:pt>
                <c:pt idx="38">
                  <c:v>3.1320559743483001</c:v>
                </c:pt>
                <c:pt idx="39">
                  <c:v>3.1534567065174599</c:v>
                </c:pt>
                <c:pt idx="40">
                  <c:v>3.1760505783084199</c:v>
                </c:pt>
                <c:pt idx="41">
                  <c:v>3.2018400114854999</c:v>
                </c:pt>
                <c:pt idx="42">
                  <c:v>3.22246449111615</c:v>
                </c:pt>
                <c:pt idx="43">
                  <c:v>3.2384015215436799</c:v>
                </c:pt>
                <c:pt idx="44">
                  <c:v>3.2459299664057402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B-9C45-B8E6-FBC6EEE7C09C}"/>
            </c:ext>
          </c:extLst>
        </c:ser>
        <c:ser>
          <c:idx val="2"/>
          <c:order val="2"/>
          <c:tx>
            <c:strRef>
              <c:f>Filters!$BE$1</c:f>
              <c:strCache>
                <c:ptCount val="1"/>
                <c:pt idx="0">
                  <c:v>Avalanche_aval_2</c:v>
                </c:pt>
              </c:strCache>
            </c:strRef>
          </c:tx>
          <c:spPr>
            <a:ln w="19050" cap="rnd">
              <a:solidFill>
                <a:srgbClr val="FF0000">
                  <a:alpha val="3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Filters!$BE$2:$BE$46</c:f>
              <c:numCache>
                <c:formatCode>General</c:formatCode>
                <c:ptCount val="45"/>
                <c:pt idx="0">
                  <c:v>4.5076048240495297</c:v>
                </c:pt>
                <c:pt idx="1">
                  <c:v>4.4929280365964397</c:v>
                </c:pt>
                <c:pt idx="2">
                  <c:v>4.3973489740455403</c:v>
                </c:pt>
                <c:pt idx="3">
                  <c:v>4.2739748664163502</c:v>
                </c:pt>
                <c:pt idx="4">
                  <c:v>4.1263918282935297</c:v>
                </c:pt>
                <c:pt idx="5">
                  <c:v>4.0011922416594103</c:v>
                </c:pt>
                <c:pt idx="6">
                  <c:v>3.87875172963974</c:v>
                </c:pt>
                <c:pt idx="7">
                  <c:v>3.7645750929714201</c:v>
                </c:pt>
                <c:pt idx="8">
                  <c:v>3.6591686858601</c:v>
                </c:pt>
                <c:pt idx="9">
                  <c:v>3.5534036045852302</c:v>
                </c:pt>
                <c:pt idx="10">
                  <c:v>3.4479628704726601</c:v>
                </c:pt>
                <c:pt idx="11">
                  <c:v>3.3504592612401098</c:v>
                </c:pt>
                <c:pt idx="12">
                  <c:v>3.26389690821386</c:v>
                </c:pt>
                <c:pt idx="13">
                  <c:v>3.1867686175709</c:v>
                </c:pt>
                <c:pt idx="14">
                  <c:v>3.1242582265714498</c:v>
                </c:pt>
                <c:pt idx="15">
                  <c:v>3.0740159392425999</c:v>
                </c:pt>
                <c:pt idx="16">
                  <c:v>3.03398570053099</c:v>
                </c:pt>
                <c:pt idx="17">
                  <c:v>3.01238441727565</c:v>
                </c:pt>
                <c:pt idx="18">
                  <c:v>2.99225635309524</c:v>
                </c:pt>
                <c:pt idx="19">
                  <c:v>2.9661657028723201</c:v>
                </c:pt>
                <c:pt idx="20">
                  <c:v>2.9467849638584198</c:v>
                </c:pt>
                <c:pt idx="21">
                  <c:v>2.9300121547591398</c:v>
                </c:pt>
                <c:pt idx="22">
                  <c:v>2.9185310284455701</c:v>
                </c:pt>
                <c:pt idx="23">
                  <c:v>2.91098474072753</c:v>
                </c:pt>
                <c:pt idx="24">
                  <c:v>2.9065080127893199</c:v>
                </c:pt>
                <c:pt idx="25">
                  <c:v>2.9057171354218401</c:v>
                </c:pt>
                <c:pt idx="26">
                  <c:v>2.9081165843166601</c:v>
                </c:pt>
                <c:pt idx="27">
                  <c:v>2.9205507462526601</c:v>
                </c:pt>
                <c:pt idx="28">
                  <c:v>2.9292858201702399</c:v>
                </c:pt>
                <c:pt idx="29">
                  <c:v>2.95041366876052</c:v>
                </c:pt>
                <c:pt idx="30">
                  <c:v>2.9813836171621002</c:v>
                </c:pt>
                <c:pt idx="31">
                  <c:v>3.01779106809991</c:v>
                </c:pt>
                <c:pt idx="32">
                  <c:v>3.0776779621402199</c:v>
                </c:pt>
                <c:pt idx="33">
                  <c:v>3.1100778728889602</c:v>
                </c:pt>
                <c:pt idx="34">
                  <c:v>3.1333358039609598</c:v>
                </c:pt>
                <c:pt idx="35">
                  <c:v>3.1501975758634599</c:v>
                </c:pt>
                <c:pt idx="36">
                  <c:v>3.1658195626885401</c:v>
                </c:pt>
                <c:pt idx="37">
                  <c:v>3.18778160257816</c:v>
                </c:pt>
                <c:pt idx="38">
                  <c:v>3.2074314088658</c:v>
                </c:pt>
                <c:pt idx="39">
                  <c:v>3.2272833339460698</c:v>
                </c:pt>
                <c:pt idx="40">
                  <c:v>3.2482123829200198</c:v>
                </c:pt>
                <c:pt idx="41">
                  <c:v>3.2718524292629501</c:v>
                </c:pt>
                <c:pt idx="42">
                  <c:v>3.29113224680431</c:v>
                </c:pt>
                <c:pt idx="43">
                  <c:v>3.3059908015823001</c:v>
                </c:pt>
                <c:pt idx="44">
                  <c:v>3.3127384539418698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EB-9C45-B8E6-FBC6EEE7C09C}"/>
            </c:ext>
          </c:extLst>
        </c:ser>
        <c:ser>
          <c:idx val="3"/>
          <c:order val="3"/>
          <c:tx>
            <c:strRef>
              <c:f>Filters!$BF$1</c:f>
              <c:strCache>
                <c:ptCount val="1"/>
                <c:pt idx="0">
                  <c:v>Avalanche_aval_10_truc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Filters!$BF$2:$BF$46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EB-9C45-B8E6-FBC6EEE7C09C}"/>
            </c:ext>
          </c:extLst>
        </c:ser>
        <c:ser>
          <c:idx val="4"/>
          <c:order val="4"/>
          <c:tx>
            <c:strRef>
              <c:f>Filters!$BG$1</c:f>
              <c:strCache>
                <c:ptCount val="1"/>
                <c:pt idx="0">
                  <c:v>Avalanche_aval_4_truc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Filters!$BG$2:$BG$46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EB-9C45-B8E6-FBC6EEE7C09C}"/>
            </c:ext>
          </c:extLst>
        </c:ser>
        <c:ser>
          <c:idx val="5"/>
          <c:order val="5"/>
          <c:tx>
            <c:strRef>
              <c:f>Filters!$BH$1</c:f>
              <c:strCache>
                <c:ptCount val="1"/>
                <c:pt idx="0">
                  <c:v>Avalanche_aval_2_truc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Filters!$BH$2:$BH$46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EB-9C45-B8E6-FBC6EEE7C09C}"/>
            </c:ext>
          </c:extLst>
        </c:ser>
        <c:ser>
          <c:idx val="6"/>
          <c:order val="6"/>
          <c:tx>
            <c:strRef>
              <c:f>Filters!$BI$1</c:f>
              <c:strCache>
                <c:ptCount val="1"/>
                <c:pt idx="0">
                  <c:v>Degree_Aval_10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Filters!$BI$2:$BI$46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6.0023973973213103</c:v>
                </c:pt>
                <c:pt idx="2">
                  <c:v>5.6920272121517401</c:v>
                </c:pt>
                <c:pt idx="3">
                  <c:v>5.4186269626012997</c:v>
                </c:pt>
                <c:pt idx="4">
                  <c:v>5.1250014860112403</c:v>
                </c:pt>
                <c:pt idx="5">
                  <c:v>4.9146970876257399</c:v>
                </c:pt>
                <c:pt idx="6">
                  <c:v>4.7188880691960602</c:v>
                </c:pt>
                <c:pt idx="7">
                  <c:v>4.5805937669103498</c:v>
                </c:pt>
                <c:pt idx="8">
                  <c:v>4.4590348431147202</c:v>
                </c:pt>
                <c:pt idx="9">
                  <c:v>4.3378181375591502</c:v>
                </c:pt>
                <c:pt idx="10">
                  <c:v>4.2292128274404996</c:v>
                </c:pt>
                <c:pt idx="11">
                  <c:v>4.13014441653681</c:v>
                </c:pt>
                <c:pt idx="12">
                  <c:v>4.0534974435560596</c:v>
                </c:pt>
                <c:pt idx="13">
                  <c:v>3.9852862316573399</c:v>
                </c:pt>
                <c:pt idx="14">
                  <c:v>3.93772790067958</c:v>
                </c:pt>
                <c:pt idx="15">
                  <c:v>3.9023988370584499</c:v>
                </c:pt>
                <c:pt idx="16">
                  <c:v>3.8848024434083799</c:v>
                </c:pt>
                <c:pt idx="17">
                  <c:v>3.9053539817662801</c:v>
                </c:pt>
                <c:pt idx="18">
                  <c:v>3.9184523825211</c:v>
                </c:pt>
                <c:pt idx="19">
                  <c:v>3.91074219762683</c:v>
                </c:pt>
                <c:pt idx="20">
                  <c:v>3.9106191742906198</c:v>
                </c:pt>
                <c:pt idx="21">
                  <c:v>3.91167968903313</c:v>
                </c:pt>
                <c:pt idx="22">
                  <c:v>3.9169763977279501</c:v>
                </c:pt>
                <c:pt idx="23">
                  <c:v>3.9247137555456399</c:v>
                </c:pt>
                <c:pt idx="24">
                  <c:v>3.9356343546776902</c:v>
                </c:pt>
                <c:pt idx="25">
                  <c:v>3.9473327489005299</c:v>
                </c:pt>
                <c:pt idx="26">
                  <c:v>3.9623690091564501</c:v>
                </c:pt>
                <c:pt idx="27">
                  <c:v>4.0016018218562897</c:v>
                </c:pt>
                <c:pt idx="28">
                  <c:v>4.0284950646352398</c:v>
                </c:pt>
                <c:pt idx="29">
                  <c:v>4.08715385706149</c:v>
                </c:pt>
                <c:pt idx="30">
                  <c:v>4.1817711870209102</c:v>
                </c:pt>
                <c:pt idx="31">
                  <c:v>4.3019885521418999</c:v>
                </c:pt>
                <c:pt idx="32">
                  <c:v>4.5103462957511304</c:v>
                </c:pt>
                <c:pt idx="33">
                  <c:v>4.6170212710177996</c:v>
                </c:pt>
                <c:pt idx="34">
                  <c:v>4.6914013965106696</c:v>
                </c:pt>
                <c:pt idx="35">
                  <c:v>4.7459895430941996</c:v>
                </c:pt>
                <c:pt idx="36">
                  <c:v>4.7961943979364401</c:v>
                </c:pt>
                <c:pt idx="37">
                  <c:v>4.8702141812755801</c:v>
                </c:pt>
                <c:pt idx="38">
                  <c:v>4.9372788629442601</c:v>
                </c:pt>
                <c:pt idx="39">
                  <c:v>5.0087618525350504</c:v>
                </c:pt>
                <c:pt idx="40">
                  <c:v>5.0848465552159698</c:v>
                </c:pt>
                <c:pt idx="41">
                  <c:v>5.1739335534894799</c:v>
                </c:pt>
                <c:pt idx="42">
                  <c:v>5.2468803585197996</c:v>
                </c:pt>
                <c:pt idx="43">
                  <c:v>5.3024795822939996</c:v>
                </c:pt>
                <c:pt idx="44">
                  <c:v>5.3276916929898501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EB-9C45-B8E6-FBC6EEE7C09C}"/>
            </c:ext>
          </c:extLst>
        </c:ser>
        <c:ser>
          <c:idx val="7"/>
          <c:order val="7"/>
          <c:tx>
            <c:strRef>
              <c:f>Filters!$BJ$1</c:f>
              <c:strCache>
                <c:ptCount val="1"/>
                <c:pt idx="0">
                  <c:v>Degree_Aval_4</c:v>
                </c:pt>
              </c:strCache>
            </c:strRef>
          </c:tx>
          <c:spPr>
            <a:ln w="19050" cap="rnd">
              <a:solidFill>
                <a:srgbClr val="FF0000">
                  <a:alpha val="8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Filters!$BJ$2:$BJ$46</c:f>
              <c:numCache>
                <c:formatCode>General</c:formatCode>
                <c:ptCount val="45"/>
                <c:pt idx="0">
                  <c:v>5.1076955755841196</c:v>
                </c:pt>
                <c:pt idx="1">
                  <c:v>5.0918060998245602</c:v>
                </c:pt>
                <c:pt idx="2">
                  <c:v>5.04060878549733</c:v>
                </c:pt>
                <c:pt idx="3">
                  <c:v>4.9678014567489797</c:v>
                </c:pt>
                <c:pt idx="4">
                  <c:v>4.8825203599966001</c:v>
                </c:pt>
                <c:pt idx="5">
                  <c:v>4.8137445934389698</c:v>
                </c:pt>
                <c:pt idx="6">
                  <c:v>4.7430657627369097</c:v>
                </c:pt>
                <c:pt idx="7">
                  <c:v>4.6826644745974297</c:v>
                </c:pt>
                <c:pt idx="8">
                  <c:v>4.6250334224535399</c:v>
                </c:pt>
                <c:pt idx="9">
                  <c:v>4.5628297186641404</c:v>
                </c:pt>
                <c:pt idx="10">
                  <c:v>4.5016382778356796</c:v>
                </c:pt>
                <c:pt idx="11">
                  <c:v>4.4416966929014503</c:v>
                </c:pt>
                <c:pt idx="12">
                  <c:v>4.3897371290145699</c:v>
                </c:pt>
                <c:pt idx="13">
                  <c:v>4.3411596108068897</c:v>
                </c:pt>
                <c:pt idx="14">
                  <c:v>4.3025022700930604</c:v>
                </c:pt>
                <c:pt idx="15">
                  <c:v>4.2714810140520303</c:v>
                </c:pt>
                <c:pt idx="16">
                  <c:v>4.2491444132926404</c:v>
                </c:pt>
                <c:pt idx="17">
                  <c:v>4.2461827974900697</c:v>
                </c:pt>
                <c:pt idx="18">
                  <c:v>4.2426814375097397</c:v>
                </c:pt>
                <c:pt idx="19">
                  <c:v>4.2307041877894598</c:v>
                </c:pt>
                <c:pt idx="20">
                  <c:v>4.2241296224357203</c:v>
                </c:pt>
                <c:pt idx="21">
                  <c:v>4.2196300559857196</c:v>
                </c:pt>
                <c:pt idx="22">
                  <c:v>4.2186747021480802</c:v>
                </c:pt>
                <c:pt idx="23">
                  <c:v>4.2203101911967202</c:v>
                </c:pt>
                <c:pt idx="24">
                  <c:v>4.2242274047409403</c:v>
                </c:pt>
                <c:pt idx="25">
                  <c:v>4.2301553463647199</c:v>
                </c:pt>
                <c:pt idx="26">
                  <c:v>4.2387585591080699</c:v>
                </c:pt>
                <c:pt idx="27">
                  <c:v>4.2613378775238298</c:v>
                </c:pt>
                <c:pt idx="28">
                  <c:v>4.2778839039943097</c:v>
                </c:pt>
                <c:pt idx="29">
                  <c:v>4.31302417215056</c:v>
                </c:pt>
                <c:pt idx="30">
                  <c:v>4.3693415469606798</c:v>
                </c:pt>
                <c:pt idx="31">
                  <c:v>4.4492560800584702</c:v>
                </c:pt>
                <c:pt idx="32">
                  <c:v>4.5885984479453299</c:v>
                </c:pt>
                <c:pt idx="33">
                  <c:v>4.6691704067547697</c:v>
                </c:pt>
                <c:pt idx="34">
                  <c:v>4.7301807139225103</c:v>
                </c:pt>
                <c:pt idx="35">
                  <c:v>4.7797150447325096</c:v>
                </c:pt>
                <c:pt idx="36">
                  <c:v>4.8257853327438696</c:v>
                </c:pt>
                <c:pt idx="37">
                  <c:v>4.8850123241311296</c:v>
                </c:pt>
                <c:pt idx="38">
                  <c:v>4.9404960735858197</c:v>
                </c:pt>
                <c:pt idx="39">
                  <c:v>4.9994914370892403</c:v>
                </c:pt>
                <c:pt idx="40">
                  <c:v>5.0621278892240102</c:v>
                </c:pt>
                <c:pt idx="41">
                  <c:v>5.1336602267926903</c:v>
                </c:pt>
                <c:pt idx="42">
                  <c:v>5.1962125443971399</c:v>
                </c:pt>
                <c:pt idx="43">
                  <c:v>5.2467474496627204</c:v>
                </c:pt>
                <c:pt idx="44">
                  <c:v>5.26904219076554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B-9C45-B8E6-FBC6EEE7C09C}"/>
            </c:ext>
          </c:extLst>
        </c:ser>
        <c:ser>
          <c:idx val="8"/>
          <c:order val="8"/>
          <c:tx>
            <c:strRef>
              <c:f>Filters!$BK$1</c:f>
              <c:strCache>
                <c:ptCount val="1"/>
                <c:pt idx="0">
                  <c:v>Degree_Aval_2</c:v>
                </c:pt>
              </c:strCache>
            </c:strRef>
          </c:tx>
          <c:spPr>
            <a:ln w="19050" cap="rnd">
              <a:solidFill>
                <a:srgbClr val="FF0000">
                  <a:alpha val="1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Filters!$BK$2:$BK$46</c:f>
              <c:numCache>
                <c:formatCode>General</c:formatCode>
                <c:ptCount val="45"/>
                <c:pt idx="0">
                  <c:v>5.06403018502757</c:v>
                </c:pt>
                <c:pt idx="1">
                  <c:v>5.0534635025987704</c:v>
                </c:pt>
                <c:pt idx="2">
                  <c:v>5.0114793329124003</c:v>
                </c:pt>
                <c:pt idx="3">
                  <c:v>4.9511892582675401</c:v>
                </c:pt>
                <c:pt idx="4">
                  <c:v>4.8815777142178103</c:v>
                </c:pt>
                <c:pt idx="5">
                  <c:v>4.8255953538371097</c:v>
                </c:pt>
                <c:pt idx="6">
                  <c:v>4.7681623650458498</c:v>
                </c:pt>
                <c:pt idx="7">
                  <c:v>4.7188309278512603</c:v>
                </c:pt>
                <c:pt idx="8">
                  <c:v>4.6710752802342004</c:v>
                </c:pt>
                <c:pt idx="9">
                  <c:v>4.6192283813061401</c:v>
                </c:pt>
                <c:pt idx="10">
                  <c:v>4.5684265452835797</c:v>
                </c:pt>
                <c:pt idx="11">
                  <c:v>4.5181102721258997</c:v>
                </c:pt>
                <c:pt idx="12">
                  <c:v>4.4742575400988498</c:v>
                </c:pt>
                <c:pt idx="13">
                  <c:v>4.4326829773323002</c:v>
                </c:pt>
                <c:pt idx="14">
                  <c:v>4.3989027311238802</c:v>
                </c:pt>
                <c:pt idx="15">
                  <c:v>4.3712649791711398</c:v>
                </c:pt>
                <c:pt idx="16">
                  <c:v>4.3508044715839302</c:v>
                </c:pt>
                <c:pt idx="17">
                  <c:v>4.3458625113486704</c:v>
                </c:pt>
                <c:pt idx="18">
                  <c:v>4.3413124964509997</c:v>
                </c:pt>
                <c:pt idx="19">
                  <c:v>4.33006417688076</c:v>
                </c:pt>
                <c:pt idx="20">
                  <c:v>4.3235346274014796</c:v>
                </c:pt>
                <c:pt idx="21">
                  <c:v>4.3194083171523197</c:v>
                </c:pt>
                <c:pt idx="22">
                  <c:v>4.3183365722228704</c:v>
                </c:pt>
                <c:pt idx="23">
                  <c:v>4.3196088083204698</c:v>
                </c:pt>
                <c:pt idx="24">
                  <c:v>4.3229169340976998</c:v>
                </c:pt>
                <c:pt idx="25">
                  <c:v>4.3282995038160204</c:v>
                </c:pt>
                <c:pt idx="26">
                  <c:v>4.3360559333382804</c:v>
                </c:pt>
                <c:pt idx="27">
                  <c:v>4.3552212325481596</c:v>
                </c:pt>
                <c:pt idx="28">
                  <c:v>4.3695478264727399</c:v>
                </c:pt>
                <c:pt idx="29">
                  <c:v>4.3997820079096499</c:v>
                </c:pt>
                <c:pt idx="30">
                  <c:v>4.4481647832341498</c:v>
                </c:pt>
                <c:pt idx="31">
                  <c:v>4.5201095807460803</c:v>
                </c:pt>
                <c:pt idx="32">
                  <c:v>4.6477903285173596</c:v>
                </c:pt>
                <c:pt idx="33">
                  <c:v>4.7256332483171297</c:v>
                </c:pt>
                <c:pt idx="34">
                  <c:v>4.7863939687181203</c:v>
                </c:pt>
                <c:pt idx="35">
                  <c:v>4.8374705893067604</c:v>
                </c:pt>
                <c:pt idx="36">
                  <c:v>4.8855221042469301</c:v>
                </c:pt>
                <c:pt idx="37">
                  <c:v>4.94572668040691</c:v>
                </c:pt>
                <c:pt idx="38">
                  <c:v>5.0035734263435803</c:v>
                </c:pt>
                <c:pt idx="39">
                  <c:v>5.0657314011529602</c:v>
                </c:pt>
                <c:pt idx="40">
                  <c:v>5.13258447888039</c:v>
                </c:pt>
                <c:pt idx="41">
                  <c:v>5.2086619049527298</c:v>
                </c:pt>
                <c:pt idx="42">
                  <c:v>5.2783895544484798</c:v>
                </c:pt>
                <c:pt idx="43">
                  <c:v>5.3358495287974304</c:v>
                </c:pt>
                <c:pt idx="44">
                  <c:v>5.3595367841989203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EB-9C45-B8E6-FBC6EEE7C09C}"/>
            </c:ext>
          </c:extLst>
        </c:ser>
        <c:ser>
          <c:idx val="9"/>
          <c:order val="9"/>
          <c:tx>
            <c:strRef>
              <c:f>Filters!$BL$1</c:f>
              <c:strCache>
                <c:ptCount val="1"/>
                <c:pt idx="0">
                  <c:v>Degree_Aval_10_trunc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Filters!$BL$2:$BL$46</c:f>
              <c:numCache>
                <c:formatCode>General</c:formatCode>
                <c:ptCount val="45"/>
                <c:pt idx="0">
                  <c:v>6.2967859431900699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EB-9C45-B8E6-FBC6EEE7C09C}"/>
            </c:ext>
          </c:extLst>
        </c:ser>
        <c:ser>
          <c:idx val="10"/>
          <c:order val="10"/>
          <c:tx>
            <c:strRef>
              <c:f>Filters!$BM$1</c:f>
              <c:strCache>
                <c:ptCount val="1"/>
                <c:pt idx="0">
                  <c:v>Degree_Aval_4_trunc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Filters!$BM$2:$BM$46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EB-9C45-B8E6-FBC6EEE7C09C}"/>
            </c:ext>
          </c:extLst>
        </c:ser>
        <c:ser>
          <c:idx val="11"/>
          <c:order val="11"/>
          <c:tx>
            <c:strRef>
              <c:f>Filters!$BN$1</c:f>
              <c:strCache>
                <c:ptCount val="1"/>
                <c:pt idx="0">
                  <c:v>Degree_Aval_2_trunc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Filters!$BN$2:$BN$46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9.0231183802921393</c:v>
                </c:pt>
                <c:pt idx="5">
                  <c:v>7.6676648266788296</c:v>
                </c:pt>
                <c:pt idx="6">
                  <c:v>7.0831061407913296</c:v>
                </c:pt>
                <c:pt idx="7">
                  <c:v>6.9493826380607402</c:v>
                </c:pt>
                <c:pt idx="8">
                  <c:v>6.8011732492998203</c:v>
                </c:pt>
                <c:pt idx="9">
                  <c:v>6.7543144858756596</c:v>
                </c:pt>
                <c:pt idx="10">
                  <c:v>6.6828841180763803</c:v>
                </c:pt>
                <c:pt idx="11">
                  <c:v>6.6333530079764902</c:v>
                </c:pt>
                <c:pt idx="12">
                  <c:v>6.5243545805395904</c:v>
                </c:pt>
                <c:pt idx="13">
                  <c:v>6.47464709226574</c:v>
                </c:pt>
                <c:pt idx="14">
                  <c:v>6.3147236043190196</c:v>
                </c:pt>
                <c:pt idx="15">
                  <c:v>6.1889351575089098</c:v>
                </c:pt>
                <c:pt idx="16">
                  <c:v>5.9677122195864003</c:v>
                </c:pt>
                <c:pt idx="17">
                  <c:v>5.7442695908632597</c:v>
                </c:pt>
                <c:pt idx="18">
                  <c:v>5.7273734414556303</c:v>
                </c:pt>
                <c:pt idx="19">
                  <c:v>5.7503578189185403</c:v>
                </c:pt>
                <c:pt idx="20">
                  <c:v>5.7984525397826996</c:v>
                </c:pt>
                <c:pt idx="21">
                  <c:v>5.5800086520561303</c:v>
                </c:pt>
                <c:pt idx="22">
                  <c:v>5.6652321427471701</c:v>
                </c:pt>
                <c:pt idx="23">
                  <c:v>5.7411074122964099</c:v>
                </c:pt>
                <c:pt idx="24">
                  <c:v>5.5089208224310404</c:v>
                </c:pt>
                <c:pt idx="25">
                  <c:v>5.5664128465175002</c:v>
                </c:pt>
                <c:pt idx="26">
                  <c:v>5.57001070972857</c:v>
                </c:pt>
                <c:pt idx="27">
                  <c:v>5.7359206060001702</c:v>
                </c:pt>
                <c:pt idx="28">
                  <c:v>5.6384701932482004</c:v>
                </c:pt>
                <c:pt idx="29">
                  <c:v>5.2728102304506699</c:v>
                </c:pt>
                <c:pt idx="30">
                  <c:v>2.8226049107650399</c:v>
                </c:pt>
                <c:pt idx="31">
                  <c:v>2.7361663008587702</c:v>
                </c:pt>
                <c:pt idx="32">
                  <c:v>2.7428615375738001</c:v>
                </c:pt>
                <c:pt idx="33">
                  <c:v>2.7375433954487001</c:v>
                </c:pt>
                <c:pt idx="34">
                  <c:v>2.7137598256845501</c:v>
                </c:pt>
                <c:pt idx="35">
                  <c:v>2.7011029776194202</c:v>
                </c:pt>
                <c:pt idx="36">
                  <c:v>2.6964762593991298</c:v>
                </c:pt>
                <c:pt idx="37">
                  <c:v>2.6744749854127399</c:v>
                </c:pt>
                <c:pt idx="38">
                  <c:v>2.6598855716038798</c:v>
                </c:pt>
                <c:pt idx="39">
                  <c:v>2.6591492225029798</c:v>
                </c:pt>
                <c:pt idx="40">
                  <c:v>2.67900586617806</c:v>
                </c:pt>
                <c:pt idx="41">
                  <c:v>2.7082677742732399</c:v>
                </c:pt>
                <c:pt idx="42">
                  <c:v>2.6936336426271401</c:v>
                </c:pt>
                <c:pt idx="43">
                  <c:v>2.6339146068694599</c:v>
                </c:pt>
                <c:pt idx="44">
                  <c:v>2.6316304896782601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6EB-9C45-B8E6-FBC6EEE7C09C}"/>
            </c:ext>
          </c:extLst>
        </c:ser>
        <c:ser>
          <c:idx val="12"/>
          <c:order val="12"/>
          <c:tx>
            <c:strRef>
              <c:f>Filters!$BO$1</c:f>
              <c:strCache>
                <c:ptCount val="1"/>
                <c:pt idx="0">
                  <c:v>Degree_L_Pure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Filters!$BO$2:$BO$46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6EB-9C45-B8E6-FBC6EEE7C09C}"/>
            </c:ext>
          </c:extLst>
        </c:ser>
        <c:ser>
          <c:idx val="13"/>
          <c:order val="13"/>
          <c:tx>
            <c:strRef>
              <c:f>Filters!$BP$1</c:f>
              <c:strCache>
                <c:ptCount val="1"/>
                <c:pt idx="0">
                  <c:v>Degree_L_Truncated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Filters!$BP$2:$BP$46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6EB-9C45-B8E6-FBC6EEE7C09C}"/>
            </c:ext>
          </c:extLst>
        </c:ser>
        <c:ser>
          <c:idx val="14"/>
          <c:order val="14"/>
          <c:tx>
            <c:strRef>
              <c:f>Filters!$BQ$1</c:f>
              <c:strCache>
                <c:ptCount val="1"/>
                <c:pt idx="0">
                  <c:v>Aval L_Trucated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Filters!$BQ$2:$BQ$46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6EB-9C45-B8E6-FBC6EEE7C09C}"/>
            </c:ext>
          </c:extLst>
        </c:ser>
        <c:ser>
          <c:idx val="15"/>
          <c:order val="15"/>
          <c:tx>
            <c:strRef>
              <c:f>Filters!$BR$1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rgbClr val="FF0000">
                  <a:alpha val="4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Filters!$BR$2:$BR$46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6EB-9C45-B8E6-FBC6EEE7C09C}"/>
            </c:ext>
          </c:extLst>
        </c:ser>
        <c:ser>
          <c:idx val="16"/>
          <c:order val="16"/>
          <c:tx>
            <c:strRef>
              <c:f>Filters!$BS$1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rgbClr val="FF0000">
                  <a:alpha val="2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Filters!$BB$2:$BB$46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Filters!$BS$2:$BS$46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6EB-9C45-B8E6-FBC6EEE7C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91471"/>
        <c:axId val="1852888655"/>
      </c:scatterChart>
      <c:valAx>
        <c:axId val="1853591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88655"/>
        <c:crosses val="autoZero"/>
        <c:crossBetween val="midCat"/>
      </c:valAx>
      <c:valAx>
        <c:axId val="185288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91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Avalanche and Degree Exponents</a:t>
            </a:r>
            <a:r>
              <a:rPr lang="en-US" sz="2400" baseline="0"/>
              <a:t> in Time </a:t>
            </a:r>
            <a:r>
              <a:rPr lang="en-US" sz="2400"/>
              <a:t>Subgraphs</a:t>
            </a:r>
          </a:p>
          <a:p>
            <a:pPr>
              <a:defRPr sz="2400"/>
            </a:pPr>
            <a:r>
              <a:rPr lang="en-US" sz="2400" baseline="0"/>
              <a:t>Degree Filters 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Filters!$CG$3</c:f>
              <c:strCache>
                <c:ptCount val="1"/>
                <c:pt idx="0">
                  <c:v>Avalanche_Degree_10</c:v>
                </c:pt>
              </c:strCache>
            </c:strRef>
          </c:tx>
          <c:spPr>
            <a:ln w="19050" cap="rnd">
              <a:solidFill>
                <a:srgbClr val="FF0000">
                  <a:alpha val="4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Filters!$CG$4:$CG$48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6.22097995092322</c:v>
                </c:pt>
                <c:pt idx="2">
                  <c:v>6.15423064349201</c:v>
                </c:pt>
                <c:pt idx="3">
                  <c:v>6.1046104889146804</c:v>
                </c:pt>
                <c:pt idx="4">
                  <c:v>6.0354268387552201</c:v>
                </c:pt>
                <c:pt idx="5">
                  <c:v>6.0026409036433597</c:v>
                </c:pt>
                <c:pt idx="6">
                  <c:v>5.9201771371543401</c:v>
                </c:pt>
                <c:pt idx="7">
                  <c:v>5.9043191513333202</c:v>
                </c:pt>
                <c:pt idx="8">
                  <c:v>5.8649371452148902</c:v>
                </c:pt>
                <c:pt idx="9">
                  <c:v>5.7624885132664199</c:v>
                </c:pt>
                <c:pt idx="10">
                  <c:v>5.6838430723599096</c:v>
                </c:pt>
                <c:pt idx="11">
                  <c:v>5.6049972328350597</c:v>
                </c:pt>
                <c:pt idx="12">
                  <c:v>5.5504262768399499</c:v>
                </c:pt>
                <c:pt idx="13">
                  <c:v>5.4775730379327401</c:v>
                </c:pt>
                <c:pt idx="14">
                  <c:v>5.4238116771025204</c:v>
                </c:pt>
                <c:pt idx="15">
                  <c:v>5.3358239614617897</c:v>
                </c:pt>
                <c:pt idx="16">
                  <c:v>5.2392410796991999</c:v>
                </c:pt>
                <c:pt idx="17">
                  <c:v>5.1501629012132204</c:v>
                </c:pt>
                <c:pt idx="18">
                  <c:v>5.0708966037611196</c:v>
                </c:pt>
                <c:pt idx="19">
                  <c:v>4.9887469956179098</c:v>
                </c:pt>
                <c:pt idx="20">
                  <c:v>4.9177870784209698</c:v>
                </c:pt>
                <c:pt idx="21">
                  <c:v>4.85184356055177</c:v>
                </c:pt>
                <c:pt idx="22">
                  <c:v>4.7891586387534701</c:v>
                </c:pt>
                <c:pt idx="23">
                  <c:v>4.7317530053071897</c:v>
                </c:pt>
                <c:pt idx="24">
                  <c:v>4.6845395413089497</c:v>
                </c:pt>
                <c:pt idx="25">
                  <c:v>4.6445358140313902</c:v>
                </c:pt>
                <c:pt idx="26">
                  <c:v>4.6183990580622103</c:v>
                </c:pt>
                <c:pt idx="27">
                  <c:v>4.6654578462562304</c:v>
                </c:pt>
                <c:pt idx="28">
                  <c:v>4.64922338501587</c:v>
                </c:pt>
                <c:pt idx="29">
                  <c:v>4.7773601653868498</c:v>
                </c:pt>
                <c:pt idx="30">
                  <c:v>4.9135752761027502</c:v>
                </c:pt>
                <c:pt idx="31">
                  <c:v>5.0937274838756297</c:v>
                </c:pt>
                <c:pt idx="32">
                  <c:v>5.4665072394641099</c:v>
                </c:pt>
                <c:pt idx="33">
                  <c:v>5.5732500702245904</c:v>
                </c:pt>
                <c:pt idx="34">
                  <c:v>5.6111447893312603</c:v>
                </c:pt>
                <c:pt idx="35">
                  <c:v>5.5951084483914801</c:v>
                </c:pt>
                <c:pt idx="36">
                  <c:v>5.5689668771756002</c:v>
                </c:pt>
                <c:pt idx="37">
                  <c:v>5.5704134181871199</c:v>
                </c:pt>
                <c:pt idx="38">
                  <c:v>5.56604019312788</c:v>
                </c:pt>
                <c:pt idx="39">
                  <c:v>5.5810637124482403</c:v>
                </c:pt>
                <c:pt idx="40">
                  <c:v>5.6066722136045204</c:v>
                </c:pt>
                <c:pt idx="41">
                  <c:v>5.6354989953292698</c:v>
                </c:pt>
                <c:pt idx="42">
                  <c:v>5.6578586316956203</c:v>
                </c:pt>
                <c:pt idx="43">
                  <c:v>5.6664858034249699</c:v>
                </c:pt>
                <c:pt idx="44">
                  <c:v>5.6674893120724601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E-8940-A784-AD8C4DD2696B}"/>
            </c:ext>
          </c:extLst>
        </c:ser>
        <c:ser>
          <c:idx val="1"/>
          <c:order val="1"/>
          <c:tx>
            <c:strRef>
              <c:f>Filters!$CH$3</c:f>
              <c:strCache>
                <c:ptCount val="1"/>
                <c:pt idx="0">
                  <c:v>Avalanche_Degree_4</c:v>
                </c:pt>
              </c:strCache>
            </c:strRef>
          </c:tx>
          <c:spPr>
            <a:ln w="19050" cap="rnd">
              <a:solidFill>
                <a:srgbClr val="FF0000">
                  <a:alpha val="1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Filters!$CH$4:$CH$48</c:f>
              <c:numCache>
                <c:formatCode>General</c:formatCode>
                <c:ptCount val="45"/>
                <c:pt idx="0">
                  <c:v>4.9393419689304103</c:v>
                </c:pt>
                <c:pt idx="1">
                  <c:v>4.8960537174671899</c:v>
                </c:pt>
                <c:pt idx="2">
                  <c:v>4.81025607329682</c:v>
                </c:pt>
                <c:pt idx="3">
                  <c:v>4.7027300969761896</c:v>
                </c:pt>
                <c:pt idx="4">
                  <c:v>4.5834588926364601</c:v>
                </c:pt>
                <c:pt idx="5">
                  <c:v>4.47607715364492</c:v>
                </c:pt>
                <c:pt idx="6">
                  <c:v>4.3685581536335496</c:v>
                </c:pt>
                <c:pt idx="7">
                  <c:v>4.2740923626268996</c:v>
                </c:pt>
                <c:pt idx="8">
                  <c:v>4.1795964039184401</c:v>
                </c:pt>
                <c:pt idx="9">
                  <c:v>4.0821613995565</c:v>
                </c:pt>
                <c:pt idx="10">
                  <c:v>3.9876733385011902</c:v>
                </c:pt>
                <c:pt idx="11">
                  <c:v>3.8947064944361398</c:v>
                </c:pt>
                <c:pt idx="12">
                  <c:v>3.8124952954841498</c:v>
                </c:pt>
                <c:pt idx="13">
                  <c:v>3.7318109595283899</c:v>
                </c:pt>
                <c:pt idx="14">
                  <c:v>3.6627198591461601</c:v>
                </c:pt>
                <c:pt idx="15">
                  <c:v>3.6025531756979001</c:v>
                </c:pt>
                <c:pt idx="16">
                  <c:v>3.5501272304006699</c:v>
                </c:pt>
                <c:pt idx="17">
                  <c:v>3.51429779455062</c:v>
                </c:pt>
                <c:pt idx="18">
                  <c:v>3.4814126844105999</c:v>
                </c:pt>
                <c:pt idx="19">
                  <c:v>3.44301837340219</c:v>
                </c:pt>
                <c:pt idx="20">
                  <c:v>3.4129497310480899</c:v>
                </c:pt>
                <c:pt idx="21">
                  <c:v>3.3867746477265102</c:v>
                </c:pt>
                <c:pt idx="22">
                  <c:v>3.3658625482106301</c:v>
                </c:pt>
                <c:pt idx="23">
                  <c:v>3.3503484691049299</c:v>
                </c:pt>
                <c:pt idx="24">
                  <c:v>3.33765468549249</c:v>
                </c:pt>
                <c:pt idx="25">
                  <c:v>3.3280304410069701</c:v>
                </c:pt>
                <c:pt idx="26">
                  <c:v>3.3230725040483402</c:v>
                </c:pt>
                <c:pt idx="27">
                  <c:v>3.3307669509070101</c:v>
                </c:pt>
                <c:pt idx="28">
                  <c:v>3.3301089982161902</c:v>
                </c:pt>
                <c:pt idx="29">
                  <c:v>3.3521659026109698</c:v>
                </c:pt>
                <c:pt idx="30">
                  <c:v>3.3812640059925498</c:v>
                </c:pt>
                <c:pt idx="31">
                  <c:v>3.4105717360205499</c:v>
                </c:pt>
                <c:pt idx="32">
                  <c:v>3.4646944177864198</c:v>
                </c:pt>
                <c:pt idx="33">
                  <c:v>3.4834091863399101</c:v>
                </c:pt>
                <c:pt idx="34">
                  <c:v>3.4898632905605602</c:v>
                </c:pt>
                <c:pt idx="35">
                  <c:v>3.48494020137186</c:v>
                </c:pt>
                <c:pt idx="36">
                  <c:v>3.4752923357550398</c:v>
                </c:pt>
                <c:pt idx="37">
                  <c:v>3.4663018956703602</c:v>
                </c:pt>
                <c:pt idx="38">
                  <c:v>3.4559096626033101</c:v>
                </c:pt>
                <c:pt idx="39">
                  <c:v>3.44613771870049</c:v>
                </c:pt>
                <c:pt idx="40">
                  <c:v>3.4382572861922598</c:v>
                </c:pt>
                <c:pt idx="41">
                  <c:v>3.4298073537218299</c:v>
                </c:pt>
                <c:pt idx="42">
                  <c:v>3.42086738266753</c:v>
                </c:pt>
                <c:pt idx="43">
                  <c:v>3.41221482443492</c:v>
                </c:pt>
                <c:pt idx="44">
                  <c:v>3.4082198537678101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0E-8940-A784-AD8C4DD2696B}"/>
            </c:ext>
          </c:extLst>
        </c:ser>
        <c:ser>
          <c:idx val="2"/>
          <c:order val="2"/>
          <c:tx>
            <c:strRef>
              <c:f>Filters!$CI$3</c:f>
              <c:strCache>
                <c:ptCount val="1"/>
                <c:pt idx="0">
                  <c:v>Avalanche_Degree_2</c:v>
                </c:pt>
              </c:strCache>
            </c:strRef>
          </c:tx>
          <c:spPr>
            <a:ln w="19050" cap="rnd">
              <a:solidFill>
                <a:srgbClr val="FF0000">
                  <a:alpha val="5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Filters!$CI$4:$CI$48</c:f>
              <c:numCache>
                <c:formatCode>General</c:formatCode>
                <c:ptCount val="45"/>
                <c:pt idx="0">
                  <c:v>4.6070242091642202</c:v>
                </c:pt>
                <c:pt idx="1">
                  <c:v>4.5828661397179404</c:v>
                </c:pt>
                <c:pt idx="2">
                  <c:v>4.4911377644754999</c:v>
                </c:pt>
                <c:pt idx="3">
                  <c:v>4.3739338105729999</c:v>
                </c:pt>
                <c:pt idx="4">
                  <c:v>4.2373803399892198</c:v>
                </c:pt>
                <c:pt idx="5">
                  <c:v>4.12107640248023</c:v>
                </c:pt>
                <c:pt idx="6">
                  <c:v>4.0035276613035098</c:v>
                </c:pt>
                <c:pt idx="7">
                  <c:v>3.8981402878615601</c:v>
                </c:pt>
                <c:pt idx="8">
                  <c:v>3.7990844435885598</c:v>
                </c:pt>
                <c:pt idx="9">
                  <c:v>3.6956380261935902</c:v>
                </c:pt>
                <c:pt idx="10">
                  <c:v>3.5949611174590901</c:v>
                </c:pt>
                <c:pt idx="11">
                  <c:v>3.4990035917904398</c:v>
                </c:pt>
                <c:pt idx="12">
                  <c:v>3.4150341608199</c:v>
                </c:pt>
                <c:pt idx="13">
                  <c:v>3.33729817173784</c:v>
                </c:pt>
                <c:pt idx="14">
                  <c:v>3.2734198485794201</c:v>
                </c:pt>
                <c:pt idx="15">
                  <c:v>3.22094336991707</c:v>
                </c:pt>
                <c:pt idx="16">
                  <c:v>3.1786311456866798</c:v>
                </c:pt>
                <c:pt idx="17">
                  <c:v>3.1532945218602602</c:v>
                </c:pt>
                <c:pt idx="18">
                  <c:v>3.1292483391675998</c:v>
                </c:pt>
                <c:pt idx="19">
                  <c:v>3.0997684560849001</c:v>
                </c:pt>
                <c:pt idx="20">
                  <c:v>3.0774265687330802</c:v>
                </c:pt>
                <c:pt idx="21">
                  <c:v>3.0581355327599602</c:v>
                </c:pt>
                <c:pt idx="22">
                  <c:v>3.0434347639689299</c:v>
                </c:pt>
                <c:pt idx="23">
                  <c:v>3.0330471838358601</c:v>
                </c:pt>
                <c:pt idx="24">
                  <c:v>3.0264331011940699</c:v>
                </c:pt>
                <c:pt idx="25">
                  <c:v>3.0226070068089701</c:v>
                </c:pt>
                <c:pt idx="26">
                  <c:v>3.0220044704261699</c:v>
                </c:pt>
                <c:pt idx="27">
                  <c:v>3.0310737441751199</c:v>
                </c:pt>
                <c:pt idx="28">
                  <c:v>3.0358146543514701</c:v>
                </c:pt>
                <c:pt idx="29">
                  <c:v>3.0548258661841299</c:v>
                </c:pt>
                <c:pt idx="30">
                  <c:v>3.0791138925595298</c:v>
                </c:pt>
                <c:pt idx="31">
                  <c:v>3.10155193099969</c:v>
                </c:pt>
                <c:pt idx="32">
                  <c:v>3.1378821982006899</c:v>
                </c:pt>
                <c:pt idx="33">
                  <c:v>3.1521660211034201</c:v>
                </c:pt>
                <c:pt idx="34">
                  <c:v>3.15827019183646</c:v>
                </c:pt>
                <c:pt idx="35">
                  <c:v>3.15642194254746</c:v>
                </c:pt>
                <c:pt idx="36">
                  <c:v>3.1506351974559599</c:v>
                </c:pt>
                <c:pt idx="37">
                  <c:v>3.14390624374085</c:v>
                </c:pt>
                <c:pt idx="38">
                  <c:v>3.1352321719289802</c:v>
                </c:pt>
                <c:pt idx="39">
                  <c:v>3.1257440863835102</c:v>
                </c:pt>
                <c:pt idx="40">
                  <c:v>3.1171044776935202</c:v>
                </c:pt>
                <c:pt idx="41">
                  <c:v>3.1077557959797901</c:v>
                </c:pt>
                <c:pt idx="42">
                  <c:v>3.0981049846394701</c:v>
                </c:pt>
                <c:pt idx="43">
                  <c:v>3.08964572976664</c:v>
                </c:pt>
                <c:pt idx="44">
                  <c:v>3.08633549388533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0E-8940-A784-AD8C4DD2696B}"/>
            </c:ext>
          </c:extLst>
        </c:ser>
        <c:ser>
          <c:idx val="3"/>
          <c:order val="3"/>
          <c:tx>
            <c:strRef>
              <c:f>Filters!$CJ$3</c:f>
              <c:strCache>
                <c:ptCount val="1"/>
                <c:pt idx="0">
                  <c:v>Avalanche_Degree_10_trunc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Filters!$CJ$4:$CJ$48</c:f>
              <c:numCache>
                <c:formatCode>General</c:formatCode>
                <c:ptCount val="45"/>
                <c:pt idx="0">
                  <c:v>6.3955296327641902</c:v>
                </c:pt>
                <c:pt idx="1">
                  <c:v>6.7012660913622302</c:v>
                </c:pt>
                <c:pt idx="2">
                  <c:v>5.9095482543225</c:v>
                </c:pt>
                <c:pt idx="3">
                  <c:v>5.3205545498389402</c:v>
                </c:pt>
                <c:pt idx="4">
                  <c:v>4.7626904017061698</c:v>
                </c:pt>
                <c:pt idx="5">
                  <c:v>4.1482852663207899</c:v>
                </c:pt>
                <c:pt idx="6">
                  <c:v>3.8839686230347801</c:v>
                </c:pt>
                <c:pt idx="7">
                  <c:v>3.40411161070441</c:v>
                </c:pt>
                <c:pt idx="8">
                  <c:v>3.3030036877664002</c:v>
                </c:pt>
                <c:pt idx="9">
                  <c:v>3.0704018623203999</c:v>
                </c:pt>
                <c:pt idx="10">
                  <c:v>3.0293671728946099</c:v>
                </c:pt>
                <c:pt idx="11">
                  <c:v>3.0214357692076801</c:v>
                </c:pt>
                <c:pt idx="12">
                  <c:v>2.9161158945064001</c:v>
                </c:pt>
                <c:pt idx="13">
                  <c:v>2.7730304640574701</c:v>
                </c:pt>
                <c:pt idx="14">
                  <c:v>2.6650387970127398</c:v>
                </c:pt>
                <c:pt idx="15">
                  <c:v>2.5682797071026502</c:v>
                </c:pt>
                <c:pt idx="16">
                  <c:v>2.3589903551560498</c:v>
                </c:pt>
                <c:pt idx="17">
                  <c:v>2.9401814518861298</c:v>
                </c:pt>
                <c:pt idx="18">
                  <c:v>2.9071816974282698</c:v>
                </c:pt>
                <c:pt idx="19">
                  <c:v>2.9203110480227701</c:v>
                </c:pt>
                <c:pt idx="20">
                  <c:v>2.8977738544286198</c:v>
                </c:pt>
                <c:pt idx="21">
                  <c:v>3.18649354147079</c:v>
                </c:pt>
                <c:pt idx="22">
                  <c:v>3.1720446651354699</c:v>
                </c:pt>
                <c:pt idx="23">
                  <c:v>3.06249112935157</c:v>
                </c:pt>
                <c:pt idx="24">
                  <c:v>2.9000933250902698</c:v>
                </c:pt>
                <c:pt idx="25">
                  <c:v>2.7303807142062202</c:v>
                </c:pt>
                <c:pt idx="26">
                  <c:v>2.7991704866407501</c:v>
                </c:pt>
                <c:pt idx="27">
                  <c:v>2.79551292228102</c:v>
                </c:pt>
                <c:pt idx="28">
                  <c:v>2.7732625103621502</c:v>
                </c:pt>
                <c:pt idx="29">
                  <c:v>2.75379949223947</c:v>
                </c:pt>
                <c:pt idx="30">
                  <c:v>2.6250082250859501</c:v>
                </c:pt>
                <c:pt idx="31">
                  <c:v>2.5839257593335998</c:v>
                </c:pt>
                <c:pt idx="32">
                  <c:v>2.6431893560659199</c:v>
                </c:pt>
                <c:pt idx="33">
                  <c:v>2.6719524890013702</c:v>
                </c:pt>
                <c:pt idx="34">
                  <c:v>2.6987264325312399</c:v>
                </c:pt>
                <c:pt idx="35">
                  <c:v>2.7383321597596999</c:v>
                </c:pt>
                <c:pt idx="36">
                  <c:v>2.6952606751286501</c:v>
                </c:pt>
                <c:pt idx="37">
                  <c:v>2.6782256634899202</c:v>
                </c:pt>
                <c:pt idx="38">
                  <c:v>2.7874046539075201</c:v>
                </c:pt>
                <c:pt idx="39">
                  <c:v>2.8308451235429</c:v>
                </c:pt>
                <c:pt idx="40">
                  <c:v>2.8659251804942398</c:v>
                </c:pt>
                <c:pt idx="41">
                  <c:v>2.8600805107053202</c:v>
                </c:pt>
                <c:pt idx="42">
                  <c:v>2.8338259402135901</c:v>
                </c:pt>
                <c:pt idx="43">
                  <c:v>2.8254247797479199</c:v>
                </c:pt>
                <c:pt idx="44">
                  <c:v>2.8144630875261498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0E-8940-A784-AD8C4DD2696B}"/>
            </c:ext>
          </c:extLst>
        </c:ser>
        <c:ser>
          <c:idx val="4"/>
          <c:order val="4"/>
          <c:tx>
            <c:strRef>
              <c:f>Filters!$CK$3</c:f>
              <c:strCache>
                <c:ptCount val="1"/>
                <c:pt idx="0">
                  <c:v>Avalanche_Degree_4_truc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Filters!$CK$4:$CK$48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6.69828845713175</c:v>
                </c:pt>
                <c:pt idx="2">
                  <c:v>5.6736835609715097</c:v>
                </c:pt>
                <c:pt idx="3">
                  <c:v>4.9669430348968104</c:v>
                </c:pt>
                <c:pt idx="4">
                  <c:v>4.5723053838765804</c:v>
                </c:pt>
                <c:pt idx="5">
                  <c:v>4.16538914977163</c:v>
                </c:pt>
                <c:pt idx="6">
                  <c:v>3.8419023938160701</c:v>
                </c:pt>
                <c:pt idx="7">
                  <c:v>3.6063450164329298</c:v>
                </c:pt>
                <c:pt idx="8">
                  <c:v>3.4293110762158898</c:v>
                </c:pt>
                <c:pt idx="9">
                  <c:v>3.2554949113313598</c:v>
                </c:pt>
                <c:pt idx="10">
                  <c:v>3.1246978128857501</c:v>
                </c:pt>
                <c:pt idx="11">
                  <c:v>3.0300933745777701</c:v>
                </c:pt>
                <c:pt idx="12">
                  <c:v>3.9453810510862599</c:v>
                </c:pt>
                <c:pt idx="13">
                  <c:v>3.8119134246105602</c:v>
                </c:pt>
                <c:pt idx="14">
                  <c:v>3.5287776604181502</c:v>
                </c:pt>
                <c:pt idx="15">
                  <c:v>3.4434798341861801</c:v>
                </c:pt>
                <c:pt idx="16">
                  <c:v>3.43369606352893</c:v>
                </c:pt>
                <c:pt idx="17">
                  <c:v>3.30280171637368</c:v>
                </c:pt>
                <c:pt idx="18">
                  <c:v>3.5424824054582098</c:v>
                </c:pt>
                <c:pt idx="19">
                  <c:v>3.4750251917531001</c:v>
                </c:pt>
                <c:pt idx="20">
                  <c:v>3.1640628727153199</c:v>
                </c:pt>
                <c:pt idx="21">
                  <c:v>3.07272784795938</c:v>
                </c:pt>
                <c:pt idx="22">
                  <c:v>2.96634427508216</c:v>
                </c:pt>
                <c:pt idx="23">
                  <c:v>2.9209240265875702</c:v>
                </c:pt>
                <c:pt idx="24">
                  <c:v>2.8511163420109402</c:v>
                </c:pt>
                <c:pt idx="25">
                  <c:v>2.7818631114931098</c:v>
                </c:pt>
                <c:pt idx="26">
                  <c:v>2.71644664376544</c:v>
                </c:pt>
                <c:pt idx="27">
                  <c:v>2.66694114260557</c:v>
                </c:pt>
                <c:pt idx="28">
                  <c:v>2.6342633522286301</c:v>
                </c:pt>
                <c:pt idx="29">
                  <c:v>2.6151525804333402</c:v>
                </c:pt>
                <c:pt idx="30">
                  <c:v>2.5921154842313801</c:v>
                </c:pt>
                <c:pt idx="31">
                  <c:v>2.5744260295094201</c:v>
                </c:pt>
                <c:pt idx="32">
                  <c:v>2.57646695083946</c:v>
                </c:pt>
                <c:pt idx="33">
                  <c:v>2.58084246338642</c:v>
                </c:pt>
                <c:pt idx="34">
                  <c:v>2.5907143601911802</c:v>
                </c:pt>
                <c:pt idx="35">
                  <c:v>2.5988183035089598</c:v>
                </c:pt>
                <c:pt idx="36">
                  <c:v>2.60473660865545</c:v>
                </c:pt>
                <c:pt idx="37">
                  <c:v>2.60684887814479</c:v>
                </c:pt>
                <c:pt idx="38">
                  <c:v>2.6149885438863998</c:v>
                </c:pt>
                <c:pt idx="39">
                  <c:v>2.6190125733316001</c:v>
                </c:pt>
                <c:pt idx="40">
                  <c:v>2.6246873495793999</c:v>
                </c:pt>
                <c:pt idx="41">
                  <c:v>2.63097550130286</c:v>
                </c:pt>
                <c:pt idx="42">
                  <c:v>2.6283043883815602</c:v>
                </c:pt>
                <c:pt idx="43">
                  <c:v>2.6181016255937402</c:v>
                </c:pt>
                <c:pt idx="44">
                  <c:v>2.6193325465221098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0E-8940-A784-AD8C4DD2696B}"/>
            </c:ext>
          </c:extLst>
        </c:ser>
        <c:ser>
          <c:idx val="5"/>
          <c:order val="5"/>
          <c:tx>
            <c:strRef>
              <c:f>Filters!$CL$3</c:f>
              <c:strCache>
                <c:ptCount val="1"/>
                <c:pt idx="0">
                  <c:v>Avalanche_Degree_2_truc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Filters!$CL$4:$CL$48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6.5104274292812496</c:v>
                </c:pt>
                <c:pt idx="2">
                  <c:v>5.3937049791019298</c:v>
                </c:pt>
                <c:pt idx="3">
                  <c:v>4.8915757965013702</c:v>
                </c:pt>
                <c:pt idx="4">
                  <c:v>4.3720332375157804</c:v>
                </c:pt>
                <c:pt idx="5">
                  <c:v>4.0487373693675401</c:v>
                </c:pt>
                <c:pt idx="6">
                  <c:v>3.7716390295490299</c:v>
                </c:pt>
                <c:pt idx="7">
                  <c:v>3.59298972198471</c:v>
                </c:pt>
                <c:pt idx="8">
                  <c:v>3.4110435810738</c:v>
                </c:pt>
                <c:pt idx="9">
                  <c:v>3.2500528253076699</c:v>
                </c:pt>
                <c:pt idx="10">
                  <c:v>3.1213166149353802</c:v>
                </c:pt>
                <c:pt idx="11">
                  <c:v>4.2010309939731698</c:v>
                </c:pt>
                <c:pt idx="12">
                  <c:v>3.9719203920179398</c:v>
                </c:pt>
                <c:pt idx="13">
                  <c:v>3.7986024861689298</c:v>
                </c:pt>
                <c:pt idx="14">
                  <c:v>3.5924784519887099</c:v>
                </c:pt>
                <c:pt idx="15">
                  <c:v>3.4344228096403202</c:v>
                </c:pt>
                <c:pt idx="16">
                  <c:v>3.2874976752511702</c:v>
                </c:pt>
                <c:pt idx="17">
                  <c:v>3.3784203311022099</c:v>
                </c:pt>
                <c:pt idx="18">
                  <c:v>3.75963429033744</c:v>
                </c:pt>
                <c:pt idx="19">
                  <c:v>3.60587562602643</c:v>
                </c:pt>
                <c:pt idx="20">
                  <c:v>3.2875467537749201</c:v>
                </c:pt>
                <c:pt idx="21">
                  <c:v>3.1467903235035699</c:v>
                </c:pt>
                <c:pt idx="22">
                  <c:v>3.0221786329378499</c:v>
                </c:pt>
                <c:pt idx="23">
                  <c:v>2.94878402818944</c:v>
                </c:pt>
                <c:pt idx="24">
                  <c:v>2.8861151017704398</c:v>
                </c:pt>
                <c:pt idx="25">
                  <c:v>2.7981195116736401</c:v>
                </c:pt>
                <c:pt idx="26">
                  <c:v>2.7131403366230198</c:v>
                </c:pt>
                <c:pt idx="27">
                  <c:v>2.6663115191046201</c:v>
                </c:pt>
                <c:pt idx="28">
                  <c:v>2.6334072216515798</c:v>
                </c:pt>
                <c:pt idx="29">
                  <c:v>2.6157360693281002</c:v>
                </c:pt>
                <c:pt idx="30">
                  <c:v>2.6009944611488298</c:v>
                </c:pt>
                <c:pt idx="31">
                  <c:v>2.58298049696202</c:v>
                </c:pt>
                <c:pt idx="32">
                  <c:v>2.5847289325324199</c:v>
                </c:pt>
                <c:pt idx="33">
                  <c:v>2.5926884930149798</c:v>
                </c:pt>
                <c:pt idx="34">
                  <c:v>2.5976230537275602</c:v>
                </c:pt>
                <c:pt idx="35">
                  <c:v>2.60693026896285</c:v>
                </c:pt>
                <c:pt idx="36">
                  <c:v>2.6127101911583499</c:v>
                </c:pt>
                <c:pt idx="37">
                  <c:v>2.61965506708203</c:v>
                </c:pt>
                <c:pt idx="38">
                  <c:v>2.63031496689629</c:v>
                </c:pt>
                <c:pt idx="39">
                  <c:v>2.6356172901793702</c:v>
                </c:pt>
                <c:pt idx="40">
                  <c:v>2.6436763375507302</c:v>
                </c:pt>
                <c:pt idx="41">
                  <c:v>2.6464900651181802</c:v>
                </c:pt>
                <c:pt idx="42">
                  <c:v>2.64738075295362</c:v>
                </c:pt>
                <c:pt idx="43">
                  <c:v>2.6441541713043</c:v>
                </c:pt>
                <c:pt idx="44">
                  <c:v>2.6439134622623701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0E-8940-A784-AD8C4DD2696B}"/>
            </c:ext>
          </c:extLst>
        </c:ser>
        <c:ser>
          <c:idx val="6"/>
          <c:order val="6"/>
          <c:tx>
            <c:strRef>
              <c:f>Filters!$CM$3</c:f>
              <c:strCache>
                <c:ptCount val="1"/>
                <c:pt idx="0">
                  <c:v>Degree_degree_10</c:v>
                </c:pt>
              </c:strCache>
            </c:strRef>
          </c:tx>
          <c:spPr>
            <a:ln w="19050" cap="rnd">
              <a:solidFill>
                <a:schemeClr val="accent2">
                  <a:lumMod val="20000"/>
                  <a:lumOff val="80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Filters!$CM$4:$CM$48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6.4378408177383104</c:v>
                </c:pt>
                <c:pt idx="2">
                  <c:v>6.4092162240289197</c:v>
                </c:pt>
                <c:pt idx="3">
                  <c:v>6.3951559741741297</c:v>
                </c:pt>
                <c:pt idx="4">
                  <c:v>6.3635219579648101</c:v>
                </c:pt>
                <c:pt idx="5">
                  <c:v>6.3817573392534603</c:v>
                </c:pt>
                <c:pt idx="6">
                  <c:v>6.3596439514250802</c:v>
                </c:pt>
                <c:pt idx="7">
                  <c:v>6.40521942197954</c:v>
                </c:pt>
                <c:pt idx="8">
                  <c:v>6.4230986145801499</c:v>
                </c:pt>
                <c:pt idx="9">
                  <c:v>6.3808381960110996</c:v>
                </c:pt>
                <c:pt idx="10">
                  <c:v>6.3493181483080896</c:v>
                </c:pt>
                <c:pt idx="11">
                  <c:v>6.3155633443271704</c:v>
                </c:pt>
                <c:pt idx="12">
                  <c:v>6.3037029692489304</c:v>
                </c:pt>
                <c:pt idx="13">
                  <c:v>6.2740022030997897</c:v>
                </c:pt>
                <c:pt idx="14">
                  <c:v>6.2750513099658196</c:v>
                </c:pt>
                <c:pt idx="15">
                  <c:v>6.2467134208988098</c:v>
                </c:pt>
                <c:pt idx="16">
                  <c:v>6.2185062808063103</c:v>
                </c:pt>
                <c:pt idx="17">
                  <c:v>6.2427719098551702</c:v>
                </c:pt>
                <c:pt idx="18">
                  <c:v>6.2505538112175998</c:v>
                </c:pt>
                <c:pt idx="19">
                  <c:v>6.2069287764010799</c:v>
                </c:pt>
                <c:pt idx="20">
                  <c:v>6.1700904839263302</c:v>
                </c:pt>
                <c:pt idx="21">
                  <c:v>6.1352111561848304</c:v>
                </c:pt>
                <c:pt idx="22">
                  <c:v>6.1017449950665696</c:v>
                </c:pt>
                <c:pt idx="23">
                  <c:v>6.0711308342148502</c:v>
                </c:pt>
                <c:pt idx="24">
                  <c:v>6.0488293793803498</c:v>
                </c:pt>
                <c:pt idx="25">
                  <c:v>6.0358562014161103</c:v>
                </c:pt>
                <c:pt idx="26">
                  <c:v>6.0394620544030797</c:v>
                </c:pt>
                <c:pt idx="27">
                  <c:v>6.1553824148710596</c:v>
                </c:pt>
                <c:pt idx="28">
                  <c:v>6.1791498160832496</c:v>
                </c:pt>
                <c:pt idx="29">
                  <c:v>6.3648570935866804</c:v>
                </c:pt>
                <c:pt idx="30">
                  <c:v>6.6525165010400196</c:v>
                </c:pt>
                <c:pt idx="31">
                  <c:v>6.9975752720703799</c:v>
                </c:pt>
                <c:pt idx="32">
                  <c:v>7.5546470969325901</c:v>
                </c:pt>
                <c:pt idx="33">
                  <c:v>7.7180735303855297</c:v>
                </c:pt>
                <c:pt idx="34">
                  <c:v>7.8121606847447298</c:v>
                </c:pt>
                <c:pt idx="35">
                  <c:v>7.8491729610279197</c:v>
                </c:pt>
                <c:pt idx="36">
                  <c:v>7.8838484066699497</c:v>
                </c:pt>
                <c:pt idx="37">
                  <c:v>8.02065197866375</c:v>
                </c:pt>
                <c:pt idx="38">
                  <c:v>8.1191000651255898</c:v>
                </c:pt>
                <c:pt idx="39">
                  <c:v>8.2348189925117996</c:v>
                </c:pt>
                <c:pt idx="40">
                  <c:v>8.3474092331530301</c:v>
                </c:pt>
                <c:pt idx="41">
                  <c:v>8.5192726015322595</c:v>
                </c:pt>
                <c:pt idx="42">
                  <c:v>8.6547614186223694</c:v>
                </c:pt>
                <c:pt idx="43">
                  <c:v>8.7418918868681104</c:v>
                </c:pt>
                <c:pt idx="44">
                  <c:v>8.7743080226247407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0E-8940-A784-AD8C4DD2696B}"/>
            </c:ext>
          </c:extLst>
        </c:ser>
        <c:ser>
          <c:idx val="7"/>
          <c:order val="7"/>
          <c:tx>
            <c:strRef>
              <c:f>Filters!$CN$3</c:f>
              <c:strCache>
                <c:ptCount val="1"/>
                <c:pt idx="0">
                  <c:v>Degree_degree_4</c:v>
                </c:pt>
              </c:strCache>
            </c:strRef>
          </c:tx>
          <c:spPr>
            <a:ln w="19050" cap="rnd">
              <a:solidFill>
                <a:srgbClr val="FF0000">
                  <a:alpha val="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Filters!$CN$4:$CN$48</c:f>
              <c:numCache>
                <c:formatCode>General</c:formatCode>
                <c:ptCount val="45"/>
                <c:pt idx="0">
                  <c:v>5.2467234262226103</c:v>
                </c:pt>
                <c:pt idx="1">
                  <c:v>5.2258959803370102</c:v>
                </c:pt>
                <c:pt idx="2">
                  <c:v>5.1868665416534201</c:v>
                </c:pt>
                <c:pt idx="3">
                  <c:v>5.1278510033040403</c:v>
                </c:pt>
                <c:pt idx="4">
                  <c:v>5.0617160971967996</c:v>
                </c:pt>
                <c:pt idx="5">
                  <c:v>5.0092373149351701</c:v>
                </c:pt>
                <c:pt idx="6">
                  <c:v>4.9550634055614102</c:v>
                </c:pt>
                <c:pt idx="7">
                  <c:v>4.9114737257781904</c:v>
                </c:pt>
                <c:pt idx="8">
                  <c:v>4.8665460344076203</c:v>
                </c:pt>
                <c:pt idx="9">
                  <c:v>4.8164476919283699</c:v>
                </c:pt>
                <c:pt idx="10">
                  <c:v>4.7670506654473304</c:v>
                </c:pt>
                <c:pt idx="11">
                  <c:v>4.7166977695088903</c:v>
                </c:pt>
                <c:pt idx="12">
                  <c:v>4.6729031165928197</c:v>
                </c:pt>
                <c:pt idx="13">
                  <c:v>4.6286881091155099</c:v>
                </c:pt>
                <c:pt idx="14">
                  <c:v>4.5928276699541799</c:v>
                </c:pt>
                <c:pt idx="15">
                  <c:v>4.5616398021057503</c:v>
                </c:pt>
                <c:pt idx="16">
                  <c:v>4.5371459406151304</c:v>
                </c:pt>
                <c:pt idx="17">
                  <c:v>4.5328868559545104</c:v>
                </c:pt>
                <c:pt idx="18">
                  <c:v>4.5275868807979904</c:v>
                </c:pt>
                <c:pt idx="19">
                  <c:v>4.5113432154595303</c:v>
                </c:pt>
                <c:pt idx="20">
                  <c:v>4.5011471733260597</c:v>
                </c:pt>
                <c:pt idx="21">
                  <c:v>4.4929760873211197</c:v>
                </c:pt>
                <c:pt idx="22">
                  <c:v>4.4881993792983002</c:v>
                </c:pt>
                <c:pt idx="23">
                  <c:v>4.4863854872637496</c:v>
                </c:pt>
                <c:pt idx="24">
                  <c:v>4.4864758192348004</c:v>
                </c:pt>
                <c:pt idx="25">
                  <c:v>4.4889319240979804</c:v>
                </c:pt>
                <c:pt idx="26">
                  <c:v>4.49497833873557</c:v>
                </c:pt>
                <c:pt idx="27">
                  <c:v>4.51821024983201</c:v>
                </c:pt>
                <c:pt idx="28">
                  <c:v>4.5301253856044399</c:v>
                </c:pt>
                <c:pt idx="29">
                  <c:v>4.5672269899569304</c:v>
                </c:pt>
                <c:pt idx="30">
                  <c:v>4.6259559824257899</c:v>
                </c:pt>
                <c:pt idx="31">
                  <c:v>4.6983885723452303</c:v>
                </c:pt>
                <c:pt idx="32">
                  <c:v>4.82348547278374</c:v>
                </c:pt>
                <c:pt idx="33">
                  <c:v>4.8793298474601601</c:v>
                </c:pt>
                <c:pt idx="34">
                  <c:v>4.9152237523721203</c:v>
                </c:pt>
                <c:pt idx="35">
                  <c:v>4.9368711376556398</c:v>
                </c:pt>
                <c:pt idx="36">
                  <c:v>4.9561481367494897</c:v>
                </c:pt>
                <c:pt idx="37">
                  <c:v>4.9922633921666302</c:v>
                </c:pt>
                <c:pt idx="38">
                  <c:v>5.0223376205964803</c:v>
                </c:pt>
                <c:pt idx="39">
                  <c:v>5.0544785309074802</c:v>
                </c:pt>
                <c:pt idx="40">
                  <c:v>5.0887154770083498</c:v>
                </c:pt>
                <c:pt idx="41">
                  <c:v>5.13134425082007</c:v>
                </c:pt>
                <c:pt idx="42">
                  <c:v>5.1642410016651503</c:v>
                </c:pt>
                <c:pt idx="43">
                  <c:v>5.18743366085637</c:v>
                </c:pt>
                <c:pt idx="44">
                  <c:v>5.1975367544314599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E-8940-A784-AD8C4DD2696B}"/>
            </c:ext>
          </c:extLst>
        </c:ser>
        <c:ser>
          <c:idx val="8"/>
          <c:order val="8"/>
          <c:tx>
            <c:strRef>
              <c:f>Filters!$CO$3</c:f>
              <c:strCache>
                <c:ptCount val="1"/>
                <c:pt idx="0">
                  <c:v>Degree_degree_2</c:v>
                </c:pt>
              </c:strCache>
            </c:strRef>
          </c:tx>
          <c:spPr>
            <a:ln w="19050" cap="rnd">
              <a:solidFill>
                <a:srgbClr val="FF0000">
                  <a:alpha val="2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Filters!$CO$4:$CO$48</c:f>
              <c:numCache>
                <c:formatCode>General</c:formatCode>
                <c:ptCount val="45"/>
                <c:pt idx="0">
                  <c:v>5.04107451694665</c:v>
                </c:pt>
                <c:pt idx="1">
                  <c:v>5.0342108197550699</c:v>
                </c:pt>
                <c:pt idx="2">
                  <c:v>4.9922192417148503</c:v>
                </c:pt>
                <c:pt idx="3">
                  <c:v>4.9298342679905298</c:v>
                </c:pt>
                <c:pt idx="4">
                  <c:v>4.8566894254696402</c:v>
                </c:pt>
                <c:pt idx="5">
                  <c:v>4.7984852444012498</c:v>
                </c:pt>
                <c:pt idx="6">
                  <c:v>4.7379547601249303</c:v>
                </c:pt>
                <c:pt idx="7">
                  <c:v>4.6871182841663899</c:v>
                </c:pt>
                <c:pt idx="8">
                  <c:v>4.6379867626568503</c:v>
                </c:pt>
                <c:pt idx="9">
                  <c:v>4.58345544130459</c:v>
                </c:pt>
                <c:pt idx="10">
                  <c:v>4.5300537167927901</c:v>
                </c:pt>
                <c:pt idx="11">
                  <c:v>4.4771979503514103</c:v>
                </c:pt>
                <c:pt idx="12">
                  <c:v>4.4308964733750003</c:v>
                </c:pt>
                <c:pt idx="13">
                  <c:v>4.3865977855313698</c:v>
                </c:pt>
                <c:pt idx="14">
                  <c:v>4.3509508729944004</c:v>
                </c:pt>
                <c:pt idx="15">
                  <c:v>4.3218136206163003</c:v>
                </c:pt>
                <c:pt idx="16">
                  <c:v>4.3002212458453304</c:v>
                </c:pt>
                <c:pt idx="17">
                  <c:v>4.2955135529335502</c:v>
                </c:pt>
                <c:pt idx="18">
                  <c:v>4.2906622232240501</c:v>
                </c:pt>
                <c:pt idx="19">
                  <c:v>4.2783639170081198</c:v>
                </c:pt>
                <c:pt idx="20">
                  <c:v>4.2711350389841396</c:v>
                </c:pt>
                <c:pt idx="21">
                  <c:v>4.2659292635176396</c:v>
                </c:pt>
                <c:pt idx="22">
                  <c:v>4.2639867029412502</c:v>
                </c:pt>
                <c:pt idx="23">
                  <c:v>4.2643353797419801</c:v>
                </c:pt>
                <c:pt idx="24">
                  <c:v>4.2668732590075198</c:v>
                </c:pt>
                <c:pt idx="25">
                  <c:v>4.2715662454358103</c:v>
                </c:pt>
                <c:pt idx="26">
                  <c:v>4.2786485091711297</c:v>
                </c:pt>
                <c:pt idx="27">
                  <c:v>4.2975999564617</c:v>
                </c:pt>
                <c:pt idx="28">
                  <c:v>4.3097425342464097</c:v>
                </c:pt>
                <c:pt idx="29">
                  <c:v>4.3380860168297701</c:v>
                </c:pt>
                <c:pt idx="30">
                  <c:v>4.3807009436422799</c:v>
                </c:pt>
                <c:pt idx="31">
                  <c:v>4.4320725627939597</c:v>
                </c:pt>
                <c:pt idx="32">
                  <c:v>4.51854390251206</c:v>
                </c:pt>
                <c:pt idx="33">
                  <c:v>4.5601639927573698</c:v>
                </c:pt>
                <c:pt idx="34">
                  <c:v>4.5878792646794402</c:v>
                </c:pt>
                <c:pt idx="35">
                  <c:v>4.6060878296428402</c:v>
                </c:pt>
                <c:pt idx="36">
                  <c:v>4.6224444626246504</c:v>
                </c:pt>
                <c:pt idx="37">
                  <c:v>4.6492217219113297</c:v>
                </c:pt>
                <c:pt idx="38">
                  <c:v>4.6717846050877299</c:v>
                </c:pt>
                <c:pt idx="39">
                  <c:v>4.6947991722420603</c:v>
                </c:pt>
                <c:pt idx="40">
                  <c:v>4.7189864841318503</c:v>
                </c:pt>
                <c:pt idx="41">
                  <c:v>4.7481730071640298</c:v>
                </c:pt>
                <c:pt idx="42">
                  <c:v>4.7703423833607799</c:v>
                </c:pt>
                <c:pt idx="43">
                  <c:v>4.7862631774634696</c:v>
                </c:pt>
                <c:pt idx="44">
                  <c:v>4.7935975019800203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E-8940-A784-AD8C4DD2696B}"/>
            </c:ext>
          </c:extLst>
        </c:ser>
        <c:ser>
          <c:idx val="9"/>
          <c:order val="9"/>
          <c:tx>
            <c:strRef>
              <c:f>Filters!$CP$3</c:f>
              <c:strCache>
                <c:ptCount val="1"/>
                <c:pt idx="0">
                  <c:v>Degree_degree_10_trunc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Filters!$CP$4:$CP$48</c:f>
              <c:numCache>
                <c:formatCode>General</c:formatCode>
                <c:ptCount val="45"/>
                <c:pt idx="0">
                  <c:v>6.5822159408419898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0E-8940-A784-AD8C4DD2696B}"/>
            </c:ext>
          </c:extLst>
        </c:ser>
        <c:ser>
          <c:idx val="10"/>
          <c:order val="10"/>
          <c:tx>
            <c:strRef>
              <c:f>Filters!$CQ$3</c:f>
              <c:strCache>
                <c:ptCount val="1"/>
                <c:pt idx="0">
                  <c:v>Degree_degree_4_trunc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Filters!$CQ$4:$CQ$48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0E-8940-A784-AD8C4DD2696B}"/>
            </c:ext>
          </c:extLst>
        </c:ser>
        <c:ser>
          <c:idx val="11"/>
          <c:order val="11"/>
          <c:tx>
            <c:strRef>
              <c:f>Filters!$CR$3</c:f>
              <c:strCache>
                <c:ptCount val="1"/>
                <c:pt idx="0">
                  <c:v>Degree_degree_2_trunc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Filters!$CR$4:$CR$48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40E-8940-A784-AD8C4DD2696B}"/>
            </c:ext>
          </c:extLst>
        </c:ser>
        <c:ser>
          <c:idx val="12"/>
          <c:order val="12"/>
          <c:tx>
            <c:strRef>
              <c:f>Filters!$CS$3</c:f>
              <c:strCache>
                <c:ptCount val="1"/>
                <c:pt idx="0">
                  <c:v>Degree_L_Pure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Filters!$CS$4:$CS$48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40E-8940-A784-AD8C4DD2696B}"/>
            </c:ext>
          </c:extLst>
        </c:ser>
        <c:ser>
          <c:idx val="13"/>
          <c:order val="13"/>
          <c:tx>
            <c:strRef>
              <c:f>Filters!$CT$3</c:f>
              <c:strCache>
                <c:ptCount val="1"/>
                <c:pt idx="0">
                  <c:v>Degree_L_Truncated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Filters!$CT$4:$CT$48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40E-8940-A784-AD8C4DD2696B}"/>
            </c:ext>
          </c:extLst>
        </c:ser>
        <c:ser>
          <c:idx val="14"/>
          <c:order val="14"/>
          <c:tx>
            <c:strRef>
              <c:f>Filters!$CU$3</c:f>
              <c:strCache>
                <c:ptCount val="1"/>
                <c:pt idx="0">
                  <c:v>Aval L_Trucated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Filters!$CU$4:$CU$48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40E-8940-A784-AD8C4DD2696B}"/>
            </c:ext>
          </c:extLst>
        </c:ser>
        <c:ser>
          <c:idx val="15"/>
          <c:order val="15"/>
          <c:tx>
            <c:strRef>
              <c:f>Filters!$CV$3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rgbClr val="FF0000">
                  <a:alpha val="3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Filters!$CV$4:$CV$48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40E-8940-A784-AD8C4DD2696B}"/>
            </c:ext>
          </c:extLst>
        </c:ser>
        <c:ser>
          <c:idx val="16"/>
          <c:order val="16"/>
          <c:tx>
            <c:strRef>
              <c:f>Filters!$CW$3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rgbClr val="FF0000">
                  <a:alpha val="24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Filters!$CF$4:$CF$48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Filters!$CW$4:$CW$48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40E-8940-A784-AD8C4DD26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807583"/>
        <c:axId val="21702000"/>
      </c:scatterChart>
      <c:valAx>
        <c:axId val="148980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2000"/>
        <c:crosses val="autoZero"/>
        <c:crossBetween val="midCat"/>
      </c:valAx>
      <c:valAx>
        <c:axId val="217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807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Avalanche and Degree Exponents in Time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240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496562857219111E-2"/>
          <c:y val="5.4074861131790317E-2"/>
          <c:w val="0.95081642987401715"/>
          <c:h val="0.6951082312303648"/>
        </c:manualLayout>
      </c:layout>
      <c:scatterChart>
        <c:scatterStyle val="lineMarker"/>
        <c:varyColors val="0"/>
        <c:ser>
          <c:idx val="0"/>
          <c:order val="0"/>
          <c:tx>
            <c:strRef>
              <c:f>Avalanches_Log_Normal!$W$6</c:f>
              <c:strCache>
                <c:ptCount val="1"/>
                <c:pt idx="0">
                  <c:v>Aval L_Trucated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Avalanches_Log_Normal!$W$7:$W$51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A-8047-91EE-71329B638710}"/>
            </c:ext>
          </c:extLst>
        </c:ser>
        <c:ser>
          <c:idx val="1"/>
          <c:order val="1"/>
          <c:tx>
            <c:strRef>
              <c:f>Avalanches_Log_Normal!$X$6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Avalanches_Log_Normal!$X$7:$X$51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3A-8047-91EE-71329B638710}"/>
            </c:ext>
          </c:extLst>
        </c:ser>
        <c:ser>
          <c:idx val="2"/>
          <c:order val="2"/>
          <c:tx>
            <c:strRef>
              <c:f>Avalanches_Log_Normal!$Y$6</c:f>
              <c:strCache>
                <c:ptCount val="1"/>
                <c:pt idx="0">
                  <c:v>Aval Trucated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Avalanches_Log_Normal!$Y$7:$Y$51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3A-8047-91EE-71329B638710}"/>
            </c:ext>
          </c:extLst>
        </c:ser>
        <c:ser>
          <c:idx val="3"/>
          <c:order val="3"/>
          <c:tx>
            <c:strRef>
              <c:f>Avalanches_Log_Normal!$Z$6</c:f>
              <c:strCache>
                <c:ptCount val="1"/>
                <c:pt idx="0">
                  <c:v>Aval 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Avalanches_Log_Normal!$Z$7:$Z$51</c:f>
              <c:numCache>
                <c:formatCode>General</c:formatCode>
                <c:ptCount val="45"/>
                <c:pt idx="0">
                  <c:v>1.6315908927226099</c:v>
                </c:pt>
                <c:pt idx="1">
                  <c:v>1.6064101011299601</c:v>
                </c:pt>
                <c:pt idx="2">
                  <c:v>1.5995604121247</c:v>
                </c:pt>
                <c:pt idx="3">
                  <c:v>1.5919618439718699</c:v>
                </c:pt>
                <c:pt idx="4">
                  <c:v>1.58489775430138</c:v>
                </c:pt>
                <c:pt idx="5">
                  <c:v>1.5764216498396499</c:v>
                </c:pt>
                <c:pt idx="6">
                  <c:v>1.56806166612271</c:v>
                </c:pt>
                <c:pt idx="7">
                  <c:v>1.55891680450124</c:v>
                </c:pt>
                <c:pt idx="8">
                  <c:v>1.5492161003224101</c:v>
                </c:pt>
                <c:pt idx="9">
                  <c:v>1.5394812158158999</c:v>
                </c:pt>
                <c:pt idx="10">
                  <c:v>1.5300426488969401</c:v>
                </c:pt>
                <c:pt idx="11">
                  <c:v>1.52118389617488</c:v>
                </c:pt>
                <c:pt idx="12">
                  <c:v>1.51316008089646</c:v>
                </c:pt>
                <c:pt idx="13">
                  <c:v>1.50512148339695</c:v>
                </c:pt>
                <c:pt idx="14">
                  <c:v>1.4976784963963501</c:v>
                </c:pt>
                <c:pt idx="15">
                  <c:v>1.49095411229615</c:v>
                </c:pt>
                <c:pt idx="16">
                  <c:v>1.4847186700475199</c:v>
                </c:pt>
                <c:pt idx="17">
                  <c:v>1.4781493729947901</c:v>
                </c:pt>
                <c:pt idx="18">
                  <c:v>1.4727857419035799</c:v>
                </c:pt>
                <c:pt idx="19">
                  <c:v>1.4680983067357101</c:v>
                </c:pt>
                <c:pt idx="20">
                  <c:v>1.46402862942694</c:v>
                </c:pt>
                <c:pt idx="21">
                  <c:v>1.4607608599444</c:v>
                </c:pt>
                <c:pt idx="22">
                  <c:v>1.4578772532105699</c:v>
                </c:pt>
                <c:pt idx="23">
                  <c:v>1.4556180434474</c:v>
                </c:pt>
                <c:pt idx="24">
                  <c:v>1.4538312719866999</c:v>
                </c:pt>
                <c:pt idx="25">
                  <c:v>1.45269450229243</c:v>
                </c:pt>
                <c:pt idx="26">
                  <c:v>1.45191400220984</c:v>
                </c:pt>
                <c:pt idx="27">
                  <c:v>1.4509516752793601</c:v>
                </c:pt>
                <c:pt idx="28">
                  <c:v>1.4501193210705401</c:v>
                </c:pt>
                <c:pt idx="29">
                  <c:v>1.44950824776315</c:v>
                </c:pt>
                <c:pt idx="30">
                  <c:v>1.44857867714278</c:v>
                </c:pt>
                <c:pt idx="31">
                  <c:v>1.4479297936634401</c:v>
                </c:pt>
                <c:pt idx="32">
                  <c:v>1.4469223381810501</c:v>
                </c:pt>
                <c:pt idx="33">
                  <c:v>1.4472477775739201</c:v>
                </c:pt>
                <c:pt idx="34">
                  <c:v>1.44798797783471</c:v>
                </c:pt>
                <c:pt idx="35">
                  <c:v>1.4488564185228701</c:v>
                </c:pt>
                <c:pt idx="36">
                  <c:v>1.44975488101307</c:v>
                </c:pt>
                <c:pt idx="37">
                  <c:v>1.45066708382946</c:v>
                </c:pt>
                <c:pt idx="38">
                  <c:v>1.4515664174182601</c:v>
                </c:pt>
                <c:pt idx="39">
                  <c:v>1.4524773686526899</c:v>
                </c:pt>
                <c:pt idx="40">
                  <c:v>1.4534617213416099</c:v>
                </c:pt>
                <c:pt idx="41">
                  <c:v>1.4545030425149901</c:v>
                </c:pt>
                <c:pt idx="42">
                  <c:v>1.4559457755018499</c:v>
                </c:pt>
                <c:pt idx="43">
                  <c:v>1.4570257095701</c:v>
                </c:pt>
                <c:pt idx="44">
                  <c:v>1.4571206266917101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3A-8047-91EE-71329B638710}"/>
            </c:ext>
          </c:extLst>
        </c:ser>
        <c:ser>
          <c:idx val="4"/>
          <c:order val="4"/>
          <c:tx>
            <c:strRef>
              <c:f>Avalanches_Log_Normal!$AA$6</c:f>
              <c:strCache>
                <c:ptCount val="1"/>
                <c:pt idx="0">
                  <c:v>Aval L_D0_Trucated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Avalanches_Log_Normal!$AA$7:$AA$51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3A-8047-91EE-71329B638710}"/>
            </c:ext>
          </c:extLst>
        </c:ser>
        <c:ser>
          <c:idx val="5"/>
          <c:order val="5"/>
          <c:tx>
            <c:strRef>
              <c:f>Avalanches_Log_Normal!$AB$6</c:f>
              <c:strCache>
                <c:ptCount val="1"/>
                <c:pt idx="0">
                  <c:v>Aval L_D0_Pure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Avalanches_Log_Normal!$AB$7:$AB$51</c:f>
              <c:numCache>
                <c:formatCode>General</c:formatCode>
                <c:ptCount val="45"/>
                <c:pt idx="0">
                  <c:v>4.5083897628745797</c:v>
                </c:pt>
                <c:pt idx="1">
                  <c:v>4.51575460683671</c:v>
                </c:pt>
                <c:pt idx="2">
                  <c:v>4.4320578135740298</c:v>
                </c:pt>
                <c:pt idx="3">
                  <c:v>4.3175441742438601</c:v>
                </c:pt>
                <c:pt idx="4">
                  <c:v>4.1764380960880798</c:v>
                </c:pt>
                <c:pt idx="5">
                  <c:v>4.0570050803199704</c:v>
                </c:pt>
                <c:pt idx="6">
                  <c:v>3.9393913228402901</c:v>
                </c:pt>
                <c:pt idx="7">
                  <c:v>3.8320026336095498</c:v>
                </c:pt>
                <c:pt idx="8">
                  <c:v>3.73302046661161</c:v>
                </c:pt>
                <c:pt idx="9">
                  <c:v>3.6292742049884001</c:v>
                </c:pt>
                <c:pt idx="10">
                  <c:v>3.5250729694895599</c:v>
                </c:pt>
                <c:pt idx="11">
                  <c:v>3.4300805893497799</c:v>
                </c:pt>
                <c:pt idx="12">
                  <c:v>3.3483836639561502</c:v>
                </c:pt>
                <c:pt idx="13">
                  <c:v>3.2760677037279402</c:v>
                </c:pt>
                <c:pt idx="14">
                  <c:v>3.2186505741060598</c:v>
                </c:pt>
                <c:pt idx="15">
                  <c:v>3.1738438094643899</c:v>
                </c:pt>
                <c:pt idx="16">
                  <c:v>3.13998647799556</c:v>
                </c:pt>
                <c:pt idx="17">
                  <c:v>3.1245157625728202</c:v>
                </c:pt>
                <c:pt idx="18">
                  <c:v>3.1120485787691101</c:v>
                </c:pt>
                <c:pt idx="19">
                  <c:v>3.0944097343072898</c:v>
                </c:pt>
                <c:pt idx="20">
                  <c:v>3.0843867143557402</c:v>
                </c:pt>
                <c:pt idx="21">
                  <c:v>3.0810342071251799</c:v>
                </c:pt>
                <c:pt idx="22">
                  <c:v>3.0817974862439699</c:v>
                </c:pt>
                <c:pt idx="23">
                  <c:v>3.0855287522593402</c:v>
                </c:pt>
                <c:pt idx="24">
                  <c:v>3.0915787553570402</c:v>
                </c:pt>
                <c:pt idx="25">
                  <c:v>3.1011388780646101</c:v>
                </c:pt>
                <c:pt idx="26">
                  <c:v>3.1114974750245001</c:v>
                </c:pt>
                <c:pt idx="27">
                  <c:v>3.1313426722739401</c:v>
                </c:pt>
                <c:pt idx="28">
                  <c:v>3.1465393176186698</c:v>
                </c:pt>
                <c:pt idx="29">
                  <c:v>3.1734364828093899</c:v>
                </c:pt>
                <c:pt idx="30">
                  <c:v>3.20724580230269</c:v>
                </c:pt>
                <c:pt idx="31">
                  <c:v>3.24533172564955</c:v>
                </c:pt>
                <c:pt idx="32">
                  <c:v>3.3035525788306401</c:v>
                </c:pt>
                <c:pt idx="33">
                  <c:v>3.33666146874396</c:v>
                </c:pt>
                <c:pt idx="34">
                  <c:v>3.36086732860608</c:v>
                </c:pt>
                <c:pt idx="35">
                  <c:v>3.3780608078846401</c:v>
                </c:pt>
                <c:pt idx="36">
                  <c:v>3.3939748889211199</c:v>
                </c:pt>
                <c:pt idx="37">
                  <c:v>3.41575516670623</c:v>
                </c:pt>
                <c:pt idx="38">
                  <c:v>3.4354235607096402</c:v>
                </c:pt>
                <c:pt idx="39">
                  <c:v>3.45577937616802</c:v>
                </c:pt>
                <c:pt idx="40">
                  <c:v>3.4773489916390901</c:v>
                </c:pt>
                <c:pt idx="41">
                  <c:v>3.5020146874931699</c:v>
                </c:pt>
                <c:pt idx="42">
                  <c:v>3.52357691057815</c:v>
                </c:pt>
                <c:pt idx="43">
                  <c:v>3.5461990484026198</c:v>
                </c:pt>
                <c:pt idx="44">
                  <c:v>3.5615267704671698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3A-8047-91EE-71329B638710}"/>
            </c:ext>
          </c:extLst>
        </c:ser>
        <c:ser>
          <c:idx val="6"/>
          <c:order val="6"/>
          <c:tx>
            <c:strRef>
              <c:f>Avalanches_Log_Normal!$AC$6</c:f>
              <c:strCache>
                <c:ptCount val="1"/>
                <c:pt idx="0">
                  <c:v>Aval D0_Truncated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Avalanches_Log_Normal!$AC$7:$AC$51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3A-8047-91EE-71329B638710}"/>
            </c:ext>
          </c:extLst>
        </c:ser>
        <c:ser>
          <c:idx val="7"/>
          <c:order val="7"/>
          <c:tx>
            <c:strRef>
              <c:f>Avalanches_Log_Normal!$AD$6</c:f>
              <c:strCache>
                <c:ptCount val="1"/>
                <c:pt idx="0">
                  <c:v>Aval D0_Pure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Avalanches_Log_Normal!$AD$7:$AD$51</c:f>
              <c:numCache>
                <c:formatCode>General</c:formatCode>
                <c:ptCount val="45"/>
                <c:pt idx="0">
                  <c:v>1.66366685099872</c:v>
                </c:pt>
                <c:pt idx="1">
                  <c:v>1.6525611554734101</c:v>
                </c:pt>
                <c:pt idx="2">
                  <c:v>1.6554630526751299</c:v>
                </c:pt>
                <c:pt idx="3">
                  <c:v>1.65040369295547</c:v>
                </c:pt>
                <c:pt idx="4">
                  <c:v>1.64359640994534</c:v>
                </c:pt>
                <c:pt idx="5">
                  <c:v>1.6362199761112399</c:v>
                </c:pt>
                <c:pt idx="6">
                  <c:v>1.6285405504369801</c:v>
                </c:pt>
                <c:pt idx="7">
                  <c:v>1.6225952515775399</c:v>
                </c:pt>
                <c:pt idx="8">
                  <c:v>1.6162454613997601</c:v>
                </c:pt>
                <c:pt idx="9">
                  <c:v>1.60565451529625</c:v>
                </c:pt>
                <c:pt idx="10">
                  <c:v>1.59473191152087</c:v>
                </c:pt>
                <c:pt idx="11">
                  <c:v>1.5859268504520401</c:v>
                </c:pt>
                <c:pt idx="12">
                  <c:v>1.5806012235186999</c:v>
                </c:pt>
                <c:pt idx="13">
                  <c:v>1.57566705807339</c:v>
                </c:pt>
                <c:pt idx="14">
                  <c:v>1.5720555467816599</c:v>
                </c:pt>
                <c:pt idx="15">
                  <c:v>1.5699129002687999</c:v>
                </c:pt>
                <c:pt idx="16">
                  <c:v>1.56923055513952</c:v>
                </c:pt>
                <c:pt idx="17">
                  <c:v>1.56870969598885</c:v>
                </c:pt>
                <c:pt idx="18">
                  <c:v>1.5708158462241</c:v>
                </c:pt>
                <c:pt idx="19">
                  <c:v>1.57414427093214</c:v>
                </c:pt>
                <c:pt idx="20">
                  <c:v>1.5791430808014999</c:v>
                </c:pt>
                <c:pt idx="21">
                  <c:v>1.58887236078433</c:v>
                </c:pt>
                <c:pt idx="22">
                  <c:v>1.5980161481934501</c:v>
                </c:pt>
                <c:pt idx="23">
                  <c:v>1.6068035041640101</c:v>
                </c:pt>
                <c:pt idx="24">
                  <c:v>1.6152892405199499</c:v>
                </c:pt>
                <c:pt idx="25">
                  <c:v>1.62422439868952</c:v>
                </c:pt>
                <c:pt idx="26">
                  <c:v>1.6311741330203899</c:v>
                </c:pt>
                <c:pt idx="27">
                  <c:v>1.63774816470903</c:v>
                </c:pt>
                <c:pt idx="28">
                  <c:v>1.64345448877968</c:v>
                </c:pt>
                <c:pt idx="29">
                  <c:v>1.64894340579457</c:v>
                </c:pt>
                <c:pt idx="30">
                  <c:v>1.6515035797153901</c:v>
                </c:pt>
                <c:pt idx="31">
                  <c:v>1.6532766311177101</c:v>
                </c:pt>
                <c:pt idx="32">
                  <c:v>1.65206137204126</c:v>
                </c:pt>
                <c:pt idx="33">
                  <c:v>1.6536395556144701</c:v>
                </c:pt>
                <c:pt idx="34">
                  <c:v>1.65562803187987</c:v>
                </c:pt>
                <c:pt idx="35">
                  <c:v>1.6569750915819601</c:v>
                </c:pt>
                <c:pt idx="36">
                  <c:v>1.65830970216305</c:v>
                </c:pt>
                <c:pt idx="37">
                  <c:v>1.6594039946055601</c:v>
                </c:pt>
                <c:pt idx="38">
                  <c:v>1.6607155694237199</c:v>
                </c:pt>
                <c:pt idx="39">
                  <c:v>1.6626291209570101</c:v>
                </c:pt>
                <c:pt idx="40">
                  <c:v>1.66477897123844</c:v>
                </c:pt>
                <c:pt idx="41">
                  <c:v>1.66747932398318</c:v>
                </c:pt>
                <c:pt idx="42">
                  <c:v>1.67165303871792</c:v>
                </c:pt>
                <c:pt idx="43">
                  <c:v>1.6808959373860599</c:v>
                </c:pt>
                <c:pt idx="44">
                  <c:v>1.68981671402867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A-8047-91EE-71329B638710}"/>
            </c:ext>
          </c:extLst>
        </c:ser>
        <c:ser>
          <c:idx val="8"/>
          <c:order val="8"/>
          <c:tx>
            <c:strRef>
              <c:f>Avalanches_Log_Normal!$AK$6</c:f>
              <c:strCache>
                <c:ptCount val="1"/>
                <c:pt idx="0">
                  <c:v> Degree_L_Truncated 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alpha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Avalanches_Log_Normal!$AK$7:$AK$51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A-8047-91EE-71329B638710}"/>
            </c:ext>
          </c:extLst>
        </c:ser>
        <c:ser>
          <c:idx val="9"/>
          <c:order val="9"/>
          <c:tx>
            <c:strRef>
              <c:f>Avalanches_Log_Normal!$AL$6</c:f>
              <c:strCache>
                <c:ptCount val="1"/>
                <c:pt idx="0">
                  <c:v>Degree_L_Pure</c:v>
                </c:pt>
              </c:strCache>
            </c:strRef>
          </c:tx>
          <c:spPr>
            <a:ln w="19050" cap="rnd">
              <a:solidFill>
                <a:srgbClr val="FFFF00">
                  <a:alpha val="4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Avalanches_Log_Normal!$AL$7:$AL$51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A-8047-91EE-71329B638710}"/>
            </c:ext>
          </c:extLst>
        </c:ser>
        <c:ser>
          <c:idx val="10"/>
          <c:order val="10"/>
          <c:tx>
            <c:strRef>
              <c:f>Avalanches_Log_Normal!$AM$6</c:f>
              <c:strCache>
                <c:ptCount val="1"/>
                <c:pt idx="0">
                  <c:v>Degree_Truncated  (xmin variable )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  <a:alpha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Avalanches_Log_Normal!$AM$7:$AM$51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A-8047-91EE-71329B638710}"/>
            </c:ext>
          </c:extLst>
        </c:ser>
        <c:ser>
          <c:idx val="11"/>
          <c:order val="11"/>
          <c:tx>
            <c:strRef>
              <c:f>Avalanches_Log_Normal!$AN$6</c:f>
              <c:strCache>
                <c:ptCount val="1"/>
                <c:pt idx="0">
                  <c:v> Degree_Pure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  <a:alpha val="1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Avalanches_Log_Normal!$AN$7:$AN$51</c:f>
              <c:numCache>
                <c:formatCode>General</c:formatCode>
                <c:ptCount val="45"/>
                <c:pt idx="0">
                  <c:v>1.77053256283773</c:v>
                </c:pt>
                <c:pt idx="1">
                  <c:v>1.7318210610923199</c:v>
                </c:pt>
                <c:pt idx="2">
                  <c:v>1.73846800731087</c:v>
                </c:pt>
                <c:pt idx="3">
                  <c:v>1.74275514853298</c:v>
                </c:pt>
                <c:pt idx="4">
                  <c:v>1.7530384895620701</c:v>
                </c:pt>
                <c:pt idx="5">
                  <c:v>1.7605229649166101</c:v>
                </c:pt>
                <c:pt idx="6">
                  <c:v>1.7686563600093299</c:v>
                </c:pt>
                <c:pt idx="7">
                  <c:v>1.7763500882774901</c:v>
                </c:pt>
                <c:pt idx="8">
                  <c:v>1.7819964951973</c:v>
                </c:pt>
                <c:pt idx="9">
                  <c:v>1.78774329439477</c:v>
                </c:pt>
                <c:pt idx="10">
                  <c:v>1.7952350627570599</c:v>
                </c:pt>
                <c:pt idx="11">
                  <c:v>1.8023782489023601</c:v>
                </c:pt>
                <c:pt idx="12">
                  <c:v>1.80962011646379</c:v>
                </c:pt>
                <c:pt idx="13">
                  <c:v>1.8146334267645701</c:v>
                </c:pt>
                <c:pt idx="14">
                  <c:v>1.8176208797153799</c:v>
                </c:pt>
                <c:pt idx="15">
                  <c:v>1.8188658875687</c:v>
                </c:pt>
                <c:pt idx="16">
                  <c:v>1.8188608232894301</c:v>
                </c:pt>
                <c:pt idx="17">
                  <c:v>1.8146136346011399</c:v>
                </c:pt>
                <c:pt idx="18">
                  <c:v>1.81206360279458</c:v>
                </c:pt>
                <c:pt idx="19">
                  <c:v>1.8116404288007</c:v>
                </c:pt>
                <c:pt idx="20">
                  <c:v>1.8107370620157299</c:v>
                </c:pt>
                <c:pt idx="21">
                  <c:v>1.81092512601206</c:v>
                </c:pt>
                <c:pt idx="22">
                  <c:v>1.8102163133752101</c:v>
                </c:pt>
                <c:pt idx="23">
                  <c:v>1.80958432114396</c:v>
                </c:pt>
                <c:pt idx="24">
                  <c:v>1.8090646193567399</c:v>
                </c:pt>
                <c:pt idx="25">
                  <c:v>1.80875721806754</c:v>
                </c:pt>
                <c:pt idx="26">
                  <c:v>1.8083031372101299</c:v>
                </c:pt>
                <c:pt idx="27">
                  <c:v>1.8057269735283199</c:v>
                </c:pt>
                <c:pt idx="28">
                  <c:v>1.8034396904891301</c:v>
                </c:pt>
                <c:pt idx="29">
                  <c:v>1.7999962788972099</c:v>
                </c:pt>
                <c:pt idx="30">
                  <c:v>1.79502592930656</c:v>
                </c:pt>
                <c:pt idx="31">
                  <c:v>1.79047430366906</c:v>
                </c:pt>
                <c:pt idx="32">
                  <c:v>1.7835323775446801</c:v>
                </c:pt>
                <c:pt idx="33">
                  <c:v>1.7807947016404899</c:v>
                </c:pt>
                <c:pt idx="34">
                  <c:v>1.7795119164408899</c:v>
                </c:pt>
                <c:pt idx="35">
                  <c:v>1.7789569972918899</c:v>
                </c:pt>
                <c:pt idx="36">
                  <c:v>1.77852593419136</c:v>
                </c:pt>
                <c:pt idx="37">
                  <c:v>1.7778854914917801</c:v>
                </c:pt>
                <c:pt idx="38">
                  <c:v>1.77716699489638</c:v>
                </c:pt>
                <c:pt idx="39">
                  <c:v>1.7763949642025101</c:v>
                </c:pt>
                <c:pt idx="40">
                  <c:v>1.77563834418574</c:v>
                </c:pt>
                <c:pt idx="41">
                  <c:v>1.77500345288005</c:v>
                </c:pt>
                <c:pt idx="42">
                  <c:v>1.77534733097596</c:v>
                </c:pt>
                <c:pt idx="43">
                  <c:v>1.7752833062914499</c:v>
                </c:pt>
                <c:pt idx="44">
                  <c:v>1.7744889608665999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3A-8047-91EE-71329B638710}"/>
            </c:ext>
          </c:extLst>
        </c:ser>
        <c:ser>
          <c:idx val="12"/>
          <c:order val="12"/>
          <c:tx>
            <c:strRef>
              <c:f>Avalanches_Log_Normal!$AO$6</c:f>
              <c:strCache>
                <c:ptCount val="1"/>
                <c:pt idx="0">
                  <c:v>Degree_L_D0_Truncated  (xmin variable )</c:v>
                </c:pt>
              </c:strCache>
            </c:strRef>
          </c:tx>
          <c:spPr>
            <a:ln w="19050" cap="rnd">
              <a:solidFill>
                <a:schemeClr val="bg2">
                  <a:lumMod val="90000"/>
                  <a:alpha val="1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Avalanches_Log_Normal!$AO$7:$AO$51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A3A-8047-91EE-71329B638710}"/>
            </c:ext>
          </c:extLst>
        </c:ser>
        <c:ser>
          <c:idx val="13"/>
          <c:order val="13"/>
          <c:tx>
            <c:strRef>
              <c:f>Avalanches_Log_Normal!$AP$6</c:f>
              <c:strCache>
                <c:ptCount val="1"/>
                <c:pt idx="0">
                  <c:v>Degree_L_D0_Pure</c:v>
                </c:pt>
              </c:strCache>
            </c:strRef>
          </c:tx>
          <c:spPr>
            <a:ln w="19050" cap="rnd">
              <a:solidFill>
                <a:srgbClr val="FFC000">
                  <a:alpha val="3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Avalanches_Log_Normal!$AP$7:$AP$51</c:f>
              <c:numCache>
                <c:formatCode>General</c:formatCode>
                <c:ptCount val="45"/>
                <c:pt idx="0">
                  <c:v>5.2801892594874902</c:v>
                </c:pt>
                <c:pt idx="1">
                  <c:v>5.2428436830475098</c:v>
                </c:pt>
                <c:pt idx="2">
                  <c:v>5.2272052045333899</c:v>
                </c:pt>
                <c:pt idx="3">
                  <c:v>5.1626382527829398</c:v>
                </c:pt>
                <c:pt idx="4">
                  <c:v>5.0895697213312596</c:v>
                </c:pt>
                <c:pt idx="5">
                  <c:v>5.0333713490755398</c:v>
                </c:pt>
                <c:pt idx="6">
                  <c:v>4.9773531107613103</c:v>
                </c:pt>
                <c:pt idx="7">
                  <c:v>4.9337258727922002</c:v>
                </c:pt>
                <c:pt idx="8">
                  <c:v>4.8913870604633498</c:v>
                </c:pt>
                <c:pt idx="9">
                  <c:v>4.8392312158122301</c:v>
                </c:pt>
                <c:pt idx="10">
                  <c:v>4.78842450798449</c:v>
                </c:pt>
                <c:pt idx="11">
                  <c:v>4.7411819940803204</c:v>
                </c:pt>
                <c:pt idx="12">
                  <c:v>4.7050790314640096</c:v>
                </c:pt>
                <c:pt idx="13">
                  <c:v>4.67072257661024</c:v>
                </c:pt>
                <c:pt idx="14">
                  <c:v>4.6449536142645798</c:v>
                </c:pt>
                <c:pt idx="15">
                  <c:v>4.6257696918912901</c:v>
                </c:pt>
                <c:pt idx="16">
                  <c:v>4.6151920639406896</c:v>
                </c:pt>
                <c:pt idx="17">
                  <c:v>4.6194955067644301</c:v>
                </c:pt>
                <c:pt idx="18">
                  <c:v>4.62768507198808</c:v>
                </c:pt>
                <c:pt idx="19">
                  <c:v>4.6315184019610598</c:v>
                </c:pt>
                <c:pt idx="20">
                  <c:v>4.6417786613476002</c:v>
                </c:pt>
                <c:pt idx="21">
                  <c:v>4.6625570298050203</c:v>
                </c:pt>
                <c:pt idx="22">
                  <c:v>4.6837520813087803</c:v>
                </c:pt>
                <c:pt idx="23">
                  <c:v>4.7057605672261102</c:v>
                </c:pt>
                <c:pt idx="24">
                  <c:v>4.7287478276886601</c:v>
                </c:pt>
                <c:pt idx="25">
                  <c:v>4.7537704239654399</c:v>
                </c:pt>
                <c:pt idx="26">
                  <c:v>4.7766699525301499</c:v>
                </c:pt>
                <c:pt idx="27">
                  <c:v>4.8081248502274896</c:v>
                </c:pt>
                <c:pt idx="28">
                  <c:v>4.8314615797174598</c:v>
                </c:pt>
                <c:pt idx="29">
                  <c:v>4.8680960968331499</c:v>
                </c:pt>
                <c:pt idx="30">
                  <c:v>4.9119506445580798</c:v>
                </c:pt>
                <c:pt idx="31">
                  <c:v>4.9624000400215396</c:v>
                </c:pt>
                <c:pt idx="32">
                  <c:v>5.0385272220588098</c:v>
                </c:pt>
                <c:pt idx="33">
                  <c:v>5.0792888993645802</c:v>
                </c:pt>
                <c:pt idx="34">
                  <c:v>5.1079767914294898</c:v>
                </c:pt>
                <c:pt idx="35">
                  <c:v>5.1269480168811699</c:v>
                </c:pt>
                <c:pt idx="36">
                  <c:v>5.1439717844303301</c:v>
                </c:pt>
                <c:pt idx="37">
                  <c:v>5.1697762330656296</c:v>
                </c:pt>
                <c:pt idx="38">
                  <c:v>5.1914782343599803</c:v>
                </c:pt>
                <c:pt idx="39">
                  <c:v>5.2138123869632302</c:v>
                </c:pt>
                <c:pt idx="40">
                  <c:v>5.23746212615284</c:v>
                </c:pt>
                <c:pt idx="41">
                  <c:v>5.2663521265643798</c:v>
                </c:pt>
                <c:pt idx="42">
                  <c:v>5.2914064067721602</c:v>
                </c:pt>
                <c:pt idx="43">
                  <c:v>5.3192878986580396</c:v>
                </c:pt>
                <c:pt idx="44">
                  <c:v>5.33993587436398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A3A-8047-91EE-71329B638710}"/>
            </c:ext>
          </c:extLst>
        </c:ser>
        <c:ser>
          <c:idx val="14"/>
          <c:order val="14"/>
          <c:tx>
            <c:strRef>
              <c:f>Avalanches_Log_Normal!$AQ$6</c:f>
              <c:strCache>
                <c:ptCount val="1"/>
                <c:pt idx="0">
                  <c:v>Degree_D0_Truncated  (xmin variable )</c:v>
                </c:pt>
              </c:strCache>
            </c:strRef>
          </c:tx>
          <c:spPr>
            <a:ln w="19050" cap="rnd">
              <a:solidFill>
                <a:srgbClr val="FF0000">
                  <a:alpha val="1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Avalanches_Log_Normal!$AQ$7:$AQ$51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A3A-8047-91EE-71329B638710}"/>
            </c:ext>
          </c:extLst>
        </c:ser>
        <c:ser>
          <c:idx val="15"/>
          <c:order val="15"/>
          <c:tx>
            <c:strRef>
              <c:f>Avalanches_Log_Normal!$AR$6</c:f>
              <c:strCache>
                <c:ptCount val="1"/>
                <c:pt idx="0">
                  <c:v>Degree_D0_Pure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  <a:alpha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Avalanches_Log_Normal!$AR$7:$AR$51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A3A-8047-91EE-71329B638710}"/>
            </c:ext>
          </c:extLst>
        </c:ser>
        <c:ser>
          <c:idx val="16"/>
          <c:order val="16"/>
          <c:tx>
            <c:strRef>
              <c:f>Avalanches_Log_Normal!$AE$6</c:f>
              <c:strCache>
                <c:ptCount val="1"/>
                <c:pt idx="0">
                  <c:v>Aval_L_Max_Truncated 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Avalanches_Log_Normal!$AE$7:$AE$51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145-955C-663C58C3CC5E}"/>
            </c:ext>
          </c:extLst>
        </c:ser>
        <c:ser>
          <c:idx val="17"/>
          <c:order val="17"/>
          <c:tx>
            <c:strRef>
              <c:f>Avalanches_Log_Normal!$AF$6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rgbClr val="FF0000">
                  <a:alpha val="5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Avalanches_Log_Normal!$AF$7:$AF$51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B9-1145-955C-663C58C3CC5E}"/>
            </c:ext>
          </c:extLst>
        </c:ser>
        <c:ser>
          <c:idx val="18"/>
          <c:order val="18"/>
          <c:tx>
            <c:strRef>
              <c:f>Avalanches_Log_Normal!$AG$6</c:f>
              <c:strCache>
                <c:ptCount val="1"/>
                <c:pt idx="0">
                  <c:v>Aval_L_Max_D0_15000_Truncated 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Avalanches_Log_Normal!$AG$7:$AG$51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B9-1145-955C-663C58C3CC5E}"/>
            </c:ext>
          </c:extLst>
        </c:ser>
        <c:ser>
          <c:idx val="19"/>
          <c:order val="19"/>
          <c:tx>
            <c:strRef>
              <c:f>Avalanches_Log_Normal!$AH$6</c:f>
              <c:strCache>
                <c:ptCount val="1"/>
                <c:pt idx="0">
                  <c:v>Aval_L_Max_D0_15000_Pure</c:v>
                </c:pt>
              </c:strCache>
            </c:strRef>
          </c:tx>
          <c:spPr>
            <a:ln w="19050" cap="rnd">
              <a:solidFill>
                <a:srgbClr val="FF0000">
                  <a:alpha val="99996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Avalanches_Log_Normal!$AH$7:$AH$51</c:f>
              <c:numCache>
                <c:formatCode>General</c:formatCode>
                <c:ptCount val="45"/>
                <c:pt idx="0">
                  <c:v>4.3679756189923902</c:v>
                </c:pt>
                <c:pt idx="1">
                  <c:v>4.29465289130943</c:v>
                </c:pt>
                <c:pt idx="2">
                  <c:v>4.1419059648244403</c:v>
                </c:pt>
                <c:pt idx="3">
                  <c:v>3.9792611178339099</c:v>
                </c:pt>
                <c:pt idx="4">
                  <c:v>3.80449206200249</c:v>
                </c:pt>
                <c:pt idx="5">
                  <c:v>3.6558784582830599</c:v>
                </c:pt>
                <c:pt idx="6">
                  <c:v>3.5146437577546799</c:v>
                </c:pt>
                <c:pt idx="7">
                  <c:v>3.3908488249017799</c:v>
                </c:pt>
                <c:pt idx="8">
                  <c:v>3.2815009163057298</c:v>
                </c:pt>
                <c:pt idx="9">
                  <c:v>3.1728222713969898</c:v>
                </c:pt>
                <c:pt idx="10">
                  <c:v>3.0651092162465101</c:v>
                </c:pt>
                <c:pt idx="11">
                  <c:v>2.9697678458371199</c:v>
                </c:pt>
                <c:pt idx="12">
                  <c:v>2.8900537088934799</c:v>
                </c:pt>
                <c:pt idx="13">
                  <c:v>2.8211577583748699</c:v>
                </c:pt>
                <c:pt idx="14">
                  <c:v>2.7659883029402499</c:v>
                </c:pt>
                <c:pt idx="15">
                  <c:v>2.7226819503071198</c:v>
                </c:pt>
                <c:pt idx="16">
                  <c:v>2.6889083088269898</c:v>
                </c:pt>
                <c:pt idx="17">
                  <c:v>2.6663651623374101</c:v>
                </c:pt>
                <c:pt idx="18">
                  <c:v>2.6481454627748202</c:v>
                </c:pt>
                <c:pt idx="19">
                  <c:v>2.6292268050016201</c:v>
                </c:pt>
                <c:pt idx="20">
                  <c:v>2.6168753037907</c:v>
                </c:pt>
                <c:pt idx="21">
                  <c:v>2.6109323048508801</c:v>
                </c:pt>
                <c:pt idx="22">
                  <c:v>2.6073673511768298</c:v>
                </c:pt>
                <c:pt idx="23">
                  <c:v>2.6060835003551999</c:v>
                </c:pt>
                <c:pt idx="24">
                  <c:v>2.60682567506539</c:v>
                </c:pt>
                <c:pt idx="25">
                  <c:v>2.6105642116106602</c:v>
                </c:pt>
                <c:pt idx="26">
                  <c:v>2.6150845637257998</c:v>
                </c:pt>
                <c:pt idx="27">
                  <c:v>2.6229928722714599</c:v>
                </c:pt>
                <c:pt idx="28">
                  <c:v>2.62940514833029</c:v>
                </c:pt>
                <c:pt idx="29">
                  <c:v>2.6399087125983498</c:v>
                </c:pt>
                <c:pt idx="30">
                  <c:v>2.6503007303740498</c:v>
                </c:pt>
                <c:pt idx="31">
                  <c:v>2.6575479634762398</c:v>
                </c:pt>
                <c:pt idx="32">
                  <c:v>2.6600947625739599</c:v>
                </c:pt>
                <c:pt idx="33">
                  <c:v>2.6657528989201</c:v>
                </c:pt>
                <c:pt idx="34">
                  <c:v>2.67105146507655</c:v>
                </c:pt>
                <c:pt idx="35">
                  <c:v>2.6753760444022099</c:v>
                </c:pt>
                <c:pt idx="36">
                  <c:v>2.6793524730393399</c:v>
                </c:pt>
                <c:pt idx="37">
                  <c:v>2.68302577374586</c:v>
                </c:pt>
                <c:pt idx="38">
                  <c:v>2.6863514860691899</c:v>
                </c:pt>
                <c:pt idx="39">
                  <c:v>2.6897121814112199</c:v>
                </c:pt>
                <c:pt idx="40">
                  <c:v>2.6926810958736498</c:v>
                </c:pt>
                <c:pt idx="41">
                  <c:v>2.69643564690822</c:v>
                </c:pt>
                <c:pt idx="42">
                  <c:v>2.7021463095664</c:v>
                </c:pt>
                <c:pt idx="43">
                  <c:v>2.7136057312630899</c:v>
                </c:pt>
                <c:pt idx="44">
                  <c:v>2.7232219531030899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B9-1145-955C-663C58C3CC5E}"/>
            </c:ext>
          </c:extLst>
        </c:ser>
        <c:ser>
          <c:idx val="20"/>
          <c:order val="20"/>
          <c:tx>
            <c:strRef>
              <c:f>Avalanches_Log_Normal!$AI$6</c:f>
              <c:strCache>
                <c:ptCount val="1"/>
                <c:pt idx="0">
                  <c:v>Aval_L_Max_D0_Truncated (xmin variable 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Avalanches_Log_Normal!$AI$7:$AI$51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B9-1145-955C-663C58C3CC5E}"/>
            </c:ext>
          </c:extLst>
        </c:ser>
        <c:ser>
          <c:idx val="21"/>
          <c:order val="21"/>
          <c:tx>
            <c:strRef>
              <c:f>Avalanches_Log_Normal!$AJ$6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Avalanches_Log_Normal!$AJ$7:$AJ$51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B9-1145-955C-663C58C3C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264063"/>
        <c:axId val="2116447552"/>
      </c:scatterChart>
      <c:valAx>
        <c:axId val="40426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447552"/>
        <c:crosses val="autoZero"/>
        <c:crossBetween val="midCat"/>
      </c:valAx>
      <c:valAx>
        <c:axId val="21164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6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690514294421629E-2"/>
          <c:y val="0.78635346556372021"/>
          <c:w val="0.97739146732610915"/>
          <c:h val="0.2074603618147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</a:t>
            </a:r>
            <a:r>
              <a:rPr lang="en-US" baseline="0"/>
              <a:t> between Avalancche and Degree Exponents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118356801550083E-2"/>
          <c:y val="3.9091547225030131E-2"/>
          <c:w val="0.97022437625040736"/>
          <c:h val="0.9107707859139228"/>
        </c:manualLayout>
      </c:layout>
      <c:scatterChart>
        <c:scatterStyle val="lineMarker"/>
        <c:varyColors val="0"/>
        <c:ser>
          <c:idx val="0"/>
          <c:order val="0"/>
          <c:tx>
            <c:strRef>
              <c:f>Avalanches_Log_Normal!$W$52</c:f>
              <c:strCache>
                <c:ptCount val="1"/>
                <c:pt idx="0">
                  <c:v>Diff1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Avalanches_Log_Normal!$W$53:$W$97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B-114E-BABD-60BF8351A557}"/>
            </c:ext>
          </c:extLst>
        </c:ser>
        <c:ser>
          <c:idx val="1"/>
          <c:order val="1"/>
          <c:tx>
            <c:strRef>
              <c:f>Avalanches_Log_Normal!$X$52</c:f>
              <c:strCache>
                <c:ptCount val="1"/>
                <c:pt idx="0">
                  <c:v>Diff2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Avalanches_Log_Normal!$X$53:$X$97</c:f>
              <c:numCache>
                <c:formatCode>General</c:formatCode>
                <c:ptCount val="45"/>
                <c:pt idx="0">
                  <c:v>0.76474320865060008</c:v>
                </c:pt>
                <c:pt idx="1">
                  <c:v>0.71754463092912957</c:v>
                </c:pt>
                <c:pt idx="2">
                  <c:v>0.7821957330340199</c:v>
                </c:pt>
                <c:pt idx="3">
                  <c:v>0.83020690359251947</c:v>
                </c:pt>
                <c:pt idx="4">
                  <c:v>0.89625750485854017</c:v>
                </c:pt>
                <c:pt idx="5">
                  <c:v>0.95726748835918984</c:v>
                </c:pt>
                <c:pt idx="6">
                  <c:v>1.0166054035544598</c:v>
                </c:pt>
                <c:pt idx="7">
                  <c:v>1.0769506545295</c:v>
                </c:pt>
                <c:pt idx="8">
                  <c:v>1.1299567909879205</c:v>
                </c:pt>
                <c:pt idx="9">
                  <c:v>1.1795049387334902</c:v>
                </c:pt>
                <c:pt idx="10">
                  <c:v>1.2309860265087296</c:v>
                </c:pt>
                <c:pt idx="11">
                  <c:v>1.2761706379604099</c:v>
                </c:pt>
                <c:pt idx="12">
                  <c:v>1.3177336394140395</c:v>
                </c:pt>
                <c:pt idx="13">
                  <c:v>1.3514282459583198</c:v>
                </c:pt>
                <c:pt idx="14">
                  <c:v>1.3784882944203996</c:v>
                </c:pt>
                <c:pt idx="15">
                  <c:v>1.3991887412379005</c:v>
                </c:pt>
                <c:pt idx="16">
                  <c:v>1.4169470846656003</c:v>
                </c:pt>
                <c:pt idx="17">
                  <c:v>1.4312542351186099</c:v>
                </c:pt>
                <c:pt idx="18">
                  <c:v>1.4452886778155802</c:v>
                </c:pt>
                <c:pt idx="19">
                  <c:v>1.4592804528274401</c:v>
                </c:pt>
                <c:pt idx="20">
                  <c:v>1.4713818422841296</c:v>
                </c:pt>
                <c:pt idx="21">
                  <c:v>1.4841619711703298</c:v>
                </c:pt>
                <c:pt idx="22">
                  <c:v>1.4941169459905996</c:v>
                </c:pt>
                <c:pt idx="23">
                  <c:v>1.50277695219008</c:v>
                </c:pt>
                <c:pt idx="24">
                  <c:v>1.5107889434997102</c:v>
                </c:pt>
                <c:pt idx="25">
                  <c:v>1.5177162764674903</c:v>
                </c:pt>
                <c:pt idx="26">
                  <c:v>1.5238040696952999</c:v>
                </c:pt>
                <c:pt idx="27">
                  <c:v>1.52982456834224</c:v>
                </c:pt>
                <c:pt idx="28">
                  <c:v>1.5331641622373202</c:v>
                </c:pt>
                <c:pt idx="29">
                  <c:v>1.53915715945217</c:v>
                </c:pt>
                <c:pt idx="30">
                  <c:v>1.5479814434980601</c:v>
                </c:pt>
                <c:pt idx="31">
                  <c:v>1.5600338129567404</c:v>
                </c:pt>
                <c:pt idx="32">
                  <c:v>1.5804693693505301</c:v>
                </c:pt>
                <c:pt idx="33">
                  <c:v>1.58870527344081</c:v>
                </c:pt>
                <c:pt idx="34">
                  <c:v>1.5934498738715597</c:v>
                </c:pt>
                <c:pt idx="35">
                  <c:v>1.59583137288856</c:v>
                </c:pt>
                <c:pt idx="36">
                  <c:v>1.5975432122041098</c:v>
                </c:pt>
                <c:pt idx="37">
                  <c:v>1.6024622727059503</c:v>
                </c:pt>
                <c:pt idx="38">
                  <c:v>1.6052483203759298</c:v>
                </c:pt>
                <c:pt idx="39">
                  <c:v>1.6075904582545402</c:v>
                </c:pt>
                <c:pt idx="40">
                  <c:v>1.6099759239923404</c:v>
                </c:pt>
                <c:pt idx="41">
                  <c:v>1.6141536576142799</c:v>
                </c:pt>
                <c:pt idx="42">
                  <c:v>1.61672109887978</c:v>
                </c:pt>
                <c:pt idx="43">
                  <c:v>1.6171930238495298</c:v>
                </c:pt>
                <c:pt idx="44">
                  <c:v>1.6168535640787702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1B-114E-BABD-60BF8351A557}"/>
            </c:ext>
          </c:extLst>
        </c:ser>
        <c:ser>
          <c:idx val="2"/>
          <c:order val="2"/>
          <c:tx>
            <c:strRef>
              <c:f>Avalanches_Log_Normal!$Y$52</c:f>
              <c:strCache>
                <c:ptCount val="1"/>
                <c:pt idx="0">
                  <c:v>Diff3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Avalanches_Log_Normal!$Y$53:$Y$97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1B-114E-BABD-60BF8351A557}"/>
            </c:ext>
          </c:extLst>
        </c:ser>
        <c:ser>
          <c:idx val="3"/>
          <c:order val="3"/>
          <c:tx>
            <c:strRef>
              <c:f>Avalanches_Log_Normal!$Z$52</c:f>
              <c:strCache>
                <c:ptCount val="1"/>
                <c:pt idx="0">
                  <c:v>Diff4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Avalanches_Log_Normal!$Z$53:$Z$97</c:f>
              <c:numCache>
                <c:formatCode>General</c:formatCode>
                <c:ptCount val="45"/>
                <c:pt idx="0">
                  <c:v>0.13894167011512004</c:v>
                </c:pt>
                <c:pt idx="1">
                  <c:v>0.12541095996235985</c:v>
                </c:pt>
                <c:pt idx="2">
                  <c:v>0.13890759518617002</c:v>
                </c:pt>
                <c:pt idx="3">
                  <c:v>0.15079330456111006</c:v>
                </c:pt>
                <c:pt idx="4">
                  <c:v>0.16814073526069007</c:v>
                </c:pt>
                <c:pt idx="5">
                  <c:v>0.18410131507696015</c:v>
                </c:pt>
                <c:pt idx="6">
                  <c:v>0.20059469388661988</c:v>
                </c:pt>
                <c:pt idx="7">
                  <c:v>0.21743328377625004</c:v>
                </c:pt>
                <c:pt idx="8">
                  <c:v>0.23278039487488988</c:v>
                </c:pt>
                <c:pt idx="9">
                  <c:v>0.24826207857887006</c:v>
                </c:pt>
                <c:pt idx="10">
                  <c:v>0.26519241386011982</c:v>
                </c:pt>
                <c:pt idx="11">
                  <c:v>0.28119435272748006</c:v>
                </c:pt>
                <c:pt idx="12">
                  <c:v>0.29646003556732992</c:v>
                </c:pt>
                <c:pt idx="13">
                  <c:v>0.30951194336762011</c:v>
                </c:pt>
                <c:pt idx="14">
                  <c:v>0.3199423833190298</c:v>
                </c:pt>
                <c:pt idx="15">
                  <c:v>0.32791177527255</c:v>
                </c:pt>
                <c:pt idx="16">
                  <c:v>0.33414215324191021</c:v>
                </c:pt>
                <c:pt idx="17">
                  <c:v>0.33646426160634979</c:v>
                </c:pt>
                <c:pt idx="18">
                  <c:v>0.33927786089100009</c:v>
                </c:pt>
                <c:pt idx="19">
                  <c:v>0.34354212206498991</c:v>
                </c:pt>
                <c:pt idx="20">
                  <c:v>0.34670843258878992</c:v>
                </c:pt>
                <c:pt idx="21">
                  <c:v>0.35016426606766005</c:v>
                </c:pt>
                <c:pt idx="22">
                  <c:v>0.35233906016464012</c:v>
                </c:pt>
                <c:pt idx="23">
                  <c:v>0.35396627769655997</c:v>
                </c:pt>
                <c:pt idx="24">
                  <c:v>0.35523334737003998</c:v>
                </c:pt>
                <c:pt idx="25">
                  <c:v>0.35606271577510995</c:v>
                </c:pt>
                <c:pt idx="26">
                  <c:v>0.3563891350002899</c:v>
                </c:pt>
                <c:pt idx="27">
                  <c:v>0.35477529824895981</c:v>
                </c:pt>
                <c:pt idx="28">
                  <c:v>0.35332036941859002</c:v>
                </c:pt>
                <c:pt idx="29">
                  <c:v>0.35048803113405991</c:v>
                </c:pt>
                <c:pt idx="30">
                  <c:v>0.34644725216378003</c:v>
                </c:pt>
                <c:pt idx="31">
                  <c:v>0.34254451000561992</c:v>
                </c:pt>
                <c:pt idx="32">
                  <c:v>0.33661003936362999</c:v>
                </c:pt>
                <c:pt idx="33">
                  <c:v>0.33354692406656983</c:v>
                </c:pt>
                <c:pt idx="34">
                  <c:v>0.3315239386061799</c:v>
                </c:pt>
                <c:pt idx="35">
                  <c:v>0.33010057876901988</c:v>
                </c:pt>
                <c:pt idx="36">
                  <c:v>0.32877105317828992</c:v>
                </c:pt>
                <c:pt idx="37">
                  <c:v>0.32721840766232013</c:v>
                </c:pt>
                <c:pt idx="38">
                  <c:v>0.32560057747811988</c:v>
                </c:pt>
                <c:pt idx="39">
                  <c:v>0.32391759554982014</c:v>
                </c:pt>
                <c:pt idx="40">
                  <c:v>0.32217662284413007</c:v>
                </c:pt>
                <c:pt idx="41">
                  <c:v>0.32050041036505994</c:v>
                </c:pt>
                <c:pt idx="42">
                  <c:v>0.31940155547411009</c:v>
                </c:pt>
                <c:pt idx="43">
                  <c:v>0.3182575967213499</c:v>
                </c:pt>
                <c:pt idx="44">
                  <c:v>0.31736833417488985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1B-114E-BABD-60BF8351A557}"/>
            </c:ext>
          </c:extLst>
        </c:ser>
        <c:ser>
          <c:idx val="4"/>
          <c:order val="4"/>
          <c:tx>
            <c:strRef>
              <c:f>Avalanches_Log_Normal!$AA$52</c:f>
              <c:strCache>
                <c:ptCount val="1"/>
                <c:pt idx="0">
                  <c:v>Diff5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Avalanches_Log_Normal!$AA$53:$AA$97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1B-114E-BABD-60BF8351A557}"/>
            </c:ext>
          </c:extLst>
        </c:ser>
        <c:ser>
          <c:idx val="5"/>
          <c:order val="5"/>
          <c:tx>
            <c:strRef>
              <c:f>Avalanches_Log_Normal!$AB$52</c:f>
              <c:strCache>
                <c:ptCount val="1"/>
                <c:pt idx="0">
                  <c:v>Diff6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Avalanches_Log_Normal!$AB$53:$AB$97</c:f>
              <c:numCache>
                <c:formatCode>General</c:formatCode>
                <c:ptCount val="45"/>
                <c:pt idx="0">
                  <c:v>0.77179949661291047</c:v>
                </c:pt>
                <c:pt idx="1">
                  <c:v>0.72708907621079977</c:v>
                </c:pt>
                <c:pt idx="2">
                  <c:v>0.79514739095936005</c:v>
                </c:pt>
                <c:pt idx="3">
                  <c:v>0.8450940785390797</c:v>
                </c:pt>
                <c:pt idx="4">
                  <c:v>0.91313162524317981</c:v>
                </c:pt>
                <c:pt idx="5">
                  <c:v>0.97636626875556942</c:v>
                </c:pt>
                <c:pt idx="6">
                  <c:v>1.0379617879210201</c:v>
                </c:pt>
                <c:pt idx="7">
                  <c:v>1.1017232391826504</c:v>
                </c:pt>
                <c:pt idx="8">
                  <c:v>1.1583665938517398</c:v>
                </c:pt>
                <c:pt idx="9">
                  <c:v>1.20995701082383</c:v>
                </c:pt>
                <c:pt idx="10">
                  <c:v>1.2633515384949301</c:v>
                </c:pt>
                <c:pt idx="11">
                  <c:v>1.3111014047305405</c:v>
                </c:pt>
                <c:pt idx="12">
                  <c:v>1.3566953675078595</c:v>
                </c:pt>
                <c:pt idx="13">
                  <c:v>1.3946548728822998</c:v>
                </c:pt>
                <c:pt idx="14">
                  <c:v>1.4263030401585199</c:v>
                </c:pt>
                <c:pt idx="15">
                  <c:v>1.4519258824269001</c:v>
                </c:pt>
                <c:pt idx="16">
                  <c:v>1.4752055859451296</c:v>
                </c:pt>
                <c:pt idx="17">
                  <c:v>1.4949797441916099</c:v>
                </c:pt>
                <c:pt idx="18">
                  <c:v>1.5156364932189699</c:v>
                </c:pt>
                <c:pt idx="19">
                  <c:v>1.53710866765377</c:v>
                </c:pt>
                <c:pt idx="20">
                  <c:v>1.55739194699186</c:v>
                </c:pt>
                <c:pt idx="21">
                  <c:v>1.5815228226798403</c:v>
                </c:pt>
                <c:pt idx="22">
                  <c:v>1.6019545950648104</c:v>
                </c:pt>
                <c:pt idx="23">
                  <c:v>1.62023181496677</c:v>
                </c:pt>
                <c:pt idx="24">
                  <c:v>1.6371690723316199</c:v>
                </c:pt>
                <c:pt idx="25">
                  <c:v>1.6526315459008298</c:v>
                </c:pt>
                <c:pt idx="26">
                  <c:v>1.6651724775056498</c:v>
                </c:pt>
                <c:pt idx="27">
                  <c:v>1.6767821779535494</c:v>
                </c:pt>
                <c:pt idx="28">
                  <c:v>1.68492226209879</c:v>
                </c:pt>
                <c:pt idx="29">
                  <c:v>1.69465961402376</c:v>
                </c:pt>
                <c:pt idx="30">
                  <c:v>1.7047048422553899</c:v>
                </c:pt>
                <c:pt idx="31">
                  <c:v>1.7170683143719896</c:v>
                </c:pt>
                <c:pt idx="32">
                  <c:v>1.7349746432281696</c:v>
                </c:pt>
                <c:pt idx="33">
                  <c:v>1.7426274306206202</c:v>
                </c:pt>
                <c:pt idx="34">
                  <c:v>1.7471094628234098</c:v>
                </c:pt>
                <c:pt idx="35">
                  <c:v>1.7488872089965297</c:v>
                </c:pt>
                <c:pt idx="36">
                  <c:v>1.7499968955092102</c:v>
                </c:pt>
                <c:pt idx="37">
                  <c:v>1.7540210663593996</c:v>
                </c:pt>
                <c:pt idx="38">
                  <c:v>1.7560546736503402</c:v>
                </c:pt>
                <c:pt idx="39">
                  <c:v>1.7580330107952102</c:v>
                </c:pt>
                <c:pt idx="40">
                  <c:v>1.76011313451375</c:v>
                </c:pt>
                <c:pt idx="41">
                  <c:v>1.7643374390712099</c:v>
                </c:pt>
                <c:pt idx="42">
                  <c:v>1.7678294961940102</c:v>
                </c:pt>
                <c:pt idx="43">
                  <c:v>1.7730888502554198</c:v>
                </c:pt>
                <c:pt idx="44">
                  <c:v>1.7784091038968102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1B-114E-BABD-60BF8351A557}"/>
            </c:ext>
          </c:extLst>
        </c:ser>
        <c:ser>
          <c:idx val="6"/>
          <c:order val="6"/>
          <c:tx>
            <c:strRef>
              <c:f>Avalanches_Log_Normal!$AC$52</c:f>
              <c:strCache>
                <c:ptCount val="1"/>
                <c:pt idx="0">
                  <c:v>Diff7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Avalanches_Log_Normal!$AC$53:$AC$97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1B-114E-BABD-60BF8351A557}"/>
            </c:ext>
          </c:extLst>
        </c:ser>
        <c:ser>
          <c:idx val="7"/>
          <c:order val="7"/>
          <c:tx>
            <c:strRef>
              <c:f>Avalanches_Log_Normal!$AD$52</c:f>
              <c:strCache>
                <c:ptCount val="1"/>
                <c:pt idx="0">
                  <c:v>Diff8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Avalanches_Log_Normal!$AD$53:$AD$97</c:f>
              <c:numCache>
                <c:formatCode>General</c:formatCode>
                <c:ptCount val="45"/>
                <c:pt idx="0">
                  <c:v>0.14599795807744997</c:v>
                </c:pt>
                <c:pt idx="1">
                  <c:v>0.13495540524402982</c:v>
                </c:pt>
                <c:pt idx="2">
                  <c:v>0.15185925311152015</c:v>
                </c:pt>
                <c:pt idx="3">
                  <c:v>0.16568047950768006</c:v>
                </c:pt>
                <c:pt idx="4">
                  <c:v>0.18501485564534015</c:v>
                </c:pt>
                <c:pt idx="5">
                  <c:v>0.20320009547334017</c:v>
                </c:pt>
                <c:pt idx="6">
                  <c:v>0.22195107825316995</c:v>
                </c:pt>
                <c:pt idx="7">
                  <c:v>0.24220586842940017</c:v>
                </c:pt>
                <c:pt idx="8">
                  <c:v>0.26119019773871988</c:v>
                </c:pt>
                <c:pt idx="9">
                  <c:v>0.2787141506692099</c:v>
                </c:pt>
                <c:pt idx="10">
                  <c:v>0.2975579258463299</c:v>
                </c:pt>
                <c:pt idx="11">
                  <c:v>0.31612511949761002</c:v>
                </c:pt>
                <c:pt idx="12">
                  <c:v>0.33542176366116006</c:v>
                </c:pt>
                <c:pt idx="13">
                  <c:v>0.35273857029158995</c:v>
                </c:pt>
                <c:pt idx="14">
                  <c:v>0.36775712905714997</c:v>
                </c:pt>
                <c:pt idx="15">
                  <c:v>0.38064891646154009</c:v>
                </c:pt>
                <c:pt idx="16">
                  <c:v>0.39240065452142003</c:v>
                </c:pt>
                <c:pt idx="17">
                  <c:v>0.40018977067936001</c:v>
                </c:pt>
                <c:pt idx="18">
                  <c:v>0.40962567629438995</c:v>
                </c:pt>
                <c:pt idx="19">
                  <c:v>0.42137033689132997</c:v>
                </c:pt>
                <c:pt idx="20">
                  <c:v>0.4327185372965201</c:v>
                </c:pt>
                <c:pt idx="21">
                  <c:v>0.44752511757715996</c:v>
                </c:pt>
                <c:pt idx="22">
                  <c:v>0.46017670923884979</c:v>
                </c:pt>
                <c:pt idx="23">
                  <c:v>0.47142114047325001</c:v>
                </c:pt>
                <c:pt idx="24">
                  <c:v>0.48161347620197015</c:v>
                </c:pt>
                <c:pt idx="25">
                  <c:v>0.49097798520842995</c:v>
                </c:pt>
                <c:pt idx="26">
                  <c:v>0.49775754281064</c:v>
                </c:pt>
                <c:pt idx="27">
                  <c:v>0.50173290786026992</c:v>
                </c:pt>
                <c:pt idx="28">
                  <c:v>0.50507846928003985</c:v>
                </c:pt>
                <c:pt idx="29">
                  <c:v>0.50599048570565008</c:v>
                </c:pt>
                <c:pt idx="30">
                  <c:v>0.50317065092111002</c:v>
                </c:pt>
                <c:pt idx="31">
                  <c:v>0.4995790114208698</c:v>
                </c:pt>
                <c:pt idx="32">
                  <c:v>0.49111531324127999</c:v>
                </c:pt>
                <c:pt idx="33">
                  <c:v>0.48746908124638999</c:v>
                </c:pt>
                <c:pt idx="34">
                  <c:v>0.48518352755802985</c:v>
                </c:pt>
                <c:pt idx="35">
                  <c:v>0.4831564148769798</c:v>
                </c:pt>
                <c:pt idx="36">
                  <c:v>0.48122473648340991</c:v>
                </c:pt>
                <c:pt idx="37">
                  <c:v>0.47877720131577006</c:v>
                </c:pt>
                <c:pt idx="38">
                  <c:v>0.47640693075253004</c:v>
                </c:pt>
                <c:pt idx="39">
                  <c:v>0.47436014809049976</c:v>
                </c:pt>
                <c:pt idx="40">
                  <c:v>0.47231383336553989</c:v>
                </c:pt>
                <c:pt idx="41">
                  <c:v>0.47068419182199017</c:v>
                </c:pt>
                <c:pt idx="42">
                  <c:v>0.47050995278834984</c:v>
                </c:pt>
                <c:pt idx="43">
                  <c:v>0.47415342312724995</c:v>
                </c:pt>
                <c:pt idx="44">
                  <c:v>0.47892387399294023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B-114E-BABD-60BF8351A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2239"/>
        <c:axId val="557706767"/>
      </c:scatterChart>
      <c:valAx>
        <c:axId val="55683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06767"/>
        <c:crosses val="autoZero"/>
        <c:crossBetween val="midCat"/>
      </c:valAx>
      <c:valAx>
        <c:axId val="55770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Avalanches_Log_Normal!$W$101</c:f>
              <c:strCache>
                <c:ptCount val="1"/>
                <c:pt idx="0">
                  <c:v>MerDiFF1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Avalanches_Log_Normal!$W$102:$W$146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9-3C4C-814C-99C05EC03501}"/>
            </c:ext>
          </c:extLst>
        </c:ser>
        <c:ser>
          <c:idx val="1"/>
          <c:order val="1"/>
          <c:tx>
            <c:strRef>
              <c:f>Avalanches_Log_Normal!$X$101</c:f>
              <c:strCache>
                <c:ptCount val="1"/>
                <c:pt idx="0">
                  <c:v>MerDiFF2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Avalanches_Log_Normal!$X$102:$X$146</c:f>
              <c:numCache>
                <c:formatCode>General</c:formatCode>
                <c:ptCount val="45"/>
                <c:pt idx="0">
                  <c:v>-0.6248699916068583</c:v>
                </c:pt>
                <c:pt idx="1">
                  <c:v>-0.65506565542848261</c:v>
                </c:pt>
                <c:pt idx="2">
                  <c:v>-0.78477476002164792</c:v>
                </c:pt>
                <c:pt idx="3">
                  <c:v>-0.89218626524830658</c:v>
                </c:pt>
                <c:pt idx="4">
                  <c:v>-1.0067054942396307</c:v>
                </c:pt>
                <c:pt idx="5">
                  <c:v>-1.1077009356429963</c:v>
                </c:pt>
                <c:pt idx="6">
                  <c:v>-1.2017705159097041</c:v>
                </c:pt>
                <c:pt idx="7">
                  <c:v>-1.2853710479484199</c:v>
                </c:pt>
                <c:pt idx="8">
                  <c:v>-1.3552574009120062</c:v>
                </c:pt>
                <c:pt idx="9">
                  <c:v>-1.4212624039962427</c:v>
                </c:pt>
                <c:pt idx="10">
                  <c:v>-1.4879865704529696</c:v>
                </c:pt>
                <c:pt idx="11">
                  <c:v>-1.5434387725893042</c:v>
                </c:pt>
                <c:pt idx="12">
                  <c:v>-1.5888872197048718</c:v>
                </c:pt>
                <c:pt idx="13">
                  <c:v>-1.6244025416329944</c:v>
                </c:pt>
                <c:pt idx="14">
                  <c:v>-1.6522211515726619</c:v>
                </c:pt>
                <c:pt idx="15">
                  <c:v>-1.672577059876601</c:v>
                </c:pt>
                <c:pt idx="16">
                  <c:v>-1.6890290332283464</c:v>
                </c:pt>
                <c:pt idx="17">
                  <c:v>-1.7058025774204779</c:v>
                </c:pt>
                <c:pt idx="18">
                  <c:v>-1.7193002590365158</c:v>
                </c:pt>
                <c:pt idx="19">
                  <c:v>-1.7288885733490202</c:v>
                </c:pt>
                <c:pt idx="20">
                  <c:v>-1.7356479804215481</c:v>
                </c:pt>
                <c:pt idx="21">
                  <c:v>-1.7387354371135921</c:v>
                </c:pt>
                <c:pt idx="22">
                  <c:v>-1.7412530786245224</c:v>
                </c:pt>
                <c:pt idx="23">
                  <c:v>-1.7436126946310484</c:v>
                </c:pt>
                <c:pt idx="24">
                  <c:v>-1.7459021091934019</c:v>
                </c:pt>
                <c:pt idx="25">
                  <c:v>-1.7472959948973563</c:v>
                </c:pt>
                <c:pt idx="26">
                  <c:v>-1.7497485674016007</c:v>
                </c:pt>
                <c:pt idx="27">
                  <c:v>-1.7565037286777483</c:v>
                </c:pt>
                <c:pt idx="28">
                  <c:v>-1.7596895013871978</c:v>
                </c:pt>
                <c:pt idx="29">
                  <c:v>-1.7706180747857627</c:v>
                </c:pt>
                <c:pt idx="30">
                  <c:v>-1.7915411442084626</c:v>
                </c:pt>
                <c:pt idx="31">
                  <c:v>-1.8224669974453769</c:v>
                </c:pt>
                <c:pt idx="32">
                  <c:v>-1.8830115688828086</c:v>
                </c:pt>
                <c:pt idx="33">
                  <c:v>-1.909427072395268</c:v>
                </c:pt>
                <c:pt idx="34">
                  <c:v>-1.9262902536694337</c:v>
                </c:pt>
                <c:pt idx="35">
                  <c:v>-1.9372427617690784</c:v>
                </c:pt>
                <c:pt idx="36">
                  <c:v>-1.9470181509408526</c:v>
                </c:pt>
                <c:pt idx="37">
                  <c:v>-1.9645586491630045</c:v>
                </c:pt>
                <c:pt idx="38">
                  <c:v>-1.9788666971948978</c:v>
                </c:pt>
                <c:pt idx="39">
                  <c:v>-1.9928622842833721</c:v>
                </c:pt>
                <c:pt idx="40">
                  <c:v>-2.0081250367140306</c:v>
                </c:pt>
                <c:pt idx="41">
                  <c:v>-2.0261180040031879</c:v>
                </c:pt>
                <c:pt idx="42">
                  <c:v>-2.0375262874270801</c:v>
                </c:pt>
                <c:pt idx="43">
                  <c:v>-2.0380117442858539</c:v>
                </c:pt>
                <c:pt idx="44">
                  <c:v>-2.0333254446640949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9-3C4C-814C-99C05EC03501}"/>
            </c:ext>
          </c:extLst>
        </c:ser>
        <c:ser>
          <c:idx val="2"/>
          <c:order val="2"/>
          <c:tx>
            <c:strRef>
              <c:f>Avalanches_Log_Normal!$Y$101</c:f>
              <c:strCache>
                <c:ptCount val="1"/>
                <c:pt idx="0">
                  <c:v>MerDiFF3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Avalanches_Log_Normal!$Y$102:$Y$146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19-3C4C-814C-99C05EC03501}"/>
            </c:ext>
          </c:extLst>
        </c:ser>
        <c:ser>
          <c:idx val="3"/>
          <c:order val="3"/>
          <c:tx>
            <c:strRef>
              <c:f>Avalanches_Log_Normal!$Z$101</c:f>
              <c:strCache>
                <c:ptCount val="1"/>
                <c:pt idx="0">
                  <c:v>MerDiFF4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Avalanches_Log_Normal!$Z$102:$Z$146</c:f>
              <c:numCache>
                <c:formatCode>General</c:formatCode>
                <c:ptCount val="45"/>
                <c:pt idx="0">
                  <c:v>2.1515495687222059</c:v>
                </c:pt>
                <c:pt idx="1">
                  <c:v>2.109196042435574</c:v>
                </c:pt>
                <c:pt idx="2">
                  <c:v>1.9511315589757441</c:v>
                </c:pt>
                <c:pt idx="3">
                  <c:v>1.785056999007526</c:v>
                </c:pt>
                <c:pt idx="4">
                  <c:v>1.6020612703528339</c:v>
                </c:pt>
                <c:pt idx="5">
                  <c:v>1.4474600863497717</c:v>
                </c:pt>
                <c:pt idx="6">
                  <c:v>1.2997186697472158</c:v>
                </c:pt>
                <c:pt idx="7">
                  <c:v>1.1697687542797879</c:v>
                </c:pt>
                <c:pt idx="8">
                  <c:v>1.0559037201478896</c:v>
                </c:pt>
                <c:pt idx="9">
                  <c:v>0.94262763588117382</c:v>
                </c:pt>
                <c:pt idx="10">
                  <c:v>0.82892116604086219</c:v>
                </c:pt>
                <c:pt idx="11">
                  <c:v>0.72786524671523178</c:v>
                </c:pt>
                <c:pt idx="12">
                  <c:v>0.64235761572244776</c:v>
                </c:pt>
                <c:pt idx="13">
                  <c:v>0.56945101696321387</c:v>
                </c:pt>
                <c:pt idx="14">
                  <c:v>0.5118915991679458</c:v>
                </c:pt>
                <c:pt idx="15">
                  <c:v>0.46758924025215975</c:v>
                </c:pt>
                <c:pt idx="16">
                  <c:v>0.43381965019544566</c:v>
                </c:pt>
                <c:pt idx="17">
                  <c:v>0.41467425465649788</c:v>
                </c:pt>
                <c:pt idx="18">
                  <c:v>0.39849458053915621</c:v>
                </c:pt>
                <c:pt idx="19">
                  <c:v>0.37991446196105993</c:v>
                </c:pt>
                <c:pt idx="20">
                  <c:v>0.36828565417811587</c:v>
                </c:pt>
                <c:pt idx="21">
                  <c:v>0.3621922040412322</c:v>
                </c:pt>
                <c:pt idx="22">
                  <c:v>0.35919430047666179</c:v>
                </c:pt>
                <c:pt idx="23">
                  <c:v>0.35841604344003164</c:v>
                </c:pt>
                <c:pt idx="24">
                  <c:v>0.35957397957999815</c:v>
                </c:pt>
                <c:pt idx="25">
                  <c:v>0.36355843715662806</c:v>
                </c:pt>
                <c:pt idx="26">
                  <c:v>0.36844205395769558</c:v>
                </c:pt>
                <c:pt idx="27">
                  <c:v>0.37841129344880375</c:v>
                </c:pt>
                <c:pt idx="28">
                  <c:v>0.38665339593898596</c:v>
                </c:pt>
                <c:pt idx="29">
                  <c:v>0.39991168948058187</c:v>
                </c:pt>
                <c:pt idx="30">
                  <c:v>0.41427998692880186</c:v>
                </c:pt>
                <c:pt idx="31">
                  <c:v>0.42516852054099141</c:v>
                </c:pt>
                <c:pt idx="32">
                  <c:v>0.43326886053821578</c:v>
                </c:pt>
                <c:pt idx="33">
                  <c:v>0.4411171376077081</c:v>
                </c:pt>
                <c:pt idx="34">
                  <c:v>0.44744193192383808</c:v>
                </c:pt>
                <c:pt idx="35">
                  <c:v>0.45221044656869802</c:v>
                </c:pt>
                <c:pt idx="36">
                  <c:v>0.456531725686252</c:v>
                </c:pt>
                <c:pt idx="37">
                  <c:v>0.46071738055243605</c:v>
                </c:pt>
                <c:pt idx="38">
                  <c:v>0.46461789015208588</c:v>
                </c:pt>
                <c:pt idx="39">
                  <c:v>0.46859621004921159</c:v>
                </c:pt>
                <c:pt idx="40">
                  <c:v>0.47217042052505764</c:v>
                </c:pt>
                <c:pt idx="41">
                  <c:v>0.4764328846041801</c:v>
                </c:pt>
                <c:pt idx="42">
                  <c:v>0.48186844478563184</c:v>
                </c:pt>
                <c:pt idx="43">
                  <c:v>0.49337908622992988</c:v>
                </c:pt>
                <c:pt idx="44">
                  <c:v>0.5036307844098098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19-3C4C-814C-99C05EC03501}"/>
            </c:ext>
          </c:extLst>
        </c:ser>
        <c:ser>
          <c:idx val="4"/>
          <c:order val="4"/>
          <c:tx>
            <c:strRef>
              <c:f>Avalanches_Log_Normal!$AA$101</c:f>
              <c:strCache>
                <c:ptCount val="1"/>
                <c:pt idx="0">
                  <c:v>MerDiFF5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Avalanches_Log_Normal!$AA$102:$AA$146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19-3C4C-814C-99C05EC03501}"/>
            </c:ext>
          </c:extLst>
        </c:ser>
        <c:ser>
          <c:idx val="5"/>
          <c:order val="5"/>
          <c:tx>
            <c:strRef>
              <c:f>Avalanches_Log_Normal!$AB$101</c:f>
              <c:strCache>
                <c:ptCount val="1"/>
                <c:pt idx="0">
                  <c:v>MerDiFF6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Avalanches_Log_Normal!$AB$102:$AB$146</c:f>
              <c:numCache>
                <c:formatCode>General</c:formatCode>
                <c:ptCount val="45"/>
                <c:pt idx="0">
                  <c:v>-0.65617578859760251</c:v>
                </c:pt>
                <c:pt idx="1">
                  <c:v>-0.69962205512857789</c:v>
                </c:pt>
                <c:pt idx="2">
                  <c:v>-0.83985819880227197</c:v>
                </c:pt>
                <c:pt idx="3">
                  <c:v>-0.95084948439244243</c:v>
                </c:pt>
                <c:pt idx="4">
                  <c:v>-1.0671637150625184</c:v>
                </c:pt>
                <c:pt idx="5">
                  <c:v>-1.1708186209773723</c:v>
                </c:pt>
                <c:pt idx="6">
                  <c:v>-1.2672387308543689</c:v>
                </c:pt>
                <c:pt idx="7">
                  <c:v>-1.3561318733319805</c:v>
                </c:pt>
                <c:pt idx="8">
                  <c:v>-1.4316087320649502</c:v>
                </c:pt>
                <c:pt idx="9">
                  <c:v>-1.4985627012527947</c:v>
                </c:pt>
                <c:pt idx="10">
                  <c:v>-1.5656303901410817</c:v>
                </c:pt>
                <c:pt idx="11">
                  <c:v>-1.6231777494271369</c:v>
                </c:pt>
                <c:pt idx="12">
                  <c:v>-1.674009516277728</c:v>
                </c:pt>
                <c:pt idx="13">
                  <c:v>-1.7154203029133219</c:v>
                </c:pt>
                <c:pt idx="14">
                  <c:v>-1.7499745884714137</c:v>
                </c:pt>
                <c:pt idx="15">
                  <c:v>-1.7779338032059124</c:v>
                </c:pt>
                <c:pt idx="16">
                  <c:v>-1.8032453423255617</c:v>
                </c:pt>
                <c:pt idx="17">
                  <c:v>-1.8292312430741342</c:v>
                </c:pt>
                <c:pt idx="18">
                  <c:v>-1.8540025948156438</c:v>
                </c:pt>
                <c:pt idx="19">
                  <c:v>-1.8759879165672277</c:v>
                </c:pt>
                <c:pt idx="20">
                  <c:v>-1.8965476252873805</c:v>
                </c:pt>
                <c:pt idx="21">
                  <c:v>-1.9191133189931366</c:v>
                </c:pt>
                <c:pt idx="22">
                  <c:v>-1.9396343138701946</c:v>
                </c:pt>
                <c:pt idx="23">
                  <c:v>-1.9585249534256883</c:v>
                </c:pt>
                <c:pt idx="24">
                  <c:v>-1.9761725870855384</c:v>
                </c:pt>
                <c:pt idx="25">
                  <c:v>-1.9924521275616915</c:v>
                </c:pt>
                <c:pt idx="26">
                  <c:v>-2.0062513982983203</c:v>
                </c:pt>
                <c:pt idx="27">
                  <c:v>-2.0235070079105317</c:v>
                </c:pt>
                <c:pt idx="28">
                  <c:v>-2.0357641154436776</c:v>
                </c:pt>
                <c:pt idx="29">
                  <c:v>-2.05456816486817</c:v>
                </c:pt>
                <c:pt idx="30">
                  <c:v>-2.0792597852724146</c:v>
                </c:pt>
                <c:pt idx="31">
                  <c:v>-2.1123720685409917</c:v>
                </c:pt>
                <c:pt idx="32">
                  <c:v>-2.1707270150730884</c:v>
                </c:pt>
                <c:pt idx="33">
                  <c:v>-2.1976782205715648</c:v>
                </c:pt>
                <c:pt idx="34">
                  <c:v>-2.2153299680670422</c:v>
                </c:pt>
                <c:pt idx="35">
                  <c:v>-2.2261823691027267</c:v>
                </c:pt>
                <c:pt idx="36">
                  <c:v>-2.2358249545049249</c:v>
                </c:pt>
                <c:pt idx="37">
                  <c:v>-2.2527952127066442</c:v>
                </c:pt>
                <c:pt idx="38">
                  <c:v>-2.2668311014187945</c:v>
                </c:pt>
                <c:pt idx="39">
                  <c:v>-2.281337728159365</c:v>
                </c:pt>
                <c:pt idx="40">
                  <c:v>-2.2972886050486228</c:v>
                </c:pt>
                <c:pt idx="41">
                  <c:v>-2.3166460543432845</c:v>
                </c:pt>
                <c:pt idx="42">
                  <c:v>-2.3309788158513287</c:v>
                </c:pt>
                <c:pt idx="43">
                  <c:v>-2.3418245876633423</c:v>
                </c:pt>
                <c:pt idx="44">
                  <c:v>-2.3487267463880941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19-3C4C-814C-99C05EC03501}"/>
            </c:ext>
          </c:extLst>
        </c:ser>
        <c:ser>
          <c:idx val="6"/>
          <c:order val="6"/>
          <c:tx>
            <c:strRef>
              <c:f>Avalanches_Log_Normal!$AC$101</c:f>
              <c:strCache>
                <c:ptCount val="1"/>
                <c:pt idx="0">
                  <c:v>MerDiFF7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Avalanches_Log_Normal!$AC$102:$AC$146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19-3C4C-814C-99C05EC03501}"/>
            </c:ext>
          </c:extLst>
        </c:ser>
        <c:ser>
          <c:idx val="7"/>
          <c:order val="7"/>
          <c:tx>
            <c:strRef>
              <c:f>Avalanches_Log_Normal!$AD$101</c:f>
              <c:strCache>
                <c:ptCount val="1"/>
                <c:pt idx="0">
                  <c:v>MerDiFF8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Avalanches_Log_Normal!$AD$102:$AD$146</c:f>
              <c:numCache>
                <c:formatCode>General</c:formatCode>
                <c:ptCount val="45"/>
                <c:pt idx="0">
                  <c:v>2.1202437717314537</c:v>
                </c:pt>
                <c:pt idx="1">
                  <c:v>2.0646396427354783</c:v>
                </c:pt>
                <c:pt idx="2">
                  <c:v>1.89604812019512</c:v>
                </c:pt>
                <c:pt idx="3">
                  <c:v>1.7263937798633897</c:v>
                </c:pt>
                <c:pt idx="4">
                  <c:v>1.5416030495299458</c:v>
                </c:pt>
                <c:pt idx="5">
                  <c:v>1.3843424010153957</c:v>
                </c:pt>
                <c:pt idx="6">
                  <c:v>1.2342504548025599</c:v>
                </c:pt>
                <c:pt idx="7">
                  <c:v>1.0990079288962273</c:v>
                </c:pt>
                <c:pt idx="8">
                  <c:v>0.97955238899494557</c:v>
                </c:pt>
                <c:pt idx="9">
                  <c:v>0.86532733862462186</c:v>
                </c:pt>
                <c:pt idx="10">
                  <c:v>0.75127734635275001</c:v>
                </c:pt>
                <c:pt idx="11">
                  <c:v>0.64812626987739996</c:v>
                </c:pt>
                <c:pt idx="12">
                  <c:v>0.55723531914959201</c:v>
                </c:pt>
                <c:pt idx="13">
                  <c:v>0.47843325568288586</c:v>
                </c:pt>
                <c:pt idx="14">
                  <c:v>0.41413816226920197</c:v>
                </c:pt>
                <c:pt idx="15">
                  <c:v>0.36223249692284787</c:v>
                </c:pt>
                <c:pt idx="16">
                  <c:v>0.31960334109823796</c:v>
                </c:pt>
                <c:pt idx="17">
                  <c:v>0.29124558900284159</c:v>
                </c:pt>
                <c:pt idx="18">
                  <c:v>0.26379224476002827</c:v>
                </c:pt>
                <c:pt idx="19">
                  <c:v>0.232815118742844</c:v>
                </c:pt>
                <c:pt idx="20">
                  <c:v>0.2073860093122839</c:v>
                </c:pt>
                <c:pt idx="21">
                  <c:v>0.18181432216168814</c:v>
                </c:pt>
                <c:pt idx="22">
                  <c:v>0.16081306523098959</c:v>
                </c:pt>
                <c:pt idx="23">
                  <c:v>0.14350378464539171</c:v>
                </c:pt>
                <c:pt idx="24">
                  <c:v>0.12930350168785365</c:v>
                </c:pt>
                <c:pt idx="25">
                  <c:v>0.11840230449229994</c:v>
                </c:pt>
                <c:pt idx="26">
                  <c:v>0.11193922306097548</c:v>
                </c:pt>
                <c:pt idx="27">
                  <c:v>0.11140801421601987</c:v>
                </c:pt>
                <c:pt idx="28">
                  <c:v>0.11057878188251413</c:v>
                </c:pt>
                <c:pt idx="29">
                  <c:v>0.11596159939817374</c:v>
                </c:pt>
                <c:pt idx="30">
                  <c:v>0.12656134586484935</c:v>
                </c:pt>
                <c:pt idx="31">
                  <c:v>0.13526344944537572</c:v>
                </c:pt>
                <c:pt idx="32">
                  <c:v>0.14555341434792757</c:v>
                </c:pt>
                <c:pt idx="33">
                  <c:v>0.15286598943141172</c:v>
                </c:pt>
                <c:pt idx="34">
                  <c:v>0.15840221752623007</c:v>
                </c:pt>
                <c:pt idx="35">
                  <c:v>0.1632708392350577</c:v>
                </c:pt>
                <c:pt idx="36">
                  <c:v>0.16772492212217172</c:v>
                </c:pt>
                <c:pt idx="37">
                  <c:v>0.17248081700879592</c:v>
                </c:pt>
                <c:pt idx="38">
                  <c:v>0.17665348592818964</c:v>
                </c:pt>
                <c:pt idx="39">
                  <c:v>0.18012076617321204</c:v>
                </c:pt>
                <c:pt idx="40">
                  <c:v>0.18300685219046553</c:v>
                </c:pt>
                <c:pt idx="41">
                  <c:v>0.18590483426408388</c:v>
                </c:pt>
                <c:pt idx="42">
                  <c:v>0.18841591636138411</c:v>
                </c:pt>
                <c:pt idx="43">
                  <c:v>0.18956624285244184</c:v>
                </c:pt>
                <c:pt idx="44">
                  <c:v>0.18822948268580175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9-3C4C-814C-99C05EC03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417455"/>
        <c:axId val="313227439"/>
      </c:scatterChart>
      <c:valAx>
        <c:axId val="437417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227439"/>
        <c:crosses val="autoZero"/>
        <c:crossBetween val="midCat"/>
      </c:valAx>
      <c:valAx>
        <c:axId val="31322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17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Avalanches</a:t>
            </a:r>
            <a:r>
              <a:rPr lang="en-US" baseline="0"/>
              <a:t> Exponents in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Avalanches_Log_Normal!$W$6</c:f>
              <c:strCache>
                <c:ptCount val="1"/>
                <c:pt idx="0">
                  <c:v>Aval L_Trucated (xmin variable 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Avalanches_Log_Normal!$W$7:$W$51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4-1246-BF99-40C401B25F62}"/>
            </c:ext>
          </c:extLst>
        </c:ser>
        <c:ser>
          <c:idx val="1"/>
          <c:order val="1"/>
          <c:tx>
            <c:strRef>
              <c:f>Avalanches_Log_Normal!$X$6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Avalanches_Log_Normal!$X$7:$X$51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64-1246-BF99-40C401B25F62}"/>
            </c:ext>
          </c:extLst>
        </c:ser>
        <c:ser>
          <c:idx val="2"/>
          <c:order val="2"/>
          <c:tx>
            <c:strRef>
              <c:f>Avalanches_Log_Normal!$Y$6</c:f>
              <c:strCache>
                <c:ptCount val="1"/>
                <c:pt idx="0">
                  <c:v>Aval Trucated (xmin variable 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Avalanches_Log_Normal!$Y$7:$Y$51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64-1246-BF99-40C401B25F62}"/>
            </c:ext>
          </c:extLst>
        </c:ser>
        <c:ser>
          <c:idx val="3"/>
          <c:order val="3"/>
          <c:tx>
            <c:strRef>
              <c:f>Avalanches_Log_Normal!$Z$6</c:f>
              <c:strCache>
                <c:ptCount val="1"/>
                <c:pt idx="0">
                  <c:v>Aval Pure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Avalanches_Log_Normal!$Z$7:$Z$51</c:f>
              <c:numCache>
                <c:formatCode>General</c:formatCode>
                <c:ptCount val="45"/>
                <c:pt idx="0">
                  <c:v>1.6315908927226099</c:v>
                </c:pt>
                <c:pt idx="1">
                  <c:v>1.6064101011299601</c:v>
                </c:pt>
                <c:pt idx="2">
                  <c:v>1.5995604121247</c:v>
                </c:pt>
                <c:pt idx="3">
                  <c:v>1.5919618439718699</c:v>
                </c:pt>
                <c:pt idx="4">
                  <c:v>1.58489775430138</c:v>
                </c:pt>
                <c:pt idx="5">
                  <c:v>1.5764216498396499</c:v>
                </c:pt>
                <c:pt idx="6">
                  <c:v>1.56806166612271</c:v>
                </c:pt>
                <c:pt idx="7">
                  <c:v>1.55891680450124</c:v>
                </c:pt>
                <c:pt idx="8">
                  <c:v>1.5492161003224101</c:v>
                </c:pt>
                <c:pt idx="9">
                  <c:v>1.5394812158158999</c:v>
                </c:pt>
                <c:pt idx="10">
                  <c:v>1.5300426488969401</c:v>
                </c:pt>
                <c:pt idx="11">
                  <c:v>1.52118389617488</c:v>
                </c:pt>
                <c:pt idx="12">
                  <c:v>1.51316008089646</c:v>
                </c:pt>
                <c:pt idx="13">
                  <c:v>1.50512148339695</c:v>
                </c:pt>
                <c:pt idx="14">
                  <c:v>1.4976784963963501</c:v>
                </c:pt>
                <c:pt idx="15">
                  <c:v>1.49095411229615</c:v>
                </c:pt>
                <c:pt idx="16">
                  <c:v>1.4847186700475199</c:v>
                </c:pt>
                <c:pt idx="17">
                  <c:v>1.4781493729947901</c:v>
                </c:pt>
                <c:pt idx="18">
                  <c:v>1.4727857419035799</c:v>
                </c:pt>
                <c:pt idx="19">
                  <c:v>1.4680983067357101</c:v>
                </c:pt>
                <c:pt idx="20">
                  <c:v>1.46402862942694</c:v>
                </c:pt>
                <c:pt idx="21">
                  <c:v>1.4607608599444</c:v>
                </c:pt>
                <c:pt idx="22">
                  <c:v>1.4578772532105699</c:v>
                </c:pt>
                <c:pt idx="23">
                  <c:v>1.4556180434474</c:v>
                </c:pt>
                <c:pt idx="24">
                  <c:v>1.4538312719866999</c:v>
                </c:pt>
                <c:pt idx="25">
                  <c:v>1.45269450229243</c:v>
                </c:pt>
                <c:pt idx="26">
                  <c:v>1.45191400220984</c:v>
                </c:pt>
                <c:pt idx="27">
                  <c:v>1.4509516752793601</c:v>
                </c:pt>
                <c:pt idx="28">
                  <c:v>1.4501193210705401</c:v>
                </c:pt>
                <c:pt idx="29">
                  <c:v>1.44950824776315</c:v>
                </c:pt>
                <c:pt idx="30">
                  <c:v>1.44857867714278</c:v>
                </c:pt>
                <c:pt idx="31">
                  <c:v>1.4479297936634401</c:v>
                </c:pt>
                <c:pt idx="32">
                  <c:v>1.4469223381810501</c:v>
                </c:pt>
                <c:pt idx="33">
                  <c:v>1.4472477775739201</c:v>
                </c:pt>
                <c:pt idx="34">
                  <c:v>1.44798797783471</c:v>
                </c:pt>
                <c:pt idx="35">
                  <c:v>1.4488564185228701</c:v>
                </c:pt>
                <c:pt idx="36">
                  <c:v>1.44975488101307</c:v>
                </c:pt>
                <c:pt idx="37">
                  <c:v>1.45066708382946</c:v>
                </c:pt>
                <c:pt idx="38">
                  <c:v>1.4515664174182601</c:v>
                </c:pt>
                <c:pt idx="39">
                  <c:v>1.4524773686526899</c:v>
                </c:pt>
                <c:pt idx="40">
                  <c:v>1.4534617213416099</c:v>
                </c:pt>
                <c:pt idx="41">
                  <c:v>1.4545030425149901</c:v>
                </c:pt>
                <c:pt idx="42">
                  <c:v>1.4559457755018499</c:v>
                </c:pt>
                <c:pt idx="43">
                  <c:v>1.4570257095701</c:v>
                </c:pt>
                <c:pt idx="44">
                  <c:v>1.4571206266917101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64-1246-BF99-40C401B25F62}"/>
            </c:ext>
          </c:extLst>
        </c:ser>
        <c:ser>
          <c:idx val="4"/>
          <c:order val="4"/>
          <c:tx>
            <c:strRef>
              <c:f>Avalanches_Log_Normal!$AA$6</c:f>
              <c:strCache>
                <c:ptCount val="1"/>
                <c:pt idx="0">
                  <c:v>Aval L_D0_Trucated (xmin variable 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Avalanches_Log_Normal!$AA$7:$AA$51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64-1246-BF99-40C401B25F62}"/>
            </c:ext>
          </c:extLst>
        </c:ser>
        <c:ser>
          <c:idx val="5"/>
          <c:order val="5"/>
          <c:tx>
            <c:strRef>
              <c:f>Avalanches_Log_Normal!$AB$6</c:f>
              <c:strCache>
                <c:ptCount val="1"/>
                <c:pt idx="0">
                  <c:v>Aval L_D0_Pure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Avalanches_Log_Normal!$AB$7:$AB$51</c:f>
              <c:numCache>
                <c:formatCode>General</c:formatCode>
                <c:ptCount val="45"/>
                <c:pt idx="0">
                  <c:v>4.5083897628745797</c:v>
                </c:pt>
                <c:pt idx="1">
                  <c:v>4.51575460683671</c:v>
                </c:pt>
                <c:pt idx="2">
                  <c:v>4.4320578135740298</c:v>
                </c:pt>
                <c:pt idx="3">
                  <c:v>4.3175441742438601</c:v>
                </c:pt>
                <c:pt idx="4">
                  <c:v>4.1764380960880798</c:v>
                </c:pt>
                <c:pt idx="5">
                  <c:v>4.0570050803199704</c:v>
                </c:pt>
                <c:pt idx="6">
                  <c:v>3.9393913228402901</c:v>
                </c:pt>
                <c:pt idx="7">
                  <c:v>3.8320026336095498</c:v>
                </c:pt>
                <c:pt idx="8">
                  <c:v>3.73302046661161</c:v>
                </c:pt>
                <c:pt idx="9">
                  <c:v>3.6292742049884001</c:v>
                </c:pt>
                <c:pt idx="10">
                  <c:v>3.5250729694895599</c:v>
                </c:pt>
                <c:pt idx="11">
                  <c:v>3.4300805893497799</c:v>
                </c:pt>
                <c:pt idx="12">
                  <c:v>3.3483836639561502</c:v>
                </c:pt>
                <c:pt idx="13">
                  <c:v>3.2760677037279402</c:v>
                </c:pt>
                <c:pt idx="14">
                  <c:v>3.2186505741060598</c:v>
                </c:pt>
                <c:pt idx="15">
                  <c:v>3.1738438094643899</c:v>
                </c:pt>
                <c:pt idx="16">
                  <c:v>3.13998647799556</c:v>
                </c:pt>
                <c:pt idx="17">
                  <c:v>3.1245157625728202</c:v>
                </c:pt>
                <c:pt idx="18">
                  <c:v>3.1120485787691101</c:v>
                </c:pt>
                <c:pt idx="19">
                  <c:v>3.0944097343072898</c:v>
                </c:pt>
                <c:pt idx="20">
                  <c:v>3.0843867143557402</c:v>
                </c:pt>
                <c:pt idx="21">
                  <c:v>3.0810342071251799</c:v>
                </c:pt>
                <c:pt idx="22">
                  <c:v>3.0817974862439699</c:v>
                </c:pt>
                <c:pt idx="23">
                  <c:v>3.0855287522593402</c:v>
                </c:pt>
                <c:pt idx="24">
                  <c:v>3.0915787553570402</c:v>
                </c:pt>
                <c:pt idx="25">
                  <c:v>3.1011388780646101</c:v>
                </c:pt>
                <c:pt idx="26">
                  <c:v>3.1114974750245001</c:v>
                </c:pt>
                <c:pt idx="27">
                  <c:v>3.1313426722739401</c:v>
                </c:pt>
                <c:pt idx="28">
                  <c:v>3.1465393176186698</c:v>
                </c:pt>
                <c:pt idx="29">
                  <c:v>3.1734364828093899</c:v>
                </c:pt>
                <c:pt idx="30">
                  <c:v>3.20724580230269</c:v>
                </c:pt>
                <c:pt idx="31">
                  <c:v>3.24533172564955</c:v>
                </c:pt>
                <c:pt idx="32">
                  <c:v>3.3035525788306401</c:v>
                </c:pt>
                <c:pt idx="33">
                  <c:v>3.33666146874396</c:v>
                </c:pt>
                <c:pt idx="34">
                  <c:v>3.36086732860608</c:v>
                </c:pt>
                <c:pt idx="35">
                  <c:v>3.3780608078846401</c:v>
                </c:pt>
                <c:pt idx="36">
                  <c:v>3.3939748889211199</c:v>
                </c:pt>
                <c:pt idx="37">
                  <c:v>3.41575516670623</c:v>
                </c:pt>
                <c:pt idx="38">
                  <c:v>3.4354235607096402</c:v>
                </c:pt>
                <c:pt idx="39">
                  <c:v>3.45577937616802</c:v>
                </c:pt>
                <c:pt idx="40">
                  <c:v>3.4773489916390901</c:v>
                </c:pt>
                <c:pt idx="41">
                  <c:v>3.5020146874931699</c:v>
                </c:pt>
                <c:pt idx="42">
                  <c:v>3.52357691057815</c:v>
                </c:pt>
                <c:pt idx="43">
                  <c:v>3.5461990484026198</c:v>
                </c:pt>
                <c:pt idx="44">
                  <c:v>3.5615267704671698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64-1246-BF99-40C401B25F62}"/>
            </c:ext>
          </c:extLst>
        </c:ser>
        <c:ser>
          <c:idx val="6"/>
          <c:order val="6"/>
          <c:tx>
            <c:strRef>
              <c:f>Avalanches_Log_Normal!$AC$6</c:f>
              <c:strCache>
                <c:ptCount val="1"/>
                <c:pt idx="0">
                  <c:v>Aval D0_Truncated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Avalanches_Log_Normal!$AC$7:$AC$51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64-1246-BF99-40C401B25F62}"/>
            </c:ext>
          </c:extLst>
        </c:ser>
        <c:ser>
          <c:idx val="7"/>
          <c:order val="7"/>
          <c:tx>
            <c:strRef>
              <c:f>Avalanches_Log_Normal!$AD$6</c:f>
              <c:strCache>
                <c:ptCount val="1"/>
                <c:pt idx="0">
                  <c:v>Aval D0_Pure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Avalanches_Log_Normal!$AD$7:$AD$51</c:f>
              <c:numCache>
                <c:formatCode>General</c:formatCode>
                <c:ptCount val="45"/>
                <c:pt idx="0">
                  <c:v>1.66366685099872</c:v>
                </c:pt>
                <c:pt idx="1">
                  <c:v>1.6525611554734101</c:v>
                </c:pt>
                <c:pt idx="2">
                  <c:v>1.6554630526751299</c:v>
                </c:pt>
                <c:pt idx="3">
                  <c:v>1.65040369295547</c:v>
                </c:pt>
                <c:pt idx="4">
                  <c:v>1.64359640994534</c:v>
                </c:pt>
                <c:pt idx="5">
                  <c:v>1.6362199761112399</c:v>
                </c:pt>
                <c:pt idx="6">
                  <c:v>1.6285405504369801</c:v>
                </c:pt>
                <c:pt idx="7">
                  <c:v>1.6225952515775399</c:v>
                </c:pt>
                <c:pt idx="8">
                  <c:v>1.6162454613997601</c:v>
                </c:pt>
                <c:pt idx="9">
                  <c:v>1.60565451529625</c:v>
                </c:pt>
                <c:pt idx="10">
                  <c:v>1.59473191152087</c:v>
                </c:pt>
                <c:pt idx="11">
                  <c:v>1.5859268504520401</c:v>
                </c:pt>
                <c:pt idx="12">
                  <c:v>1.5806012235186999</c:v>
                </c:pt>
                <c:pt idx="13">
                  <c:v>1.57566705807339</c:v>
                </c:pt>
                <c:pt idx="14">
                  <c:v>1.5720555467816599</c:v>
                </c:pt>
                <c:pt idx="15">
                  <c:v>1.5699129002687999</c:v>
                </c:pt>
                <c:pt idx="16">
                  <c:v>1.56923055513952</c:v>
                </c:pt>
                <c:pt idx="17">
                  <c:v>1.56870969598885</c:v>
                </c:pt>
                <c:pt idx="18">
                  <c:v>1.5708158462241</c:v>
                </c:pt>
                <c:pt idx="19">
                  <c:v>1.57414427093214</c:v>
                </c:pt>
                <c:pt idx="20">
                  <c:v>1.5791430808014999</c:v>
                </c:pt>
                <c:pt idx="21">
                  <c:v>1.58887236078433</c:v>
                </c:pt>
                <c:pt idx="22">
                  <c:v>1.5980161481934501</c:v>
                </c:pt>
                <c:pt idx="23">
                  <c:v>1.6068035041640101</c:v>
                </c:pt>
                <c:pt idx="24">
                  <c:v>1.6152892405199499</c:v>
                </c:pt>
                <c:pt idx="25">
                  <c:v>1.62422439868952</c:v>
                </c:pt>
                <c:pt idx="26">
                  <c:v>1.6311741330203899</c:v>
                </c:pt>
                <c:pt idx="27">
                  <c:v>1.63774816470903</c:v>
                </c:pt>
                <c:pt idx="28">
                  <c:v>1.64345448877968</c:v>
                </c:pt>
                <c:pt idx="29">
                  <c:v>1.64894340579457</c:v>
                </c:pt>
                <c:pt idx="30">
                  <c:v>1.6515035797153901</c:v>
                </c:pt>
                <c:pt idx="31">
                  <c:v>1.6532766311177101</c:v>
                </c:pt>
                <c:pt idx="32">
                  <c:v>1.65206137204126</c:v>
                </c:pt>
                <c:pt idx="33">
                  <c:v>1.6536395556144701</c:v>
                </c:pt>
                <c:pt idx="34">
                  <c:v>1.65562803187987</c:v>
                </c:pt>
                <c:pt idx="35">
                  <c:v>1.6569750915819601</c:v>
                </c:pt>
                <c:pt idx="36">
                  <c:v>1.65830970216305</c:v>
                </c:pt>
                <c:pt idx="37">
                  <c:v>1.6594039946055601</c:v>
                </c:pt>
                <c:pt idx="38">
                  <c:v>1.6607155694237199</c:v>
                </c:pt>
                <c:pt idx="39">
                  <c:v>1.6626291209570101</c:v>
                </c:pt>
                <c:pt idx="40">
                  <c:v>1.66477897123844</c:v>
                </c:pt>
                <c:pt idx="41">
                  <c:v>1.66747932398318</c:v>
                </c:pt>
                <c:pt idx="42">
                  <c:v>1.67165303871792</c:v>
                </c:pt>
                <c:pt idx="43">
                  <c:v>1.6808959373860599</c:v>
                </c:pt>
                <c:pt idx="44">
                  <c:v>1.68981671402867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4-1246-BF99-40C401B25F62}"/>
            </c:ext>
          </c:extLst>
        </c:ser>
        <c:ser>
          <c:idx val="8"/>
          <c:order val="8"/>
          <c:tx>
            <c:strRef>
              <c:f>Avalanches_Log_Normal!$AE$6</c:f>
              <c:strCache>
                <c:ptCount val="1"/>
                <c:pt idx="0">
                  <c:v>Aval_L_Max_Truncated  (xmin variable 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Avalanches_Log_Normal!$AE$7:$AE$51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4-1246-BF99-40C401B25F62}"/>
            </c:ext>
          </c:extLst>
        </c:ser>
        <c:ser>
          <c:idx val="9"/>
          <c:order val="9"/>
          <c:tx>
            <c:strRef>
              <c:f>Avalanches_Log_Normal!$AF$6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Avalanches_Log_Normal!$AF$7:$AF$51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64-1246-BF99-40C401B25F62}"/>
            </c:ext>
          </c:extLst>
        </c:ser>
        <c:ser>
          <c:idx val="10"/>
          <c:order val="10"/>
          <c:tx>
            <c:strRef>
              <c:f>Avalanches_Log_Normal!$AG$6</c:f>
              <c:strCache>
                <c:ptCount val="1"/>
                <c:pt idx="0">
                  <c:v>Aval_L_Max_D0_15000_Truncated  (xmin variable 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Avalanches_Log_Normal!$AG$7:$AG$51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64-1246-BF99-40C401B25F62}"/>
            </c:ext>
          </c:extLst>
        </c:ser>
        <c:ser>
          <c:idx val="11"/>
          <c:order val="11"/>
          <c:tx>
            <c:strRef>
              <c:f>Avalanches_Log_Normal!$AH$6</c:f>
              <c:strCache>
                <c:ptCount val="1"/>
                <c:pt idx="0">
                  <c:v>Aval_L_Max_D0_15000_Pure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Avalanches_Log_Normal!$AH$7:$AH$51</c:f>
              <c:numCache>
                <c:formatCode>General</c:formatCode>
                <c:ptCount val="45"/>
                <c:pt idx="0">
                  <c:v>4.3679756189923902</c:v>
                </c:pt>
                <c:pt idx="1">
                  <c:v>4.29465289130943</c:v>
                </c:pt>
                <c:pt idx="2">
                  <c:v>4.1419059648244403</c:v>
                </c:pt>
                <c:pt idx="3">
                  <c:v>3.9792611178339099</c:v>
                </c:pt>
                <c:pt idx="4">
                  <c:v>3.80449206200249</c:v>
                </c:pt>
                <c:pt idx="5">
                  <c:v>3.6558784582830599</c:v>
                </c:pt>
                <c:pt idx="6">
                  <c:v>3.5146437577546799</c:v>
                </c:pt>
                <c:pt idx="7">
                  <c:v>3.3908488249017799</c:v>
                </c:pt>
                <c:pt idx="8">
                  <c:v>3.2815009163057298</c:v>
                </c:pt>
                <c:pt idx="9">
                  <c:v>3.1728222713969898</c:v>
                </c:pt>
                <c:pt idx="10">
                  <c:v>3.0651092162465101</c:v>
                </c:pt>
                <c:pt idx="11">
                  <c:v>2.9697678458371199</c:v>
                </c:pt>
                <c:pt idx="12">
                  <c:v>2.8900537088934799</c:v>
                </c:pt>
                <c:pt idx="13">
                  <c:v>2.8211577583748699</c:v>
                </c:pt>
                <c:pt idx="14">
                  <c:v>2.7659883029402499</c:v>
                </c:pt>
                <c:pt idx="15">
                  <c:v>2.7226819503071198</c:v>
                </c:pt>
                <c:pt idx="16">
                  <c:v>2.6889083088269898</c:v>
                </c:pt>
                <c:pt idx="17">
                  <c:v>2.6663651623374101</c:v>
                </c:pt>
                <c:pt idx="18">
                  <c:v>2.6481454627748202</c:v>
                </c:pt>
                <c:pt idx="19">
                  <c:v>2.6292268050016201</c:v>
                </c:pt>
                <c:pt idx="20">
                  <c:v>2.6168753037907</c:v>
                </c:pt>
                <c:pt idx="21">
                  <c:v>2.6109323048508801</c:v>
                </c:pt>
                <c:pt idx="22">
                  <c:v>2.6073673511768298</c:v>
                </c:pt>
                <c:pt idx="23">
                  <c:v>2.6060835003551999</c:v>
                </c:pt>
                <c:pt idx="24">
                  <c:v>2.60682567506539</c:v>
                </c:pt>
                <c:pt idx="25">
                  <c:v>2.6105642116106602</c:v>
                </c:pt>
                <c:pt idx="26">
                  <c:v>2.6150845637257998</c:v>
                </c:pt>
                <c:pt idx="27">
                  <c:v>2.6229928722714599</c:v>
                </c:pt>
                <c:pt idx="28">
                  <c:v>2.62940514833029</c:v>
                </c:pt>
                <c:pt idx="29">
                  <c:v>2.6399087125983498</c:v>
                </c:pt>
                <c:pt idx="30">
                  <c:v>2.6503007303740498</c:v>
                </c:pt>
                <c:pt idx="31">
                  <c:v>2.6575479634762398</c:v>
                </c:pt>
                <c:pt idx="32">
                  <c:v>2.6600947625739599</c:v>
                </c:pt>
                <c:pt idx="33">
                  <c:v>2.6657528989201</c:v>
                </c:pt>
                <c:pt idx="34">
                  <c:v>2.67105146507655</c:v>
                </c:pt>
                <c:pt idx="35">
                  <c:v>2.6753760444022099</c:v>
                </c:pt>
                <c:pt idx="36">
                  <c:v>2.6793524730393399</c:v>
                </c:pt>
                <c:pt idx="37">
                  <c:v>2.68302577374586</c:v>
                </c:pt>
                <c:pt idx="38">
                  <c:v>2.6863514860691899</c:v>
                </c:pt>
                <c:pt idx="39">
                  <c:v>2.6897121814112199</c:v>
                </c:pt>
                <c:pt idx="40">
                  <c:v>2.6926810958736498</c:v>
                </c:pt>
                <c:pt idx="41">
                  <c:v>2.69643564690822</c:v>
                </c:pt>
                <c:pt idx="42">
                  <c:v>2.7021463095664</c:v>
                </c:pt>
                <c:pt idx="43">
                  <c:v>2.7136057312630899</c:v>
                </c:pt>
                <c:pt idx="44">
                  <c:v>2.7232219531030899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964-1246-BF99-40C401B25F62}"/>
            </c:ext>
          </c:extLst>
        </c:ser>
        <c:ser>
          <c:idx val="12"/>
          <c:order val="12"/>
          <c:tx>
            <c:strRef>
              <c:f>Avalanches_Log_Normal!$AI$6</c:f>
              <c:strCache>
                <c:ptCount val="1"/>
                <c:pt idx="0">
                  <c:v>Aval_L_Max_D0_Truncated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Avalanches_Log_Normal!$AI$7:$AI$51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964-1246-BF99-40C401B25F62}"/>
            </c:ext>
          </c:extLst>
        </c:ser>
        <c:ser>
          <c:idx val="13"/>
          <c:order val="13"/>
          <c:tx>
            <c:strRef>
              <c:f>Avalanches_Log_Normal!$AJ$6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Avalanches_Log_Normal!$AJ$7:$AJ$51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964-1246-BF99-40C401B25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023647"/>
        <c:axId val="1316206543"/>
      </c:scatterChart>
      <c:valAx>
        <c:axId val="80002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06543"/>
        <c:crosses val="autoZero"/>
        <c:crossBetween val="midCat"/>
      </c:valAx>
      <c:valAx>
        <c:axId val="131620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02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Degrees</a:t>
            </a:r>
            <a:r>
              <a:rPr lang="en-US" baseline="0"/>
              <a:t> Exponents in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Degrees_Log_Normal!$T$6</c:f>
              <c:strCache>
                <c:ptCount val="1"/>
                <c:pt idx="0">
                  <c:v>L_Truncated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Degrees_Log_Normal!$T$7:$T$51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B-BE46-BF4D-6C4FAD57D074}"/>
            </c:ext>
          </c:extLst>
        </c:ser>
        <c:ser>
          <c:idx val="1"/>
          <c:order val="1"/>
          <c:tx>
            <c:strRef>
              <c:f>Degrees_Log_Normal!$U$6</c:f>
              <c:strCache>
                <c:ptCount val="1"/>
                <c:pt idx="0">
                  <c:v>L_Pure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Degrees_Log_Normal!$U$7:$U$51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B-BE46-BF4D-6C4FAD57D074}"/>
            </c:ext>
          </c:extLst>
        </c:ser>
        <c:ser>
          <c:idx val="2"/>
          <c:order val="2"/>
          <c:tx>
            <c:strRef>
              <c:f>Degrees_Log_Normal!$V$6</c:f>
              <c:strCache>
                <c:ptCount val="1"/>
                <c:pt idx="0">
                  <c:v>Truncated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Degrees_Log_Normal!$V$7:$V$51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AB-BE46-BF4D-6C4FAD57D074}"/>
            </c:ext>
          </c:extLst>
        </c:ser>
        <c:ser>
          <c:idx val="3"/>
          <c:order val="3"/>
          <c:tx>
            <c:strRef>
              <c:f>Degrees_Log_Normal!$W$6</c:f>
              <c:strCache>
                <c:ptCount val="1"/>
                <c:pt idx="0">
                  <c:v> Pure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Degrees_Log_Normal!$W$7:$W$51</c:f>
              <c:numCache>
                <c:formatCode>General</c:formatCode>
                <c:ptCount val="45"/>
                <c:pt idx="0">
                  <c:v>1.77053256283773</c:v>
                </c:pt>
                <c:pt idx="1">
                  <c:v>1.7318210610923199</c:v>
                </c:pt>
                <c:pt idx="2">
                  <c:v>1.73846800731087</c:v>
                </c:pt>
                <c:pt idx="3">
                  <c:v>1.74275514853298</c:v>
                </c:pt>
                <c:pt idx="4">
                  <c:v>1.7530384895620701</c:v>
                </c:pt>
                <c:pt idx="5">
                  <c:v>1.7605229649166101</c:v>
                </c:pt>
                <c:pt idx="6">
                  <c:v>1.7686563600093299</c:v>
                </c:pt>
                <c:pt idx="7">
                  <c:v>1.7763500882774901</c:v>
                </c:pt>
                <c:pt idx="8">
                  <c:v>1.7819964951973</c:v>
                </c:pt>
                <c:pt idx="9">
                  <c:v>1.78774329439477</c:v>
                </c:pt>
                <c:pt idx="10">
                  <c:v>1.7952350627570599</c:v>
                </c:pt>
                <c:pt idx="11">
                  <c:v>1.8023782489023601</c:v>
                </c:pt>
                <c:pt idx="12">
                  <c:v>1.80962011646379</c:v>
                </c:pt>
                <c:pt idx="13">
                  <c:v>1.8146334267645701</c:v>
                </c:pt>
                <c:pt idx="14">
                  <c:v>1.8176208797153799</c:v>
                </c:pt>
                <c:pt idx="15">
                  <c:v>1.8188658875687</c:v>
                </c:pt>
                <c:pt idx="16">
                  <c:v>1.8188608232894301</c:v>
                </c:pt>
                <c:pt idx="17">
                  <c:v>1.8146136346011399</c:v>
                </c:pt>
                <c:pt idx="18">
                  <c:v>1.81206360279458</c:v>
                </c:pt>
                <c:pt idx="19">
                  <c:v>1.8116404288007</c:v>
                </c:pt>
                <c:pt idx="20">
                  <c:v>1.8107370620157299</c:v>
                </c:pt>
                <c:pt idx="21">
                  <c:v>1.81092512601206</c:v>
                </c:pt>
                <c:pt idx="22">
                  <c:v>1.8102163133752101</c:v>
                </c:pt>
                <c:pt idx="23">
                  <c:v>1.80958432114396</c:v>
                </c:pt>
                <c:pt idx="24">
                  <c:v>1.8090646193567399</c:v>
                </c:pt>
                <c:pt idx="25">
                  <c:v>1.80875721806754</c:v>
                </c:pt>
                <c:pt idx="26">
                  <c:v>1.8083031372101299</c:v>
                </c:pt>
                <c:pt idx="27">
                  <c:v>1.8057269735283199</c:v>
                </c:pt>
                <c:pt idx="28">
                  <c:v>1.8034396904891301</c:v>
                </c:pt>
                <c:pt idx="29">
                  <c:v>1.7999962788972099</c:v>
                </c:pt>
                <c:pt idx="30">
                  <c:v>1.79502592930656</c:v>
                </c:pt>
                <c:pt idx="31">
                  <c:v>1.79047430366906</c:v>
                </c:pt>
                <c:pt idx="32">
                  <c:v>1.7835323775446801</c:v>
                </c:pt>
                <c:pt idx="33">
                  <c:v>1.7807947016404899</c:v>
                </c:pt>
                <c:pt idx="34">
                  <c:v>1.7795119164408899</c:v>
                </c:pt>
                <c:pt idx="35">
                  <c:v>1.7789569972918899</c:v>
                </c:pt>
                <c:pt idx="36">
                  <c:v>1.77852593419136</c:v>
                </c:pt>
                <c:pt idx="37">
                  <c:v>1.7778854914917801</c:v>
                </c:pt>
                <c:pt idx="38">
                  <c:v>1.77716699489638</c:v>
                </c:pt>
                <c:pt idx="39">
                  <c:v>1.7763949642025101</c:v>
                </c:pt>
                <c:pt idx="40">
                  <c:v>1.77563834418574</c:v>
                </c:pt>
                <c:pt idx="41">
                  <c:v>1.77500345288005</c:v>
                </c:pt>
                <c:pt idx="42">
                  <c:v>1.77534733097596</c:v>
                </c:pt>
                <c:pt idx="43">
                  <c:v>1.7752833062914499</c:v>
                </c:pt>
                <c:pt idx="44">
                  <c:v>1.7744889608665999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AB-BE46-BF4D-6C4FAD57D074}"/>
            </c:ext>
          </c:extLst>
        </c:ser>
        <c:ser>
          <c:idx val="4"/>
          <c:order val="4"/>
          <c:tx>
            <c:strRef>
              <c:f>Degrees_Log_Normal!$X$6</c:f>
              <c:strCache>
                <c:ptCount val="1"/>
                <c:pt idx="0">
                  <c:v>L_D0_Truncated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Degrees_Log_Normal!$X$7:$X$51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AB-BE46-BF4D-6C4FAD57D074}"/>
            </c:ext>
          </c:extLst>
        </c:ser>
        <c:ser>
          <c:idx val="5"/>
          <c:order val="5"/>
          <c:tx>
            <c:strRef>
              <c:f>Degrees_Log_Normal!$Y$6</c:f>
              <c:strCache>
                <c:ptCount val="1"/>
                <c:pt idx="0">
                  <c:v>L_D0_Pure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Degrees_Log_Normal!$Y$7:$Y$51</c:f>
              <c:numCache>
                <c:formatCode>General</c:formatCode>
                <c:ptCount val="45"/>
                <c:pt idx="0">
                  <c:v>5.2744941867992701</c:v>
                </c:pt>
                <c:pt idx="1">
                  <c:v>5.2363810922637102</c:v>
                </c:pt>
                <c:pt idx="2">
                  <c:v>5.2207324680949796</c:v>
                </c:pt>
                <c:pt idx="3">
                  <c:v>5.1567406715194402</c:v>
                </c:pt>
                <c:pt idx="4">
                  <c:v>5.0843140516662002</c:v>
                </c:pt>
                <c:pt idx="5">
                  <c:v>5.0284533693298696</c:v>
                </c:pt>
                <c:pt idx="6">
                  <c:v>4.9728616525019396</c:v>
                </c:pt>
                <c:pt idx="7">
                  <c:v>4.9294981939615399</c:v>
                </c:pt>
                <c:pt idx="8">
                  <c:v>4.8873448836291704</c:v>
                </c:pt>
                <c:pt idx="9">
                  <c:v>4.8354477562586196</c:v>
                </c:pt>
                <c:pt idx="10">
                  <c:v>4.78485361211166</c:v>
                </c:pt>
                <c:pt idx="11">
                  <c:v>4.7378396455730698</c:v>
                </c:pt>
                <c:pt idx="12">
                  <c:v>4.7018975098478402</c:v>
                </c:pt>
                <c:pt idx="13">
                  <c:v>4.6676647202666901</c:v>
                </c:pt>
                <c:pt idx="14">
                  <c:v>4.6419777871588002</c:v>
                </c:pt>
                <c:pt idx="15">
                  <c:v>4.6228684695899602</c:v>
                </c:pt>
                <c:pt idx="16">
                  <c:v>4.6122885366965303</c:v>
                </c:pt>
                <c:pt idx="17">
                  <c:v>4.6164756241642397</c:v>
                </c:pt>
                <c:pt idx="18">
                  <c:v>4.6246165043602696</c:v>
                </c:pt>
                <c:pt idx="19">
                  <c:v>4.6284247284055997</c:v>
                </c:pt>
                <c:pt idx="20">
                  <c:v>4.6386222251610203</c:v>
                </c:pt>
                <c:pt idx="21">
                  <c:v>4.6593722177857302</c:v>
                </c:pt>
                <c:pt idx="22">
                  <c:v>4.6805257334245702</c:v>
                </c:pt>
                <c:pt idx="23">
                  <c:v>4.7024941467421497</c:v>
                </c:pt>
                <c:pt idx="24">
                  <c:v>4.7254308160033203</c:v>
                </c:pt>
                <c:pt idx="25">
                  <c:v>4.7504071913937098</c:v>
                </c:pt>
                <c:pt idx="26">
                  <c:v>4.7732403667061396</c:v>
                </c:pt>
                <c:pt idx="27">
                  <c:v>4.8045993447509998</c:v>
                </c:pt>
                <c:pt idx="28">
                  <c:v>4.8278433271652101</c:v>
                </c:pt>
                <c:pt idx="29">
                  <c:v>4.8643575036785904</c:v>
                </c:pt>
                <c:pt idx="30">
                  <c:v>4.9080383255836999</c:v>
                </c:pt>
                <c:pt idx="31">
                  <c:v>4.9583133615369599</c:v>
                </c:pt>
                <c:pt idx="32">
                  <c:v>5.0342124356187696</c:v>
                </c:pt>
                <c:pt idx="33">
                  <c:v>5.0748542423351699</c:v>
                </c:pt>
                <c:pt idx="34">
                  <c:v>5.1034584035790802</c:v>
                </c:pt>
                <c:pt idx="35">
                  <c:v>5.1223735197378097</c:v>
                </c:pt>
                <c:pt idx="36">
                  <c:v>5.1393519937559198</c:v>
                </c:pt>
                <c:pt idx="37">
                  <c:v>5.16510881905959</c:v>
                </c:pt>
                <c:pt idx="38">
                  <c:v>5.1867707776121996</c:v>
                </c:pt>
                <c:pt idx="39">
                  <c:v>5.20908751906937</c:v>
                </c:pt>
                <c:pt idx="40">
                  <c:v>5.2327234255875101</c:v>
                </c:pt>
                <c:pt idx="41">
                  <c:v>5.2615950325171701</c:v>
                </c:pt>
                <c:pt idx="42">
                  <c:v>5.2866414945468501</c:v>
                </c:pt>
                <c:pt idx="43">
                  <c:v>5.31450712790976</c:v>
                </c:pt>
                <c:pt idx="44">
                  <c:v>5.33993587436398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AB-BE46-BF4D-6C4FAD57D074}"/>
            </c:ext>
          </c:extLst>
        </c:ser>
        <c:ser>
          <c:idx val="6"/>
          <c:order val="6"/>
          <c:tx>
            <c:strRef>
              <c:f>Degrees_Log_Normal!$Z$6</c:f>
              <c:strCache>
                <c:ptCount val="1"/>
                <c:pt idx="0">
                  <c:v>D0_Truncated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Degrees_Log_Normal!$Z$7:$Z$51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AB-BE46-BF4D-6C4FAD57D074}"/>
            </c:ext>
          </c:extLst>
        </c:ser>
        <c:ser>
          <c:idx val="7"/>
          <c:order val="7"/>
          <c:tx>
            <c:strRef>
              <c:f>Degrees_Log_Normal!$AA$6</c:f>
              <c:strCache>
                <c:ptCount val="1"/>
                <c:pt idx="0">
                  <c:v>D0_Pure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Degrees_Log_Normal!$S$7:$S$51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Degrees_Log_Normal!$AA$7:$AA$51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B-BE46-BF4D-6C4FAD57D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577072"/>
        <c:axId val="553882671"/>
      </c:scatterChart>
      <c:valAx>
        <c:axId val="166857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82671"/>
        <c:crosses val="autoZero"/>
        <c:crossBetween val="midCat"/>
      </c:valAx>
      <c:valAx>
        <c:axId val="5538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7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Avalanches_Log_Normal!$W$101</c:f>
              <c:strCache>
                <c:ptCount val="1"/>
                <c:pt idx="0">
                  <c:v>MerDiFF1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Avalanches_Log_Normal!$W$102:$W$146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9-364E-9667-E6B606928FB5}"/>
            </c:ext>
          </c:extLst>
        </c:ser>
        <c:ser>
          <c:idx val="1"/>
          <c:order val="1"/>
          <c:tx>
            <c:strRef>
              <c:f>Avalanches_Log_Normal!$X$101</c:f>
              <c:strCache>
                <c:ptCount val="1"/>
                <c:pt idx="0">
                  <c:v>MerDiFF2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Avalanches_Log_Normal!$X$102:$X$146</c:f>
              <c:numCache>
                <c:formatCode>General</c:formatCode>
                <c:ptCount val="45"/>
                <c:pt idx="0">
                  <c:v>-0.6248699916068583</c:v>
                </c:pt>
                <c:pt idx="1">
                  <c:v>-0.65506565542848261</c:v>
                </c:pt>
                <c:pt idx="2">
                  <c:v>-0.78477476002164792</c:v>
                </c:pt>
                <c:pt idx="3">
                  <c:v>-0.89218626524830658</c:v>
                </c:pt>
                <c:pt idx="4">
                  <c:v>-1.0067054942396307</c:v>
                </c:pt>
                <c:pt idx="5">
                  <c:v>-1.1077009356429963</c:v>
                </c:pt>
                <c:pt idx="6">
                  <c:v>-1.2017705159097041</c:v>
                </c:pt>
                <c:pt idx="7">
                  <c:v>-1.2853710479484199</c:v>
                </c:pt>
                <c:pt idx="8">
                  <c:v>-1.3552574009120062</c:v>
                </c:pt>
                <c:pt idx="9">
                  <c:v>-1.4212624039962427</c:v>
                </c:pt>
                <c:pt idx="10">
                  <c:v>-1.4879865704529696</c:v>
                </c:pt>
                <c:pt idx="11">
                  <c:v>-1.5434387725893042</c:v>
                </c:pt>
                <c:pt idx="12">
                  <c:v>-1.5888872197048718</c:v>
                </c:pt>
                <c:pt idx="13">
                  <c:v>-1.6244025416329944</c:v>
                </c:pt>
                <c:pt idx="14">
                  <c:v>-1.6522211515726619</c:v>
                </c:pt>
                <c:pt idx="15">
                  <c:v>-1.672577059876601</c:v>
                </c:pt>
                <c:pt idx="16">
                  <c:v>-1.6890290332283464</c:v>
                </c:pt>
                <c:pt idx="17">
                  <c:v>-1.7058025774204779</c:v>
                </c:pt>
                <c:pt idx="18">
                  <c:v>-1.7193002590365158</c:v>
                </c:pt>
                <c:pt idx="19">
                  <c:v>-1.7288885733490202</c:v>
                </c:pt>
                <c:pt idx="20">
                  <c:v>-1.7356479804215481</c:v>
                </c:pt>
                <c:pt idx="21">
                  <c:v>-1.7387354371135921</c:v>
                </c:pt>
                <c:pt idx="22">
                  <c:v>-1.7412530786245224</c:v>
                </c:pt>
                <c:pt idx="23">
                  <c:v>-1.7436126946310484</c:v>
                </c:pt>
                <c:pt idx="24">
                  <c:v>-1.7459021091934019</c:v>
                </c:pt>
                <c:pt idx="25">
                  <c:v>-1.7472959948973563</c:v>
                </c:pt>
                <c:pt idx="26">
                  <c:v>-1.7497485674016007</c:v>
                </c:pt>
                <c:pt idx="27">
                  <c:v>-1.7565037286777483</c:v>
                </c:pt>
                <c:pt idx="28">
                  <c:v>-1.7596895013871978</c:v>
                </c:pt>
                <c:pt idx="29">
                  <c:v>-1.7706180747857627</c:v>
                </c:pt>
                <c:pt idx="30">
                  <c:v>-1.7915411442084626</c:v>
                </c:pt>
                <c:pt idx="31">
                  <c:v>-1.8224669974453769</c:v>
                </c:pt>
                <c:pt idx="32">
                  <c:v>-1.8830115688828086</c:v>
                </c:pt>
                <c:pt idx="33">
                  <c:v>-1.909427072395268</c:v>
                </c:pt>
                <c:pt idx="34">
                  <c:v>-1.9262902536694337</c:v>
                </c:pt>
                <c:pt idx="35">
                  <c:v>-1.9372427617690784</c:v>
                </c:pt>
                <c:pt idx="36">
                  <c:v>-1.9470181509408526</c:v>
                </c:pt>
                <c:pt idx="37">
                  <c:v>-1.9645586491630045</c:v>
                </c:pt>
                <c:pt idx="38">
                  <c:v>-1.9788666971948978</c:v>
                </c:pt>
                <c:pt idx="39">
                  <c:v>-1.9928622842833721</c:v>
                </c:pt>
                <c:pt idx="40">
                  <c:v>-2.0081250367140306</c:v>
                </c:pt>
                <c:pt idx="41">
                  <c:v>-2.0261180040031879</c:v>
                </c:pt>
                <c:pt idx="42">
                  <c:v>-2.0375262874270801</c:v>
                </c:pt>
                <c:pt idx="43">
                  <c:v>-2.0380117442858539</c:v>
                </c:pt>
                <c:pt idx="44">
                  <c:v>-2.0333254446640949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9-364E-9667-E6B606928FB5}"/>
            </c:ext>
          </c:extLst>
        </c:ser>
        <c:ser>
          <c:idx val="2"/>
          <c:order val="2"/>
          <c:tx>
            <c:strRef>
              <c:f>Avalanches_Log_Normal!$Y$101</c:f>
              <c:strCache>
                <c:ptCount val="1"/>
                <c:pt idx="0">
                  <c:v>MerDiFF3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Avalanches_Log_Normal!$Y$102:$Y$146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9-364E-9667-E6B606928FB5}"/>
            </c:ext>
          </c:extLst>
        </c:ser>
        <c:ser>
          <c:idx val="3"/>
          <c:order val="3"/>
          <c:tx>
            <c:strRef>
              <c:f>Avalanches_Log_Normal!$Z$101</c:f>
              <c:strCache>
                <c:ptCount val="1"/>
                <c:pt idx="0">
                  <c:v>MerDiFF4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Avalanches_Log_Normal!$Z$102:$Z$146</c:f>
              <c:numCache>
                <c:formatCode>General</c:formatCode>
                <c:ptCount val="45"/>
                <c:pt idx="0">
                  <c:v>2.1515495687222059</c:v>
                </c:pt>
                <c:pt idx="1">
                  <c:v>2.109196042435574</c:v>
                </c:pt>
                <c:pt idx="2">
                  <c:v>1.9511315589757441</c:v>
                </c:pt>
                <c:pt idx="3">
                  <c:v>1.785056999007526</c:v>
                </c:pt>
                <c:pt idx="4">
                  <c:v>1.6020612703528339</c:v>
                </c:pt>
                <c:pt idx="5">
                  <c:v>1.4474600863497717</c:v>
                </c:pt>
                <c:pt idx="6">
                  <c:v>1.2997186697472158</c:v>
                </c:pt>
                <c:pt idx="7">
                  <c:v>1.1697687542797879</c:v>
                </c:pt>
                <c:pt idx="8">
                  <c:v>1.0559037201478896</c:v>
                </c:pt>
                <c:pt idx="9">
                  <c:v>0.94262763588117382</c:v>
                </c:pt>
                <c:pt idx="10">
                  <c:v>0.82892116604086219</c:v>
                </c:pt>
                <c:pt idx="11">
                  <c:v>0.72786524671523178</c:v>
                </c:pt>
                <c:pt idx="12">
                  <c:v>0.64235761572244776</c:v>
                </c:pt>
                <c:pt idx="13">
                  <c:v>0.56945101696321387</c:v>
                </c:pt>
                <c:pt idx="14">
                  <c:v>0.5118915991679458</c:v>
                </c:pt>
                <c:pt idx="15">
                  <c:v>0.46758924025215975</c:v>
                </c:pt>
                <c:pt idx="16">
                  <c:v>0.43381965019544566</c:v>
                </c:pt>
                <c:pt idx="17">
                  <c:v>0.41467425465649788</c:v>
                </c:pt>
                <c:pt idx="18">
                  <c:v>0.39849458053915621</c:v>
                </c:pt>
                <c:pt idx="19">
                  <c:v>0.37991446196105993</c:v>
                </c:pt>
                <c:pt idx="20">
                  <c:v>0.36828565417811587</c:v>
                </c:pt>
                <c:pt idx="21">
                  <c:v>0.3621922040412322</c:v>
                </c:pt>
                <c:pt idx="22">
                  <c:v>0.35919430047666179</c:v>
                </c:pt>
                <c:pt idx="23">
                  <c:v>0.35841604344003164</c:v>
                </c:pt>
                <c:pt idx="24">
                  <c:v>0.35957397957999815</c:v>
                </c:pt>
                <c:pt idx="25">
                  <c:v>0.36355843715662806</c:v>
                </c:pt>
                <c:pt idx="26">
                  <c:v>0.36844205395769558</c:v>
                </c:pt>
                <c:pt idx="27">
                  <c:v>0.37841129344880375</c:v>
                </c:pt>
                <c:pt idx="28">
                  <c:v>0.38665339593898596</c:v>
                </c:pt>
                <c:pt idx="29">
                  <c:v>0.39991168948058187</c:v>
                </c:pt>
                <c:pt idx="30">
                  <c:v>0.41427998692880186</c:v>
                </c:pt>
                <c:pt idx="31">
                  <c:v>0.42516852054099141</c:v>
                </c:pt>
                <c:pt idx="32">
                  <c:v>0.43326886053821578</c:v>
                </c:pt>
                <c:pt idx="33">
                  <c:v>0.4411171376077081</c:v>
                </c:pt>
                <c:pt idx="34">
                  <c:v>0.44744193192383808</c:v>
                </c:pt>
                <c:pt idx="35">
                  <c:v>0.45221044656869802</c:v>
                </c:pt>
                <c:pt idx="36">
                  <c:v>0.456531725686252</c:v>
                </c:pt>
                <c:pt idx="37">
                  <c:v>0.46071738055243605</c:v>
                </c:pt>
                <c:pt idx="38">
                  <c:v>0.46461789015208588</c:v>
                </c:pt>
                <c:pt idx="39">
                  <c:v>0.46859621004921159</c:v>
                </c:pt>
                <c:pt idx="40">
                  <c:v>0.47217042052505764</c:v>
                </c:pt>
                <c:pt idx="41">
                  <c:v>0.4764328846041801</c:v>
                </c:pt>
                <c:pt idx="42">
                  <c:v>0.48186844478563184</c:v>
                </c:pt>
                <c:pt idx="43">
                  <c:v>0.49337908622992988</c:v>
                </c:pt>
                <c:pt idx="44">
                  <c:v>0.5036307844098098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9-364E-9667-E6B606928FB5}"/>
            </c:ext>
          </c:extLst>
        </c:ser>
        <c:ser>
          <c:idx val="4"/>
          <c:order val="4"/>
          <c:tx>
            <c:strRef>
              <c:f>Avalanches_Log_Normal!$AA$101</c:f>
              <c:strCache>
                <c:ptCount val="1"/>
                <c:pt idx="0">
                  <c:v>MerDiFF5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Avalanches_Log_Normal!$AA$102:$AA$146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9-364E-9667-E6B606928FB5}"/>
            </c:ext>
          </c:extLst>
        </c:ser>
        <c:ser>
          <c:idx val="5"/>
          <c:order val="5"/>
          <c:tx>
            <c:strRef>
              <c:f>Avalanches_Log_Normal!$AB$101</c:f>
              <c:strCache>
                <c:ptCount val="1"/>
                <c:pt idx="0">
                  <c:v>MerDiFF6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Avalanches_Log_Normal!$AB$102:$AB$146</c:f>
              <c:numCache>
                <c:formatCode>General</c:formatCode>
                <c:ptCount val="45"/>
                <c:pt idx="0">
                  <c:v>-0.65617578859760251</c:v>
                </c:pt>
                <c:pt idx="1">
                  <c:v>-0.69962205512857789</c:v>
                </c:pt>
                <c:pt idx="2">
                  <c:v>-0.83985819880227197</c:v>
                </c:pt>
                <c:pt idx="3">
                  <c:v>-0.95084948439244243</c:v>
                </c:pt>
                <c:pt idx="4">
                  <c:v>-1.0671637150625184</c:v>
                </c:pt>
                <c:pt idx="5">
                  <c:v>-1.1708186209773723</c:v>
                </c:pt>
                <c:pt idx="6">
                  <c:v>-1.2672387308543689</c:v>
                </c:pt>
                <c:pt idx="7">
                  <c:v>-1.3561318733319805</c:v>
                </c:pt>
                <c:pt idx="8">
                  <c:v>-1.4316087320649502</c:v>
                </c:pt>
                <c:pt idx="9">
                  <c:v>-1.4985627012527947</c:v>
                </c:pt>
                <c:pt idx="10">
                  <c:v>-1.5656303901410817</c:v>
                </c:pt>
                <c:pt idx="11">
                  <c:v>-1.6231777494271369</c:v>
                </c:pt>
                <c:pt idx="12">
                  <c:v>-1.674009516277728</c:v>
                </c:pt>
                <c:pt idx="13">
                  <c:v>-1.7154203029133219</c:v>
                </c:pt>
                <c:pt idx="14">
                  <c:v>-1.7499745884714137</c:v>
                </c:pt>
                <c:pt idx="15">
                  <c:v>-1.7779338032059124</c:v>
                </c:pt>
                <c:pt idx="16">
                  <c:v>-1.8032453423255617</c:v>
                </c:pt>
                <c:pt idx="17">
                  <c:v>-1.8292312430741342</c:v>
                </c:pt>
                <c:pt idx="18">
                  <c:v>-1.8540025948156438</c:v>
                </c:pt>
                <c:pt idx="19">
                  <c:v>-1.8759879165672277</c:v>
                </c:pt>
                <c:pt idx="20">
                  <c:v>-1.8965476252873805</c:v>
                </c:pt>
                <c:pt idx="21">
                  <c:v>-1.9191133189931366</c:v>
                </c:pt>
                <c:pt idx="22">
                  <c:v>-1.9396343138701946</c:v>
                </c:pt>
                <c:pt idx="23">
                  <c:v>-1.9585249534256883</c:v>
                </c:pt>
                <c:pt idx="24">
                  <c:v>-1.9761725870855384</c:v>
                </c:pt>
                <c:pt idx="25">
                  <c:v>-1.9924521275616915</c:v>
                </c:pt>
                <c:pt idx="26">
                  <c:v>-2.0062513982983203</c:v>
                </c:pt>
                <c:pt idx="27">
                  <c:v>-2.0235070079105317</c:v>
                </c:pt>
                <c:pt idx="28">
                  <c:v>-2.0357641154436776</c:v>
                </c:pt>
                <c:pt idx="29">
                  <c:v>-2.05456816486817</c:v>
                </c:pt>
                <c:pt idx="30">
                  <c:v>-2.0792597852724146</c:v>
                </c:pt>
                <c:pt idx="31">
                  <c:v>-2.1123720685409917</c:v>
                </c:pt>
                <c:pt idx="32">
                  <c:v>-2.1707270150730884</c:v>
                </c:pt>
                <c:pt idx="33">
                  <c:v>-2.1976782205715648</c:v>
                </c:pt>
                <c:pt idx="34">
                  <c:v>-2.2153299680670422</c:v>
                </c:pt>
                <c:pt idx="35">
                  <c:v>-2.2261823691027267</c:v>
                </c:pt>
                <c:pt idx="36">
                  <c:v>-2.2358249545049249</c:v>
                </c:pt>
                <c:pt idx="37">
                  <c:v>-2.2527952127066442</c:v>
                </c:pt>
                <c:pt idx="38">
                  <c:v>-2.2668311014187945</c:v>
                </c:pt>
                <c:pt idx="39">
                  <c:v>-2.281337728159365</c:v>
                </c:pt>
                <c:pt idx="40">
                  <c:v>-2.2972886050486228</c:v>
                </c:pt>
                <c:pt idx="41">
                  <c:v>-2.3166460543432845</c:v>
                </c:pt>
                <c:pt idx="42">
                  <c:v>-2.3309788158513287</c:v>
                </c:pt>
                <c:pt idx="43">
                  <c:v>-2.3418245876633423</c:v>
                </c:pt>
                <c:pt idx="44">
                  <c:v>-2.3487267463880941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A9-364E-9667-E6B606928FB5}"/>
            </c:ext>
          </c:extLst>
        </c:ser>
        <c:ser>
          <c:idx val="6"/>
          <c:order val="6"/>
          <c:tx>
            <c:strRef>
              <c:f>Avalanches_Log_Normal!$AC$101</c:f>
              <c:strCache>
                <c:ptCount val="1"/>
                <c:pt idx="0">
                  <c:v>MerDiFF7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Avalanches_Log_Normal!$AC$102:$AC$146</c:f>
              <c:numCache>
                <c:formatCode>General</c:formatCode>
                <c:ptCount val="45"/>
                <c:pt idx="0">
                  <c:v>-1.2284992328965059</c:v>
                </c:pt>
                <c:pt idx="1">
                  <c:v>-2.6401385593950506</c:v>
                </c:pt>
                <c:pt idx="2">
                  <c:v>-5.0851973712350009</c:v>
                </c:pt>
                <c:pt idx="3">
                  <c:v>-2.5716813570860744</c:v>
                </c:pt>
                <c:pt idx="4">
                  <c:v>-4.2380419482395908</c:v>
                </c:pt>
                <c:pt idx="5">
                  <c:v>-3.2851709368148923</c:v>
                </c:pt>
                <c:pt idx="6">
                  <c:v>-2.9576992330946403</c:v>
                </c:pt>
                <c:pt idx="7">
                  <c:v>-2.9737123248869484</c:v>
                </c:pt>
                <c:pt idx="8">
                  <c:v>-2.6718296292247028</c:v>
                </c:pt>
                <c:pt idx="9">
                  <c:v>-3.0330745792127947</c:v>
                </c:pt>
                <c:pt idx="10">
                  <c:v>-3.0850432798605381</c:v>
                </c:pt>
                <c:pt idx="11">
                  <c:v>-3.1419325909295686</c:v>
                </c:pt>
                <c:pt idx="12">
                  <c:v>-3.1336271918353207</c:v>
                </c:pt>
                <c:pt idx="13">
                  <c:v>-3.1621956652889383</c:v>
                </c:pt>
                <c:pt idx="14">
                  <c:v>-3.0895832648629424</c:v>
                </c:pt>
                <c:pt idx="15">
                  <c:v>-3.028212047833744</c:v>
                </c:pt>
                <c:pt idx="16">
                  <c:v>-2.8680772925445388</c:v>
                </c:pt>
                <c:pt idx="17">
                  <c:v>-2.7089386246271507</c:v>
                </c:pt>
                <c:pt idx="18">
                  <c:v>-2.712046125639572</c:v>
                </c:pt>
                <c:pt idx="19">
                  <c:v>-2.751323743805612</c:v>
                </c:pt>
                <c:pt idx="20">
                  <c:v>-2.5631555659996041</c:v>
                </c:pt>
                <c:pt idx="21">
                  <c:v>-2.6361056929156077</c:v>
                </c:pt>
                <c:pt idx="22">
                  <c:v>-2.7066574168612583</c:v>
                </c:pt>
                <c:pt idx="23">
                  <c:v>-2.766588598219216</c:v>
                </c:pt>
                <c:pt idx="24">
                  <c:v>-2.5885876275500266</c:v>
                </c:pt>
                <c:pt idx="25">
                  <c:v>-2.6306532296084995</c:v>
                </c:pt>
                <c:pt idx="26">
                  <c:v>-2.6272549355605284</c:v>
                </c:pt>
                <c:pt idx="27">
                  <c:v>-2.7444670460745964</c:v>
                </c:pt>
                <c:pt idx="28">
                  <c:v>-2.6559885087046706</c:v>
                </c:pt>
                <c:pt idx="29">
                  <c:v>-2.3566634963300186</c:v>
                </c:pt>
                <c:pt idx="30">
                  <c:v>-0.39273349265792623</c:v>
                </c:pt>
                <c:pt idx="31">
                  <c:v>-0.28800569113912022</c:v>
                </c:pt>
                <c:pt idx="32">
                  <c:v>-0.23250119490707233</c:v>
                </c:pt>
                <c:pt idx="33">
                  <c:v>-0.2509674962208841</c:v>
                </c:pt>
                <c:pt idx="34">
                  <c:v>-0.24367325670757012</c:v>
                </c:pt>
                <c:pt idx="35">
                  <c:v>-0.25936448667211831</c:v>
                </c:pt>
                <c:pt idx="36">
                  <c:v>-0.26228406164601248</c:v>
                </c:pt>
                <c:pt idx="37">
                  <c:v>-0.24320232294118016</c:v>
                </c:pt>
                <c:pt idx="38">
                  <c:v>-0.20069654988678609</c:v>
                </c:pt>
                <c:pt idx="39">
                  <c:v>-0.19110360921799607</c:v>
                </c:pt>
                <c:pt idx="40">
                  <c:v>-0.20292671402039852</c:v>
                </c:pt>
                <c:pt idx="41">
                  <c:v>-0.17871134438906022</c:v>
                </c:pt>
                <c:pt idx="42">
                  <c:v>-0.1607956971570399</c:v>
                </c:pt>
                <c:pt idx="43">
                  <c:v>-0.14095178286775045</c:v>
                </c:pt>
                <c:pt idx="44">
                  <c:v>-0.12884231488455855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A9-364E-9667-E6B606928FB5}"/>
            </c:ext>
          </c:extLst>
        </c:ser>
        <c:ser>
          <c:idx val="7"/>
          <c:order val="7"/>
          <c:tx>
            <c:strRef>
              <c:f>Avalanches_Log_Normal!$AD$101</c:f>
              <c:strCache>
                <c:ptCount val="1"/>
                <c:pt idx="0">
                  <c:v>MerDiFF8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Avalanches_Log_Normal!$V$102:$V$146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Avalanches_Log_Normal!$AD$102:$AD$146</c:f>
              <c:numCache>
                <c:formatCode>General</c:formatCode>
                <c:ptCount val="45"/>
                <c:pt idx="0">
                  <c:v>2.1202437717314537</c:v>
                </c:pt>
                <c:pt idx="1">
                  <c:v>2.0646396427354783</c:v>
                </c:pt>
                <c:pt idx="2">
                  <c:v>1.89604812019512</c:v>
                </c:pt>
                <c:pt idx="3">
                  <c:v>1.7263937798633897</c:v>
                </c:pt>
                <c:pt idx="4">
                  <c:v>1.5416030495299458</c:v>
                </c:pt>
                <c:pt idx="5">
                  <c:v>1.3843424010153957</c:v>
                </c:pt>
                <c:pt idx="6">
                  <c:v>1.2342504548025599</c:v>
                </c:pt>
                <c:pt idx="7">
                  <c:v>1.0990079288962273</c:v>
                </c:pt>
                <c:pt idx="8">
                  <c:v>0.97955238899494557</c:v>
                </c:pt>
                <c:pt idx="9">
                  <c:v>0.86532733862462186</c:v>
                </c:pt>
                <c:pt idx="10">
                  <c:v>0.75127734635275001</c:v>
                </c:pt>
                <c:pt idx="11">
                  <c:v>0.64812626987739996</c:v>
                </c:pt>
                <c:pt idx="12">
                  <c:v>0.55723531914959201</c:v>
                </c:pt>
                <c:pt idx="13">
                  <c:v>0.47843325568288586</c:v>
                </c:pt>
                <c:pt idx="14">
                  <c:v>0.41413816226920197</c:v>
                </c:pt>
                <c:pt idx="15">
                  <c:v>0.36223249692284787</c:v>
                </c:pt>
                <c:pt idx="16">
                  <c:v>0.31960334109823796</c:v>
                </c:pt>
                <c:pt idx="17">
                  <c:v>0.29124558900284159</c:v>
                </c:pt>
                <c:pt idx="18">
                  <c:v>0.26379224476002827</c:v>
                </c:pt>
                <c:pt idx="19">
                  <c:v>0.232815118742844</c:v>
                </c:pt>
                <c:pt idx="20">
                  <c:v>0.2073860093122839</c:v>
                </c:pt>
                <c:pt idx="21">
                  <c:v>0.18181432216168814</c:v>
                </c:pt>
                <c:pt idx="22">
                  <c:v>0.16081306523098959</c:v>
                </c:pt>
                <c:pt idx="23">
                  <c:v>0.14350378464539171</c:v>
                </c:pt>
                <c:pt idx="24">
                  <c:v>0.12930350168785365</c:v>
                </c:pt>
                <c:pt idx="25">
                  <c:v>0.11840230449229994</c:v>
                </c:pt>
                <c:pt idx="26">
                  <c:v>0.11193922306097548</c:v>
                </c:pt>
                <c:pt idx="27">
                  <c:v>0.11140801421601987</c:v>
                </c:pt>
                <c:pt idx="28">
                  <c:v>0.11057878188251413</c:v>
                </c:pt>
                <c:pt idx="29">
                  <c:v>0.11596159939817374</c:v>
                </c:pt>
                <c:pt idx="30">
                  <c:v>0.12656134586484935</c:v>
                </c:pt>
                <c:pt idx="31">
                  <c:v>0.13526344944537572</c:v>
                </c:pt>
                <c:pt idx="32">
                  <c:v>0.14555341434792757</c:v>
                </c:pt>
                <c:pt idx="33">
                  <c:v>0.15286598943141172</c:v>
                </c:pt>
                <c:pt idx="34">
                  <c:v>0.15840221752623007</c:v>
                </c:pt>
                <c:pt idx="35">
                  <c:v>0.1632708392350577</c:v>
                </c:pt>
                <c:pt idx="36">
                  <c:v>0.16772492212217172</c:v>
                </c:pt>
                <c:pt idx="37">
                  <c:v>0.17248081700879592</c:v>
                </c:pt>
                <c:pt idx="38">
                  <c:v>0.17665348592818964</c:v>
                </c:pt>
                <c:pt idx="39">
                  <c:v>0.18012076617321204</c:v>
                </c:pt>
                <c:pt idx="40">
                  <c:v>0.18300685219046553</c:v>
                </c:pt>
                <c:pt idx="41">
                  <c:v>0.18590483426408388</c:v>
                </c:pt>
                <c:pt idx="42">
                  <c:v>0.18841591636138411</c:v>
                </c:pt>
                <c:pt idx="43">
                  <c:v>0.18956624285244184</c:v>
                </c:pt>
                <c:pt idx="44">
                  <c:v>0.18822948268580175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9-364E-9667-E6B60692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76847"/>
        <c:axId val="1288901071"/>
      </c:scatterChart>
      <c:valAx>
        <c:axId val="121527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901071"/>
        <c:crosses val="autoZero"/>
        <c:crossBetween val="midCat"/>
      </c:valAx>
      <c:valAx>
        <c:axId val="128890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76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Avalanches_Log_Normal!$AG$101</c:f>
              <c:strCache>
                <c:ptCount val="1"/>
                <c:pt idx="0">
                  <c:v>Aval_Max_D0_15000_Pure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Avalanches_Log_Normal!$AF$102:$AF$146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Avalanches_Log_Normal!$AG$102:$AG$146</c:f>
              <c:numCache>
                <c:formatCode>General</c:formatCode>
                <c:ptCount val="45"/>
                <c:pt idx="0">
                  <c:v>4.3679756189923902</c:v>
                </c:pt>
                <c:pt idx="1">
                  <c:v>4.29465289130943</c:v>
                </c:pt>
                <c:pt idx="2">
                  <c:v>4.1419059648244403</c:v>
                </c:pt>
                <c:pt idx="3">
                  <c:v>3.9792611178339099</c:v>
                </c:pt>
                <c:pt idx="4">
                  <c:v>3.80449206200249</c:v>
                </c:pt>
                <c:pt idx="5">
                  <c:v>3.6558784582830599</c:v>
                </c:pt>
                <c:pt idx="6">
                  <c:v>3.5146437577546799</c:v>
                </c:pt>
                <c:pt idx="7">
                  <c:v>3.3908488249017799</c:v>
                </c:pt>
                <c:pt idx="8">
                  <c:v>3.2815009163057298</c:v>
                </c:pt>
                <c:pt idx="9">
                  <c:v>3.1728222713969898</c:v>
                </c:pt>
                <c:pt idx="10">
                  <c:v>3.0651092162465101</c:v>
                </c:pt>
                <c:pt idx="11">
                  <c:v>2.9697678458371199</c:v>
                </c:pt>
                <c:pt idx="12">
                  <c:v>2.8900537088934799</c:v>
                </c:pt>
                <c:pt idx="13">
                  <c:v>2.8211577583748699</c:v>
                </c:pt>
                <c:pt idx="14">
                  <c:v>2.7659883029402499</c:v>
                </c:pt>
                <c:pt idx="15">
                  <c:v>2.7226819503071198</c:v>
                </c:pt>
                <c:pt idx="16">
                  <c:v>2.6889083088269898</c:v>
                </c:pt>
                <c:pt idx="17">
                  <c:v>2.6663651623374101</c:v>
                </c:pt>
                <c:pt idx="18">
                  <c:v>2.6481454627748202</c:v>
                </c:pt>
                <c:pt idx="19">
                  <c:v>2.6292268050016201</c:v>
                </c:pt>
                <c:pt idx="20">
                  <c:v>2.6168753037907</c:v>
                </c:pt>
                <c:pt idx="21">
                  <c:v>2.6109323048508801</c:v>
                </c:pt>
                <c:pt idx="22">
                  <c:v>2.6073673511768298</c:v>
                </c:pt>
                <c:pt idx="23">
                  <c:v>2.6060835003551999</c:v>
                </c:pt>
                <c:pt idx="24">
                  <c:v>2.60682567506539</c:v>
                </c:pt>
                <c:pt idx="25">
                  <c:v>2.6105642116106602</c:v>
                </c:pt>
                <c:pt idx="26">
                  <c:v>2.6150845637257998</c:v>
                </c:pt>
                <c:pt idx="27">
                  <c:v>2.6229928722714599</c:v>
                </c:pt>
                <c:pt idx="28">
                  <c:v>2.62940514833029</c:v>
                </c:pt>
                <c:pt idx="29">
                  <c:v>2.6399087125983498</c:v>
                </c:pt>
                <c:pt idx="30">
                  <c:v>2.6503007303740498</c:v>
                </c:pt>
                <c:pt idx="31">
                  <c:v>2.6575479634762398</c:v>
                </c:pt>
                <c:pt idx="32">
                  <c:v>2.6600947625739599</c:v>
                </c:pt>
                <c:pt idx="33">
                  <c:v>2.6657528989201</c:v>
                </c:pt>
                <c:pt idx="34">
                  <c:v>2.67105146507655</c:v>
                </c:pt>
                <c:pt idx="35">
                  <c:v>2.6753760444022099</c:v>
                </c:pt>
                <c:pt idx="36">
                  <c:v>2.6793524730393399</c:v>
                </c:pt>
                <c:pt idx="37">
                  <c:v>2.68302577374586</c:v>
                </c:pt>
                <c:pt idx="38">
                  <c:v>2.6863514860691899</c:v>
                </c:pt>
                <c:pt idx="39">
                  <c:v>2.6897121814112199</c:v>
                </c:pt>
                <c:pt idx="40">
                  <c:v>2.6926810958736498</c:v>
                </c:pt>
                <c:pt idx="41">
                  <c:v>2.69643564690822</c:v>
                </c:pt>
                <c:pt idx="42">
                  <c:v>2.7021463095664</c:v>
                </c:pt>
                <c:pt idx="43">
                  <c:v>2.7136057312630899</c:v>
                </c:pt>
                <c:pt idx="44">
                  <c:v>2.7232219531030899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9-4E45-9F15-E80249643E5B}"/>
            </c:ext>
          </c:extLst>
        </c:ser>
        <c:ser>
          <c:idx val="1"/>
          <c:order val="1"/>
          <c:tx>
            <c:strRef>
              <c:f>Avalanches_Log_Normal!$AH$101</c:f>
              <c:strCache>
                <c:ptCount val="1"/>
                <c:pt idx="0">
                  <c:v>Mercure7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Avalanches_Log_Normal!$AF$102:$AF$146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Avalanches_Log_Normal!$AH$102:$AH$146</c:f>
              <c:numCache>
                <c:formatCode>General</c:formatCode>
                <c:ptCount val="45"/>
                <c:pt idx="0">
                  <c:v>5.596474851888896</c:v>
                </c:pt>
                <c:pt idx="1">
                  <c:v>6.9347914507044806</c:v>
                </c:pt>
                <c:pt idx="2">
                  <c:v>9.2271033360594412</c:v>
                </c:pt>
                <c:pt idx="3">
                  <c:v>6.5509424749199843</c:v>
                </c:pt>
                <c:pt idx="4">
                  <c:v>8.0425340102420808</c:v>
                </c:pt>
                <c:pt idx="5">
                  <c:v>6.9410493950979522</c:v>
                </c:pt>
                <c:pt idx="6">
                  <c:v>6.4723429908493202</c:v>
                </c:pt>
                <c:pt idx="7">
                  <c:v>6.3645611497887282</c:v>
                </c:pt>
                <c:pt idx="8">
                  <c:v>5.9533305455304326</c:v>
                </c:pt>
                <c:pt idx="9">
                  <c:v>6.2058968506097845</c:v>
                </c:pt>
                <c:pt idx="10">
                  <c:v>6.1501524961070482</c:v>
                </c:pt>
                <c:pt idx="11">
                  <c:v>6.1117004367666885</c:v>
                </c:pt>
                <c:pt idx="12">
                  <c:v>6.0236809007288006</c:v>
                </c:pt>
                <c:pt idx="13">
                  <c:v>5.9833534236638082</c:v>
                </c:pt>
                <c:pt idx="14">
                  <c:v>5.8555715678031923</c:v>
                </c:pt>
                <c:pt idx="15">
                  <c:v>5.7508939981408638</c:v>
                </c:pt>
                <c:pt idx="16">
                  <c:v>5.5569856013715286</c:v>
                </c:pt>
                <c:pt idx="17">
                  <c:v>5.3753037869645608</c:v>
                </c:pt>
                <c:pt idx="18">
                  <c:v>5.3601915884143922</c:v>
                </c:pt>
                <c:pt idx="19">
                  <c:v>5.380550548807232</c:v>
                </c:pt>
                <c:pt idx="20">
                  <c:v>5.1800308697903041</c:v>
                </c:pt>
                <c:pt idx="21">
                  <c:v>5.2470379977664878</c:v>
                </c:pt>
                <c:pt idx="22">
                  <c:v>5.3140247680380881</c:v>
                </c:pt>
                <c:pt idx="23">
                  <c:v>5.3726720985744159</c:v>
                </c:pt>
                <c:pt idx="24">
                  <c:v>5.1954133026154166</c:v>
                </c:pt>
                <c:pt idx="25">
                  <c:v>5.2412174412191597</c:v>
                </c:pt>
                <c:pt idx="26">
                  <c:v>5.2423394992863281</c:v>
                </c:pt>
                <c:pt idx="27">
                  <c:v>5.3674599183460563</c:v>
                </c:pt>
                <c:pt idx="28">
                  <c:v>5.2853936570349607</c:v>
                </c:pt>
                <c:pt idx="29">
                  <c:v>4.9965722089283684</c:v>
                </c:pt>
                <c:pt idx="30">
                  <c:v>3.043034223031976</c:v>
                </c:pt>
                <c:pt idx="31">
                  <c:v>2.94555365461536</c:v>
                </c:pt>
                <c:pt idx="32">
                  <c:v>2.8925959574810323</c:v>
                </c:pt>
                <c:pt idx="33">
                  <c:v>2.9167203951409841</c:v>
                </c:pt>
                <c:pt idx="34">
                  <c:v>2.9147247217841201</c:v>
                </c:pt>
                <c:pt idx="35">
                  <c:v>2.9347405310743282</c:v>
                </c:pt>
                <c:pt idx="36">
                  <c:v>2.9416365346853524</c:v>
                </c:pt>
                <c:pt idx="37">
                  <c:v>2.9262280966870402</c:v>
                </c:pt>
                <c:pt idx="38">
                  <c:v>2.887048035955976</c:v>
                </c:pt>
                <c:pt idx="39">
                  <c:v>2.880815790629216</c:v>
                </c:pt>
                <c:pt idx="40">
                  <c:v>2.8956078098940483</c:v>
                </c:pt>
                <c:pt idx="41">
                  <c:v>2.8751469912972802</c:v>
                </c:pt>
                <c:pt idx="42">
                  <c:v>2.8629420067234399</c:v>
                </c:pt>
                <c:pt idx="43">
                  <c:v>2.8545575141308404</c:v>
                </c:pt>
                <c:pt idx="44">
                  <c:v>2.8520642679876484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39-4E45-9F15-E80249643E5B}"/>
            </c:ext>
          </c:extLst>
        </c:ser>
        <c:ser>
          <c:idx val="2"/>
          <c:order val="2"/>
          <c:tx>
            <c:strRef>
              <c:f>Avalanches_Log_Normal!$AI$101</c:f>
              <c:strCache>
                <c:ptCount val="1"/>
                <c:pt idx="0">
                  <c:v>Mercure8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Avalanches_Log_Normal!$AF$102:$AF$146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Avalanches_Log_Normal!$AI$102:$AI$146</c:f>
              <c:numCache>
                <c:formatCode>General</c:formatCode>
                <c:ptCount val="45"/>
                <c:pt idx="0">
                  <c:v>2.2477318472609364</c:v>
                </c:pt>
                <c:pt idx="1">
                  <c:v>2.2300132485739517</c:v>
                </c:pt>
                <c:pt idx="2">
                  <c:v>2.2458578446293203</c:v>
                </c:pt>
                <c:pt idx="3">
                  <c:v>2.2528673379705202</c:v>
                </c:pt>
                <c:pt idx="4">
                  <c:v>2.2628890124725443</c:v>
                </c:pt>
                <c:pt idx="5">
                  <c:v>2.2715360572676642</c:v>
                </c:pt>
                <c:pt idx="6">
                  <c:v>2.2803933029521199</c:v>
                </c:pt>
                <c:pt idx="7">
                  <c:v>2.2918408960055525</c:v>
                </c:pt>
                <c:pt idx="8">
                  <c:v>2.3019485273107843</c:v>
                </c:pt>
                <c:pt idx="9">
                  <c:v>2.3074949327723679</c:v>
                </c:pt>
                <c:pt idx="10">
                  <c:v>2.3138318698937601</c:v>
                </c:pt>
                <c:pt idx="11">
                  <c:v>2.32164157595972</c:v>
                </c:pt>
                <c:pt idx="12">
                  <c:v>2.3328183897438879</c:v>
                </c:pt>
                <c:pt idx="13">
                  <c:v>2.3427245026919841</c:v>
                </c:pt>
                <c:pt idx="14">
                  <c:v>2.3518501406710479</c:v>
                </c:pt>
                <c:pt idx="15">
                  <c:v>2.3604494533842719</c:v>
                </c:pt>
                <c:pt idx="16">
                  <c:v>2.3693049677287519</c:v>
                </c:pt>
                <c:pt idx="17">
                  <c:v>2.3751195733345685</c:v>
                </c:pt>
                <c:pt idx="18">
                  <c:v>2.3843532180147919</c:v>
                </c:pt>
                <c:pt idx="19">
                  <c:v>2.3964116862587761</c:v>
                </c:pt>
                <c:pt idx="20">
                  <c:v>2.4094892944784161</c:v>
                </c:pt>
                <c:pt idx="21">
                  <c:v>2.429117982689192</c:v>
                </c:pt>
                <c:pt idx="22">
                  <c:v>2.4465542859458402</c:v>
                </c:pt>
                <c:pt idx="23">
                  <c:v>2.4625797157098082</c:v>
                </c:pt>
                <c:pt idx="24">
                  <c:v>2.4775221733775363</c:v>
                </c:pt>
                <c:pt idx="25">
                  <c:v>2.4921619071183603</c:v>
                </c:pt>
                <c:pt idx="26">
                  <c:v>2.5031453406648243</c:v>
                </c:pt>
                <c:pt idx="27">
                  <c:v>2.5115848580554401</c:v>
                </c:pt>
                <c:pt idx="28">
                  <c:v>2.5188263664477759</c:v>
                </c:pt>
                <c:pt idx="29">
                  <c:v>2.5239471132001761</c:v>
                </c:pt>
                <c:pt idx="30">
                  <c:v>2.5237393845092004</c:v>
                </c:pt>
                <c:pt idx="31">
                  <c:v>2.5222845140308641</c:v>
                </c:pt>
                <c:pt idx="32">
                  <c:v>2.5145413482260324</c:v>
                </c:pt>
                <c:pt idx="33">
                  <c:v>2.5128869094886883</c:v>
                </c:pt>
                <c:pt idx="34">
                  <c:v>2.5126492475503199</c:v>
                </c:pt>
                <c:pt idx="35">
                  <c:v>2.5121052051671522</c:v>
                </c:pt>
                <c:pt idx="36">
                  <c:v>2.5116275509171682</c:v>
                </c:pt>
                <c:pt idx="37">
                  <c:v>2.5105449567370641</c:v>
                </c:pt>
                <c:pt idx="38">
                  <c:v>2.5096980001410003</c:v>
                </c:pt>
                <c:pt idx="39">
                  <c:v>2.5095914152380079</c:v>
                </c:pt>
                <c:pt idx="40">
                  <c:v>2.5096742436831843</c:v>
                </c:pt>
                <c:pt idx="41">
                  <c:v>2.5105308126441361</c:v>
                </c:pt>
                <c:pt idx="42">
                  <c:v>2.5137303932050159</c:v>
                </c:pt>
                <c:pt idx="43">
                  <c:v>2.5240394884106481</c:v>
                </c:pt>
                <c:pt idx="44">
                  <c:v>2.5349924704172881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39-4E45-9F15-E8024964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026351"/>
        <c:axId val="780294767"/>
      </c:scatterChart>
      <c:valAx>
        <c:axId val="121502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294767"/>
        <c:crosses val="autoZero"/>
        <c:crossBetween val="midCat"/>
      </c:valAx>
      <c:valAx>
        <c:axId val="7802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026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Avalaches</a:t>
            </a:r>
            <a:r>
              <a:rPr lang="en-US" baseline="0"/>
              <a:t> and Degrees in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Avalanches_Log_Normal!$W$6</c:f>
              <c:strCache>
                <c:ptCount val="1"/>
                <c:pt idx="0">
                  <c:v>Aval L_Trucated (xmin variable 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Avalanches_Log_Normal!$W$7:$W$51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3-704C-A5E8-EBDC9CC240BE}"/>
            </c:ext>
          </c:extLst>
        </c:ser>
        <c:ser>
          <c:idx val="1"/>
          <c:order val="1"/>
          <c:tx>
            <c:strRef>
              <c:f>Avalanches_Log_Normal!$X$6</c:f>
              <c:strCache>
                <c:ptCount val="1"/>
                <c:pt idx="0">
                  <c:v>Aval L_Pure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Avalanches_Log_Normal!$X$7:$X$51</c:f>
              <c:numCache>
                <c:formatCode>General</c:formatCode>
                <c:ptCount val="45"/>
                <c:pt idx="0">
                  <c:v>4.4763138045984601</c:v>
                </c:pt>
                <c:pt idx="1">
                  <c:v>4.4696035524932602</c:v>
                </c:pt>
                <c:pt idx="2">
                  <c:v>4.3761551730235899</c:v>
                </c:pt>
                <c:pt idx="3">
                  <c:v>4.2591023252602502</c:v>
                </c:pt>
                <c:pt idx="4">
                  <c:v>4.1177394404441099</c:v>
                </c:pt>
                <c:pt idx="5">
                  <c:v>3.99720675404838</c:v>
                </c:pt>
                <c:pt idx="6">
                  <c:v>3.8789124385260201</c:v>
                </c:pt>
                <c:pt idx="7">
                  <c:v>3.76832418653325</c:v>
                </c:pt>
                <c:pt idx="8">
                  <c:v>3.6659911055342498</c:v>
                </c:pt>
                <c:pt idx="9">
                  <c:v>3.5631009055080498</c:v>
                </c:pt>
                <c:pt idx="10">
                  <c:v>3.46038370686562</c:v>
                </c:pt>
                <c:pt idx="11">
                  <c:v>3.3653376350726201</c:v>
                </c:pt>
                <c:pt idx="12">
                  <c:v>3.2809425213339001</c:v>
                </c:pt>
                <c:pt idx="13">
                  <c:v>3.2055221290515101</c:v>
                </c:pt>
                <c:pt idx="14">
                  <c:v>3.1442735237207402</c:v>
                </c:pt>
                <c:pt idx="15">
                  <c:v>3.0948850214917498</c:v>
                </c:pt>
                <c:pt idx="16">
                  <c:v>3.05547459290357</c:v>
                </c:pt>
                <c:pt idx="17">
                  <c:v>3.03395543957875</c:v>
                </c:pt>
                <c:pt idx="18">
                  <c:v>3.0140184744485898</c:v>
                </c:pt>
                <c:pt idx="19">
                  <c:v>2.9883637701108601</c:v>
                </c:pt>
                <c:pt idx="20">
                  <c:v>2.9692722629811801</c:v>
                </c:pt>
                <c:pt idx="21">
                  <c:v>2.9529227062852601</c:v>
                </c:pt>
                <c:pt idx="22">
                  <c:v>2.9416585912610902</c:v>
                </c:pt>
                <c:pt idx="23">
                  <c:v>2.9343432915427301</c:v>
                </c:pt>
                <c:pt idx="24">
                  <c:v>2.93012078682378</c:v>
                </c:pt>
                <c:pt idx="25">
                  <c:v>2.9296089816675299</c:v>
                </c:pt>
                <c:pt idx="26">
                  <c:v>2.93223734421395</c:v>
                </c:pt>
                <c:pt idx="27">
                  <c:v>2.9445461828442698</c:v>
                </c:pt>
                <c:pt idx="28">
                  <c:v>2.9532041499095398</c:v>
                </c:pt>
                <c:pt idx="29">
                  <c:v>2.9740013247779702</c:v>
                </c:pt>
                <c:pt idx="30">
                  <c:v>3.0043208997300801</c:v>
                </c:pt>
                <c:pt idx="31">
                  <c:v>3.03998488819528</c:v>
                </c:pt>
                <c:pt idx="32">
                  <c:v>3.09841354497043</c:v>
                </c:pt>
                <c:pt idx="33">
                  <c:v>3.1302696907034</c:v>
                </c:pt>
                <c:pt idx="34">
                  <c:v>3.15322727456092</c:v>
                </c:pt>
                <c:pt idx="35">
                  <c:v>3.1699421348255501</c:v>
                </c:pt>
                <c:pt idx="36">
                  <c:v>3.1854200677711302</c:v>
                </c:pt>
                <c:pt idx="37">
                  <c:v>3.2070182559301301</c:v>
                </c:pt>
                <c:pt idx="38">
                  <c:v>3.2262744087041799</c:v>
                </c:pt>
                <c:pt idx="39">
                  <c:v>3.2456276238637001</c:v>
                </c:pt>
                <c:pt idx="40">
                  <c:v>3.26603174174226</c:v>
                </c:pt>
                <c:pt idx="41">
                  <c:v>3.28903840602498</c:v>
                </c:pt>
                <c:pt idx="42">
                  <c:v>3.3078696473620699</c:v>
                </c:pt>
                <c:pt idx="43">
                  <c:v>3.3223288205866499</c:v>
                </c:pt>
                <c:pt idx="44">
                  <c:v>3.3288306831302101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43-704C-A5E8-EBDC9CC240BE}"/>
            </c:ext>
          </c:extLst>
        </c:ser>
        <c:ser>
          <c:idx val="2"/>
          <c:order val="2"/>
          <c:tx>
            <c:strRef>
              <c:f>Avalanches_Log_Normal!$Y$6</c:f>
              <c:strCache>
                <c:ptCount val="1"/>
                <c:pt idx="0">
                  <c:v>Aval Trucated (xmin variable 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Avalanches_Log_Normal!$Y$7:$Y$51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3-704C-A5E8-EBDC9CC240BE}"/>
            </c:ext>
          </c:extLst>
        </c:ser>
        <c:ser>
          <c:idx val="3"/>
          <c:order val="3"/>
          <c:tx>
            <c:strRef>
              <c:f>Avalanches_Log_Normal!$Z$6</c:f>
              <c:strCache>
                <c:ptCount val="1"/>
                <c:pt idx="0">
                  <c:v>Aval Pure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Avalanches_Log_Normal!$Z$7:$Z$51</c:f>
              <c:numCache>
                <c:formatCode>General</c:formatCode>
                <c:ptCount val="45"/>
                <c:pt idx="0">
                  <c:v>1.6315908927226099</c:v>
                </c:pt>
                <c:pt idx="1">
                  <c:v>1.6064101011299601</c:v>
                </c:pt>
                <c:pt idx="2">
                  <c:v>1.5995604121247</c:v>
                </c:pt>
                <c:pt idx="3">
                  <c:v>1.5919618439718699</c:v>
                </c:pt>
                <c:pt idx="4">
                  <c:v>1.58489775430138</c:v>
                </c:pt>
                <c:pt idx="5">
                  <c:v>1.5764216498396499</c:v>
                </c:pt>
                <c:pt idx="6">
                  <c:v>1.56806166612271</c:v>
                </c:pt>
                <c:pt idx="7">
                  <c:v>1.55891680450124</c:v>
                </c:pt>
                <c:pt idx="8">
                  <c:v>1.5492161003224101</c:v>
                </c:pt>
                <c:pt idx="9">
                  <c:v>1.5394812158158999</c:v>
                </c:pt>
                <c:pt idx="10">
                  <c:v>1.5300426488969401</c:v>
                </c:pt>
                <c:pt idx="11">
                  <c:v>1.52118389617488</c:v>
                </c:pt>
                <c:pt idx="12">
                  <c:v>1.51316008089646</c:v>
                </c:pt>
                <c:pt idx="13">
                  <c:v>1.50512148339695</c:v>
                </c:pt>
                <c:pt idx="14">
                  <c:v>1.4976784963963501</c:v>
                </c:pt>
                <c:pt idx="15">
                  <c:v>1.49095411229615</c:v>
                </c:pt>
                <c:pt idx="16">
                  <c:v>1.4847186700475199</c:v>
                </c:pt>
                <c:pt idx="17">
                  <c:v>1.4781493729947901</c:v>
                </c:pt>
                <c:pt idx="18">
                  <c:v>1.4727857419035799</c:v>
                </c:pt>
                <c:pt idx="19">
                  <c:v>1.4680983067357101</c:v>
                </c:pt>
                <c:pt idx="20">
                  <c:v>1.46402862942694</c:v>
                </c:pt>
                <c:pt idx="21">
                  <c:v>1.4607608599444</c:v>
                </c:pt>
                <c:pt idx="22">
                  <c:v>1.4578772532105699</c:v>
                </c:pt>
                <c:pt idx="23">
                  <c:v>1.4556180434474</c:v>
                </c:pt>
                <c:pt idx="24">
                  <c:v>1.4538312719866999</c:v>
                </c:pt>
                <c:pt idx="25">
                  <c:v>1.45269450229243</c:v>
                </c:pt>
                <c:pt idx="26">
                  <c:v>1.45191400220984</c:v>
                </c:pt>
                <c:pt idx="27">
                  <c:v>1.4509516752793601</c:v>
                </c:pt>
                <c:pt idx="28">
                  <c:v>1.4501193210705401</c:v>
                </c:pt>
                <c:pt idx="29">
                  <c:v>1.44950824776315</c:v>
                </c:pt>
                <c:pt idx="30">
                  <c:v>1.44857867714278</c:v>
                </c:pt>
                <c:pt idx="31">
                  <c:v>1.4479297936634401</c:v>
                </c:pt>
                <c:pt idx="32">
                  <c:v>1.4469223381810501</c:v>
                </c:pt>
                <c:pt idx="33">
                  <c:v>1.4472477775739201</c:v>
                </c:pt>
                <c:pt idx="34">
                  <c:v>1.44798797783471</c:v>
                </c:pt>
                <c:pt idx="35">
                  <c:v>1.4488564185228701</c:v>
                </c:pt>
                <c:pt idx="36">
                  <c:v>1.44975488101307</c:v>
                </c:pt>
                <c:pt idx="37">
                  <c:v>1.45066708382946</c:v>
                </c:pt>
                <c:pt idx="38">
                  <c:v>1.4515664174182601</c:v>
                </c:pt>
                <c:pt idx="39">
                  <c:v>1.4524773686526899</c:v>
                </c:pt>
                <c:pt idx="40">
                  <c:v>1.4534617213416099</c:v>
                </c:pt>
                <c:pt idx="41">
                  <c:v>1.4545030425149901</c:v>
                </c:pt>
                <c:pt idx="42">
                  <c:v>1.4559457755018499</c:v>
                </c:pt>
                <c:pt idx="43">
                  <c:v>1.4570257095701</c:v>
                </c:pt>
                <c:pt idx="44">
                  <c:v>1.4571206266917101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3-704C-A5E8-EBDC9CC240BE}"/>
            </c:ext>
          </c:extLst>
        </c:ser>
        <c:ser>
          <c:idx val="4"/>
          <c:order val="4"/>
          <c:tx>
            <c:strRef>
              <c:f>Avalanches_Log_Normal!$AA$6</c:f>
              <c:strCache>
                <c:ptCount val="1"/>
                <c:pt idx="0">
                  <c:v>Aval L_D0_Trucated (xmin variable 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Avalanches_Log_Normal!$AA$7:$AA$51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43-704C-A5E8-EBDC9CC240BE}"/>
            </c:ext>
          </c:extLst>
        </c:ser>
        <c:ser>
          <c:idx val="5"/>
          <c:order val="5"/>
          <c:tx>
            <c:strRef>
              <c:f>Avalanches_Log_Normal!$AB$6</c:f>
              <c:strCache>
                <c:ptCount val="1"/>
                <c:pt idx="0">
                  <c:v>Aval L_D0_Pure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Avalanches_Log_Normal!$AB$7:$AB$51</c:f>
              <c:numCache>
                <c:formatCode>General</c:formatCode>
                <c:ptCount val="45"/>
                <c:pt idx="0">
                  <c:v>4.5083897628745797</c:v>
                </c:pt>
                <c:pt idx="1">
                  <c:v>4.51575460683671</c:v>
                </c:pt>
                <c:pt idx="2">
                  <c:v>4.4320578135740298</c:v>
                </c:pt>
                <c:pt idx="3">
                  <c:v>4.3175441742438601</c:v>
                </c:pt>
                <c:pt idx="4">
                  <c:v>4.1764380960880798</c:v>
                </c:pt>
                <c:pt idx="5">
                  <c:v>4.0570050803199704</c:v>
                </c:pt>
                <c:pt idx="6">
                  <c:v>3.9393913228402901</c:v>
                </c:pt>
                <c:pt idx="7">
                  <c:v>3.8320026336095498</c:v>
                </c:pt>
                <c:pt idx="8">
                  <c:v>3.73302046661161</c:v>
                </c:pt>
                <c:pt idx="9">
                  <c:v>3.6292742049884001</c:v>
                </c:pt>
                <c:pt idx="10">
                  <c:v>3.5250729694895599</c:v>
                </c:pt>
                <c:pt idx="11">
                  <c:v>3.4300805893497799</c:v>
                </c:pt>
                <c:pt idx="12">
                  <c:v>3.3483836639561502</c:v>
                </c:pt>
                <c:pt idx="13">
                  <c:v>3.2760677037279402</c:v>
                </c:pt>
                <c:pt idx="14">
                  <c:v>3.2186505741060598</c:v>
                </c:pt>
                <c:pt idx="15">
                  <c:v>3.1738438094643899</c:v>
                </c:pt>
                <c:pt idx="16">
                  <c:v>3.13998647799556</c:v>
                </c:pt>
                <c:pt idx="17">
                  <c:v>3.1245157625728202</c:v>
                </c:pt>
                <c:pt idx="18">
                  <c:v>3.1120485787691101</c:v>
                </c:pt>
                <c:pt idx="19">
                  <c:v>3.0944097343072898</c:v>
                </c:pt>
                <c:pt idx="20">
                  <c:v>3.0843867143557402</c:v>
                </c:pt>
                <c:pt idx="21">
                  <c:v>3.0810342071251799</c:v>
                </c:pt>
                <c:pt idx="22">
                  <c:v>3.0817974862439699</c:v>
                </c:pt>
                <c:pt idx="23">
                  <c:v>3.0855287522593402</c:v>
                </c:pt>
                <c:pt idx="24">
                  <c:v>3.0915787553570402</c:v>
                </c:pt>
                <c:pt idx="25">
                  <c:v>3.1011388780646101</c:v>
                </c:pt>
                <c:pt idx="26">
                  <c:v>3.1114974750245001</c:v>
                </c:pt>
                <c:pt idx="27">
                  <c:v>3.1313426722739401</c:v>
                </c:pt>
                <c:pt idx="28">
                  <c:v>3.1465393176186698</c:v>
                </c:pt>
                <c:pt idx="29">
                  <c:v>3.1734364828093899</c:v>
                </c:pt>
                <c:pt idx="30">
                  <c:v>3.20724580230269</c:v>
                </c:pt>
                <c:pt idx="31">
                  <c:v>3.24533172564955</c:v>
                </c:pt>
                <c:pt idx="32">
                  <c:v>3.3035525788306401</c:v>
                </c:pt>
                <c:pt idx="33">
                  <c:v>3.33666146874396</c:v>
                </c:pt>
                <c:pt idx="34">
                  <c:v>3.36086732860608</c:v>
                </c:pt>
                <c:pt idx="35">
                  <c:v>3.3780608078846401</c:v>
                </c:pt>
                <c:pt idx="36">
                  <c:v>3.3939748889211199</c:v>
                </c:pt>
                <c:pt idx="37">
                  <c:v>3.41575516670623</c:v>
                </c:pt>
                <c:pt idx="38">
                  <c:v>3.4354235607096402</c:v>
                </c:pt>
                <c:pt idx="39">
                  <c:v>3.45577937616802</c:v>
                </c:pt>
                <c:pt idx="40">
                  <c:v>3.4773489916390901</c:v>
                </c:pt>
                <c:pt idx="41">
                  <c:v>3.5020146874931699</c:v>
                </c:pt>
                <c:pt idx="42">
                  <c:v>3.52357691057815</c:v>
                </c:pt>
                <c:pt idx="43">
                  <c:v>3.5461990484026198</c:v>
                </c:pt>
                <c:pt idx="44">
                  <c:v>3.5615267704671698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43-704C-A5E8-EBDC9CC240BE}"/>
            </c:ext>
          </c:extLst>
        </c:ser>
        <c:ser>
          <c:idx val="6"/>
          <c:order val="6"/>
          <c:tx>
            <c:strRef>
              <c:f>Avalanches_Log_Normal!$AC$6</c:f>
              <c:strCache>
                <c:ptCount val="1"/>
                <c:pt idx="0">
                  <c:v>Aval D0_Truncated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Avalanches_Log_Normal!$AC$7:$AC$51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3-704C-A5E8-EBDC9CC240BE}"/>
            </c:ext>
          </c:extLst>
        </c:ser>
        <c:ser>
          <c:idx val="7"/>
          <c:order val="7"/>
          <c:tx>
            <c:strRef>
              <c:f>Avalanches_Log_Normal!$AD$6</c:f>
              <c:strCache>
                <c:ptCount val="1"/>
                <c:pt idx="0">
                  <c:v>Aval D0_Pure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Avalanches_Log_Normal!$AD$7:$AD$51</c:f>
              <c:numCache>
                <c:formatCode>General</c:formatCode>
                <c:ptCount val="45"/>
                <c:pt idx="0">
                  <c:v>1.66366685099872</c:v>
                </c:pt>
                <c:pt idx="1">
                  <c:v>1.6525611554734101</c:v>
                </c:pt>
                <c:pt idx="2">
                  <c:v>1.6554630526751299</c:v>
                </c:pt>
                <c:pt idx="3">
                  <c:v>1.65040369295547</c:v>
                </c:pt>
                <c:pt idx="4">
                  <c:v>1.64359640994534</c:v>
                </c:pt>
                <c:pt idx="5">
                  <c:v>1.6362199761112399</c:v>
                </c:pt>
                <c:pt idx="6">
                  <c:v>1.6285405504369801</c:v>
                </c:pt>
                <c:pt idx="7">
                  <c:v>1.6225952515775399</c:v>
                </c:pt>
                <c:pt idx="8">
                  <c:v>1.6162454613997601</c:v>
                </c:pt>
                <c:pt idx="9">
                  <c:v>1.60565451529625</c:v>
                </c:pt>
                <c:pt idx="10">
                  <c:v>1.59473191152087</c:v>
                </c:pt>
                <c:pt idx="11">
                  <c:v>1.5859268504520401</c:v>
                </c:pt>
                <c:pt idx="12">
                  <c:v>1.5806012235186999</c:v>
                </c:pt>
                <c:pt idx="13">
                  <c:v>1.57566705807339</c:v>
                </c:pt>
                <c:pt idx="14">
                  <c:v>1.5720555467816599</c:v>
                </c:pt>
                <c:pt idx="15">
                  <c:v>1.5699129002687999</c:v>
                </c:pt>
                <c:pt idx="16">
                  <c:v>1.56923055513952</c:v>
                </c:pt>
                <c:pt idx="17">
                  <c:v>1.56870969598885</c:v>
                </c:pt>
                <c:pt idx="18">
                  <c:v>1.5708158462241</c:v>
                </c:pt>
                <c:pt idx="19">
                  <c:v>1.57414427093214</c:v>
                </c:pt>
                <c:pt idx="20">
                  <c:v>1.5791430808014999</c:v>
                </c:pt>
                <c:pt idx="21">
                  <c:v>1.58887236078433</c:v>
                </c:pt>
                <c:pt idx="22">
                  <c:v>1.5980161481934501</c:v>
                </c:pt>
                <c:pt idx="23">
                  <c:v>1.6068035041640101</c:v>
                </c:pt>
                <c:pt idx="24">
                  <c:v>1.6152892405199499</c:v>
                </c:pt>
                <c:pt idx="25">
                  <c:v>1.62422439868952</c:v>
                </c:pt>
                <c:pt idx="26">
                  <c:v>1.6311741330203899</c:v>
                </c:pt>
                <c:pt idx="27">
                  <c:v>1.63774816470903</c:v>
                </c:pt>
                <c:pt idx="28">
                  <c:v>1.64345448877968</c:v>
                </c:pt>
                <c:pt idx="29">
                  <c:v>1.64894340579457</c:v>
                </c:pt>
                <c:pt idx="30">
                  <c:v>1.6515035797153901</c:v>
                </c:pt>
                <c:pt idx="31">
                  <c:v>1.6532766311177101</c:v>
                </c:pt>
                <c:pt idx="32">
                  <c:v>1.65206137204126</c:v>
                </c:pt>
                <c:pt idx="33">
                  <c:v>1.6536395556144701</c:v>
                </c:pt>
                <c:pt idx="34">
                  <c:v>1.65562803187987</c:v>
                </c:pt>
                <c:pt idx="35">
                  <c:v>1.6569750915819601</c:v>
                </c:pt>
                <c:pt idx="36">
                  <c:v>1.65830970216305</c:v>
                </c:pt>
                <c:pt idx="37">
                  <c:v>1.6594039946055601</c:v>
                </c:pt>
                <c:pt idx="38">
                  <c:v>1.6607155694237199</c:v>
                </c:pt>
                <c:pt idx="39">
                  <c:v>1.6626291209570101</c:v>
                </c:pt>
                <c:pt idx="40">
                  <c:v>1.66477897123844</c:v>
                </c:pt>
                <c:pt idx="41">
                  <c:v>1.66747932398318</c:v>
                </c:pt>
                <c:pt idx="42">
                  <c:v>1.67165303871792</c:v>
                </c:pt>
                <c:pt idx="43">
                  <c:v>1.6808959373860599</c:v>
                </c:pt>
                <c:pt idx="44">
                  <c:v>1.68981671402867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3-704C-A5E8-EBDC9CC240BE}"/>
            </c:ext>
          </c:extLst>
        </c:ser>
        <c:ser>
          <c:idx val="8"/>
          <c:order val="8"/>
          <c:tx>
            <c:strRef>
              <c:f>Avalanches_Log_Normal!$AE$6</c:f>
              <c:strCache>
                <c:ptCount val="1"/>
                <c:pt idx="0">
                  <c:v>Aval_L_Max_Truncated  (xmin variable 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Avalanches_Log_Normal!$AE$7:$AE$51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3-704C-A5E8-EBDC9CC240BE}"/>
            </c:ext>
          </c:extLst>
        </c:ser>
        <c:ser>
          <c:idx val="9"/>
          <c:order val="9"/>
          <c:tx>
            <c:strRef>
              <c:f>Avalanches_Log_Normal!$AF$6</c:f>
              <c:strCache>
                <c:ptCount val="1"/>
                <c:pt idx="0">
                  <c:v>Aval_L_Max_Pure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Avalanches_Log_Normal!$AF$7:$AF$51</c:f>
              <c:numCache>
                <c:formatCode>General</c:formatCode>
                <c:ptCount val="45"/>
                <c:pt idx="0">
                  <c:v>4.3353541512217797</c:v>
                </c:pt>
                <c:pt idx="1">
                  <c:v>4.2471548291255097</c:v>
                </c:pt>
                <c:pt idx="2">
                  <c:v>4.08350821737102</c:v>
                </c:pt>
                <c:pt idx="3">
                  <c:v>3.9176028132797098</c:v>
                </c:pt>
                <c:pt idx="4">
                  <c:v>3.7414898108419301</c:v>
                </c:pt>
                <c:pt idx="5">
                  <c:v>3.5905692865863998</c:v>
                </c:pt>
                <c:pt idx="6">
                  <c:v>3.4475937194268398</c:v>
                </c:pt>
                <c:pt idx="7">
                  <c:v>3.31949345351113</c:v>
                </c:pt>
                <c:pt idx="8">
                  <c:v>3.2057615809240501</c:v>
                </c:pt>
                <c:pt idx="9">
                  <c:v>3.0969030230460501</c:v>
                </c:pt>
                <c:pt idx="10">
                  <c:v>2.9898849720391301</c:v>
                </c:pt>
                <c:pt idx="11">
                  <c:v>2.8936760080384398</c:v>
                </c:pt>
                <c:pt idx="12">
                  <c:v>2.81033913168163</c:v>
                </c:pt>
                <c:pt idx="13">
                  <c:v>2.7376093234964398</c:v>
                </c:pt>
                <c:pt idx="14">
                  <c:v>2.6780269562689898</c:v>
                </c:pt>
                <c:pt idx="15">
                  <c:v>2.6297542043278099</c:v>
                </c:pt>
                <c:pt idx="16">
                  <c:v>2.5900730195882802</c:v>
                </c:pt>
                <c:pt idx="17">
                  <c:v>2.5612020792294299</c:v>
                </c:pt>
                <c:pt idx="18">
                  <c:v>2.5353715320140999</c:v>
                </c:pt>
                <c:pt idx="19">
                  <c:v>2.5083062680572699</c:v>
                </c:pt>
                <c:pt idx="20">
                  <c:v>2.4868576635839101</c:v>
                </c:pt>
                <c:pt idx="21">
                  <c:v>2.46776577611729</c:v>
                </c:pt>
                <c:pt idx="22">
                  <c:v>2.4520593488093398</c:v>
                </c:pt>
                <c:pt idx="23">
                  <c:v>2.4394952305764899</c:v>
                </c:pt>
                <c:pt idx="24">
                  <c:v>2.4297492990461098</c:v>
                </c:pt>
                <c:pt idx="25">
                  <c:v>2.42322677301016</c:v>
                </c:pt>
                <c:pt idx="26">
                  <c:v>2.4198174392107799</c:v>
                </c:pt>
                <c:pt idx="27">
                  <c:v>2.4198168104515299</c:v>
                </c:pt>
                <c:pt idx="28">
                  <c:v>2.4193508208305801</c:v>
                </c:pt>
                <c:pt idx="29">
                  <c:v>2.4233392225888801</c:v>
                </c:pt>
                <c:pt idx="30">
                  <c:v>2.4295204436406199</c:v>
                </c:pt>
                <c:pt idx="31">
                  <c:v>2.43348722820937</c:v>
                </c:pt>
                <c:pt idx="32">
                  <c:v>2.43525284815381</c:v>
                </c:pt>
                <c:pt idx="33">
                  <c:v>2.4390164740006202</c:v>
                </c:pt>
                <c:pt idx="34">
                  <c:v>2.4425572238991</c:v>
                </c:pt>
                <c:pt idx="35">
                  <c:v>2.4460007356578002</c:v>
                </c:pt>
                <c:pt idx="36">
                  <c:v>2.4491182296337199</c:v>
                </c:pt>
                <c:pt idx="37">
                  <c:v>2.4522229128302602</c:v>
                </c:pt>
                <c:pt idx="38">
                  <c:v>2.4547926915235601</c:v>
                </c:pt>
                <c:pt idx="39">
                  <c:v>2.4568568454898201</c:v>
                </c:pt>
                <c:pt idx="40">
                  <c:v>2.4583334532553098</c:v>
                </c:pt>
                <c:pt idx="41">
                  <c:v>2.4600110689098802</c:v>
                </c:pt>
                <c:pt idx="42">
                  <c:v>2.4626289823068701</c:v>
                </c:pt>
                <c:pt idx="43">
                  <c:v>2.4655629698215402</c:v>
                </c:pt>
                <c:pt idx="44">
                  <c:v>2.4661852303948999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3-704C-A5E8-EBDC9CC240BE}"/>
            </c:ext>
          </c:extLst>
        </c:ser>
        <c:ser>
          <c:idx val="10"/>
          <c:order val="10"/>
          <c:tx>
            <c:strRef>
              <c:f>Avalanches_Log_Normal!$AG$6</c:f>
              <c:strCache>
                <c:ptCount val="1"/>
                <c:pt idx="0">
                  <c:v>Aval_L_Max_D0_15000_Truncated  (xmin variable 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Avalanches_Log_Normal!$AG$7:$AG$51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3-704C-A5E8-EBDC9CC240BE}"/>
            </c:ext>
          </c:extLst>
        </c:ser>
        <c:ser>
          <c:idx val="11"/>
          <c:order val="11"/>
          <c:tx>
            <c:strRef>
              <c:f>Avalanches_Log_Normal!$AH$6</c:f>
              <c:strCache>
                <c:ptCount val="1"/>
                <c:pt idx="0">
                  <c:v>Aval_L_Max_D0_15000_Pure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Avalanches_Log_Normal!$AH$7:$AH$51</c:f>
              <c:numCache>
                <c:formatCode>General</c:formatCode>
                <c:ptCount val="45"/>
                <c:pt idx="0">
                  <c:v>4.3679756189923902</c:v>
                </c:pt>
                <c:pt idx="1">
                  <c:v>4.29465289130943</c:v>
                </c:pt>
                <c:pt idx="2">
                  <c:v>4.1419059648244403</c:v>
                </c:pt>
                <c:pt idx="3">
                  <c:v>3.9792611178339099</c:v>
                </c:pt>
                <c:pt idx="4">
                  <c:v>3.80449206200249</c:v>
                </c:pt>
                <c:pt idx="5">
                  <c:v>3.6558784582830599</c:v>
                </c:pt>
                <c:pt idx="6">
                  <c:v>3.5146437577546799</c:v>
                </c:pt>
                <c:pt idx="7">
                  <c:v>3.3908488249017799</c:v>
                </c:pt>
                <c:pt idx="8">
                  <c:v>3.2815009163057298</c:v>
                </c:pt>
                <c:pt idx="9">
                  <c:v>3.1728222713969898</c:v>
                </c:pt>
                <c:pt idx="10">
                  <c:v>3.0651092162465101</c:v>
                </c:pt>
                <c:pt idx="11">
                  <c:v>2.9697678458371199</c:v>
                </c:pt>
                <c:pt idx="12">
                  <c:v>2.8900537088934799</c:v>
                </c:pt>
                <c:pt idx="13">
                  <c:v>2.8211577583748699</c:v>
                </c:pt>
                <c:pt idx="14">
                  <c:v>2.7659883029402499</c:v>
                </c:pt>
                <c:pt idx="15">
                  <c:v>2.7226819503071198</c:v>
                </c:pt>
                <c:pt idx="16">
                  <c:v>2.6889083088269898</c:v>
                </c:pt>
                <c:pt idx="17">
                  <c:v>2.6663651623374101</c:v>
                </c:pt>
                <c:pt idx="18">
                  <c:v>2.6481454627748202</c:v>
                </c:pt>
                <c:pt idx="19">
                  <c:v>2.6292268050016201</c:v>
                </c:pt>
                <c:pt idx="20">
                  <c:v>2.6168753037907</c:v>
                </c:pt>
                <c:pt idx="21">
                  <c:v>2.6109323048508801</c:v>
                </c:pt>
                <c:pt idx="22">
                  <c:v>2.6073673511768298</c:v>
                </c:pt>
                <c:pt idx="23">
                  <c:v>2.6060835003551999</c:v>
                </c:pt>
                <c:pt idx="24">
                  <c:v>2.60682567506539</c:v>
                </c:pt>
                <c:pt idx="25">
                  <c:v>2.6105642116106602</c:v>
                </c:pt>
                <c:pt idx="26">
                  <c:v>2.6150845637257998</c:v>
                </c:pt>
                <c:pt idx="27">
                  <c:v>2.6229928722714599</c:v>
                </c:pt>
                <c:pt idx="28">
                  <c:v>2.62940514833029</c:v>
                </c:pt>
                <c:pt idx="29">
                  <c:v>2.6399087125983498</c:v>
                </c:pt>
                <c:pt idx="30">
                  <c:v>2.6503007303740498</c:v>
                </c:pt>
                <c:pt idx="31">
                  <c:v>2.6575479634762398</c:v>
                </c:pt>
                <c:pt idx="32">
                  <c:v>2.6600947625739599</c:v>
                </c:pt>
                <c:pt idx="33">
                  <c:v>2.6657528989201</c:v>
                </c:pt>
                <c:pt idx="34">
                  <c:v>2.67105146507655</c:v>
                </c:pt>
                <c:pt idx="35">
                  <c:v>2.6753760444022099</c:v>
                </c:pt>
                <c:pt idx="36">
                  <c:v>2.6793524730393399</c:v>
                </c:pt>
                <c:pt idx="37">
                  <c:v>2.68302577374586</c:v>
                </c:pt>
                <c:pt idx="38">
                  <c:v>2.6863514860691899</c:v>
                </c:pt>
                <c:pt idx="39">
                  <c:v>2.6897121814112199</c:v>
                </c:pt>
                <c:pt idx="40">
                  <c:v>2.6926810958736498</c:v>
                </c:pt>
                <c:pt idx="41">
                  <c:v>2.69643564690822</c:v>
                </c:pt>
                <c:pt idx="42">
                  <c:v>2.7021463095664</c:v>
                </c:pt>
                <c:pt idx="43">
                  <c:v>2.7136057312630899</c:v>
                </c:pt>
                <c:pt idx="44">
                  <c:v>2.7232219531030899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643-704C-A5E8-EBDC9CC240BE}"/>
            </c:ext>
          </c:extLst>
        </c:ser>
        <c:ser>
          <c:idx val="12"/>
          <c:order val="12"/>
          <c:tx>
            <c:strRef>
              <c:f>Avalanches_Log_Normal!$AI$6</c:f>
              <c:strCache>
                <c:ptCount val="1"/>
                <c:pt idx="0">
                  <c:v>Aval_L_Max_D0_Truncated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Avalanches_Log_Normal!$AI$7:$AI$51</c:f>
              <c:numCache>
                <c:formatCode>General</c:formatCode>
                <c:ptCount val="45"/>
                <c:pt idx="0">
                  <c:v>7.04101914180987</c:v>
                </c:pt>
                <c:pt idx="1">
                  <c:v>6.4709703808953503</c:v>
                </c:pt>
                <c:pt idx="2">
                  <c:v>5.15293144853334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643-704C-A5E8-EBDC9CC240BE}"/>
            </c:ext>
          </c:extLst>
        </c:ser>
        <c:ser>
          <c:idx val="13"/>
          <c:order val="13"/>
          <c:tx>
            <c:strRef>
              <c:f>Avalanches_Log_Normal!$AJ$6</c:f>
              <c:strCache>
                <c:ptCount val="1"/>
                <c:pt idx="0">
                  <c:v>Aval_L_Max_D0_Pure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Avalanches_Log_Normal!$AJ$7:$AJ$51</c:f>
              <c:numCache>
                <c:formatCode>General</c:formatCode>
                <c:ptCount val="45"/>
                <c:pt idx="0">
                  <c:v>4.3674301094979002</c:v>
                </c:pt>
                <c:pt idx="1">
                  <c:v>4.2933058834689604</c:v>
                </c:pt>
                <c:pt idx="2">
                  <c:v>4.1394108579214501</c:v>
                </c:pt>
                <c:pt idx="3">
                  <c:v>3.9760446622633201</c:v>
                </c:pt>
                <c:pt idx="4">
                  <c:v>3.8001884664858898</c:v>
                </c:pt>
                <c:pt idx="5">
                  <c:v>3.650367612858</c:v>
                </c:pt>
                <c:pt idx="6">
                  <c:v>3.5080726037411001</c:v>
                </c:pt>
                <c:pt idx="7">
                  <c:v>3.3831719005874299</c:v>
                </c:pt>
                <c:pt idx="8">
                  <c:v>3.2727909420014001</c:v>
                </c:pt>
                <c:pt idx="9">
                  <c:v>3.1630763225264</c:v>
                </c:pt>
                <c:pt idx="10">
                  <c:v>3.05457423466307</c:v>
                </c:pt>
                <c:pt idx="11">
                  <c:v>2.9584189623156001</c:v>
                </c:pt>
                <c:pt idx="12">
                  <c:v>2.8777802743038801</c:v>
                </c:pt>
                <c:pt idx="13">
                  <c:v>2.8081548981728699</c:v>
                </c:pt>
                <c:pt idx="14">
                  <c:v>2.7524040066543098</c:v>
                </c:pt>
                <c:pt idx="15">
                  <c:v>2.7087129923004598</c:v>
                </c:pt>
                <c:pt idx="16">
                  <c:v>2.6745849046802799</c:v>
                </c:pt>
                <c:pt idx="17">
                  <c:v>2.6517624022234898</c:v>
                </c:pt>
                <c:pt idx="18">
                  <c:v>2.6334016363346202</c:v>
                </c:pt>
                <c:pt idx="19">
                  <c:v>2.6143522322537001</c:v>
                </c:pt>
                <c:pt idx="20">
                  <c:v>2.6019721149584698</c:v>
                </c:pt>
                <c:pt idx="21">
                  <c:v>2.59587727695722</c:v>
                </c:pt>
                <c:pt idx="22">
                  <c:v>2.59219824379222</c:v>
                </c:pt>
                <c:pt idx="23">
                  <c:v>2.5906806912931</c:v>
                </c:pt>
                <c:pt idx="24">
                  <c:v>2.59120726757937</c:v>
                </c:pt>
                <c:pt idx="25">
                  <c:v>2.5947566694072499</c:v>
                </c:pt>
                <c:pt idx="26">
                  <c:v>2.59907757002133</c:v>
                </c:pt>
                <c:pt idx="27">
                  <c:v>2.6066132998812002</c:v>
                </c:pt>
                <c:pt idx="28">
                  <c:v>2.61268598853971</c:v>
                </c:pt>
                <c:pt idx="29">
                  <c:v>2.6227743806203101</c:v>
                </c:pt>
                <c:pt idx="30">
                  <c:v>2.63244534621322</c:v>
                </c:pt>
                <c:pt idx="31">
                  <c:v>2.63883406566364</c:v>
                </c:pt>
                <c:pt idx="32">
                  <c:v>2.6403918820140202</c:v>
                </c:pt>
                <c:pt idx="33">
                  <c:v>2.6454082520411699</c:v>
                </c:pt>
                <c:pt idx="34">
                  <c:v>2.65019727794426</c:v>
                </c:pt>
                <c:pt idx="35">
                  <c:v>2.6541194087168898</c:v>
                </c:pt>
                <c:pt idx="36">
                  <c:v>2.6576730507837101</c:v>
                </c:pt>
                <c:pt idx="37">
                  <c:v>2.6609598236063601</c:v>
                </c:pt>
                <c:pt idx="38">
                  <c:v>2.6639418435290199</c:v>
                </c:pt>
                <c:pt idx="39">
                  <c:v>2.66700859779414</c:v>
                </c:pt>
                <c:pt idx="40">
                  <c:v>2.6696507031521399</c:v>
                </c:pt>
                <c:pt idx="41">
                  <c:v>2.6729873503780701</c:v>
                </c:pt>
                <c:pt idx="42">
                  <c:v>2.6783362455229498</c:v>
                </c:pt>
                <c:pt idx="43">
                  <c:v>2.6894331976374999</c:v>
                </c:pt>
                <c:pt idx="44">
                  <c:v>2.69888131773186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643-704C-A5E8-EBDC9CC240BE}"/>
            </c:ext>
          </c:extLst>
        </c:ser>
        <c:ser>
          <c:idx val="14"/>
          <c:order val="14"/>
          <c:tx>
            <c:strRef>
              <c:f>Avalanches_Log_Normal!$AK$6</c:f>
              <c:strCache>
                <c:ptCount val="1"/>
                <c:pt idx="0">
                  <c:v> Degree_L_Truncated  (xmin variable 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Avalanches_Log_Normal!$AK$7:$AK$51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643-704C-A5E8-EBDC9CC240BE}"/>
            </c:ext>
          </c:extLst>
        </c:ser>
        <c:ser>
          <c:idx val="15"/>
          <c:order val="15"/>
          <c:tx>
            <c:strRef>
              <c:f>Avalanches_Log_Normal!$AL$6</c:f>
              <c:strCache>
                <c:ptCount val="1"/>
                <c:pt idx="0">
                  <c:v>Degree_L_Pure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Avalanches_Log_Normal!$AL$7:$AL$51</c:f>
              <c:numCache>
                <c:formatCode>General</c:formatCode>
                <c:ptCount val="45"/>
                <c:pt idx="0">
                  <c:v>5.2410570132490601</c:v>
                </c:pt>
                <c:pt idx="1">
                  <c:v>5.1871481834223898</c:v>
                </c:pt>
                <c:pt idx="2">
                  <c:v>5.1583509060576098</c:v>
                </c:pt>
                <c:pt idx="3">
                  <c:v>5.0893092288527697</c:v>
                </c:pt>
                <c:pt idx="4">
                  <c:v>5.0139969453026501</c:v>
                </c:pt>
                <c:pt idx="5">
                  <c:v>4.9544742424075698</c:v>
                </c:pt>
                <c:pt idx="6">
                  <c:v>4.8955178420804799</c:v>
                </c:pt>
                <c:pt idx="7">
                  <c:v>4.84527484106275</c:v>
                </c:pt>
                <c:pt idx="8">
                  <c:v>4.7959478965221702</c:v>
                </c:pt>
                <c:pt idx="9">
                  <c:v>4.74260584424154</c:v>
                </c:pt>
                <c:pt idx="10">
                  <c:v>4.6913697333743496</c:v>
                </c:pt>
                <c:pt idx="11">
                  <c:v>4.6415082730330299</c:v>
                </c:pt>
                <c:pt idx="12">
                  <c:v>4.5986761607479396</c:v>
                </c:pt>
                <c:pt idx="13">
                  <c:v>4.5569503750098299</c:v>
                </c:pt>
                <c:pt idx="14">
                  <c:v>4.5227618181411398</c:v>
                </c:pt>
                <c:pt idx="15">
                  <c:v>4.4940737627296503</c:v>
                </c:pt>
                <c:pt idx="16">
                  <c:v>4.4724216775691703</c:v>
                </c:pt>
                <c:pt idx="17">
                  <c:v>4.46520967469736</c:v>
                </c:pt>
                <c:pt idx="18">
                  <c:v>4.4593071522641701</c:v>
                </c:pt>
                <c:pt idx="19">
                  <c:v>4.4476442229383002</c:v>
                </c:pt>
                <c:pt idx="20">
                  <c:v>4.4406541052653097</c:v>
                </c:pt>
                <c:pt idx="21">
                  <c:v>4.4370846774555899</c:v>
                </c:pt>
                <c:pt idx="22">
                  <c:v>4.4357755372516898</c:v>
                </c:pt>
                <c:pt idx="23">
                  <c:v>4.4371202437328101</c:v>
                </c:pt>
                <c:pt idx="24">
                  <c:v>4.4409097303234901</c:v>
                </c:pt>
                <c:pt idx="25">
                  <c:v>4.4473252581350202</c:v>
                </c:pt>
                <c:pt idx="26">
                  <c:v>4.4560414139092499</c:v>
                </c:pt>
                <c:pt idx="27">
                  <c:v>4.4743707511865098</c:v>
                </c:pt>
                <c:pt idx="28">
                  <c:v>4.48636831214686</c:v>
                </c:pt>
                <c:pt idx="29">
                  <c:v>4.5131584842301402</c:v>
                </c:pt>
                <c:pt idx="30">
                  <c:v>4.5523023432281402</c:v>
                </c:pt>
                <c:pt idx="31">
                  <c:v>4.6000187011520204</c:v>
                </c:pt>
                <c:pt idx="32">
                  <c:v>4.67888291432096</c:v>
                </c:pt>
                <c:pt idx="33">
                  <c:v>4.71897496414421</c:v>
                </c:pt>
                <c:pt idx="34">
                  <c:v>4.7466771484324797</c:v>
                </c:pt>
                <c:pt idx="35">
                  <c:v>4.7657735077141101</c:v>
                </c:pt>
                <c:pt idx="36">
                  <c:v>4.78296327997524</c:v>
                </c:pt>
                <c:pt idx="37">
                  <c:v>4.8094805286360804</c:v>
                </c:pt>
                <c:pt idx="38">
                  <c:v>4.8315227290801097</c:v>
                </c:pt>
                <c:pt idx="39">
                  <c:v>4.8532180821182402</c:v>
                </c:pt>
                <c:pt idx="40">
                  <c:v>4.8760076657346003</c:v>
                </c:pt>
                <c:pt idx="41">
                  <c:v>4.9031920636392599</c:v>
                </c:pt>
                <c:pt idx="42">
                  <c:v>4.9245907462418499</c:v>
                </c:pt>
                <c:pt idx="43">
                  <c:v>4.9395218444361797</c:v>
                </c:pt>
                <c:pt idx="44">
                  <c:v>4.9456842472089804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643-704C-A5E8-EBDC9CC240BE}"/>
            </c:ext>
          </c:extLst>
        </c:ser>
        <c:ser>
          <c:idx val="16"/>
          <c:order val="16"/>
          <c:tx>
            <c:strRef>
              <c:f>Avalanches_Log_Normal!$AM$6</c:f>
              <c:strCache>
                <c:ptCount val="1"/>
                <c:pt idx="0">
                  <c:v>Degree_Truncated  (xmin variable 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Avalanches_Log_Normal!$AM$7:$AM$51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643-704C-A5E8-EBDC9CC240BE}"/>
            </c:ext>
          </c:extLst>
        </c:ser>
        <c:ser>
          <c:idx val="17"/>
          <c:order val="17"/>
          <c:tx>
            <c:strRef>
              <c:f>Avalanches_Log_Normal!$AN$6</c:f>
              <c:strCache>
                <c:ptCount val="1"/>
                <c:pt idx="0">
                  <c:v> Degree_Pure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Avalanches_Log_Normal!$AN$7:$AN$51</c:f>
              <c:numCache>
                <c:formatCode>General</c:formatCode>
                <c:ptCount val="45"/>
                <c:pt idx="0">
                  <c:v>1.77053256283773</c:v>
                </c:pt>
                <c:pt idx="1">
                  <c:v>1.7318210610923199</c:v>
                </c:pt>
                <c:pt idx="2">
                  <c:v>1.73846800731087</c:v>
                </c:pt>
                <c:pt idx="3">
                  <c:v>1.74275514853298</c:v>
                </c:pt>
                <c:pt idx="4">
                  <c:v>1.7530384895620701</c:v>
                </c:pt>
                <c:pt idx="5">
                  <c:v>1.7605229649166101</c:v>
                </c:pt>
                <c:pt idx="6">
                  <c:v>1.7686563600093299</c:v>
                </c:pt>
                <c:pt idx="7">
                  <c:v>1.7763500882774901</c:v>
                </c:pt>
                <c:pt idx="8">
                  <c:v>1.7819964951973</c:v>
                </c:pt>
                <c:pt idx="9">
                  <c:v>1.78774329439477</c:v>
                </c:pt>
                <c:pt idx="10">
                  <c:v>1.7952350627570599</c:v>
                </c:pt>
                <c:pt idx="11">
                  <c:v>1.8023782489023601</c:v>
                </c:pt>
                <c:pt idx="12">
                  <c:v>1.80962011646379</c:v>
                </c:pt>
                <c:pt idx="13">
                  <c:v>1.8146334267645701</c:v>
                </c:pt>
                <c:pt idx="14">
                  <c:v>1.8176208797153799</c:v>
                </c:pt>
                <c:pt idx="15">
                  <c:v>1.8188658875687</c:v>
                </c:pt>
                <c:pt idx="16">
                  <c:v>1.8188608232894301</c:v>
                </c:pt>
                <c:pt idx="17">
                  <c:v>1.8146136346011399</c:v>
                </c:pt>
                <c:pt idx="18">
                  <c:v>1.81206360279458</c:v>
                </c:pt>
                <c:pt idx="19">
                  <c:v>1.8116404288007</c:v>
                </c:pt>
                <c:pt idx="20">
                  <c:v>1.8107370620157299</c:v>
                </c:pt>
                <c:pt idx="21">
                  <c:v>1.81092512601206</c:v>
                </c:pt>
                <c:pt idx="22">
                  <c:v>1.8102163133752101</c:v>
                </c:pt>
                <c:pt idx="23">
                  <c:v>1.80958432114396</c:v>
                </c:pt>
                <c:pt idx="24">
                  <c:v>1.8090646193567399</c:v>
                </c:pt>
                <c:pt idx="25">
                  <c:v>1.80875721806754</c:v>
                </c:pt>
                <c:pt idx="26">
                  <c:v>1.8083031372101299</c:v>
                </c:pt>
                <c:pt idx="27">
                  <c:v>1.8057269735283199</c:v>
                </c:pt>
                <c:pt idx="28">
                  <c:v>1.8034396904891301</c:v>
                </c:pt>
                <c:pt idx="29">
                  <c:v>1.7999962788972099</c:v>
                </c:pt>
                <c:pt idx="30">
                  <c:v>1.79502592930656</c:v>
                </c:pt>
                <c:pt idx="31">
                  <c:v>1.79047430366906</c:v>
                </c:pt>
                <c:pt idx="32">
                  <c:v>1.7835323775446801</c:v>
                </c:pt>
                <c:pt idx="33">
                  <c:v>1.7807947016404899</c:v>
                </c:pt>
                <c:pt idx="34">
                  <c:v>1.7795119164408899</c:v>
                </c:pt>
                <c:pt idx="35">
                  <c:v>1.7789569972918899</c:v>
                </c:pt>
                <c:pt idx="36">
                  <c:v>1.77852593419136</c:v>
                </c:pt>
                <c:pt idx="37">
                  <c:v>1.7778854914917801</c:v>
                </c:pt>
                <c:pt idx="38">
                  <c:v>1.77716699489638</c:v>
                </c:pt>
                <c:pt idx="39">
                  <c:v>1.7763949642025101</c:v>
                </c:pt>
                <c:pt idx="40">
                  <c:v>1.77563834418574</c:v>
                </c:pt>
                <c:pt idx="41">
                  <c:v>1.77500345288005</c:v>
                </c:pt>
                <c:pt idx="42">
                  <c:v>1.77534733097596</c:v>
                </c:pt>
                <c:pt idx="43">
                  <c:v>1.7752833062914499</c:v>
                </c:pt>
                <c:pt idx="44">
                  <c:v>1.7744889608665999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643-704C-A5E8-EBDC9CC240BE}"/>
            </c:ext>
          </c:extLst>
        </c:ser>
        <c:ser>
          <c:idx val="18"/>
          <c:order val="18"/>
          <c:tx>
            <c:strRef>
              <c:f>Avalanches_Log_Normal!$AO$6</c:f>
              <c:strCache>
                <c:ptCount val="1"/>
                <c:pt idx="0">
                  <c:v>Degree_L_D0_Truncated  (xmin variable 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Avalanches_Log_Normal!$AO$7:$AO$51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643-704C-A5E8-EBDC9CC240BE}"/>
            </c:ext>
          </c:extLst>
        </c:ser>
        <c:ser>
          <c:idx val="19"/>
          <c:order val="19"/>
          <c:tx>
            <c:strRef>
              <c:f>Avalanches_Log_Normal!$AP$6</c:f>
              <c:strCache>
                <c:ptCount val="1"/>
                <c:pt idx="0">
                  <c:v>Degree_L_D0_Pure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Avalanches_Log_Normal!$AP$7:$AP$51</c:f>
              <c:numCache>
                <c:formatCode>General</c:formatCode>
                <c:ptCount val="45"/>
                <c:pt idx="0">
                  <c:v>5.2801892594874902</c:v>
                </c:pt>
                <c:pt idx="1">
                  <c:v>5.2428436830475098</c:v>
                </c:pt>
                <c:pt idx="2">
                  <c:v>5.2272052045333899</c:v>
                </c:pt>
                <c:pt idx="3">
                  <c:v>5.1626382527829398</c:v>
                </c:pt>
                <c:pt idx="4">
                  <c:v>5.0895697213312596</c:v>
                </c:pt>
                <c:pt idx="5">
                  <c:v>5.0333713490755398</c:v>
                </c:pt>
                <c:pt idx="6">
                  <c:v>4.9773531107613103</c:v>
                </c:pt>
                <c:pt idx="7">
                  <c:v>4.9337258727922002</c:v>
                </c:pt>
                <c:pt idx="8">
                  <c:v>4.8913870604633498</c:v>
                </c:pt>
                <c:pt idx="9">
                  <c:v>4.8392312158122301</c:v>
                </c:pt>
                <c:pt idx="10">
                  <c:v>4.78842450798449</c:v>
                </c:pt>
                <c:pt idx="11">
                  <c:v>4.7411819940803204</c:v>
                </c:pt>
                <c:pt idx="12">
                  <c:v>4.7050790314640096</c:v>
                </c:pt>
                <c:pt idx="13">
                  <c:v>4.67072257661024</c:v>
                </c:pt>
                <c:pt idx="14">
                  <c:v>4.6449536142645798</c:v>
                </c:pt>
                <c:pt idx="15">
                  <c:v>4.6257696918912901</c:v>
                </c:pt>
                <c:pt idx="16">
                  <c:v>4.6151920639406896</c:v>
                </c:pt>
                <c:pt idx="17">
                  <c:v>4.6194955067644301</c:v>
                </c:pt>
                <c:pt idx="18">
                  <c:v>4.62768507198808</c:v>
                </c:pt>
                <c:pt idx="19">
                  <c:v>4.6315184019610598</c:v>
                </c:pt>
                <c:pt idx="20">
                  <c:v>4.6417786613476002</c:v>
                </c:pt>
                <c:pt idx="21">
                  <c:v>4.6625570298050203</c:v>
                </c:pt>
                <c:pt idx="22">
                  <c:v>4.6837520813087803</c:v>
                </c:pt>
                <c:pt idx="23">
                  <c:v>4.7057605672261102</c:v>
                </c:pt>
                <c:pt idx="24">
                  <c:v>4.7287478276886601</c:v>
                </c:pt>
                <c:pt idx="25">
                  <c:v>4.7537704239654399</c:v>
                </c:pt>
                <c:pt idx="26">
                  <c:v>4.7766699525301499</c:v>
                </c:pt>
                <c:pt idx="27">
                  <c:v>4.8081248502274896</c:v>
                </c:pt>
                <c:pt idx="28">
                  <c:v>4.8314615797174598</c:v>
                </c:pt>
                <c:pt idx="29">
                  <c:v>4.8680960968331499</c:v>
                </c:pt>
                <c:pt idx="30">
                  <c:v>4.9119506445580798</c:v>
                </c:pt>
                <c:pt idx="31">
                  <c:v>4.9624000400215396</c:v>
                </c:pt>
                <c:pt idx="32">
                  <c:v>5.0385272220588098</c:v>
                </c:pt>
                <c:pt idx="33">
                  <c:v>5.0792888993645802</c:v>
                </c:pt>
                <c:pt idx="34">
                  <c:v>5.1079767914294898</c:v>
                </c:pt>
                <c:pt idx="35">
                  <c:v>5.1269480168811699</c:v>
                </c:pt>
                <c:pt idx="36">
                  <c:v>5.1439717844303301</c:v>
                </c:pt>
                <c:pt idx="37">
                  <c:v>5.1697762330656296</c:v>
                </c:pt>
                <c:pt idx="38">
                  <c:v>5.1914782343599803</c:v>
                </c:pt>
                <c:pt idx="39">
                  <c:v>5.2138123869632302</c:v>
                </c:pt>
                <c:pt idx="40">
                  <c:v>5.23746212615284</c:v>
                </c:pt>
                <c:pt idx="41">
                  <c:v>5.2663521265643798</c:v>
                </c:pt>
                <c:pt idx="42">
                  <c:v>5.2914064067721602</c:v>
                </c:pt>
                <c:pt idx="43">
                  <c:v>5.3192878986580396</c:v>
                </c:pt>
                <c:pt idx="44">
                  <c:v>5.33993587436398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643-704C-A5E8-EBDC9CC240BE}"/>
            </c:ext>
          </c:extLst>
        </c:ser>
        <c:ser>
          <c:idx val="20"/>
          <c:order val="20"/>
          <c:tx>
            <c:strRef>
              <c:f>Avalanches_Log_Normal!$AQ$6</c:f>
              <c:strCache>
                <c:ptCount val="1"/>
                <c:pt idx="0">
                  <c:v>Degree_D0_Truncated  (xmin variable 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Avalanches_Log_Normal!$AQ$7:$AQ$51</c:f>
              <c:numCache>
                <c:formatCode>General</c:formatCode>
                <c:ptCount val="45"/>
                <c:pt idx="0">
                  <c:v>5.9955935648611201</c:v>
                </c:pt>
                <c:pt idx="1">
                  <c:v>7.6684893133805998</c:v>
                </c:pt>
                <c:pt idx="2">
                  <c:v>10.5338791700743</c:v>
                </c:pt>
                <c:pt idx="3">
                  <c:v>7.1886780936499797</c:v>
                </c:pt>
                <c:pt idx="4">
                  <c:v>9.0531675128026006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643-704C-A5E8-EBDC9CC240BE}"/>
            </c:ext>
          </c:extLst>
        </c:ser>
        <c:ser>
          <c:idx val="21"/>
          <c:order val="21"/>
          <c:tx>
            <c:strRef>
              <c:f>Avalanches_Log_Normal!$AR$6</c:f>
              <c:strCache>
                <c:ptCount val="1"/>
                <c:pt idx="0">
                  <c:v>Degree_D0_Pure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Avalanches_Log_Normal!$AR$7:$AR$51</c:f>
              <c:numCache>
                <c:formatCode>General</c:formatCode>
                <c:ptCount val="45"/>
                <c:pt idx="0">
                  <c:v>1.80966480907617</c:v>
                </c:pt>
                <c:pt idx="1">
                  <c:v>1.7875165607174399</c:v>
                </c:pt>
                <c:pt idx="2">
                  <c:v>1.8073223057866501</c:v>
                </c:pt>
                <c:pt idx="3">
                  <c:v>1.81608417246315</c:v>
                </c:pt>
                <c:pt idx="4">
                  <c:v>1.8286112655906801</c:v>
                </c:pt>
                <c:pt idx="5">
                  <c:v>1.8394200715845801</c:v>
                </c:pt>
                <c:pt idx="6">
                  <c:v>1.85049162869015</c:v>
                </c:pt>
                <c:pt idx="7">
                  <c:v>1.8648011200069401</c:v>
                </c:pt>
                <c:pt idx="8">
                  <c:v>1.87743565913848</c:v>
                </c:pt>
                <c:pt idx="9">
                  <c:v>1.8843686659654599</c:v>
                </c:pt>
                <c:pt idx="10">
                  <c:v>1.8922898373671999</c:v>
                </c:pt>
                <c:pt idx="11">
                  <c:v>1.9020519699496501</c:v>
                </c:pt>
                <c:pt idx="12">
                  <c:v>1.91602298717986</c:v>
                </c:pt>
                <c:pt idx="13">
                  <c:v>1.92840562836498</c:v>
                </c:pt>
                <c:pt idx="14">
                  <c:v>1.9398126758388099</c:v>
                </c:pt>
                <c:pt idx="15">
                  <c:v>1.95056181673034</c:v>
                </c:pt>
                <c:pt idx="16">
                  <c:v>1.9616312096609401</c:v>
                </c:pt>
                <c:pt idx="17">
                  <c:v>1.96889946666821</c:v>
                </c:pt>
                <c:pt idx="18">
                  <c:v>1.9804415225184899</c:v>
                </c:pt>
                <c:pt idx="19">
                  <c:v>1.99551460782347</c:v>
                </c:pt>
                <c:pt idx="20">
                  <c:v>2.01186161809802</c:v>
                </c:pt>
                <c:pt idx="21">
                  <c:v>2.03639747836149</c:v>
                </c:pt>
                <c:pt idx="22">
                  <c:v>2.0581928574322998</c:v>
                </c:pt>
                <c:pt idx="23">
                  <c:v>2.0782246446372601</c:v>
                </c:pt>
                <c:pt idx="24">
                  <c:v>2.0969027167219201</c:v>
                </c:pt>
                <c:pt idx="25">
                  <c:v>2.1152023838979499</c:v>
                </c:pt>
                <c:pt idx="26">
                  <c:v>2.1289316758310299</c:v>
                </c:pt>
                <c:pt idx="27">
                  <c:v>2.1394810725692999</c:v>
                </c:pt>
                <c:pt idx="28">
                  <c:v>2.1485329580597199</c:v>
                </c:pt>
                <c:pt idx="29">
                  <c:v>2.1549338915002201</c:v>
                </c:pt>
                <c:pt idx="30">
                  <c:v>2.1546742306365001</c:v>
                </c:pt>
                <c:pt idx="31">
                  <c:v>2.1528556425385799</c:v>
                </c:pt>
                <c:pt idx="32">
                  <c:v>2.14317668528254</c:v>
                </c:pt>
                <c:pt idx="33">
                  <c:v>2.1411086368608601</c:v>
                </c:pt>
                <c:pt idx="34">
                  <c:v>2.1408115594378998</c:v>
                </c:pt>
                <c:pt idx="35">
                  <c:v>2.1401315064589399</c:v>
                </c:pt>
                <c:pt idx="36">
                  <c:v>2.1395344386464599</c:v>
                </c:pt>
                <c:pt idx="37">
                  <c:v>2.1381811959213302</c:v>
                </c:pt>
                <c:pt idx="38">
                  <c:v>2.1371225001762499</c:v>
                </c:pt>
                <c:pt idx="39">
                  <c:v>2.1369892690475099</c:v>
                </c:pt>
                <c:pt idx="40">
                  <c:v>2.1370928046039799</c:v>
                </c:pt>
                <c:pt idx="41">
                  <c:v>2.1381635158051702</c:v>
                </c:pt>
                <c:pt idx="42">
                  <c:v>2.1421629915062699</c:v>
                </c:pt>
                <c:pt idx="43">
                  <c:v>2.1550493605133099</c:v>
                </c:pt>
                <c:pt idx="44">
                  <c:v>2.1687405880216102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643-704C-A5E8-EBDC9CC240BE}"/>
            </c:ext>
          </c:extLst>
        </c:ser>
        <c:ser>
          <c:idx val="22"/>
          <c:order val="22"/>
          <c:tx>
            <c:strRef>
              <c:f>Avalanches_Log_Normal!$AS$6</c:f>
              <c:strCache>
                <c:ptCount val="1"/>
                <c:pt idx="0">
                  <c:v>Aval_allDegree0_Pure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Avalanches_Log_Normal!$AS$7:$AS$51</c:f>
              <c:numCache>
                <c:formatCode>General</c:formatCode>
                <c:ptCount val="45"/>
                <c:pt idx="0">
                  <c:v>159.228411036213</c:v>
                </c:pt>
                <c:pt idx="1">
                  <c:v>49.7783610646594</c:v>
                </c:pt>
                <c:pt idx="2">
                  <c:v>25.813164624449399</c:v>
                </c:pt>
                <c:pt idx="3">
                  <c:v>17.505012013689601</c:v>
                </c:pt>
                <c:pt idx="4">
                  <c:v>13.1514837636274</c:v>
                </c:pt>
                <c:pt idx="5">
                  <c:v>10.564389317737801</c:v>
                </c:pt>
                <c:pt idx="6">
                  <c:v>8.8242689130136895</c:v>
                </c:pt>
                <c:pt idx="7">
                  <c:v>7.5842761932295302</c:v>
                </c:pt>
                <c:pt idx="8">
                  <c:v>6.6941333853179597</c:v>
                </c:pt>
                <c:pt idx="9">
                  <c:v>5.9836339008053301</c:v>
                </c:pt>
                <c:pt idx="10">
                  <c:v>5.4046250640307498</c:v>
                </c:pt>
                <c:pt idx="11">
                  <c:v>4.9387636489279902</c:v>
                </c:pt>
                <c:pt idx="12">
                  <c:v>4.5797404607305898</c:v>
                </c:pt>
                <c:pt idx="13">
                  <c:v>4.2942311271571096</c:v>
                </c:pt>
                <c:pt idx="14">
                  <c:v>4.0740194178828704</c:v>
                </c:pt>
                <c:pt idx="15">
                  <c:v>3.8976635487212401</c:v>
                </c:pt>
                <c:pt idx="16">
                  <c:v>3.7487509835859401</c:v>
                </c:pt>
                <c:pt idx="17">
                  <c:v>3.6234618567811698</c:v>
                </c:pt>
                <c:pt idx="18">
                  <c:v>3.51634797741045</c:v>
                </c:pt>
                <c:pt idx="19">
                  <c:v>3.4121897570366899</c:v>
                </c:pt>
                <c:pt idx="20">
                  <c:v>3.32226455913663</c:v>
                </c:pt>
                <c:pt idx="21">
                  <c:v>3.2392369276549799</c:v>
                </c:pt>
                <c:pt idx="22">
                  <c:v>3.1663983641353601</c:v>
                </c:pt>
                <c:pt idx="23">
                  <c:v>3.1043088912044401</c:v>
                </c:pt>
                <c:pt idx="24">
                  <c:v>3.0511959775803001</c:v>
                </c:pt>
                <c:pt idx="25">
                  <c:v>3.0017415416386899</c:v>
                </c:pt>
                <c:pt idx="26">
                  <c:v>2.9606410116912598</c:v>
                </c:pt>
                <c:pt idx="27">
                  <c:v>2.9250334656825898</c:v>
                </c:pt>
                <c:pt idx="28">
                  <c:v>2.8919520333847499</c:v>
                </c:pt>
                <c:pt idx="29">
                  <c:v>2.8656690059820402</c:v>
                </c:pt>
                <c:pt idx="30">
                  <c:v>2.8450204465813198</c:v>
                </c:pt>
                <c:pt idx="31">
                  <c:v>2.82460243869907</c:v>
                </c:pt>
                <c:pt idx="32">
                  <c:v>2.8020756218680298</c:v>
                </c:pt>
                <c:pt idx="33">
                  <c:v>2.7850522462719298</c:v>
                </c:pt>
                <c:pt idx="34">
                  <c:v>2.7700903881725498</c:v>
                </c:pt>
                <c:pt idx="35">
                  <c:v>2.75629796701402</c:v>
                </c:pt>
                <c:pt idx="36">
                  <c:v>2.7437526379261201</c:v>
                </c:pt>
                <c:pt idx="37">
                  <c:v>2.7318050494499699</c:v>
                </c:pt>
                <c:pt idx="38">
                  <c:v>2.7206121593357402</c:v>
                </c:pt>
                <c:pt idx="39">
                  <c:v>2.70984837293667</c:v>
                </c:pt>
                <c:pt idx="40">
                  <c:v>2.6990958930330802</c:v>
                </c:pt>
                <c:pt idx="41">
                  <c:v>2.6892010887387499</c:v>
                </c:pt>
                <c:pt idx="42">
                  <c:v>2.6819046731421801</c:v>
                </c:pt>
                <c:pt idx="43">
                  <c:v>2.6770431765396401</c:v>
                </c:pt>
                <c:pt idx="44">
                  <c:v>2.6745406823606301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643-704C-A5E8-EBDC9CC240BE}"/>
            </c:ext>
          </c:extLst>
        </c:ser>
        <c:ser>
          <c:idx val="23"/>
          <c:order val="23"/>
          <c:tx>
            <c:strRef>
              <c:f>Avalanches_Log_Normal!$AT$6</c:f>
              <c:strCache>
                <c:ptCount val="1"/>
                <c:pt idx="0">
                  <c:v>Degree_allDegree0_Pure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Avalanches_Log_Normal!$AT$7:$AT$51</c:f>
              <c:numCache>
                <c:formatCode>General</c:formatCode>
                <c:ptCount val="45"/>
                <c:pt idx="0">
                  <c:v>194.03657553374899</c:v>
                </c:pt>
                <c:pt idx="1">
                  <c:v>59.8661565600028</c:v>
                </c:pt>
                <c:pt idx="2">
                  <c:v>31.561938154586901</c:v>
                </c:pt>
                <c:pt idx="3">
                  <c:v>21.7094135789422</c:v>
                </c:pt>
                <c:pt idx="4">
                  <c:v>16.644674495681201</c:v>
                </c:pt>
                <c:pt idx="5">
                  <c:v>13.619126508461701</c:v>
                </c:pt>
                <c:pt idx="6">
                  <c:v>11.5871851967424</c:v>
                </c:pt>
                <c:pt idx="7">
                  <c:v>10.145732178188201</c:v>
                </c:pt>
                <c:pt idx="8">
                  <c:v>9.1075415449230697</c:v>
                </c:pt>
                <c:pt idx="9">
                  <c:v>8.2770359226326207</c:v>
                </c:pt>
                <c:pt idx="10">
                  <c:v>7.6083593395837799</c:v>
                </c:pt>
                <c:pt idx="11">
                  <c:v>7.0638448399155003</c:v>
                </c:pt>
                <c:pt idx="12">
                  <c:v>6.6478085428309797</c:v>
                </c:pt>
                <c:pt idx="13">
                  <c:v>6.3127631270467504</c:v>
                </c:pt>
                <c:pt idx="14">
                  <c:v>6.0502130972319801</c:v>
                </c:pt>
                <c:pt idx="15">
                  <c:v>5.8330338299881097</c:v>
                </c:pt>
                <c:pt idx="16">
                  <c:v>5.6436100619275402</c:v>
                </c:pt>
                <c:pt idx="17">
                  <c:v>5.4695401041826202</c:v>
                </c:pt>
                <c:pt idx="18">
                  <c:v>5.3221155447566897</c:v>
                </c:pt>
                <c:pt idx="19">
                  <c:v>5.1825204248289003</c:v>
                </c:pt>
                <c:pt idx="20">
                  <c:v>5.0573917782245896</c:v>
                </c:pt>
                <c:pt idx="21">
                  <c:v>4.9409890153181797</c:v>
                </c:pt>
                <c:pt idx="22">
                  <c:v>4.8334537992098898</c:v>
                </c:pt>
                <c:pt idx="23">
                  <c:v>4.7391308567866703</c:v>
                </c:pt>
                <c:pt idx="24">
                  <c:v>4.6567557047406796</c:v>
                </c:pt>
                <c:pt idx="25">
                  <c:v>4.5761930226847198</c:v>
                </c:pt>
                <c:pt idx="26">
                  <c:v>4.5068448265450902</c:v>
                </c:pt>
                <c:pt idx="27">
                  <c:v>4.43950687683843</c:v>
                </c:pt>
                <c:pt idx="28">
                  <c:v>4.3770364544842399</c:v>
                </c:pt>
                <c:pt idx="29">
                  <c:v>4.3203579019219998</c:v>
                </c:pt>
                <c:pt idx="30">
                  <c:v>4.2699706202620904</c:v>
                </c:pt>
                <c:pt idx="31">
                  <c:v>4.2199272354881501</c:v>
                </c:pt>
                <c:pt idx="32">
                  <c:v>4.1593511352873103</c:v>
                </c:pt>
                <c:pt idx="33">
                  <c:v>4.1163024299438202</c:v>
                </c:pt>
                <c:pt idx="34">
                  <c:v>4.0800079891141401</c:v>
                </c:pt>
                <c:pt idx="35">
                  <c:v>4.04792475784856</c:v>
                </c:pt>
                <c:pt idx="36">
                  <c:v>4.01843672798437</c:v>
                </c:pt>
                <c:pt idx="37">
                  <c:v>3.9892265718902902</c:v>
                </c:pt>
                <c:pt idx="38">
                  <c:v>3.9612542688588501</c:v>
                </c:pt>
                <c:pt idx="39">
                  <c:v>3.93388743452683</c:v>
                </c:pt>
                <c:pt idx="40">
                  <c:v>3.9062738111298101</c:v>
                </c:pt>
                <c:pt idx="41">
                  <c:v>3.88036944513544</c:v>
                </c:pt>
                <c:pt idx="42">
                  <c:v>3.8601214647540898</c:v>
                </c:pt>
                <c:pt idx="43">
                  <c:v>3.84488060841083</c:v>
                </c:pt>
                <c:pt idx="44">
                  <c:v>3.83713575210203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643-704C-A5E8-EBDC9CC240BE}"/>
            </c:ext>
          </c:extLst>
        </c:ser>
        <c:ser>
          <c:idx val="24"/>
          <c:order val="24"/>
          <c:tx>
            <c:strRef>
              <c:f>Avalanches_Log_Normal!$AU$6</c:f>
              <c:strCache>
                <c:ptCount val="1"/>
                <c:pt idx="0">
                  <c:v>Aval_allDegree0_Truncated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Avalanches_Log_Normal!$AU$7:$AU$51</c:f>
              <c:numCache>
                <c:formatCode>General</c:formatCode>
                <c:ptCount val="45"/>
                <c:pt idx="0">
                  <c:v>159.228411036213</c:v>
                </c:pt>
                <c:pt idx="1">
                  <c:v>49.7783610646594</c:v>
                </c:pt>
                <c:pt idx="2">
                  <c:v>25.813164624449399</c:v>
                </c:pt>
                <c:pt idx="3">
                  <c:v>4.8598838804756399</c:v>
                </c:pt>
                <c:pt idx="4">
                  <c:v>4.3338726096801796</c:v>
                </c:pt>
                <c:pt idx="5">
                  <c:v>4.00680666067126</c:v>
                </c:pt>
                <c:pt idx="6">
                  <c:v>3.71471458400605</c:v>
                </c:pt>
                <c:pt idx="7">
                  <c:v>3.5233210803294099</c:v>
                </c:pt>
                <c:pt idx="8">
                  <c:v>3.3585274441920601</c:v>
                </c:pt>
                <c:pt idx="9">
                  <c:v>3.2037437631219898</c:v>
                </c:pt>
                <c:pt idx="10">
                  <c:v>4.4423378075562203</c:v>
                </c:pt>
                <c:pt idx="11">
                  <c:v>4.1647779646173797</c:v>
                </c:pt>
                <c:pt idx="12">
                  <c:v>3.9736579339289899</c:v>
                </c:pt>
                <c:pt idx="13">
                  <c:v>3.80702636050487</c:v>
                </c:pt>
                <c:pt idx="14">
                  <c:v>3.6021227694936901</c:v>
                </c:pt>
                <c:pt idx="15">
                  <c:v>3.4548384894660802</c:v>
                </c:pt>
                <c:pt idx="16">
                  <c:v>3.3699123996655</c:v>
                </c:pt>
                <c:pt idx="17">
                  <c:v>3.2681770706294802</c:v>
                </c:pt>
                <c:pt idx="18">
                  <c:v>3.8529662703093202</c:v>
                </c:pt>
                <c:pt idx="19">
                  <c:v>3.6812620110095802</c:v>
                </c:pt>
                <c:pt idx="20">
                  <c:v>3.3476113332686399</c:v>
                </c:pt>
                <c:pt idx="21">
                  <c:v>3.1850656613581099</c:v>
                </c:pt>
                <c:pt idx="22">
                  <c:v>3.0411941281159098</c:v>
                </c:pt>
                <c:pt idx="23">
                  <c:v>2.95290384511231</c:v>
                </c:pt>
                <c:pt idx="24">
                  <c:v>2.8805208569245702</c:v>
                </c:pt>
                <c:pt idx="25">
                  <c:v>2.7954623445017801</c:v>
                </c:pt>
                <c:pt idx="26">
                  <c:v>2.7045872799893198</c:v>
                </c:pt>
                <c:pt idx="27">
                  <c:v>2.6600252817529002</c:v>
                </c:pt>
                <c:pt idx="28">
                  <c:v>2.6304664827534898</c:v>
                </c:pt>
                <c:pt idx="29">
                  <c:v>2.6150450058863699</c:v>
                </c:pt>
                <c:pt idx="30">
                  <c:v>2.6016895641262199</c:v>
                </c:pt>
                <c:pt idx="31">
                  <c:v>2.5874689667220601</c:v>
                </c:pt>
                <c:pt idx="32">
                  <c:v>2.5940427476431198</c:v>
                </c:pt>
                <c:pt idx="33">
                  <c:v>2.6015090862642301</c:v>
                </c:pt>
                <c:pt idx="34">
                  <c:v>2.60877267748833</c:v>
                </c:pt>
                <c:pt idx="35">
                  <c:v>2.6192247826555901</c:v>
                </c:pt>
                <c:pt idx="36">
                  <c:v>2.6259382686448598</c:v>
                </c:pt>
                <c:pt idx="37">
                  <c:v>2.6322560732873401</c:v>
                </c:pt>
                <c:pt idx="38">
                  <c:v>2.6373319411821901</c:v>
                </c:pt>
                <c:pt idx="39">
                  <c:v>2.64529995248864</c:v>
                </c:pt>
                <c:pt idx="40">
                  <c:v>2.64708433694019</c:v>
                </c:pt>
                <c:pt idx="41">
                  <c:v>2.6507271910968</c:v>
                </c:pt>
                <c:pt idx="42">
                  <c:v>2.6496332839038099</c:v>
                </c:pt>
                <c:pt idx="43">
                  <c:v>2.6423975972479798</c:v>
                </c:pt>
                <c:pt idx="44">
                  <c:v>2.6413358635019701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643-704C-A5E8-EBDC9CC240BE}"/>
            </c:ext>
          </c:extLst>
        </c:ser>
        <c:ser>
          <c:idx val="25"/>
          <c:order val="25"/>
          <c:tx>
            <c:strRef>
              <c:f>Avalanches_Log_Normal!$AV$6</c:f>
              <c:strCache>
                <c:ptCount val="1"/>
                <c:pt idx="0">
                  <c:v>Degree_allDegree0_Truncated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Avalanches_Log_Normal!$V$7:$V$51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Avalanches_Log_Normal!$AV$7:$AV$51</c:f>
              <c:numCache>
                <c:formatCode>General</c:formatCode>
                <c:ptCount val="45"/>
                <c:pt idx="0">
                  <c:v>194.03657553374899</c:v>
                </c:pt>
                <c:pt idx="1">
                  <c:v>59.8661565600028</c:v>
                </c:pt>
                <c:pt idx="2">
                  <c:v>31.561938154586901</c:v>
                </c:pt>
                <c:pt idx="3">
                  <c:v>21.7094135789422</c:v>
                </c:pt>
                <c:pt idx="4">
                  <c:v>16.644674495681201</c:v>
                </c:pt>
                <c:pt idx="5">
                  <c:v>7.6763117438724402</c:v>
                </c:pt>
                <c:pt idx="6">
                  <c:v>7.0904287385616502</c:v>
                </c:pt>
                <c:pt idx="7">
                  <c:v>6.9557014372359101</c:v>
                </c:pt>
                <c:pt idx="8">
                  <c:v>6.4416631819130403</c:v>
                </c:pt>
                <c:pt idx="9">
                  <c:v>6.7573710632622301</c:v>
                </c:pt>
                <c:pt idx="10">
                  <c:v>6.68769062013381</c:v>
                </c:pt>
                <c:pt idx="11">
                  <c:v>6.63962554595836</c:v>
                </c:pt>
                <c:pt idx="12">
                  <c:v>6.5296011259110003</c:v>
                </c:pt>
                <c:pt idx="13">
                  <c:v>6.47919177957976</c:v>
                </c:pt>
                <c:pt idx="14">
                  <c:v>6.3194644597539904</c:v>
                </c:pt>
                <c:pt idx="15">
                  <c:v>6.1886174976760797</c:v>
                </c:pt>
                <c:pt idx="16">
                  <c:v>5.9462320017144101</c:v>
                </c:pt>
                <c:pt idx="17">
                  <c:v>5.7191297337057003</c:v>
                </c:pt>
                <c:pt idx="18">
                  <c:v>5.7002394855179901</c:v>
                </c:pt>
                <c:pt idx="19">
                  <c:v>5.7256881860090401</c:v>
                </c:pt>
                <c:pt idx="20">
                  <c:v>5.4750385872378802</c:v>
                </c:pt>
                <c:pt idx="21">
                  <c:v>5.5587974972081096</c:v>
                </c:pt>
                <c:pt idx="22">
                  <c:v>5.6425309600476101</c:v>
                </c:pt>
                <c:pt idx="23">
                  <c:v>5.7158401232180198</c:v>
                </c:pt>
                <c:pt idx="24">
                  <c:v>5.49426662826927</c:v>
                </c:pt>
                <c:pt idx="25">
                  <c:v>5.5515218015239496</c:v>
                </c:pt>
                <c:pt idx="26">
                  <c:v>5.55292437410791</c:v>
                </c:pt>
                <c:pt idx="27">
                  <c:v>5.7093248979325697</c:v>
                </c:pt>
                <c:pt idx="28">
                  <c:v>5.6067420712937004</c:v>
                </c:pt>
                <c:pt idx="29">
                  <c:v>5.2457152611604601</c:v>
                </c:pt>
                <c:pt idx="30">
                  <c:v>2.8037927787899699</c:v>
                </c:pt>
                <c:pt idx="31">
                  <c:v>2.6819420682691999</c:v>
                </c:pt>
                <c:pt idx="32">
                  <c:v>2.6157449468512901</c:v>
                </c:pt>
                <c:pt idx="33">
                  <c:v>2.6459004939262298</c:v>
                </c:pt>
                <c:pt idx="34">
                  <c:v>2.6434059022301502</c:v>
                </c:pt>
                <c:pt idx="35">
                  <c:v>2.66842566384291</c:v>
                </c:pt>
                <c:pt idx="36">
                  <c:v>2.6770456683566901</c:v>
                </c:pt>
                <c:pt idx="37">
                  <c:v>2.6577851208587999</c:v>
                </c:pt>
                <c:pt idx="38">
                  <c:v>2.60881004494497</c:v>
                </c:pt>
                <c:pt idx="39">
                  <c:v>2.6010197382865199</c:v>
                </c:pt>
                <c:pt idx="40">
                  <c:v>2.6195097623675601</c:v>
                </c:pt>
                <c:pt idx="41">
                  <c:v>2.5939337391216002</c:v>
                </c:pt>
                <c:pt idx="42">
                  <c:v>2.5786775084042999</c:v>
                </c:pt>
                <c:pt idx="43">
                  <c:v>2.5681968926635501</c:v>
                </c:pt>
                <c:pt idx="44">
                  <c:v>2.5650803349845601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643-704C-A5E8-EBDC9CC24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41743"/>
        <c:axId val="1658139567"/>
      </c:scatterChart>
      <c:valAx>
        <c:axId val="111474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9567"/>
        <c:crosses val="autoZero"/>
        <c:crossBetween val="midCat"/>
      </c:valAx>
      <c:valAx>
        <c:axId val="165813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741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Avalanches_Log_Normal!$W$52</c:f>
              <c:strCache>
                <c:ptCount val="1"/>
                <c:pt idx="0">
                  <c:v>Diff1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Avalanches_Log_Normal!$W$53:$W$97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1-0A43-8698-7068E1371A16}"/>
            </c:ext>
          </c:extLst>
        </c:ser>
        <c:ser>
          <c:idx val="1"/>
          <c:order val="1"/>
          <c:tx>
            <c:strRef>
              <c:f>Avalanches_Log_Normal!$X$52</c:f>
              <c:strCache>
                <c:ptCount val="1"/>
                <c:pt idx="0">
                  <c:v>Diff2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Avalanches_Log_Normal!$X$53:$X$97</c:f>
              <c:numCache>
                <c:formatCode>General</c:formatCode>
                <c:ptCount val="45"/>
                <c:pt idx="0">
                  <c:v>0.76474320865060008</c:v>
                </c:pt>
                <c:pt idx="1">
                  <c:v>0.71754463092912957</c:v>
                </c:pt>
                <c:pt idx="2">
                  <c:v>0.7821957330340199</c:v>
                </c:pt>
                <c:pt idx="3">
                  <c:v>0.83020690359251947</c:v>
                </c:pt>
                <c:pt idx="4">
                  <c:v>0.89625750485854017</c:v>
                </c:pt>
                <c:pt idx="5">
                  <c:v>0.95726748835918984</c:v>
                </c:pt>
                <c:pt idx="6">
                  <c:v>1.0166054035544598</c:v>
                </c:pt>
                <c:pt idx="7">
                  <c:v>1.0769506545295</c:v>
                </c:pt>
                <c:pt idx="8">
                  <c:v>1.1299567909879205</c:v>
                </c:pt>
                <c:pt idx="9">
                  <c:v>1.1795049387334902</c:v>
                </c:pt>
                <c:pt idx="10">
                  <c:v>1.2309860265087296</c:v>
                </c:pt>
                <c:pt idx="11">
                  <c:v>1.2761706379604099</c:v>
                </c:pt>
                <c:pt idx="12">
                  <c:v>1.3177336394140395</c:v>
                </c:pt>
                <c:pt idx="13">
                  <c:v>1.3514282459583198</c:v>
                </c:pt>
                <c:pt idx="14">
                  <c:v>1.3784882944203996</c:v>
                </c:pt>
                <c:pt idx="15">
                  <c:v>1.3991887412379005</c:v>
                </c:pt>
                <c:pt idx="16">
                  <c:v>1.4169470846656003</c:v>
                </c:pt>
                <c:pt idx="17">
                  <c:v>1.4312542351186099</c:v>
                </c:pt>
                <c:pt idx="18">
                  <c:v>1.4452886778155802</c:v>
                </c:pt>
                <c:pt idx="19">
                  <c:v>1.4592804528274401</c:v>
                </c:pt>
                <c:pt idx="20">
                  <c:v>1.4713818422841296</c:v>
                </c:pt>
                <c:pt idx="21">
                  <c:v>1.4841619711703298</c:v>
                </c:pt>
                <c:pt idx="22">
                  <c:v>1.4941169459905996</c:v>
                </c:pt>
                <c:pt idx="23">
                  <c:v>1.50277695219008</c:v>
                </c:pt>
                <c:pt idx="24">
                  <c:v>1.5107889434997102</c:v>
                </c:pt>
                <c:pt idx="25">
                  <c:v>1.5177162764674903</c:v>
                </c:pt>
                <c:pt idx="26">
                  <c:v>1.5238040696952999</c:v>
                </c:pt>
                <c:pt idx="27">
                  <c:v>1.52982456834224</c:v>
                </c:pt>
                <c:pt idx="28">
                  <c:v>1.5331641622373202</c:v>
                </c:pt>
                <c:pt idx="29">
                  <c:v>1.53915715945217</c:v>
                </c:pt>
                <c:pt idx="30">
                  <c:v>1.5479814434980601</c:v>
                </c:pt>
                <c:pt idx="31">
                  <c:v>1.5600338129567404</c:v>
                </c:pt>
                <c:pt idx="32">
                  <c:v>1.5804693693505301</c:v>
                </c:pt>
                <c:pt idx="33">
                  <c:v>1.58870527344081</c:v>
                </c:pt>
                <c:pt idx="34">
                  <c:v>1.5934498738715597</c:v>
                </c:pt>
                <c:pt idx="35">
                  <c:v>1.59583137288856</c:v>
                </c:pt>
                <c:pt idx="36">
                  <c:v>1.5975432122041098</c:v>
                </c:pt>
                <c:pt idx="37">
                  <c:v>1.6024622727059503</c:v>
                </c:pt>
                <c:pt idx="38">
                  <c:v>1.6052483203759298</c:v>
                </c:pt>
                <c:pt idx="39">
                  <c:v>1.6075904582545402</c:v>
                </c:pt>
                <c:pt idx="40">
                  <c:v>1.6099759239923404</c:v>
                </c:pt>
                <c:pt idx="41">
                  <c:v>1.6141536576142799</c:v>
                </c:pt>
                <c:pt idx="42">
                  <c:v>1.61672109887978</c:v>
                </c:pt>
                <c:pt idx="43">
                  <c:v>1.6171930238495298</c:v>
                </c:pt>
                <c:pt idx="44">
                  <c:v>1.6168535640787702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1-0A43-8698-7068E1371A16}"/>
            </c:ext>
          </c:extLst>
        </c:ser>
        <c:ser>
          <c:idx val="2"/>
          <c:order val="2"/>
          <c:tx>
            <c:strRef>
              <c:f>Avalanches_Log_Normal!$Y$52</c:f>
              <c:strCache>
                <c:ptCount val="1"/>
                <c:pt idx="0">
                  <c:v>Diff3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Avalanches_Log_Normal!$Y$53:$Y$97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1-0A43-8698-7068E1371A16}"/>
            </c:ext>
          </c:extLst>
        </c:ser>
        <c:ser>
          <c:idx val="3"/>
          <c:order val="3"/>
          <c:tx>
            <c:strRef>
              <c:f>Avalanches_Log_Normal!$Z$52</c:f>
              <c:strCache>
                <c:ptCount val="1"/>
                <c:pt idx="0">
                  <c:v>Diff4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Avalanches_Log_Normal!$Z$53:$Z$97</c:f>
              <c:numCache>
                <c:formatCode>General</c:formatCode>
                <c:ptCount val="45"/>
                <c:pt idx="0">
                  <c:v>0.13894167011512004</c:v>
                </c:pt>
                <c:pt idx="1">
                  <c:v>0.12541095996235985</c:v>
                </c:pt>
                <c:pt idx="2">
                  <c:v>0.13890759518617002</c:v>
                </c:pt>
                <c:pt idx="3">
                  <c:v>0.15079330456111006</c:v>
                </c:pt>
                <c:pt idx="4">
                  <c:v>0.16814073526069007</c:v>
                </c:pt>
                <c:pt idx="5">
                  <c:v>0.18410131507696015</c:v>
                </c:pt>
                <c:pt idx="6">
                  <c:v>0.20059469388661988</c:v>
                </c:pt>
                <c:pt idx="7">
                  <c:v>0.21743328377625004</c:v>
                </c:pt>
                <c:pt idx="8">
                  <c:v>0.23278039487488988</c:v>
                </c:pt>
                <c:pt idx="9">
                  <c:v>0.24826207857887006</c:v>
                </c:pt>
                <c:pt idx="10">
                  <c:v>0.26519241386011982</c:v>
                </c:pt>
                <c:pt idx="11">
                  <c:v>0.28119435272748006</c:v>
                </c:pt>
                <c:pt idx="12">
                  <c:v>0.29646003556732992</c:v>
                </c:pt>
                <c:pt idx="13">
                  <c:v>0.30951194336762011</c:v>
                </c:pt>
                <c:pt idx="14">
                  <c:v>0.3199423833190298</c:v>
                </c:pt>
                <c:pt idx="15">
                  <c:v>0.32791177527255</c:v>
                </c:pt>
                <c:pt idx="16">
                  <c:v>0.33414215324191021</c:v>
                </c:pt>
                <c:pt idx="17">
                  <c:v>0.33646426160634979</c:v>
                </c:pt>
                <c:pt idx="18">
                  <c:v>0.33927786089100009</c:v>
                </c:pt>
                <c:pt idx="19">
                  <c:v>0.34354212206498991</c:v>
                </c:pt>
                <c:pt idx="20">
                  <c:v>0.34670843258878992</c:v>
                </c:pt>
                <c:pt idx="21">
                  <c:v>0.35016426606766005</c:v>
                </c:pt>
                <c:pt idx="22">
                  <c:v>0.35233906016464012</c:v>
                </c:pt>
                <c:pt idx="23">
                  <c:v>0.35396627769655997</c:v>
                </c:pt>
                <c:pt idx="24">
                  <c:v>0.35523334737003998</c:v>
                </c:pt>
                <c:pt idx="25">
                  <c:v>0.35606271577510995</c:v>
                </c:pt>
                <c:pt idx="26">
                  <c:v>0.3563891350002899</c:v>
                </c:pt>
                <c:pt idx="27">
                  <c:v>0.35477529824895981</c:v>
                </c:pt>
                <c:pt idx="28">
                  <c:v>0.35332036941859002</c:v>
                </c:pt>
                <c:pt idx="29">
                  <c:v>0.35048803113405991</c:v>
                </c:pt>
                <c:pt idx="30">
                  <c:v>0.34644725216378003</c:v>
                </c:pt>
                <c:pt idx="31">
                  <c:v>0.34254451000561992</c:v>
                </c:pt>
                <c:pt idx="32">
                  <c:v>0.33661003936362999</c:v>
                </c:pt>
                <c:pt idx="33">
                  <c:v>0.33354692406656983</c:v>
                </c:pt>
                <c:pt idx="34">
                  <c:v>0.3315239386061799</c:v>
                </c:pt>
                <c:pt idx="35">
                  <c:v>0.33010057876901988</c:v>
                </c:pt>
                <c:pt idx="36">
                  <c:v>0.32877105317828992</c:v>
                </c:pt>
                <c:pt idx="37">
                  <c:v>0.32721840766232013</c:v>
                </c:pt>
                <c:pt idx="38">
                  <c:v>0.32560057747811988</c:v>
                </c:pt>
                <c:pt idx="39">
                  <c:v>0.32391759554982014</c:v>
                </c:pt>
                <c:pt idx="40">
                  <c:v>0.32217662284413007</c:v>
                </c:pt>
                <c:pt idx="41">
                  <c:v>0.32050041036505994</c:v>
                </c:pt>
                <c:pt idx="42">
                  <c:v>0.31940155547411009</c:v>
                </c:pt>
                <c:pt idx="43">
                  <c:v>0.3182575967213499</c:v>
                </c:pt>
                <c:pt idx="44">
                  <c:v>0.31736833417488985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A1-0A43-8698-7068E1371A16}"/>
            </c:ext>
          </c:extLst>
        </c:ser>
        <c:ser>
          <c:idx val="4"/>
          <c:order val="4"/>
          <c:tx>
            <c:strRef>
              <c:f>Avalanches_Log_Normal!$AA$52</c:f>
              <c:strCache>
                <c:ptCount val="1"/>
                <c:pt idx="0">
                  <c:v>Diff5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Avalanches_Log_Normal!$AA$53:$AA$97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A1-0A43-8698-7068E1371A16}"/>
            </c:ext>
          </c:extLst>
        </c:ser>
        <c:ser>
          <c:idx val="5"/>
          <c:order val="5"/>
          <c:tx>
            <c:strRef>
              <c:f>Avalanches_Log_Normal!$AB$52</c:f>
              <c:strCache>
                <c:ptCount val="1"/>
                <c:pt idx="0">
                  <c:v>Diff6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Avalanches_Log_Normal!$AB$53:$AB$97</c:f>
              <c:numCache>
                <c:formatCode>General</c:formatCode>
                <c:ptCount val="45"/>
                <c:pt idx="0">
                  <c:v>0.77179949661291047</c:v>
                </c:pt>
                <c:pt idx="1">
                  <c:v>0.72708907621079977</c:v>
                </c:pt>
                <c:pt idx="2">
                  <c:v>0.79514739095936005</c:v>
                </c:pt>
                <c:pt idx="3">
                  <c:v>0.8450940785390797</c:v>
                </c:pt>
                <c:pt idx="4">
                  <c:v>0.91313162524317981</c:v>
                </c:pt>
                <c:pt idx="5">
                  <c:v>0.97636626875556942</c:v>
                </c:pt>
                <c:pt idx="6">
                  <c:v>1.0379617879210201</c:v>
                </c:pt>
                <c:pt idx="7">
                  <c:v>1.1017232391826504</c:v>
                </c:pt>
                <c:pt idx="8">
                  <c:v>1.1583665938517398</c:v>
                </c:pt>
                <c:pt idx="9">
                  <c:v>1.20995701082383</c:v>
                </c:pt>
                <c:pt idx="10">
                  <c:v>1.2633515384949301</c:v>
                </c:pt>
                <c:pt idx="11">
                  <c:v>1.3111014047305405</c:v>
                </c:pt>
                <c:pt idx="12">
                  <c:v>1.3566953675078595</c:v>
                </c:pt>
                <c:pt idx="13">
                  <c:v>1.3946548728822998</c:v>
                </c:pt>
                <c:pt idx="14">
                  <c:v>1.4263030401585199</c:v>
                </c:pt>
                <c:pt idx="15">
                  <c:v>1.4519258824269001</c:v>
                </c:pt>
                <c:pt idx="16">
                  <c:v>1.4752055859451296</c:v>
                </c:pt>
                <c:pt idx="17">
                  <c:v>1.4949797441916099</c:v>
                </c:pt>
                <c:pt idx="18">
                  <c:v>1.5156364932189699</c:v>
                </c:pt>
                <c:pt idx="19">
                  <c:v>1.53710866765377</c:v>
                </c:pt>
                <c:pt idx="20">
                  <c:v>1.55739194699186</c:v>
                </c:pt>
                <c:pt idx="21">
                  <c:v>1.5815228226798403</c:v>
                </c:pt>
                <c:pt idx="22">
                  <c:v>1.6019545950648104</c:v>
                </c:pt>
                <c:pt idx="23">
                  <c:v>1.62023181496677</c:v>
                </c:pt>
                <c:pt idx="24">
                  <c:v>1.6371690723316199</c:v>
                </c:pt>
                <c:pt idx="25">
                  <c:v>1.6526315459008298</c:v>
                </c:pt>
                <c:pt idx="26">
                  <c:v>1.6651724775056498</c:v>
                </c:pt>
                <c:pt idx="27">
                  <c:v>1.6767821779535494</c:v>
                </c:pt>
                <c:pt idx="28">
                  <c:v>1.68492226209879</c:v>
                </c:pt>
                <c:pt idx="29">
                  <c:v>1.69465961402376</c:v>
                </c:pt>
                <c:pt idx="30">
                  <c:v>1.7047048422553899</c:v>
                </c:pt>
                <c:pt idx="31">
                  <c:v>1.7170683143719896</c:v>
                </c:pt>
                <c:pt idx="32">
                  <c:v>1.7349746432281696</c:v>
                </c:pt>
                <c:pt idx="33">
                  <c:v>1.7426274306206202</c:v>
                </c:pt>
                <c:pt idx="34">
                  <c:v>1.7471094628234098</c:v>
                </c:pt>
                <c:pt idx="35">
                  <c:v>1.7488872089965297</c:v>
                </c:pt>
                <c:pt idx="36">
                  <c:v>1.7499968955092102</c:v>
                </c:pt>
                <c:pt idx="37">
                  <c:v>1.7540210663593996</c:v>
                </c:pt>
                <c:pt idx="38">
                  <c:v>1.7560546736503402</c:v>
                </c:pt>
                <c:pt idx="39">
                  <c:v>1.7580330107952102</c:v>
                </c:pt>
                <c:pt idx="40">
                  <c:v>1.76011313451375</c:v>
                </c:pt>
                <c:pt idx="41">
                  <c:v>1.7643374390712099</c:v>
                </c:pt>
                <c:pt idx="42">
                  <c:v>1.7678294961940102</c:v>
                </c:pt>
                <c:pt idx="43">
                  <c:v>1.7730888502554198</c:v>
                </c:pt>
                <c:pt idx="44">
                  <c:v>1.7784091038968102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A1-0A43-8698-7068E1371A16}"/>
            </c:ext>
          </c:extLst>
        </c:ser>
        <c:ser>
          <c:idx val="6"/>
          <c:order val="6"/>
          <c:tx>
            <c:strRef>
              <c:f>Avalanches_Log_Normal!$AC$52</c:f>
              <c:strCache>
                <c:ptCount val="1"/>
                <c:pt idx="0">
                  <c:v>Diff7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Avalanches_Log_Normal!$AC$53:$AC$97</c:f>
              <c:numCache>
                <c:formatCode>General</c:formatCode>
                <c:ptCount val="45"/>
                <c:pt idx="0">
                  <c:v>-1.0454255769487499</c:v>
                </c:pt>
                <c:pt idx="1">
                  <c:v>1.1975189324852495</c:v>
                </c:pt>
                <c:pt idx="2">
                  <c:v>5.3809477215409602</c:v>
                </c:pt>
                <c:pt idx="3">
                  <c:v>2.3287942131743398</c:v>
                </c:pt>
                <c:pt idx="4">
                  <c:v>4.7192949031224209</c:v>
                </c:pt>
                <c:pt idx="5">
                  <c:v>3.6695050832011802</c:v>
                </c:pt>
                <c:pt idx="6">
                  <c:v>3.3757141545556002</c:v>
                </c:pt>
                <c:pt idx="7">
                  <c:v>3.4323803569065001</c:v>
                </c:pt>
                <c:pt idx="8">
                  <c:v>3.0831357377209803</c:v>
                </c:pt>
                <c:pt idx="9">
                  <c:v>3.5536273001402403</c:v>
                </c:pt>
                <c:pt idx="10">
                  <c:v>2.2453528125775897</c:v>
                </c:pt>
                <c:pt idx="11">
                  <c:v>2.4748475813409803</c:v>
                </c:pt>
                <c:pt idx="12">
                  <c:v>2.5559431919820104</c:v>
                </c:pt>
                <c:pt idx="13">
                  <c:v>2.67216541907489</c:v>
                </c:pt>
                <c:pt idx="14">
                  <c:v>2.7173416902603003</c:v>
                </c:pt>
                <c:pt idx="15">
                  <c:v>2.7337790082099995</c:v>
                </c:pt>
                <c:pt idx="16">
                  <c:v>2.5763196020489101</c:v>
                </c:pt>
                <c:pt idx="17">
                  <c:v>2.4509526630762202</c:v>
                </c:pt>
                <c:pt idx="18">
                  <c:v>1.8472732152086699</c:v>
                </c:pt>
                <c:pt idx="19">
                  <c:v>2.0444261749994599</c:v>
                </c:pt>
                <c:pt idx="20">
                  <c:v>2.1274272539692403</c:v>
                </c:pt>
                <c:pt idx="21">
                  <c:v>2.3737318358499997</c:v>
                </c:pt>
                <c:pt idx="22">
                  <c:v>2.6013368319317003</c:v>
                </c:pt>
                <c:pt idx="23">
                  <c:v>2.7629362781057099</c:v>
                </c:pt>
                <c:pt idx="24">
                  <c:v>2.6137457713446999</c:v>
                </c:pt>
                <c:pt idx="25">
                  <c:v>2.7560594570221695</c:v>
                </c:pt>
                <c:pt idx="26">
                  <c:v>2.8483370941185902</c:v>
                </c:pt>
                <c:pt idx="27">
                  <c:v>3.0492996161796695</c:v>
                </c:pt>
                <c:pt idx="28">
                  <c:v>2.9762755885402106</c:v>
                </c:pt>
                <c:pt idx="29">
                  <c:v>2.6306702552740902</c:v>
                </c:pt>
                <c:pt idx="30">
                  <c:v>0.20210321466375003</c:v>
                </c:pt>
                <c:pt idx="31">
                  <c:v>9.4473101547139837E-2</c:v>
                </c:pt>
                <c:pt idx="32">
                  <c:v>2.1702199208170292E-2</c:v>
                </c:pt>
                <c:pt idx="33">
                  <c:v>4.4391407661999782E-2</c:v>
                </c:pt>
                <c:pt idx="34">
                  <c:v>3.4633224741820179E-2</c:v>
                </c:pt>
                <c:pt idx="35">
                  <c:v>4.9200881187319911E-2</c:v>
                </c:pt>
                <c:pt idx="36">
                  <c:v>5.1107399711830315E-2</c:v>
                </c:pt>
                <c:pt idx="37">
                  <c:v>2.5529047571459795E-2</c:v>
                </c:pt>
                <c:pt idx="38">
                  <c:v>-2.8521896237220012E-2</c:v>
                </c:pt>
                <c:pt idx="39">
                  <c:v>-4.4280214202120138E-2</c:v>
                </c:pt>
                <c:pt idx="40">
                  <c:v>-2.7574574572629906E-2</c:v>
                </c:pt>
                <c:pt idx="41">
                  <c:v>-5.6793451975199805E-2</c:v>
                </c:pt>
                <c:pt idx="42">
                  <c:v>-7.0955775499510043E-2</c:v>
                </c:pt>
                <c:pt idx="43">
                  <c:v>-7.4200704584429733E-2</c:v>
                </c:pt>
                <c:pt idx="44">
                  <c:v>-7.6255528517410021E-2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A1-0A43-8698-7068E1371A16}"/>
            </c:ext>
          </c:extLst>
        </c:ser>
        <c:ser>
          <c:idx val="7"/>
          <c:order val="7"/>
          <c:tx>
            <c:strRef>
              <c:f>Avalanches_Log_Normal!$AD$52</c:f>
              <c:strCache>
                <c:ptCount val="1"/>
                <c:pt idx="0">
                  <c:v>Diff8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Avalanches_Log_Normal!$V$53:$V$97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Avalanches_Log_Normal!$AD$53:$AD$97</c:f>
              <c:numCache>
                <c:formatCode>General</c:formatCode>
                <c:ptCount val="45"/>
                <c:pt idx="0">
                  <c:v>0.14599795807744997</c:v>
                </c:pt>
                <c:pt idx="1">
                  <c:v>0.13495540524402982</c:v>
                </c:pt>
                <c:pt idx="2">
                  <c:v>0.15185925311152015</c:v>
                </c:pt>
                <c:pt idx="3">
                  <c:v>0.16568047950768006</c:v>
                </c:pt>
                <c:pt idx="4">
                  <c:v>0.18501485564534015</c:v>
                </c:pt>
                <c:pt idx="5">
                  <c:v>0.20320009547334017</c:v>
                </c:pt>
                <c:pt idx="6">
                  <c:v>0.22195107825316995</c:v>
                </c:pt>
                <c:pt idx="7">
                  <c:v>0.24220586842940017</c:v>
                </c:pt>
                <c:pt idx="8">
                  <c:v>0.26119019773871988</c:v>
                </c:pt>
                <c:pt idx="9">
                  <c:v>0.2787141506692099</c:v>
                </c:pt>
                <c:pt idx="10">
                  <c:v>0.2975579258463299</c:v>
                </c:pt>
                <c:pt idx="11">
                  <c:v>0.31612511949761002</c:v>
                </c:pt>
                <c:pt idx="12">
                  <c:v>0.33542176366116006</c:v>
                </c:pt>
                <c:pt idx="13">
                  <c:v>0.35273857029158995</c:v>
                </c:pt>
                <c:pt idx="14">
                  <c:v>0.36775712905714997</c:v>
                </c:pt>
                <c:pt idx="15">
                  <c:v>0.38064891646154009</c:v>
                </c:pt>
                <c:pt idx="16">
                  <c:v>0.39240065452142003</c:v>
                </c:pt>
                <c:pt idx="17">
                  <c:v>0.40018977067936001</c:v>
                </c:pt>
                <c:pt idx="18">
                  <c:v>0.40962567629438995</c:v>
                </c:pt>
                <c:pt idx="19">
                  <c:v>0.42137033689132997</c:v>
                </c:pt>
                <c:pt idx="20">
                  <c:v>0.4327185372965201</c:v>
                </c:pt>
                <c:pt idx="21">
                  <c:v>0.44752511757715996</c:v>
                </c:pt>
                <c:pt idx="22">
                  <c:v>0.46017670923884979</c:v>
                </c:pt>
                <c:pt idx="23">
                  <c:v>0.47142114047325001</c:v>
                </c:pt>
                <c:pt idx="24">
                  <c:v>0.48161347620197015</c:v>
                </c:pt>
                <c:pt idx="25">
                  <c:v>0.49097798520842995</c:v>
                </c:pt>
                <c:pt idx="26">
                  <c:v>0.49775754281064</c:v>
                </c:pt>
                <c:pt idx="27">
                  <c:v>0.50173290786026992</c:v>
                </c:pt>
                <c:pt idx="28">
                  <c:v>0.50507846928003985</c:v>
                </c:pt>
                <c:pt idx="29">
                  <c:v>0.50599048570565008</c:v>
                </c:pt>
                <c:pt idx="30">
                  <c:v>0.50317065092111002</c:v>
                </c:pt>
                <c:pt idx="31">
                  <c:v>0.4995790114208698</c:v>
                </c:pt>
                <c:pt idx="32">
                  <c:v>0.49111531324127999</c:v>
                </c:pt>
                <c:pt idx="33">
                  <c:v>0.48746908124638999</c:v>
                </c:pt>
                <c:pt idx="34">
                  <c:v>0.48518352755802985</c:v>
                </c:pt>
                <c:pt idx="35">
                  <c:v>0.4831564148769798</c:v>
                </c:pt>
                <c:pt idx="36">
                  <c:v>0.48122473648340991</c:v>
                </c:pt>
                <c:pt idx="37">
                  <c:v>0.47877720131577006</c:v>
                </c:pt>
                <c:pt idx="38">
                  <c:v>0.47640693075253004</c:v>
                </c:pt>
                <c:pt idx="39">
                  <c:v>0.47436014809049976</c:v>
                </c:pt>
                <c:pt idx="40">
                  <c:v>0.47231383336553989</c:v>
                </c:pt>
                <c:pt idx="41">
                  <c:v>0.47068419182199017</c:v>
                </c:pt>
                <c:pt idx="42">
                  <c:v>0.47050995278834984</c:v>
                </c:pt>
                <c:pt idx="43">
                  <c:v>0.47415342312724995</c:v>
                </c:pt>
                <c:pt idx="44">
                  <c:v>0.47892387399294023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1-0A43-8698-7068E1371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797951"/>
        <c:axId val="1258982799"/>
      </c:scatterChart>
      <c:valAx>
        <c:axId val="126279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82799"/>
        <c:crosses val="autoZero"/>
        <c:crossBetween val="midCat"/>
      </c:valAx>
      <c:valAx>
        <c:axId val="125898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97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254000</xdr:colOff>
      <xdr:row>61</xdr:row>
      <xdr:rowOff>50800</xdr:rowOff>
    </xdr:from>
    <xdr:to>
      <xdr:col>145</xdr:col>
      <xdr:colOff>584201</xdr:colOff>
      <xdr:row>157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A6E59A7-5227-BFD4-B6B7-2C86FDB03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148</xdr:col>
      <xdr:colOff>292100</xdr:colOff>
      <xdr:row>20</xdr:row>
      <xdr:rowOff>50800</xdr:rowOff>
    </xdr:from>
    <xdr:to>
      <xdr:col>174</xdr:col>
      <xdr:colOff>152400</xdr:colOff>
      <xdr:row>95</xdr:row>
      <xdr:rowOff>135466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13CC43-76A9-6B37-41FE-27F6A6C96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69850</xdr:colOff>
      <xdr:row>5</xdr:row>
      <xdr:rowOff>6350</xdr:rowOff>
    </xdr:from>
    <xdr:to>
      <xdr:col>70</xdr:col>
      <xdr:colOff>444500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54CB5-7135-6E2C-9591-D33E668E2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209550</xdr:colOff>
      <xdr:row>56</xdr:row>
      <xdr:rowOff>95250</xdr:rowOff>
    </xdr:from>
    <xdr:to>
      <xdr:col>68</xdr:col>
      <xdr:colOff>762000</xdr:colOff>
      <xdr:row>96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342F2F-FC3C-1040-9943-A6525C296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158750</xdr:colOff>
      <xdr:row>180</xdr:row>
      <xdr:rowOff>50800</xdr:rowOff>
    </xdr:from>
    <xdr:to>
      <xdr:col>47</xdr:col>
      <xdr:colOff>203200</xdr:colOff>
      <xdr:row>226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7D69F-C84B-6A74-33A1-B4088BD51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654050</xdr:colOff>
      <xdr:row>230</xdr:row>
      <xdr:rowOff>69850</xdr:rowOff>
    </xdr:from>
    <xdr:to>
      <xdr:col>64</xdr:col>
      <xdr:colOff>317500</xdr:colOff>
      <xdr:row>273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06E3F4-F403-8EE6-78AD-611D5B459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114300</xdr:colOff>
      <xdr:row>6</xdr:row>
      <xdr:rowOff>133350</xdr:rowOff>
    </xdr:from>
    <xdr:to>
      <xdr:col>48</xdr:col>
      <xdr:colOff>165100</xdr:colOff>
      <xdr:row>40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E24AE-9395-8C60-AEC5-2AA919D32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321324</xdr:colOff>
      <xdr:row>1</xdr:row>
      <xdr:rowOff>609906</xdr:rowOff>
    </xdr:from>
    <xdr:to>
      <xdr:col>89</xdr:col>
      <xdr:colOff>464634</xdr:colOff>
      <xdr:row>41</xdr:row>
      <xdr:rowOff>168314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82E01-D761-8C0F-D5D0-2DE57AF94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139700</xdr:colOff>
      <xdr:row>1</xdr:row>
      <xdr:rowOff>285750</xdr:rowOff>
    </xdr:from>
    <xdr:to>
      <xdr:col>66</xdr:col>
      <xdr:colOff>622300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FE86C3-710A-529C-8F59-C49A4B29F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647700</xdr:colOff>
      <xdr:row>52</xdr:row>
      <xdr:rowOff>152400</xdr:rowOff>
    </xdr:from>
    <xdr:to>
      <xdr:col>98</xdr:col>
      <xdr:colOff>254000</xdr:colOff>
      <xdr:row>90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140BC-2BF6-DF6A-C9AA-FDCA1C143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927100</xdr:colOff>
      <xdr:row>0</xdr:row>
      <xdr:rowOff>38101</xdr:rowOff>
    </xdr:from>
    <xdr:to>
      <xdr:col>48</xdr:col>
      <xdr:colOff>643467</xdr:colOff>
      <xdr:row>45</xdr:row>
      <xdr:rowOff>84669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317E7E-46AD-269B-8A5F-17079B32C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372533</xdr:colOff>
      <xdr:row>48</xdr:row>
      <xdr:rowOff>67733</xdr:rowOff>
    </xdr:from>
    <xdr:to>
      <xdr:col>69</xdr:col>
      <xdr:colOff>575733</xdr:colOff>
      <xdr:row>100</xdr:row>
      <xdr:rowOff>135466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F2BC18-F91B-2B8E-142C-8206E83EE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990601</xdr:colOff>
      <xdr:row>7</xdr:row>
      <xdr:rowOff>0</xdr:rowOff>
    </xdr:from>
    <xdr:to>
      <xdr:col>59</xdr:col>
      <xdr:colOff>592667</xdr:colOff>
      <xdr:row>38</xdr:row>
      <xdr:rowOff>33866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E69EEE-C8F7-3395-1300-E73326660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211667</xdr:colOff>
      <xdr:row>2</xdr:row>
      <xdr:rowOff>186265</xdr:rowOff>
    </xdr:from>
    <xdr:to>
      <xdr:col>65</xdr:col>
      <xdr:colOff>50800</xdr:colOff>
      <xdr:row>38</xdr:row>
      <xdr:rowOff>203199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44D3818-B2E9-2218-3819-BC5228DB7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296334</xdr:colOff>
      <xdr:row>2</xdr:row>
      <xdr:rowOff>67733</xdr:rowOff>
    </xdr:from>
    <xdr:to>
      <xdr:col>73</xdr:col>
      <xdr:colOff>270933</xdr:colOff>
      <xdr:row>45</xdr:row>
      <xdr:rowOff>186267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7BC58C2-FF2C-8302-414D-F003574E9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8468</xdr:colOff>
      <xdr:row>1</xdr:row>
      <xdr:rowOff>186265</xdr:rowOff>
    </xdr:from>
    <xdr:to>
      <xdr:col>84</xdr:col>
      <xdr:colOff>220134</xdr:colOff>
      <xdr:row>34</xdr:row>
      <xdr:rowOff>118531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1385055-BB1F-1815-8E75-702A335BB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702733</xdr:colOff>
      <xdr:row>36</xdr:row>
      <xdr:rowOff>67734</xdr:rowOff>
    </xdr:from>
    <xdr:to>
      <xdr:col>83</xdr:col>
      <xdr:colOff>296333</xdr:colOff>
      <xdr:row>48</xdr:row>
      <xdr:rowOff>169334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1D722D9-3998-2671-75DC-09B843E77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81</xdr:col>
      <xdr:colOff>719666</xdr:colOff>
      <xdr:row>32</xdr:row>
      <xdr:rowOff>67733</xdr:rowOff>
    </xdr:from>
    <xdr:to>
      <xdr:col>87</xdr:col>
      <xdr:colOff>313266</xdr:colOff>
      <xdr:row>44</xdr:row>
      <xdr:rowOff>169333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838975-93BA-2923-0B18-EA18E01FC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77</xdr:col>
      <xdr:colOff>770466</xdr:colOff>
      <xdr:row>49</xdr:row>
      <xdr:rowOff>203199</xdr:rowOff>
    </xdr:from>
    <xdr:to>
      <xdr:col>83</xdr:col>
      <xdr:colOff>364066</xdr:colOff>
      <xdr:row>62</xdr:row>
      <xdr:rowOff>84666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324BE4C-F775-170D-9E01-BD2C90BE6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71</xdr:col>
      <xdr:colOff>702732</xdr:colOff>
      <xdr:row>50</xdr:row>
      <xdr:rowOff>16933</xdr:rowOff>
    </xdr:from>
    <xdr:to>
      <xdr:col>77</xdr:col>
      <xdr:colOff>296332</xdr:colOff>
      <xdr:row>62</xdr:row>
      <xdr:rowOff>118533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4120DA2-5A83-7EA4-02B4-F8774FD55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84</xdr:col>
      <xdr:colOff>584200</xdr:colOff>
      <xdr:row>4</xdr:row>
      <xdr:rowOff>16933</xdr:rowOff>
    </xdr:from>
    <xdr:to>
      <xdr:col>90</xdr:col>
      <xdr:colOff>177800</xdr:colOff>
      <xdr:row>16</xdr:row>
      <xdr:rowOff>118533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A96CEF3-0626-D001-B720-1192ABFE2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431799</xdr:colOff>
      <xdr:row>0</xdr:row>
      <xdr:rowOff>84666</xdr:rowOff>
    </xdr:from>
    <xdr:to>
      <xdr:col>55</xdr:col>
      <xdr:colOff>203199</xdr:colOff>
      <xdr:row>21</xdr:row>
      <xdr:rowOff>84667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F1F47E4-5CE4-F48D-5A02-4962C1AA8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186266</xdr:colOff>
      <xdr:row>1</xdr:row>
      <xdr:rowOff>203196</xdr:rowOff>
    </xdr:from>
    <xdr:to>
      <xdr:col>43</xdr:col>
      <xdr:colOff>84668</xdr:colOff>
      <xdr:row>62</xdr:row>
      <xdr:rowOff>152396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97400-CFD6-73B5-9CC3-82688E0E1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793750</xdr:colOff>
      <xdr:row>2</xdr:row>
      <xdr:rowOff>114300</xdr:rowOff>
    </xdr:from>
    <xdr:to>
      <xdr:col>30</xdr:col>
      <xdr:colOff>368300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DEF07B-B454-7775-43C2-6C7BC0981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</xdr:colOff>
      <xdr:row>49</xdr:row>
      <xdr:rowOff>139700</xdr:rowOff>
    </xdr:from>
    <xdr:to>
      <xdr:col>29</xdr:col>
      <xdr:colOff>711200</xdr:colOff>
      <xdr:row>81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03976A-80CC-2ABC-3872-58EBA147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190500</xdr:rowOff>
    </xdr:from>
    <xdr:to>
      <xdr:col>51</xdr:col>
      <xdr:colOff>419100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2A34E-56AE-F471-AEDD-2C6CC994E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107950</xdr:colOff>
      <xdr:row>4</xdr:row>
      <xdr:rowOff>127000</xdr:rowOff>
    </xdr:from>
    <xdr:to>
      <xdr:col>83</xdr:col>
      <xdr:colOff>152400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A3B79F-1E85-56BD-B009-90AFE0B6A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102</xdr:col>
      <xdr:colOff>304800</xdr:colOff>
      <xdr:row>4</xdr:row>
      <xdr:rowOff>50800</xdr:rowOff>
    </xdr:from>
    <xdr:to>
      <xdr:col>116</xdr:col>
      <xdr:colOff>622300</xdr:colOff>
      <xdr:row>42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8A2603-9E11-A7B5-BFC8-2CCA74759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461928</xdr:colOff>
      <xdr:row>0</xdr:row>
      <xdr:rowOff>147246</xdr:rowOff>
    </xdr:from>
    <xdr:to>
      <xdr:col>77</xdr:col>
      <xdr:colOff>276088</xdr:colOff>
      <xdr:row>49</xdr:row>
      <xdr:rowOff>96344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300FA6-E7ED-8BBD-7798-975ABD699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833434</xdr:colOff>
      <xdr:row>99</xdr:row>
      <xdr:rowOff>0</xdr:rowOff>
    </xdr:from>
    <xdr:to>
      <xdr:col>66</xdr:col>
      <xdr:colOff>515937</xdr:colOff>
      <xdr:row>145</xdr:row>
      <xdr:rowOff>99220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D15602-BB8D-FBAD-4B2E-5467C4C6A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303610</xdr:colOff>
      <xdr:row>151</xdr:row>
      <xdr:rowOff>106758</xdr:rowOff>
    </xdr:from>
    <xdr:to>
      <xdr:col>58</xdr:col>
      <xdr:colOff>357187</xdr:colOff>
      <xdr:row>187</xdr:row>
      <xdr:rowOff>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92393F-317B-E213-6704-987C0EE73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2617276</xdr:colOff>
      <xdr:row>5</xdr:row>
      <xdr:rowOff>102094</xdr:rowOff>
    </xdr:from>
    <xdr:to>
      <xdr:col>94</xdr:col>
      <xdr:colOff>658872</xdr:colOff>
      <xdr:row>38</xdr:row>
      <xdr:rowOff>94553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734C4-B519-5F10-C229-8CF738B82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79</xdr:col>
      <xdr:colOff>544121</xdr:colOff>
      <xdr:row>41</xdr:row>
      <xdr:rowOff>128842</xdr:rowOff>
    </xdr:from>
    <xdr:to>
      <xdr:col>88</xdr:col>
      <xdr:colOff>717826</xdr:colOff>
      <xdr:row>83</xdr:row>
      <xdr:rowOff>87740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56DB2-A13A-374A-8ADC-054A60D49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493276</xdr:colOff>
      <xdr:row>157</xdr:row>
      <xdr:rowOff>137672</xdr:rowOff>
    </xdr:from>
    <xdr:to>
      <xdr:col>36</xdr:col>
      <xdr:colOff>607391</xdr:colOff>
      <xdr:row>213</xdr:row>
      <xdr:rowOff>147245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2E341E-C216-D254-22F9-8286EC0B1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493274</xdr:colOff>
      <xdr:row>127</xdr:row>
      <xdr:rowOff>119270</xdr:rowOff>
    </xdr:from>
    <xdr:to>
      <xdr:col>28</xdr:col>
      <xdr:colOff>18406</xdr:colOff>
      <xdr:row>157</xdr:row>
      <xdr:rowOff>220869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262E64-51C3-B24A-D866-A3BF87358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76</xdr:col>
      <xdr:colOff>750955</xdr:colOff>
      <xdr:row>50</xdr:row>
      <xdr:rowOff>229705</xdr:rowOff>
    </xdr:from>
    <xdr:to>
      <xdr:col>91</xdr:col>
      <xdr:colOff>184058</xdr:colOff>
      <xdr:row>93</xdr:row>
      <xdr:rowOff>165653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56F5B9-9DA0-2D26-8753-5258F4384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318420</xdr:colOff>
      <xdr:row>60</xdr:row>
      <xdr:rowOff>248109</xdr:rowOff>
    </xdr:from>
    <xdr:to>
      <xdr:col>42</xdr:col>
      <xdr:colOff>809854</xdr:colOff>
      <xdr:row>88</xdr:row>
      <xdr:rowOff>220869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83AE691-63EC-AD9F-828B-5F9AE1ECA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eia.gov/international/data/worl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3555-3269-2A46-AF7E-FA5085AC412A}">
  <dimension ref="A1:EJ103"/>
  <sheetViews>
    <sheetView topLeftCell="BM5" zoomScale="75" zoomScaleNormal="75" workbookViewId="0">
      <selection activeCell="BU59" sqref="BU59"/>
    </sheetView>
  </sheetViews>
  <sheetFormatPr baseColWidth="10" defaultRowHeight="16"/>
  <cols>
    <col min="1" max="1" width="13.83203125" customWidth="1"/>
    <col min="2" max="2" width="12" customWidth="1"/>
    <col min="5" max="5" width="13.1640625" customWidth="1"/>
    <col min="17" max="17" width="19.33203125" customWidth="1"/>
    <col min="18" max="18" width="17.83203125" customWidth="1"/>
    <col min="19" max="28" width="16.33203125" customWidth="1"/>
    <col min="29" max="29" width="11" customWidth="1"/>
    <col min="30" max="30" width="16.33203125" customWidth="1"/>
    <col min="31" max="31" width="24.6640625" customWidth="1"/>
    <col min="32" max="33" width="18.5" customWidth="1"/>
    <col min="34" max="34" width="18.5" style="34" customWidth="1"/>
    <col min="35" max="38" width="23.6640625" customWidth="1"/>
    <col min="39" max="39" width="16" customWidth="1"/>
    <col min="40" max="40" width="18.1640625" customWidth="1"/>
    <col min="41" max="41" width="15.6640625" customWidth="1"/>
    <col min="42" max="42" width="24.33203125" customWidth="1"/>
    <col min="43" max="43" width="16.33203125" customWidth="1"/>
    <col min="44" max="44" width="15" customWidth="1"/>
    <col min="45" max="45" width="14.1640625" customWidth="1"/>
    <col min="46" max="46" width="13.83203125" customWidth="1"/>
    <col min="47" max="47" width="17.1640625" customWidth="1"/>
    <col min="48" max="48" width="14.5" customWidth="1"/>
    <col min="49" max="49" width="15.33203125" customWidth="1"/>
    <col min="50" max="50" width="15.6640625" customWidth="1"/>
    <col min="51" max="51" width="17.1640625" customWidth="1"/>
    <col min="52" max="52" width="16.6640625" customWidth="1"/>
    <col min="53" max="53" width="18.83203125" customWidth="1"/>
    <col min="54" max="55" width="17.83203125" customWidth="1"/>
    <col min="56" max="56" width="19" customWidth="1"/>
    <col min="57" max="58" width="14.1640625" customWidth="1"/>
    <col min="59" max="59" width="38.83203125" customWidth="1"/>
    <col min="60" max="63" width="14.1640625" customWidth="1"/>
    <col min="78" max="78" width="15.6640625" customWidth="1"/>
    <col min="80" max="80" width="17.33203125" customWidth="1"/>
    <col min="81" max="81" width="27.6640625" customWidth="1"/>
    <col min="82" max="82" width="18.5" customWidth="1"/>
    <col min="83" max="83" width="21.1640625" customWidth="1"/>
    <col min="84" max="84" width="16.33203125" customWidth="1"/>
    <col min="85" max="85" width="13.83203125" customWidth="1"/>
    <col min="86" max="86" width="15.33203125" customWidth="1"/>
    <col min="87" max="87" width="10.5" customWidth="1"/>
    <col min="88" max="88" width="14.33203125" customWidth="1"/>
    <col min="89" max="89" width="11.6640625" customWidth="1"/>
    <col min="90" max="90" width="14.83203125" customWidth="1"/>
    <col min="91" max="92" width="21.5" customWidth="1"/>
    <col min="96" max="96" width="12.83203125" customWidth="1"/>
    <col min="97" max="97" width="12" customWidth="1"/>
    <col min="119" max="119" width="11.83203125" bestFit="1" customWidth="1"/>
    <col min="126" max="126" width="27.6640625" customWidth="1"/>
    <col min="127" max="127" width="29.6640625" customWidth="1"/>
    <col min="128" max="128" width="28.33203125" customWidth="1"/>
    <col min="129" max="129" width="50" customWidth="1"/>
    <col min="130" max="130" width="22.33203125" customWidth="1"/>
    <col min="131" max="131" width="46.1640625" customWidth="1"/>
    <col min="139" max="139" width="29.83203125" customWidth="1"/>
  </cols>
  <sheetData>
    <row r="1" spans="1:140" ht="38" customHeight="1">
      <c r="A1" s="1" t="s">
        <v>0</v>
      </c>
      <c r="B1" s="2"/>
      <c r="C1" s="2"/>
      <c r="D1" s="2" t="s">
        <v>128</v>
      </c>
      <c r="E1" s="2"/>
      <c r="F1" s="2"/>
      <c r="G1" s="2"/>
      <c r="H1" s="2"/>
      <c r="I1" s="3"/>
      <c r="J1" s="3"/>
      <c r="K1" s="2"/>
      <c r="L1" s="2"/>
      <c r="M1" s="2"/>
      <c r="N1" s="2"/>
      <c r="O1" s="2"/>
      <c r="P1" s="2"/>
      <c r="AE1" s="39" t="s">
        <v>79</v>
      </c>
      <c r="AF1" s="39" t="s">
        <v>78</v>
      </c>
      <c r="AG1" s="34" t="s">
        <v>80</v>
      </c>
      <c r="AH1" s="34" t="s">
        <v>80</v>
      </c>
      <c r="AI1" s="39" t="s">
        <v>78</v>
      </c>
      <c r="AJ1" s="39" t="s">
        <v>79</v>
      </c>
      <c r="AM1" t="s">
        <v>50</v>
      </c>
      <c r="BP1" t="s">
        <v>51</v>
      </c>
      <c r="CI1" s="41"/>
      <c r="DP1" t="s">
        <v>51</v>
      </c>
    </row>
    <row r="2" spans="1:140">
      <c r="A2" s="124" t="s">
        <v>1</v>
      </c>
      <c r="B2" s="124" t="s">
        <v>2</v>
      </c>
      <c r="C2" s="124"/>
      <c r="D2" s="124"/>
      <c r="E2" s="124"/>
      <c r="F2" s="124" t="s">
        <v>3</v>
      </c>
      <c r="G2" s="124"/>
      <c r="H2" s="124"/>
      <c r="I2" s="124"/>
      <c r="J2" s="124" t="s">
        <v>4</v>
      </c>
      <c r="K2" s="124"/>
      <c r="L2" s="124"/>
      <c r="M2" s="124"/>
      <c r="N2" s="125" t="s">
        <v>90</v>
      </c>
      <c r="O2" s="125"/>
      <c r="P2" s="125"/>
      <c r="T2" t="s">
        <v>89</v>
      </c>
      <c r="U2" t="s">
        <v>61</v>
      </c>
      <c r="V2" t="s">
        <v>57</v>
      </c>
      <c r="W2" t="s">
        <v>58</v>
      </c>
      <c r="X2" t="s">
        <v>71</v>
      </c>
      <c r="Y2" t="s">
        <v>119</v>
      </c>
      <c r="Z2" t="s">
        <v>65</v>
      </c>
      <c r="AA2" t="s">
        <v>66</v>
      </c>
      <c r="AB2" t="s">
        <v>67</v>
      </c>
      <c r="AC2" t="s">
        <v>68</v>
      </c>
      <c r="AD2" s="9"/>
      <c r="AE2" s="9" t="s">
        <v>76</v>
      </c>
      <c r="AF2" s="39" t="s">
        <v>77</v>
      </c>
      <c r="AG2" s="34" t="s">
        <v>81</v>
      </c>
      <c r="AH2" s="34" t="s">
        <v>81</v>
      </c>
      <c r="AI2" s="39" t="s">
        <v>72</v>
      </c>
      <c r="AJ2" s="39" t="s">
        <v>71</v>
      </c>
      <c r="AM2" s="124" t="s">
        <v>2</v>
      </c>
      <c r="AN2" s="124"/>
      <c r="AO2" s="124"/>
      <c r="AP2" s="124"/>
      <c r="AQ2" s="124" t="s">
        <v>3</v>
      </c>
      <c r="AR2" s="124"/>
      <c r="AS2" s="124"/>
      <c r="AT2" s="124"/>
      <c r="AU2" s="124" t="s">
        <v>4</v>
      </c>
      <c r="AV2" s="124"/>
      <c r="AW2" s="124"/>
      <c r="AX2" s="124"/>
      <c r="AY2" s="125" t="s">
        <v>90</v>
      </c>
      <c r="AZ2" s="125"/>
      <c r="BA2" s="125"/>
      <c r="BB2" s="9" t="s">
        <v>10</v>
      </c>
      <c r="BC2" s="9" t="s">
        <v>11</v>
      </c>
      <c r="BD2" s="9" t="s">
        <v>12</v>
      </c>
      <c r="BE2" t="s">
        <v>64</v>
      </c>
      <c r="BF2" t="s">
        <v>61</v>
      </c>
      <c r="BG2" t="s">
        <v>57</v>
      </c>
      <c r="BH2" t="s">
        <v>58</v>
      </c>
      <c r="BI2" t="s">
        <v>71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s="9"/>
      <c r="BP2" s="124" t="s">
        <v>2</v>
      </c>
      <c r="BQ2" s="124"/>
      <c r="BR2" s="124"/>
      <c r="BS2" s="124"/>
      <c r="BT2" s="124" t="s">
        <v>3</v>
      </c>
      <c r="BU2" s="124"/>
      <c r="BV2" s="124"/>
      <c r="BW2" s="124"/>
      <c r="BX2" s="124" t="s">
        <v>4</v>
      </c>
      <c r="BY2" s="124"/>
      <c r="BZ2" s="124"/>
      <c r="CA2" s="124"/>
      <c r="CB2" s="125" t="s">
        <v>90</v>
      </c>
      <c r="CC2" s="125"/>
      <c r="CD2" s="125"/>
      <c r="CE2" t="s">
        <v>88</v>
      </c>
      <c r="CF2" t="s">
        <v>61</v>
      </c>
      <c r="CG2" t="s">
        <v>57</v>
      </c>
      <c r="CH2" t="s">
        <v>58</v>
      </c>
      <c r="CI2" s="41" t="s">
        <v>71</v>
      </c>
      <c r="CJ2" t="s">
        <v>121</v>
      </c>
      <c r="CK2" t="s">
        <v>65</v>
      </c>
      <c r="CL2" t="s">
        <v>66</v>
      </c>
      <c r="CM2" t="s">
        <v>67</v>
      </c>
      <c r="CN2" t="s">
        <v>68</v>
      </c>
      <c r="CR2" s="9"/>
      <c r="DP2" s="126" t="s">
        <v>2</v>
      </c>
      <c r="DQ2" s="127"/>
      <c r="DR2" s="127"/>
      <c r="DS2" s="128"/>
      <c r="DT2" s="126" t="s">
        <v>3</v>
      </c>
      <c r="DU2" s="127"/>
      <c r="DV2" s="127"/>
      <c r="DW2" s="128"/>
      <c r="DX2" s="126" t="s">
        <v>4</v>
      </c>
      <c r="DY2" s="127"/>
      <c r="DZ2" s="127"/>
      <c r="EA2" s="128"/>
      <c r="EB2" s="125" t="s">
        <v>90</v>
      </c>
      <c r="EC2" s="125"/>
      <c r="ED2" s="125"/>
      <c r="EE2" t="s">
        <v>61</v>
      </c>
      <c r="EF2" t="s">
        <v>57</v>
      </c>
      <c r="EG2" t="s">
        <v>58</v>
      </c>
      <c r="EI2" t="s">
        <v>88</v>
      </c>
    </row>
    <row r="3" spans="1:140" ht="85">
      <c r="A3" s="124"/>
      <c r="B3" s="4" t="s">
        <v>5</v>
      </c>
      <c r="C3" s="5" t="s">
        <v>6</v>
      </c>
      <c r="D3" s="5" t="s">
        <v>7</v>
      </c>
      <c r="E3" s="5" t="s">
        <v>8</v>
      </c>
      <c r="F3" s="4" t="s">
        <v>5</v>
      </c>
      <c r="G3" s="5" t="s">
        <v>6</v>
      </c>
      <c r="H3" s="5" t="s">
        <v>7</v>
      </c>
      <c r="I3" s="5" t="s">
        <v>8</v>
      </c>
      <c r="J3" s="4" t="s">
        <v>5</v>
      </c>
      <c r="K3" s="5" t="s">
        <v>6</v>
      </c>
      <c r="L3" s="5" t="s">
        <v>7</v>
      </c>
      <c r="M3" s="5" t="s">
        <v>8</v>
      </c>
      <c r="N3" s="47" t="s">
        <v>91</v>
      </c>
      <c r="O3" s="47" t="s">
        <v>92</v>
      </c>
      <c r="P3" s="47" t="s">
        <v>93</v>
      </c>
      <c r="Q3" s="9" t="s">
        <v>10</v>
      </c>
      <c r="R3" s="9" t="s">
        <v>11</v>
      </c>
      <c r="S3" s="9" t="s">
        <v>12</v>
      </c>
      <c r="T3" s="9" t="s">
        <v>120</v>
      </c>
      <c r="AE3">
        <f>AI28/AE28</f>
        <v>7.3189535996810448E-7</v>
      </c>
      <c r="AF3" s="39"/>
      <c r="AG3" s="39"/>
      <c r="AI3" s="39"/>
      <c r="AJ3" s="39"/>
      <c r="AM3" s="4" t="s">
        <v>129</v>
      </c>
      <c r="AN3" s="5" t="s">
        <v>130</v>
      </c>
      <c r="AO3" s="5" t="s">
        <v>131</v>
      </c>
      <c r="AP3" s="5" t="s">
        <v>132</v>
      </c>
      <c r="AQ3" s="4" t="s">
        <v>133</v>
      </c>
      <c r="AR3" s="5" t="s">
        <v>130</v>
      </c>
      <c r="AS3" s="5" t="s">
        <v>134</v>
      </c>
      <c r="AT3" s="5" t="s">
        <v>132</v>
      </c>
      <c r="AU3" s="4" t="s">
        <v>133</v>
      </c>
      <c r="AV3" s="5" t="s">
        <v>135</v>
      </c>
      <c r="AW3" s="5" t="s">
        <v>134</v>
      </c>
      <c r="AX3" s="5" t="s">
        <v>136</v>
      </c>
      <c r="AY3" s="47" t="s">
        <v>152</v>
      </c>
      <c r="AZ3" s="47" t="s">
        <v>153</v>
      </c>
      <c r="BA3" s="47" t="s">
        <v>154</v>
      </c>
      <c r="BB3" s="33"/>
      <c r="BC3" s="33"/>
      <c r="BD3" s="33"/>
      <c r="BP3" s="5" t="s">
        <v>6</v>
      </c>
      <c r="BQ3" s="5" t="s">
        <v>7</v>
      </c>
      <c r="BR3" s="5" t="s">
        <v>8</v>
      </c>
      <c r="BS3" s="4" t="s">
        <v>5</v>
      </c>
      <c r="BT3" s="5" t="s">
        <v>6</v>
      </c>
      <c r="BU3" s="5" t="s">
        <v>7</v>
      </c>
      <c r="BV3" s="5" t="s">
        <v>8</v>
      </c>
      <c r="BW3" s="4" t="s">
        <v>5</v>
      </c>
      <c r="BX3" s="5" t="s">
        <v>6</v>
      </c>
      <c r="BY3" s="5" t="s">
        <v>7</v>
      </c>
      <c r="BZ3" s="5" t="s">
        <v>8</v>
      </c>
      <c r="CA3" s="4" t="s">
        <v>5</v>
      </c>
      <c r="CB3" s="47" t="s">
        <v>91</v>
      </c>
      <c r="CC3" s="47" t="s">
        <v>92</v>
      </c>
      <c r="CD3" s="47" t="s">
        <v>93</v>
      </c>
      <c r="CE3" s="9" t="s">
        <v>10</v>
      </c>
      <c r="CF3" s="9" t="s">
        <v>11</v>
      </c>
      <c r="CG3" s="9" t="s">
        <v>12</v>
      </c>
      <c r="CH3" s="9"/>
      <c r="CL3" s="41"/>
      <c r="CM3" s="46" t="s">
        <v>87</v>
      </c>
      <c r="DP3" s="4" t="s">
        <v>5</v>
      </c>
      <c r="DQ3" s="5" t="s">
        <v>6</v>
      </c>
      <c r="DR3" s="5" t="s">
        <v>7</v>
      </c>
      <c r="DS3" s="5" t="s">
        <v>8</v>
      </c>
      <c r="DT3" s="4" t="s">
        <v>5</v>
      </c>
      <c r="DU3" s="5" t="s">
        <v>6</v>
      </c>
      <c r="DV3" s="5" t="s">
        <v>7</v>
      </c>
      <c r="DW3" s="5" t="s">
        <v>8</v>
      </c>
      <c r="DX3" s="4" t="s">
        <v>5</v>
      </c>
      <c r="DY3" s="5" t="s">
        <v>6</v>
      </c>
      <c r="DZ3" s="5" t="s">
        <v>7</v>
      </c>
      <c r="EA3" s="5" t="s">
        <v>8</v>
      </c>
      <c r="EB3" s="47" t="s">
        <v>91</v>
      </c>
      <c r="EC3" s="47" t="s">
        <v>92</v>
      </c>
      <c r="ED3" s="47" t="s">
        <v>93</v>
      </c>
      <c r="EI3" t="s">
        <v>87</v>
      </c>
    </row>
    <row r="4" spans="1:140" ht="98">
      <c r="A4" s="6"/>
      <c r="B4" s="2" t="s">
        <v>9</v>
      </c>
      <c r="C4" s="2" t="s">
        <v>9</v>
      </c>
      <c r="D4" s="2" t="s">
        <v>9</v>
      </c>
      <c r="E4" s="2" t="s">
        <v>9</v>
      </c>
      <c r="F4" s="2" t="s">
        <v>9</v>
      </c>
      <c r="G4" s="2" t="s">
        <v>9</v>
      </c>
      <c r="H4" s="2" t="s">
        <v>9</v>
      </c>
      <c r="I4" s="2" t="s">
        <v>9</v>
      </c>
      <c r="J4" s="2" t="s">
        <v>9</v>
      </c>
      <c r="K4" s="2" t="s">
        <v>9</v>
      </c>
      <c r="L4" s="2" t="s">
        <v>9</v>
      </c>
      <c r="M4" s="2" t="s">
        <v>9</v>
      </c>
      <c r="N4" s="2" t="s">
        <v>9</v>
      </c>
      <c r="O4" s="2" t="s">
        <v>9</v>
      </c>
      <c r="P4" s="2" t="s">
        <v>9</v>
      </c>
      <c r="Q4" s="8" t="s">
        <v>148</v>
      </c>
      <c r="R4" s="8" t="s">
        <v>148</v>
      </c>
      <c r="S4" s="8" t="s">
        <v>148</v>
      </c>
      <c r="T4" t="s">
        <v>63</v>
      </c>
      <c r="U4" t="s">
        <v>60</v>
      </c>
      <c r="V4" t="s">
        <v>60</v>
      </c>
      <c r="W4" t="s">
        <v>62</v>
      </c>
      <c r="X4" s="35" t="s">
        <v>84</v>
      </c>
      <c r="Y4" t="s">
        <v>63</v>
      </c>
      <c r="Z4" t="s">
        <v>60</v>
      </c>
      <c r="AA4" t="s">
        <v>74</v>
      </c>
      <c r="AB4" t="s">
        <v>74</v>
      </c>
      <c r="AC4" t="s">
        <v>74</v>
      </c>
      <c r="AE4" t="s">
        <v>75</v>
      </c>
      <c r="AF4" s="39" t="s">
        <v>69</v>
      </c>
      <c r="AG4" s="34" t="s">
        <v>75</v>
      </c>
      <c r="AH4" s="34" t="s">
        <v>75</v>
      </c>
      <c r="AI4" s="39" t="s">
        <v>75</v>
      </c>
      <c r="AJ4" s="39" t="s">
        <v>73</v>
      </c>
      <c r="BE4" t="s">
        <v>63</v>
      </c>
      <c r="BF4" t="s">
        <v>60</v>
      </c>
      <c r="BG4" t="s">
        <v>60</v>
      </c>
      <c r="BH4" t="s">
        <v>62</v>
      </c>
      <c r="BI4" s="35" t="s">
        <v>70</v>
      </c>
      <c r="BJ4" t="s">
        <v>63</v>
      </c>
      <c r="BK4" t="s">
        <v>60</v>
      </c>
      <c r="BL4" t="s">
        <v>74</v>
      </c>
      <c r="BM4" t="s">
        <v>74</v>
      </c>
      <c r="BN4" t="s">
        <v>74</v>
      </c>
      <c r="BO4" t="s">
        <v>1</v>
      </c>
      <c r="BP4" s="4" t="s">
        <v>137</v>
      </c>
      <c r="BQ4" s="5" t="s">
        <v>138</v>
      </c>
      <c r="BR4" s="5" t="s">
        <v>139</v>
      </c>
      <c r="BS4" s="5" t="s">
        <v>140</v>
      </c>
      <c r="BT4" s="4" t="s">
        <v>141</v>
      </c>
      <c r="BU4" s="5" t="s">
        <v>142</v>
      </c>
      <c r="BV4" s="5" t="s">
        <v>143</v>
      </c>
      <c r="BW4" s="5" t="s">
        <v>144</v>
      </c>
      <c r="BX4" s="4" t="s">
        <v>145</v>
      </c>
      <c r="BY4" s="5" t="s">
        <v>146</v>
      </c>
      <c r="BZ4" s="5" t="s">
        <v>147</v>
      </c>
      <c r="CA4" s="5" t="s">
        <v>155</v>
      </c>
      <c r="CB4" s="47" t="s">
        <v>156</v>
      </c>
      <c r="CC4" s="47" t="s">
        <v>157</v>
      </c>
      <c r="CD4" s="47" t="s">
        <v>158</v>
      </c>
      <c r="CE4" s="8" t="s">
        <v>149</v>
      </c>
      <c r="CF4" s="8" t="s">
        <v>150</v>
      </c>
      <c r="CG4" s="8" t="s">
        <v>151</v>
      </c>
      <c r="CH4" t="s">
        <v>123</v>
      </c>
      <c r="CI4" t="s">
        <v>85</v>
      </c>
      <c r="CJ4" t="s">
        <v>59</v>
      </c>
      <c r="CK4" t="s">
        <v>118</v>
      </c>
      <c r="CL4" s="41" t="s">
        <v>124</v>
      </c>
      <c r="CM4" t="s">
        <v>122</v>
      </c>
      <c r="CN4" t="s">
        <v>86</v>
      </c>
      <c r="CO4" t="s">
        <v>125</v>
      </c>
      <c r="CP4" t="s">
        <v>126</v>
      </c>
      <c r="CQ4" t="s">
        <v>127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101</v>
      </c>
      <c r="CY4" t="s">
        <v>102</v>
      </c>
      <c r="CZ4" t="s">
        <v>103</v>
      </c>
      <c r="DA4" t="s">
        <v>104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DN4" t="s">
        <v>117</v>
      </c>
      <c r="DO4" t="s">
        <v>1</v>
      </c>
      <c r="DP4" s="4" t="s">
        <v>137</v>
      </c>
      <c r="DQ4" s="5" t="s">
        <v>138</v>
      </c>
      <c r="DR4" s="5" t="s">
        <v>139</v>
      </c>
      <c r="DS4" s="5" t="s">
        <v>140</v>
      </c>
      <c r="DT4" s="4" t="s">
        <v>141</v>
      </c>
      <c r="DU4" s="5" t="s">
        <v>142</v>
      </c>
      <c r="DV4" s="5" t="s">
        <v>143</v>
      </c>
      <c r="DW4" s="5" t="s">
        <v>144</v>
      </c>
      <c r="DX4" s="4" t="s">
        <v>145</v>
      </c>
      <c r="DY4" s="5" t="s">
        <v>146</v>
      </c>
      <c r="DZ4" s="5" t="s">
        <v>147</v>
      </c>
      <c r="EA4" s="5" t="s">
        <v>155</v>
      </c>
      <c r="EB4" s="47" t="s">
        <v>156</v>
      </c>
      <c r="EC4" s="47" t="s">
        <v>157</v>
      </c>
      <c r="ED4" s="47" t="s">
        <v>158</v>
      </c>
      <c r="EE4" t="s">
        <v>85</v>
      </c>
      <c r="EF4" t="s">
        <v>59</v>
      </c>
      <c r="EG4" t="s">
        <v>118</v>
      </c>
      <c r="EH4" t="s">
        <v>149</v>
      </c>
      <c r="EI4" t="s">
        <v>123</v>
      </c>
      <c r="EJ4" s="30" t="s">
        <v>116</v>
      </c>
    </row>
    <row r="5" spans="1:140">
      <c r="A5" s="6"/>
      <c r="B5">
        <f t="shared" ref="B5:S5" si="0">$T$5</f>
        <v>317423.46994485997</v>
      </c>
      <c r="C5">
        <f t="shared" si="0"/>
        <v>317423.46994485997</v>
      </c>
      <c r="D5">
        <f t="shared" si="0"/>
        <v>317423.46994485997</v>
      </c>
      <c r="E5">
        <f t="shared" si="0"/>
        <v>317423.46994485997</v>
      </c>
      <c r="F5">
        <f t="shared" si="0"/>
        <v>317423.46994485997</v>
      </c>
      <c r="G5">
        <f t="shared" si="0"/>
        <v>317423.46994485997</v>
      </c>
      <c r="H5">
        <f t="shared" si="0"/>
        <v>317423.46994485997</v>
      </c>
      <c r="I5">
        <f t="shared" si="0"/>
        <v>317423.46994485997</v>
      </c>
      <c r="J5">
        <f t="shared" si="0"/>
        <v>317423.46994485997</v>
      </c>
      <c r="K5">
        <f t="shared" si="0"/>
        <v>317423.46994485997</v>
      </c>
      <c r="L5">
        <f t="shared" si="0"/>
        <v>317423.46994485997</v>
      </c>
      <c r="M5">
        <f t="shared" si="0"/>
        <v>317423.46994485997</v>
      </c>
      <c r="N5">
        <f t="shared" si="0"/>
        <v>317423.46994485997</v>
      </c>
      <c r="O5">
        <f t="shared" si="0"/>
        <v>317423.46994485997</v>
      </c>
      <c r="P5">
        <f t="shared" si="0"/>
        <v>317423.46994485997</v>
      </c>
      <c r="Q5">
        <f t="shared" si="0"/>
        <v>317423.46994485997</v>
      </c>
      <c r="R5">
        <f t="shared" si="0"/>
        <v>317423.46994485997</v>
      </c>
      <c r="S5">
        <f t="shared" si="0"/>
        <v>317423.46994485997</v>
      </c>
      <c r="T5">
        <v>317423.46994485997</v>
      </c>
      <c r="X5">
        <v>125529.49673014112</v>
      </c>
      <c r="Y5">
        <v>352592.12034881697</v>
      </c>
      <c r="Z5" s="37">
        <v>332017.75915574003</v>
      </c>
      <c r="AA5" s="37">
        <v>332017.75915574003</v>
      </c>
      <c r="AD5">
        <v>1975</v>
      </c>
      <c r="AF5" s="39"/>
      <c r="AG5" s="39">
        <f>AH5*1000000</f>
        <v>540000</v>
      </c>
      <c r="AH5" s="43">
        <v>0.54</v>
      </c>
      <c r="AI5" s="39"/>
      <c r="AJ5" s="39"/>
      <c r="BE5">
        <f t="shared" ref="BE5:BE52" si="1">LOG(T6/$T$5)/LOG($AG6/$AG$5)</f>
        <v>-0.41045571997602748</v>
      </c>
      <c r="BF5" t="e">
        <f t="shared" ref="BF5:BF52" si="2">LOG(U6/$T$5)/LOG($AG6/$AG$5)</f>
        <v>#NUM!</v>
      </c>
      <c r="BG5" t="e">
        <f t="shared" ref="BG5:BG52" si="3">LOG(V6/$T$5)/LOG($AG6/$AG$5)</f>
        <v>#NUM!</v>
      </c>
      <c r="BH5" t="e">
        <f t="shared" ref="BH5:BH52" si="4">LOG(W6/$T$5)/LOG($AG6/$AG$5)</f>
        <v>#NUM!</v>
      </c>
      <c r="BI5">
        <f t="shared" ref="BI5:BI52" si="5">LOG(X6/$T$5)/LOG($AG6/$AG$5)</f>
        <v>-1.7488381170923648</v>
      </c>
      <c r="BJ5">
        <f t="shared" ref="BJ5:BJ52" si="6">LOG(Y6/$T$5)/LOG($AG6/$AG$5)</f>
        <v>-0.19370065737941058</v>
      </c>
      <c r="BK5">
        <f t="shared" ref="BK5:BK52" si="7">LOG(Z6/$T$5)/LOG($AG6/$AG$5)</f>
        <v>-0.24112744368942371</v>
      </c>
      <c r="BL5">
        <f t="shared" ref="BL5:BL52" si="8">LOG(AA6/$T$5)/LOG($AG6/$AG$5)</f>
        <v>-0.24112744368942371</v>
      </c>
      <c r="BM5" t="e">
        <f t="shared" ref="BM5:BM52" si="9">LOG(AB6/$T$5)/LOG($AG6/$AG$5)</f>
        <v>#NUM!</v>
      </c>
      <c r="BN5" t="e">
        <f t="shared" ref="BN5:BN52" si="10">LOG(AC6/$T$5)/LOG($AG6/$AG$5)</f>
        <v>#NUM!</v>
      </c>
      <c r="BO5">
        <f>BO6-1</f>
        <v>1975</v>
      </c>
      <c r="CH5" s="30"/>
      <c r="CI5" s="30"/>
      <c r="CJ5" s="30"/>
      <c r="CK5" s="30"/>
      <c r="CL5" s="42"/>
      <c r="CM5" s="30"/>
      <c r="CN5" s="30"/>
      <c r="CO5" s="30"/>
      <c r="CP5" s="30"/>
      <c r="CQ5" s="30"/>
      <c r="CR5" s="30"/>
      <c r="CS5" s="30"/>
      <c r="CT5" s="30"/>
      <c r="CX5" s="33"/>
      <c r="CY5" s="33"/>
      <c r="CZ5" s="9"/>
      <c r="EE5" s="61"/>
      <c r="EF5" s="61"/>
      <c r="EG5" s="61"/>
      <c r="EH5" s="61"/>
      <c r="EI5" s="61"/>
      <c r="EJ5" s="30"/>
    </row>
    <row r="6" spans="1:140">
      <c r="A6" s="6"/>
      <c r="B6">
        <f t="shared" ref="B6:S6" si="11">$T$6</f>
        <v>238824.87068397345</v>
      </c>
      <c r="C6">
        <f t="shared" si="11"/>
        <v>238824.87068397345</v>
      </c>
      <c r="D6">
        <f t="shared" si="11"/>
        <v>238824.87068397345</v>
      </c>
      <c r="E6">
        <f t="shared" si="11"/>
        <v>238824.87068397345</v>
      </c>
      <c r="F6">
        <f t="shared" si="11"/>
        <v>238824.87068397345</v>
      </c>
      <c r="G6">
        <f t="shared" si="11"/>
        <v>238824.87068397345</v>
      </c>
      <c r="H6">
        <f t="shared" si="11"/>
        <v>238824.87068397345</v>
      </c>
      <c r="I6">
        <f t="shared" si="11"/>
        <v>238824.87068397345</v>
      </c>
      <c r="J6">
        <f t="shared" si="11"/>
        <v>238824.87068397345</v>
      </c>
      <c r="K6">
        <f t="shared" si="11"/>
        <v>238824.87068397345</v>
      </c>
      <c r="L6">
        <f t="shared" si="11"/>
        <v>238824.87068397345</v>
      </c>
      <c r="M6">
        <f t="shared" si="11"/>
        <v>238824.87068397345</v>
      </c>
      <c r="N6">
        <f t="shared" si="11"/>
        <v>238824.87068397345</v>
      </c>
      <c r="O6">
        <f t="shared" si="11"/>
        <v>238824.87068397345</v>
      </c>
      <c r="P6">
        <f t="shared" si="11"/>
        <v>238824.87068397345</v>
      </c>
      <c r="Q6">
        <f t="shared" si="11"/>
        <v>238824.87068397345</v>
      </c>
      <c r="R6">
        <f t="shared" si="11"/>
        <v>238824.87068397345</v>
      </c>
      <c r="S6">
        <f t="shared" si="11"/>
        <v>238824.87068397345</v>
      </c>
      <c r="T6">
        <v>238824.87068397345</v>
      </c>
      <c r="X6">
        <v>94446.594729772245</v>
      </c>
      <c r="Y6">
        <v>277542.39192115713</v>
      </c>
      <c r="Z6" s="37">
        <v>268566.87235398084</v>
      </c>
      <c r="AA6" s="37">
        <v>268566.87235398084</v>
      </c>
      <c r="AD6">
        <f t="shared" ref="AD6:AD52" si="12">AD5+1</f>
        <v>1976</v>
      </c>
      <c r="AE6">
        <f t="shared" ref="AE6:AE27" si="13">AJ6/1000*8760</f>
        <v>4604256</v>
      </c>
      <c r="AF6" s="40"/>
      <c r="AG6" s="39">
        <f t="shared" ref="AG6:AG52" si="14">AH6*1000000</f>
        <v>1080000</v>
      </c>
      <c r="AH6" s="43">
        <v>1.08</v>
      </c>
      <c r="AI6" s="39"/>
      <c r="AJ6" s="39">
        <v>525600</v>
      </c>
      <c r="BE6">
        <f t="shared" si="1"/>
        <v>-0.43269141164037828</v>
      </c>
      <c r="BF6" t="e">
        <f t="shared" si="2"/>
        <v>#NUM!</v>
      </c>
      <c r="BG6" t="e">
        <f t="shared" si="3"/>
        <v>#NUM!</v>
      </c>
      <c r="BH6" t="e">
        <f t="shared" si="4"/>
        <v>#NUM!</v>
      </c>
      <c r="BI6">
        <f t="shared" si="5"/>
        <v>-1.1018826101985464</v>
      </c>
      <c r="BJ6">
        <f t="shared" si="6"/>
        <v>-0.30314333883207917</v>
      </c>
      <c r="BK6">
        <f t="shared" si="7"/>
        <v>-0.33174771984890722</v>
      </c>
      <c r="BL6">
        <f t="shared" si="8"/>
        <v>-0.33174771984890722</v>
      </c>
      <c r="BM6" t="e">
        <f t="shared" si="9"/>
        <v>#NUM!</v>
      </c>
      <c r="BN6" t="e">
        <f t="shared" si="10"/>
        <v>#NUM!</v>
      </c>
      <c r="BO6">
        <f t="shared" ref="BO6:BO25" si="15">BO7-1</f>
        <v>1976</v>
      </c>
      <c r="CH6" s="30"/>
      <c r="CI6" s="30"/>
      <c r="CJ6" s="30"/>
      <c r="CK6" s="30"/>
      <c r="CL6" s="42"/>
      <c r="CM6" s="30"/>
      <c r="CN6" s="30"/>
      <c r="CO6" s="30"/>
      <c r="CP6" s="30"/>
      <c r="CQ6" s="30"/>
      <c r="CR6" s="30"/>
      <c r="CS6" s="30"/>
      <c r="CT6" s="30"/>
      <c r="CX6" s="33"/>
      <c r="CY6" s="33"/>
      <c r="CZ6" s="9"/>
      <c r="EE6" s="61"/>
      <c r="EF6" s="61"/>
      <c r="EG6" s="61"/>
      <c r="EH6" s="61"/>
      <c r="EI6" s="61"/>
      <c r="EJ6" s="30"/>
    </row>
    <row r="7" spans="1:140" s="51" customFormat="1">
      <c r="A7" s="49">
        <f t="shared" ref="A7:A26" si="16">A8-1</f>
        <v>1977</v>
      </c>
      <c r="B7" s="51">
        <v>174233.9760153328</v>
      </c>
      <c r="C7" s="51">
        <v>174233.9760153328</v>
      </c>
      <c r="D7" s="51">
        <v>174233.9760153328</v>
      </c>
      <c r="E7" s="51">
        <v>174233.9760153328</v>
      </c>
      <c r="F7" s="51">
        <v>174233.9760153328</v>
      </c>
      <c r="G7" s="51">
        <v>174233.9760153328</v>
      </c>
      <c r="H7" s="51">
        <v>174233.9760153328</v>
      </c>
      <c r="I7" s="51">
        <v>174233.9760153328</v>
      </c>
      <c r="J7" s="51">
        <v>174233.9760153328</v>
      </c>
      <c r="K7" s="51">
        <v>174233.9760153328</v>
      </c>
      <c r="L7" s="51">
        <v>174233.9760153328</v>
      </c>
      <c r="M7" s="51">
        <v>174233.9760153328</v>
      </c>
      <c r="N7" s="51">
        <v>174233.9760153328</v>
      </c>
      <c r="O7" s="51">
        <v>174233.9760153328</v>
      </c>
      <c r="P7" s="51">
        <v>174233.9760153328</v>
      </c>
      <c r="Q7" s="51">
        <v>174233.9760153328</v>
      </c>
      <c r="R7" s="51">
        <v>174233.9760153328</v>
      </c>
      <c r="S7" s="51">
        <v>174233.9760153328</v>
      </c>
      <c r="T7" s="51">
        <v>174233.9760153328</v>
      </c>
      <c r="X7" s="51">
        <v>68903.233041638523</v>
      </c>
      <c r="Y7" s="51">
        <v>208510.80209382848</v>
      </c>
      <c r="Z7" s="52">
        <v>200404.28603723951</v>
      </c>
      <c r="AA7" s="52">
        <v>200404.28603723951</v>
      </c>
      <c r="AD7" s="51">
        <f t="shared" si="12"/>
        <v>1977</v>
      </c>
      <c r="AE7" s="51">
        <f t="shared" si="13"/>
        <v>6043086</v>
      </c>
      <c r="AF7" s="53"/>
      <c r="AG7" s="39">
        <f t="shared" si="14"/>
        <v>2160000</v>
      </c>
      <c r="AH7" s="54">
        <v>2.16</v>
      </c>
      <c r="AI7" s="55"/>
      <c r="AJ7" s="55">
        <v>689850</v>
      </c>
      <c r="BE7">
        <f t="shared" si="1"/>
        <v>-0.50531361197198688</v>
      </c>
      <c r="BF7" t="e">
        <f t="shared" si="2"/>
        <v>#NUM!</v>
      </c>
      <c r="BG7" t="e">
        <f t="shared" si="3"/>
        <v>#NUM!</v>
      </c>
      <c r="BH7" t="e">
        <f t="shared" si="4"/>
        <v>#NUM!</v>
      </c>
      <c r="BI7">
        <f t="shared" si="5"/>
        <v>-1.0009300806993999</v>
      </c>
      <c r="BJ7">
        <f t="shared" si="6"/>
        <v>-0.4154545523733047</v>
      </c>
      <c r="BK7">
        <f t="shared" si="7"/>
        <v>-0.44299200603101957</v>
      </c>
      <c r="BL7">
        <f t="shared" si="8"/>
        <v>-0.44299200603101957</v>
      </c>
      <c r="BM7" t="e">
        <f t="shared" si="9"/>
        <v>#NUM!</v>
      </c>
      <c r="BN7" t="e">
        <f t="shared" si="10"/>
        <v>#NUM!</v>
      </c>
      <c r="BO7" s="51">
        <f t="shared" si="15"/>
        <v>1977</v>
      </c>
      <c r="CH7" s="56"/>
      <c r="CI7" s="56"/>
      <c r="CJ7" s="56"/>
      <c r="CK7" s="56"/>
      <c r="CL7" s="57"/>
      <c r="CM7" s="56"/>
      <c r="CN7" s="56"/>
      <c r="CO7" s="56"/>
      <c r="CP7" s="56"/>
      <c r="CQ7" s="56"/>
      <c r="CR7" s="56"/>
      <c r="CS7" s="56"/>
      <c r="CT7" s="56"/>
      <c r="CX7" s="58"/>
      <c r="CY7" s="58"/>
      <c r="CZ7" s="59"/>
      <c r="EE7" s="62"/>
      <c r="EF7" s="62"/>
      <c r="EG7" s="62"/>
      <c r="EH7" s="62"/>
      <c r="EI7" s="62"/>
      <c r="EJ7" s="56"/>
    </row>
    <row r="8" spans="1:140" s="51" customFormat="1">
      <c r="A8" s="49">
        <f t="shared" si="16"/>
        <v>1978</v>
      </c>
      <c r="B8" s="51">
        <v>123271.54819015824</v>
      </c>
      <c r="C8" s="51">
        <v>123271.54819015824</v>
      </c>
      <c r="D8" s="51">
        <v>123271.54819015824</v>
      </c>
      <c r="E8" s="51">
        <v>123271.54819015824</v>
      </c>
      <c r="F8" s="51">
        <v>123271.54819015824</v>
      </c>
      <c r="G8" s="51">
        <v>123271.54819015824</v>
      </c>
      <c r="H8" s="51">
        <v>123271.54819015824</v>
      </c>
      <c r="I8" s="51">
        <v>123271.54819015824</v>
      </c>
      <c r="J8" s="51">
        <v>123271.54819015824</v>
      </c>
      <c r="K8" s="51">
        <v>123271.54819015824</v>
      </c>
      <c r="L8" s="51">
        <v>123271.54819015824</v>
      </c>
      <c r="M8" s="51">
        <v>123271.54819015824</v>
      </c>
      <c r="N8" s="51">
        <v>123271.54819015824</v>
      </c>
      <c r="O8" s="51">
        <v>123271.54819015824</v>
      </c>
      <c r="P8" s="51">
        <v>123271.54819015824</v>
      </c>
      <c r="Q8" s="51">
        <v>123271.54819015824</v>
      </c>
      <c r="R8" s="51">
        <v>123271.54819015824</v>
      </c>
      <c r="S8" s="51">
        <v>123271.54819015824</v>
      </c>
      <c r="T8" s="51">
        <v>123271.54819015824</v>
      </c>
      <c r="X8" s="51">
        <v>48749.436858414832</v>
      </c>
      <c r="Y8" s="51">
        <v>145851.35901979174</v>
      </c>
      <c r="Z8" s="52">
        <v>138523.96574047432</v>
      </c>
      <c r="AA8" s="52">
        <v>138523.96574047432</v>
      </c>
      <c r="AD8" s="51">
        <f t="shared" si="12"/>
        <v>1978</v>
      </c>
      <c r="AE8" s="51">
        <f t="shared" si="13"/>
        <v>12086172</v>
      </c>
      <c r="AF8" s="53"/>
      <c r="AG8" s="39">
        <f t="shared" si="14"/>
        <v>3510000</v>
      </c>
      <c r="AH8" s="54">
        <v>3.51</v>
      </c>
      <c r="AI8" s="55"/>
      <c r="AJ8" s="55">
        <v>1379700</v>
      </c>
      <c r="BE8">
        <f t="shared" si="1"/>
        <v>-0.4928108931310114</v>
      </c>
      <c r="BF8" t="e">
        <f t="shared" si="2"/>
        <v>#NUM!</v>
      </c>
      <c r="BG8" t="e">
        <f t="shared" si="3"/>
        <v>#NUM!</v>
      </c>
      <c r="BH8" t="e">
        <f t="shared" si="4"/>
        <v>#NUM!</v>
      </c>
      <c r="BI8">
        <f t="shared" si="5"/>
        <v>-0.9010365772426816</v>
      </c>
      <c r="BJ8">
        <f t="shared" si="6"/>
        <v>-0.44119294362851108</v>
      </c>
      <c r="BK8">
        <f t="shared" si="7"/>
        <v>-0.4640719721094691</v>
      </c>
      <c r="BL8">
        <f t="shared" si="8"/>
        <v>-0.4640719721094691</v>
      </c>
      <c r="BM8">
        <f t="shared" si="9"/>
        <v>-0.45053113371777548</v>
      </c>
      <c r="BN8" t="e">
        <f t="shared" si="10"/>
        <v>#NUM!</v>
      </c>
      <c r="BO8" s="51">
        <f t="shared" si="15"/>
        <v>1978</v>
      </c>
      <c r="CH8" s="56"/>
      <c r="CI8" s="56"/>
      <c r="CJ8" s="56"/>
      <c r="CK8" s="56"/>
      <c r="CL8" s="57"/>
      <c r="CM8" s="56"/>
      <c r="CN8" s="56"/>
      <c r="CO8" s="56"/>
      <c r="CP8" s="56"/>
      <c r="CQ8" s="56"/>
      <c r="CR8" s="56"/>
      <c r="CS8" s="56"/>
      <c r="CT8" s="56"/>
      <c r="CX8" s="58"/>
      <c r="CY8" s="58"/>
      <c r="CZ8" s="59"/>
      <c r="EE8" s="62"/>
      <c r="EF8" s="62"/>
      <c r="EG8" s="62"/>
      <c r="EH8" s="62"/>
      <c r="EI8" s="62"/>
      <c r="EJ8" s="56"/>
    </row>
    <row r="9" spans="1:140" s="51" customFormat="1">
      <c r="A9" s="49">
        <f t="shared" si="16"/>
        <v>1979</v>
      </c>
      <c r="B9" s="50">
        <f t="shared" ref="B9:S9" si="17">$T$9</f>
        <v>103577.51101582502</v>
      </c>
      <c r="C9" s="50">
        <f t="shared" si="17"/>
        <v>103577.51101582502</v>
      </c>
      <c r="D9" s="50">
        <f t="shared" si="17"/>
        <v>103577.51101582502</v>
      </c>
      <c r="E9" s="50">
        <f t="shared" si="17"/>
        <v>103577.51101582502</v>
      </c>
      <c r="F9" s="50">
        <f t="shared" si="17"/>
        <v>103577.51101582502</v>
      </c>
      <c r="G9" s="50">
        <f t="shared" si="17"/>
        <v>103577.51101582502</v>
      </c>
      <c r="H9" s="50">
        <f t="shared" si="17"/>
        <v>103577.51101582502</v>
      </c>
      <c r="I9" s="50">
        <f t="shared" si="17"/>
        <v>103577.51101582502</v>
      </c>
      <c r="J9" s="50">
        <f t="shared" si="17"/>
        <v>103577.51101582502</v>
      </c>
      <c r="K9" s="50">
        <f t="shared" si="17"/>
        <v>103577.51101582502</v>
      </c>
      <c r="L9" s="50">
        <f t="shared" si="17"/>
        <v>103577.51101582502</v>
      </c>
      <c r="M9" s="50">
        <f t="shared" si="17"/>
        <v>103577.51101582502</v>
      </c>
      <c r="N9" s="50">
        <f t="shared" si="17"/>
        <v>103577.51101582502</v>
      </c>
      <c r="O9" s="50">
        <f t="shared" si="17"/>
        <v>103577.51101582502</v>
      </c>
      <c r="P9" s="50">
        <f t="shared" si="17"/>
        <v>103577.51101582502</v>
      </c>
      <c r="Q9" s="50">
        <f t="shared" si="17"/>
        <v>103577.51101582502</v>
      </c>
      <c r="R9" s="50">
        <f t="shared" si="17"/>
        <v>103577.51101582502</v>
      </c>
      <c r="S9" s="50">
        <f t="shared" si="17"/>
        <v>103577.51101582502</v>
      </c>
      <c r="T9" s="51">
        <v>103577.51101582502</v>
      </c>
      <c r="X9" s="51">
        <v>40961.157763903655</v>
      </c>
      <c r="Y9" s="51">
        <v>116468.68232405699</v>
      </c>
      <c r="Z9" s="52">
        <v>110567.88195158042</v>
      </c>
      <c r="AA9" s="52">
        <v>110567.88195158042</v>
      </c>
      <c r="AB9" s="52">
        <v>114023.1282625673</v>
      </c>
      <c r="AD9" s="51">
        <f t="shared" si="12"/>
        <v>1979</v>
      </c>
      <c r="AE9" s="51">
        <f t="shared" si="13"/>
        <v>17841492</v>
      </c>
      <c r="AF9" s="53"/>
      <c r="AG9" s="39">
        <f t="shared" si="14"/>
        <v>5240000</v>
      </c>
      <c r="AH9" s="54">
        <v>5.24</v>
      </c>
      <c r="AI9" s="55"/>
      <c r="AJ9" s="55">
        <v>2036700</v>
      </c>
      <c r="BE9">
        <f t="shared" si="1"/>
        <v>-0.49231484262347885</v>
      </c>
      <c r="BF9" t="e">
        <f t="shared" si="2"/>
        <v>#NUM!</v>
      </c>
      <c r="BG9" t="e">
        <f t="shared" si="3"/>
        <v>#NUM!</v>
      </c>
      <c r="BH9" t="e">
        <f t="shared" si="4"/>
        <v>#NUM!</v>
      </c>
      <c r="BI9">
        <f t="shared" si="5"/>
        <v>-0.82254644935750176</v>
      </c>
      <c r="BJ9">
        <f t="shared" si="6"/>
        <v>-0.43523540550219281</v>
      </c>
      <c r="BK9">
        <f t="shared" si="7"/>
        <v>-0.45136734135616491</v>
      </c>
      <c r="BL9">
        <f t="shared" si="8"/>
        <v>-0.45136734135616491</v>
      </c>
      <c r="BM9">
        <f t="shared" si="9"/>
        <v>-0.46014223647009456</v>
      </c>
      <c r="BN9" t="e">
        <f t="shared" si="10"/>
        <v>#NUM!</v>
      </c>
      <c r="BO9" s="51">
        <f t="shared" si="15"/>
        <v>1979</v>
      </c>
      <c r="CH9" s="56"/>
      <c r="CI9" s="56"/>
      <c r="CJ9" s="56"/>
      <c r="CK9" s="56"/>
      <c r="CL9" s="57"/>
      <c r="CM9" s="56"/>
      <c r="CN9" s="56"/>
      <c r="CO9" s="56"/>
      <c r="CP9" s="56"/>
      <c r="CQ9" s="56"/>
      <c r="CR9" s="56">
        <v>-6.4210088475530114E-2</v>
      </c>
      <c r="CS9" s="56">
        <v>-6.4210088475530114E-2</v>
      </c>
      <c r="CT9" s="56">
        <v>-6.4210088475530114E-2</v>
      </c>
      <c r="CU9" s="62">
        <v>-6.7508406166489676E-2</v>
      </c>
      <c r="CV9" s="62">
        <v>-6.7508406166489676E-2</v>
      </c>
      <c r="CW9" s="62">
        <v>-6.7508406166489676E-2</v>
      </c>
      <c r="CX9" s="62">
        <v>-7.1268908138930609E-2</v>
      </c>
      <c r="CY9" s="62">
        <v>-7.4709756918587722E-2</v>
      </c>
      <c r="CZ9" s="63">
        <v>-7.7707216424806935E-2</v>
      </c>
      <c r="DA9" s="62">
        <v>-7.7707216424806935E-2</v>
      </c>
      <c r="DB9" s="62">
        <v>-7.7707216424806935E-2</v>
      </c>
      <c r="DC9" s="62">
        <v>-7.7707216424806935E-2</v>
      </c>
      <c r="DD9" s="62">
        <v>-7.7707216424806935E-2</v>
      </c>
      <c r="DE9" s="62">
        <v>-7.7707216424806935E-2</v>
      </c>
      <c r="DF9" s="62">
        <v>-7.7707216424806935E-2</v>
      </c>
      <c r="DG9" s="62">
        <v>-7.7707216424806935E-2</v>
      </c>
      <c r="DH9" s="62">
        <v>-7.7707216424806935E-2</v>
      </c>
      <c r="DI9" s="62">
        <v>-7.6941171098435568E-2</v>
      </c>
      <c r="DJ9" s="62">
        <v>-7.6941171098435568E-2</v>
      </c>
      <c r="DK9" s="62">
        <v>-7.6941171098435568E-2</v>
      </c>
      <c r="DL9" s="62">
        <v>-7.6941171098435568E-2</v>
      </c>
      <c r="DM9" s="62">
        <v>-7.6941171098435568E-2</v>
      </c>
      <c r="DN9" s="62">
        <v>-7.3431884452828444E-2</v>
      </c>
      <c r="DO9" s="51">
        <v>1979</v>
      </c>
      <c r="EE9" s="62"/>
      <c r="EF9" s="62"/>
      <c r="EG9" s="62"/>
      <c r="EH9" s="62"/>
      <c r="EI9" s="62"/>
      <c r="EJ9" s="56">
        <v>-7.6941171098435568E-2</v>
      </c>
    </row>
    <row r="10" spans="1:140" s="51" customFormat="1">
      <c r="A10" s="49">
        <f t="shared" si="16"/>
        <v>1980</v>
      </c>
      <c r="B10" s="50">
        <f t="shared" ref="B10:S10" si="18">$T$10</f>
        <v>84403.340557116375</v>
      </c>
      <c r="C10" s="50">
        <f t="shared" si="18"/>
        <v>84403.340557116375</v>
      </c>
      <c r="D10" s="50">
        <f t="shared" si="18"/>
        <v>84403.340557116375</v>
      </c>
      <c r="E10" s="50">
        <f t="shared" si="18"/>
        <v>84403.340557116375</v>
      </c>
      <c r="F10" s="50">
        <f t="shared" si="18"/>
        <v>84403.340557116375</v>
      </c>
      <c r="G10" s="50">
        <f t="shared" si="18"/>
        <v>84403.340557116375</v>
      </c>
      <c r="H10" s="50">
        <f t="shared" si="18"/>
        <v>84403.340557116375</v>
      </c>
      <c r="I10" s="50">
        <f t="shared" si="18"/>
        <v>84403.340557116375</v>
      </c>
      <c r="J10" s="50">
        <f t="shared" si="18"/>
        <v>84403.340557116375</v>
      </c>
      <c r="K10" s="50">
        <f t="shared" si="18"/>
        <v>84403.340557116375</v>
      </c>
      <c r="L10" s="50">
        <f t="shared" si="18"/>
        <v>84403.340557116375</v>
      </c>
      <c r="M10" s="50">
        <f t="shared" si="18"/>
        <v>84403.340557116375</v>
      </c>
      <c r="N10" s="50">
        <f t="shared" si="18"/>
        <v>84403.340557116375</v>
      </c>
      <c r="O10" s="50">
        <f t="shared" si="18"/>
        <v>84403.340557116375</v>
      </c>
      <c r="P10" s="50">
        <f t="shared" si="18"/>
        <v>84403.340557116375</v>
      </c>
      <c r="Q10" s="50">
        <f t="shared" si="18"/>
        <v>84403.340557116375</v>
      </c>
      <c r="R10" s="50">
        <f t="shared" si="18"/>
        <v>84403.340557116375</v>
      </c>
      <c r="S10" s="50">
        <f t="shared" si="18"/>
        <v>84403.340557116375</v>
      </c>
      <c r="T10" s="51">
        <v>84403.340557116375</v>
      </c>
      <c r="X10" s="51">
        <v>34711.839347537978</v>
      </c>
      <c r="Y10" s="51">
        <v>98414.266523063372</v>
      </c>
      <c r="Z10" s="52">
        <v>94233.990299642406</v>
      </c>
      <c r="AA10" s="52">
        <v>94233.990299642406</v>
      </c>
      <c r="AB10" s="52">
        <v>92035.197192650739</v>
      </c>
      <c r="AD10" s="51">
        <f t="shared" si="12"/>
        <v>1980</v>
      </c>
      <c r="AE10" s="51">
        <f t="shared" si="13"/>
        <v>35970750</v>
      </c>
      <c r="AF10" s="53"/>
      <c r="AG10" s="39">
        <f t="shared" si="14"/>
        <v>7960000</v>
      </c>
      <c r="AH10" s="54">
        <v>7.96</v>
      </c>
      <c r="AI10" s="55"/>
      <c r="AJ10" s="55">
        <v>4106250</v>
      </c>
      <c r="BE10">
        <f t="shared" si="1"/>
        <v>-0.45726384222825706</v>
      </c>
      <c r="BF10" t="e">
        <f t="shared" si="2"/>
        <v>#NUM!</v>
      </c>
      <c r="BG10" t="e">
        <f t="shared" si="3"/>
        <v>#NUM!</v>
      </c>
      <c r="BH10" t="e">
        <f t="shared" si="4"/>
        <v>#NUM!</v>
      </c>
      <c r="BI10">
        <f t="shared" si="5"/>
        <v>-0.76828730232359332</v>
      </c>
      <c r="BJ10">
        <f t="shared" si="6"/>
        <v>-0.45464962656604024</v>
      </c>
      <c r="BK10">
        <f t="shared" si="7"/>
        <v>-0.46802677373996909</v>
      </c>
      <c r="BL10">
        <f t="shared" si="8"/>
        <v>-0.46802677373996909</v>
      </c>
      <c r="BM10">
        <f t="shared" si="9"/>
        <v>-0.4879154001080126</v>
      </c>
      <c r="BN10" t="e">
        <f t="shared" si="10"/>
        <v>#NUM!</v>
      </c>
      <c r="BO10" s="51">
        <f t="shared" si="15"/>
        <v>1980</v>
      </c>
      <c r="CH10" s="56"/>
      <c r="CI10" s="56"/>
      <c r="CJ10" s="56"/>
      <c r="CK10" s="56"/>
      <c r="CL10" s="57"/>
      <c r="CM10" s="56"/>
      <c r="CN10" s="56"/>
      <c r="CO10" s="56"/>
      <c r="CP10" s="56"/>
      <c r="CQ10" s="56"/>
      <c r="CR10" s="56">
        <v>-7.0198535465492484E-2</v>
      </c>
      <c r="CS10" s="56">
        <v>-7.0198535465492484E-2</v>
      </c>
      <c r="CT10" s="56">
        <v>-7.0198535465492484E-2</v>
      </c>
      <c r="CU10" s="62">
        <v>-7.0890396452599425E-2</v>
      </c>
      <c r="CV10" s="62">
        <v>-7.2319505358522163E-2</v>
      </c>
      <c r="CW10" s="62">
        <v>-7.2319505358522163E-2</v>
      </c>
      <c r="CX10" s="62">
        <v>-7.3945952501218937E-2</v>
      </c>
      <c r="CY10" s="62">
        <v>-7.7662844212863735E-2</v>
      </c>
      <c r="CZ10" s="63">
        <v>-7.89255477631845E-2</v>
      </c>
      <c r="DA10" s="62">
        <v>-7.89255477631845E-2</v>
      </c>
      <c r="DB10" s="62">
        <v>-7.89255477631845E-2</v>
      </c>
      <c r="DC10" s="62">
        <v>-7.89255477631845E-2</v>
      </c>
      <c r="DD10" s="62">
        <v>-8.0136434109496557E-2</v>
      </c>
      <c r="DE10" s="62">
        <v>-8.0136434109496557E-2</v>
      </c>
      <c r="DF10" s="62">
        <v>-8.0136434109496557E-2</v>
      </c>
      <c r="DG10" s="62">
        <v>-8.0136434109496557E-2</v>
      </c>
      <c r="DH10" s="62">
        <v>-8.0136434109496557E-2</v>
      </c>
      <c r="DI10" s="62">
        <v>-7.9640523475303593E-2</v>
      </c>
      <c r="DJ10" s="62">
        <v>-7.9640523475303593E-2</v>
      </c>
      <c r="DK10" s="62">
        <v>-7.9640523475303593E-2</v>
      </c>
      <c r="DL10" s="62">
        <v>-7.9640523475303593E-2</v>
      </c>
      <c r="DM10" s="62">
        <v>-7.9640523475303593E-2</v>
      </c>
      <c r="DN10" s="62">
        <v>-7.7668400141486016E-2</v>
      </c>
      <c r="DO10" s="51">
        <v>1980</v>
      </c>
      <c r="EE10" s="62"/>
      <c r="EF10" s="62"/>
      <c r="EG10" s="62"/>
      <c r="EH10" s="62"/>
      <c r="EI10" s="62"/>
      <c r="EJ10" s="56">
        <v>-7.9640523475303593E-2</v>
      </c>
    </row>
    <row r="11" spans="1:140" s="51" customFormat="1">
      <c r="A11" s="49">
        <f t="shared" si="16"/>
        <v>1981</v>
      </c>
      <c r="B11" s="51">
        <v>74429.994209039243</v>
      </c>
      <c r="C11" s="51">
        <v>74429.994209039243</v>
      </c>
      <c r="D11" s="51">
        <v>74429.994209039243</v>
      </c>
      <c r="E11" s="51">
        <v>74429.994209039243</v>
      </c>
      <c r="F11" s="51">
        <v>74429.994209039243</v>
      </c>
      <c r="G11" s="51">
        <v>74429.994209039243</v>
      </c>
      <c r="H11" s="51">
        <v>74429.994209039243</v>
      </c>
      <c r="I11" s="51">
        <v>74429.994209039243</v>
      </c>
      <c r="J11" s="51">
        <v>74429.994209039243</v>
      </c>
      <c r="K11" s="51">
        <v>74429.994209039243</v>
      </c>
      <c r="L11" s="51">
        <v>74429.994209039243</v>
      </c>
      <c r="M11" s="51">
        <v>74429.994209039243</v>
      </c>
      <c r="N11" s="51">
        <v>74429.994209039243</v>
      </c>
      <c r="O11" s="51">
        <v>74429.994209039243</v>
      </c>
      <c r="P11" s="51">
        <v>74429.994209039243</v>
      </c>
      <c r="Q11" s="51">
        <v>74429.994209039243</v>
      </c>
      <c r="R11" s="51">
        <v>74429.994209039243</v>
      </c>
      <c r="S11" s="51">
        <v>74429.994209039243</v>
      </c>
      <c r="T11" s="51">
        <v>74429.994209039243</v>
      </c>
      <c r="X11" s="51">
        <v>27752.767304217028</v>
      </c>
      <c r="Y11" s="51">
        <v>75049.728427659837</v>
      </c>
      <c r="Z11" s="52">
        <v>71931.945928727029</v>
      </c>
      <c r="AA11" s="52">
        <v>71931.945928727029</v>
      </c>
      <c r="AB11" s="52">
        <v>67534.359714743725</v>
      </c>
      <c r="AD11" s="51">
        <f t="shared" si="12"/>
        <v>1981</v>
      </c>
      <c r="AE11" s="51">
        <f t="shared" si="13"/>
        <v>50359050</v>
      </c>
      <c r="AF11" s="53"/>
      <c r="AG11" s="39">
        <f t="shared" si="14"/>
        <v>12880000</v>
      </c>
      <c r="AH11" s="54">
        <v>12.88</v>
      </c>
      <c r="AI11" s="55"/>
      <c r="AJ11" s="55">
        <v>5748750</v>
      </c>
      <c r="BE11">
        <f t="shared" si="1"/>
        <v>-0.37448512027523295</v>
      </c>
      <c r="BF11" t="e">
        <f t="shared" si="2"/>
        <v>#NUM!</v>
      </c>
      <c r="BG11" t="e">
        <f t="shared" si="3"/>
        <v>#NUM!</v>
      </c>
      <c r="BH11" t="e">
        <f t="shared" si="4"/>
        <v>#NUM!</v>
      </c>
      <c r="BI11">
        <f t="shared" si="5"/>
        <v>-0.71021012814263407</v>
      </c>
      <c r="BJ11">
        <f t="shared" si="6"/>
        <v>-0.44983186300707129</v>
      </c>
      <c r="BK11">
        <f t="shared" si="7"/>
        <v>-0.45646180095337335</v>
      </c>
      <c r="BL11">
        <f t="shared" si="8"/>
        <v>-0.45646180095337335</v>
      </c>
      <c r="BM11">
        <f t="shared" si="9"/>
        <v>-0.43466141232038924</v>
      </c>
      <c r="BN11" t="e">
        <f t="shared" si="10"/>
        <v>#NUM!</v>
      </c>
      <c r="BO11" s="51">
        <f t="shared" si="15"/>
        <v>1981</v>
      </c>
      <c r="CH11" s="56">
        <f t="shared" ref="CH11:CH49" si="19">-(1-2^BE11)</f>
        <v>-0.2286193403542125</v>
      </c>
      <c r="CI11" s="56"/>
      <c r="CJ11" s="56"/>
      <c r="CK11" s="56"/>
      <c r="CL11" s="57">
        <f t="shared" ref="CL11:CL31" si="20">-(1-2^BI11)</f>
        <v>-0.38876889328299169</v>
      </c>
      <c r="CM11" s="56">
        <f t="shared" ref="CM11:CM31" si="21">-(1-2^BJ11)</f>
        <v>-0.26787183208621279</v>
      </c>
      <c r="CN11" s="56">
        <f t="shared" ref="CN11:CN31" si="22">-(1-2^BK11)</f>
        <v>-0.27122862475431386</v>
      </c>
      <c r="CO11" s="56">
        <f t="shared" ref="CO11:CO31" si="23">-(1-2^BL11)</f>
        <v>-0.27122862475431386</v>
      </c>
      <c r="CP11" s="56">
        <f t="shared" ref="CP11:CP31" si="24">-(1-2^BM11)</f>
        <v>-0.2601326254652514</v>
      </c>
      <c r="CQ11" s="56"/>
      <c r="CR11" s="56">
        <v>-7.4298589514856017E-2</v>
      </c>
      <c r="CS11" s="56">
        <v>-7.4298589514856017E-2</v>
      </c>
      <c r="CT11" s="56">
        <v>-7.5087390264224063E-2</v>
      </c>
      <c r="CU11" s="62">
        <v>-7.8530433373993458E-2</v>
      </c>
      <c r="CV11" s="62">
        <v>-7.9857390161356179E-2</v>
      </c>
      <c r="CW11" s="62">
        <v>-7.9857390161356179E-2</v>
      </c>
      <c r="CX11" s="62">
        <v>-8.0609134927574488E-2</v>
      </c>
      <c r="CY11" s="62">
        <v>-8.323586790493076E-2</v>
      </c>
      <c r="CZ11" s="63">
        <v>-8.4360399378582751E-2</v>
      </c>
      <c r="DA11" s="62">
        <v>-8.5346163327214009E-2</v>
      </c>
      <c r="DB11" s="62">
        <v>-8.562173245340432E-2</v>
      </c>
      <c r="DC11" s="62">
        <v>-8.2930405865832335E-2</v>
      </c>
      <c r="DD11" s="62">
        <v>-8.3423121602148709E-2</v>
      </c>
      <c r="DE11" s="62">
        <v>-8.2741653103110768E-2</v>
      </c>
      <c r="DF11" s="62">
        <v>-8.2741653103110768E-2</v>
      </c>
      <c r="DG11" s="62">
        <v>-8.2741653103110768E-2</v>
      </c>
      <c r="DH11" s="62">
        <v>-8.2741653103110768E-2</v>
      </c>
      <c r="DI11" s="62">
        <v>-8.2683698552964424E-2</v>
      </c>
      <c r="DJ11" s="62">
        <v>-8.2683698552964424E-2</v>
      </c>
      <c r="DK11" s="62">
        <v>-8.2683698552964424E-2</v>
      </c>
      <c r="DL11" s="62">
        <v>-8.2683698552964424E-2</v>
      </c>
      <c r="DM11" s="62">
        <v>-8.2683698552964424E-2</v>
      </c>
      <c r="DN11" s="62">
        <v>-0.10818493256833039</v>
      </c>
      <c r="DO11" s="51">
        <v>1981</v>
      </c>
      <c r="EE11" s="62"/>
      <c r="EF11" s="62"/>
      <c r="EG11" s="62"/>
      <c r="EH11" s="62"/>
      <c r="EI11" s="62">
        <v>-0.22861934035421239</v>
      </c>
      <c r="EJ11" s="56">
        <v>-8.2683698552964424E-2</v>
      </c>
    </row>
    <row r="12" spans="1:140" s="51" customFormat="1">
      <c r="A12" s="49">
        <f t="shared" si="16"/>
        <v>1982</v>
      </c>
      <c r="B12" s="51">
        <v>82999.998072279705</v>
      </c>
      <c r="C12" s="51">
        <v>82999.998072279705</v>
      </c>
      <c r="D12" s="51">
        <v>82999.998072279705</v>
      </c>
      <c r="E12" s="51">
        <v>82999.998072279705</v>
      </c>
      <c r="F12" s="51">
        <v>82999.998072279705</v>
      </c>
      <c r="G12" s="51">
        <v>82999.998072279705</v>
      </c>
      <c r="H12" s="51">
        <v>82999.998072279705</v>
      </c>
      <c r="I12" s="51">
        <v>82999.998072279705</v>
      </c>
      <c r="J12" s="51">
        <v>82999.998072279705</v>
      </c>
      <c r="K12" s="51">
        <v>82999.998072279705</v>
      </c>
      <c r="L12" s="51">
        <v>82999.998072279705</v>
      </c>
      <c r="M12" s="51">
        <v>82999.998072279705</v>
      </c>
      <c r="N12" s="51">
        <v>82999.998072279705</v>
      </c>
      <c r="O12" s="51">
        <v>82999.998072279705</v>
      </c>
      <c r="P12" s="51">
        <v>82999.998072279705</v>
      </c>
      <c r="Q12" s="51">
        <v>82999.998072279705</v>
      </c>
      <c r="R12" s="51">
        <v>82999.998072279705</v>
      </c>
      <c r="S12" s="51">
        <v>82999.998072279705</v>
      </c>
      <c r="T12" s="51">
        <v>82999.998072279705</v>
      </c>
      <c r="X12" s="51">
        <v>24935.242271893847</v>
      </c>
      <c r="Y12" s="51">
        <v>63367.459379958069</v>
      </c>
      <c r="Z12" s="52">
        <v>61880.320296765174</v>
      </c>
      <c r="AA12" s="52">
        <v>61880.320296765174</v>
      </c>
      <c r="AB12" s="52">
        <v>66906.133112746102</v>
      </c>
      <c r="AD12" s="51">
        <f t="shared" si="12"/>
        <v>1982</v>
      </c>
      <c r="AE12" s="51">
        <f t="shared" si="13"/>
        <v>74819160</v>
      </c>
      <c r="AF12" s="53"/>
      <c r="AG12" s="39">
        <f t="shared" si="14"/>
        <v>19410000</v>
      </c>
      <c r="AH12" s="54">
        <v>19.41</v>
      </c>
      <c r="AI12" s="55"/>
      <c r="AJ12" s="55">
        <v>8541000</v>
      </c>
      <c r="BE12">
        <f t="shared" si="1"/>
        <v>-0.33391558726958931</v>
      </c>
      <c r="BF12" t="e">
        <f t="shared" si="2"/>
        <v>#NUM!</v>
      </c>
      <c r="BG12" t="e">
        <f t="shared" si="3"/>
        <v>#NUM!</v>
      </c>
      <c r="BH12" t="e">
        <f t="shared" si="4"/>
        <v>#NUM!</v>
      </c>
      <c r="BI12">
        <f t="shared" si="5"/>
        <v>-0.69087397990231114</v>
      </c>
      <c r="BJ12">
        <f t="shared" si="6"/>
        <v>-0.45126005947476594</v>
      </c>
      <c r="BK12">
        <f t="shared" si="7"/>
        <v>-0.46642330190769987</v>
      </c>
      <c r="BL12">
        <f t="shared" si="8"/>
        <v>-0.46642330190769987</v>
      </c>
      <c r="BM12">
        <f t="shared" si="9"/>
        <v>-0.4045357678673816</v>
      </c>
      <c r="BN12" t="e">
        <f t="shared" si="10"/>
        <v>#NUM!</v>
      </c>
      <c r="BO12" s="51">
        <f t="shared" si="15"/>
        <v>1982</v>
      </c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56">
        <f t="shared" si="19"/>
        <v>-0.206619737133791</v>
      </c>
      <c r="CI12" s="56"/>
      <c r="CJ12" s="56"/>
      <c r="CK12" s="56"/>
      <c r="CL12" s="57">
        <f t="shared" si="20"/>
        <v>-0.38052154173348585</v>
      </c>
      <c r="CM12" s="56">
        <f t="shared" si="21"/>
        <v>-0.26859624400077164</v>
      </c>
      <c r="CN12" s="56">
        <f t="shared" si="22"/>
        <v>-0.27624330279894316</v>
      </c>
      <c r="CO12" s="56">
        <f t="shared" si="23"/>
        <v>-0.27624330279894316</v>
      </c>
      <c r="CP12" s="56">
        <f t="shared" si="24"/>
        <v>-0.24452064727869571</v>
      </c>
      <c r="CQ12" s="56"/>
      <c r="CR12" s="56">
        <v>-8.843944388431213E-2</v>
      </c>
      <c r="CS12" s="56">
        <v>-8.8723552936974537E-2</v>
      </c>
      <c r="CT12" s="56">
        <v>-8.9271049487077869E-2</v>
      </c>
      <c r="CU12" s="62">
        <v>-9.0696616722432677E-2</v>
      </c>
      <c r="CV12" s="62">
        <v>-9.0528600683589033E-2</v>
      </c>
      <c r="CW12" s="62">
        <v>-9.0528600683589033E-2</v>
      </c>
      <c r="CX12" s="62">
        <v>-9.2523681636333954E-2</v>
      </c>
      <c r="CY12" s="62">
        <v>-9.3350026715574352E-2</v>
      </c>
      <c r="CZ12" s="63">
        <v>-0.10219267051778946</v>
      </c>
      <c r="DA12" s="62">
        <v>-0.10025294111660277</v>
      </c>
      <c r="DB12" s="62">
        <v>-9.6091044538819892E-2</v>
      </c>
      <c r="DC12" s="62">
        <v>-9.3911613047450659E-2</v>
      </c>
      <c r="DD12" s="62">
        <v>-9.4176140736876635E-2</v>
      </c>
      <c r="DE12" s="62">
        <v>-9.3489170639485253E-2</v>
      </c>
      <c r="DF12" s="62">
        <v>-9.152565859046724E-2</v>
      </c>
      <c r="DG12" s="62">
        <v>-9.152565859046724E-2</v>
      </c>
      <c r="DH12" s="62">
        <v>-9.152565859046724E-2</v>
      </c>
      <c r="DI12" s="62">
        <v>-9.1306726233105096E-2</v>
      </c>
      <c r="DJ12" s="62">
        <v>-9.1306726233105096E-2</v>
      </c>
      <c r="DK12" s="62">
        <v>-9.1306726233105096E-2</v>
      </c>
      <c r="DL12" s="62">
        <v>-9.1306726233105096E-2</v>
      </c>
      <c r="DM12" s="62">
        <v>-9.1306726233105096E-2</v>
      </c>
      <c r="DN12" s="62">
        <v>-0.12438922526630347</v>
      </c>
      <c r="DO12" s="51">
        <v>1982</v>
      </c>
      <c r="EE12" s="62"/>
      <c r="EF12" s="62"/>
      <c r="EG12" s="62"/>
      <c r="EH12" s="62"/>
      <c r="EI12" s="62">
        <v>-0.20661973713379089</v>
      </c>
      <c r="EJ12" s="56">
        <v>-9.1306726233105096E-2</v>
      </c>
    </row>
    <row r="13" spans="1:140">
      <c r="A13" s="6">
        <f t="shared" si="16"/>
        <v>1983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26"/>
      <c r="O13" s="26"/>
      <c r="P13" s="26"/>
      <c r="T13">
        <v>83698.72820739061</v>
      </c>
      <c r="X13">
        <v>20130.225111837579</v>
      </c>
      <c r="Y13">
        <v>52393.206638177624</v>
      </c>
      <c r="Z13" s="37">
        <v>49315.788256812855</v>
      </c>
      <c r="AA13" s="37">
        <v>49315.788256812855</v>
      </c>
      <c r="AB13" s="37">
        <v>63136.773500760406</v>
      </c>
      <c r="AD13">
        <f t="shared" si="12"/>
        <v>1983</v>
      </c>
      <c r="AE13">
        <f t="shared" si="13"/>
        <v>117984060</v>
      </c>
      <c r="AF13" s="40"/>
      <c r="AG13" s="39">
        <f t="shared" si="14"/>
        <v>29250000</v>
      </c>
      <c r="AH13" s="44">
        <v>29.25</v>
      </c>
      <c r="AI13" s="39"/>
      <c r="AJ13" s="39">
        <v>13468500</v>
      </c>
      <c r="BE13">
        <f t="shared" si="1"/>
        <v>-0.31580353376861214</v>
      </c>
      <c r="BF13" t="e">
        <f t="shared" si="2"/>
        <v>#NUM!</v>
      </c>
      <c r="BG13" t="e">
        <f t="shared" si="3"/>
        <v>#NUM!</v>
      </c>
      <c r="BH13" t="e">
        <f t="shared" si="4"/>
        <v>#NUM!</v>
      </c>
      <c r="BI13">
        <f t="shared" si="5"/>
        <v>-0.6348646370503841</v>
      </c>
      <c r="BJ13">
        <f t="shared" si="6"/>
        <v>-0.4347286949175132</v>
      </c>
      <c r="BK13">
        <f t="shared" si="7"/>
        <v>-0.44000939146537732</v>
      </c>
      <c r="BL13">
        <f t="shared" si="8"/>
        <v>-0.44000939146537732</v>
      </c>
      <c r="BM13">
        <f t="shared" si="9"/>
        <v>-0.41185260451563582</v>
      </c>
      <c r="BN13" t="e">
        <f t="shared" si="10"/>
        <v>#NUM!</v>
      </c>
      <c r="BO13">
        <f t="shared" si="15"/>
        <v>1983</v>
      </c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>
        <f t="shared" si="19"/>
        <v>-0.19659660320607086</v>
      </c>
      <c r="CI13" s="56"/>
      <c r="CJ13" s="56"/>
      <c r="CK13" s="56"/>
      <c r="CL13" s="42">
        <f t="shared" si="20"/>
        <v>-0.35599876373191508</v>
      </c>
      <c r="CM13" s="30">
        <f t="shared" si="21"/>
        <v>-0.26016712966489175</v>
      </c>
      <c r="CN13" s="30">
        <f t="shared" si="22"/>
        <v>-0.2628701898402187</v>
      </c>
      <c r="CO13" s="30">
        <f t="shared" si="23"/>
        <v>-0.2628701898402187</v>
      </c>
      <c r="CP13" s="30">
        <f t="shared" si="24"/>
        <v>-0.2483424704722641</v>
      </c>
      <c r="CQ13" s="30"/>
      <c r="CR13" s="30">
        <v>-0.10046973858887132</v>
      </c>
      <c r="CS13" s="30">
        <v>-0.10062321223526016</v>
      </c>
      <c r="CT13" s="30">
        <v>-0.10076846733915779</v>
      </c>
      <c r="CU13" s="61">
        <v>-0.10041245463794279</v>
      </c>
      <c r="CV13" s="61">
        <v>-9.998425205986694E-2</v>
      </c>
      <c r="CW13" s="61">
        <v>-9.998425205986694E-2</v>
      </c>
      <c r="CX13" s="62">
        <v>-0.1030413993637681</v>
      </c>
      <c r="CY13" s="62">
        <v>-0.1025580352372274</v>
      </c>
      <c r="CZ13" s="64">
        <v>-0.11792759858332347</v>
      </c>
      <c r="DA13" s="61">
        <v>-0.11441359497626047</v>
      </c>
      <c r="DB13" s="61">
        <v>-0.11005696212010507</v>
      </c>
      <c r="DC13" s="61">
        <v>-0.10774415988365971</v>
      </c>
      <c r="DD13" s="61">
        <v>-0.1078993317952428</v>
      </c>
      <c r="DE13" s="61">
        <v>-0.10908048174000862</v>
      </c>
      <c r="DF13" s="61">
        <v>-0.10691724766275401</v>
      </c>
      <c r="DG13" s="61">
        <v>-0.10691724766275401</v>
      </c>
      <c r="DH13" s="61">
        <v>-0.10691724766275401</v>
      </c>
      <c r="DI13" s="61">
        <v>-0.10644995463136797</v>
      </c>
      <c r="DJ13" s="61">
        <v>-0.10644995463136797</v>
      </c>
      <c r="DK13" s="61">
        <v>-0.10644995463136797</v>
      </c>
      <c r="DL13" s="61">
        <v>-0.10644995463136797</v>
      </c>
      <c r="DM13" s="61">
        <v>-0.10644995463136797</v>
      </c>
      <c r="DN13" s="61">
        <v>-0.13918469879748641</v>
      </c>
      <c r="DO13">
        <v>1983</v>
      </c>
      <c r="EE13" s="61"/>
      <c r="EF13" s="61"/>
      <c r="EG13" s="61"/>
      <c r="EH13" s="61"/>
      <c r="EI13" s="61">
        <v>-0.19659660320607086</v>
      </c>
      <c r="EJ13" s="30">
        <v>-0.10644995463136797</v>
      </c>
    </row>
    <row r="14" spans="1:140">
      <c r="A14" s="6">
        <f t="shared" si="16"/>
        <v>1984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26"/>
      <c r="O14" s="26"/>
      <c r="P14" s="26"/>
      <c r="T14">
        <v>77616.109270625995</v>
      </c>
      <c r="X14">
        <v>18704.884930047927</v>
      </c>
      <c r="Y14">
        <v>45667.051731925094</v>
      </c>
      <c r="Z14" s="37">
        <v>44604.088741830739</v>
      </c>
      <c r="AA14" s="37">
        <v>44604.088741830739</v>
      </c>
      <c r="AB14" s="37">
        <v>50572.241460808087</v>
      </c>
      <c r="AD14">
        <f t="shared" si="12"/>
        <v>1984</v>
      </c>
      <c r="AE14">
        <f t="shared" si="13"/>
        <v>115106400</v>
      </c>
      <c r="AF14" s="40"/>
      <c r="AG14" s="39">
        <f t="shared" si="14"/>
        <v>46700000</v>
      </c>
      <c r="AH14" s="44">
        <v>46.7</v>
      </c>
      <c r="AI14" s="39"/>
      <c r="AJ14" s="39">
        <v>13140000</v>
      </c>
      <c r="BE14">
        <f t="shared" si="1"/>
        <v>-0.30833633730803744</v>
      </c>
      <c r="BF14" t="e">
        <f t="shared" si="2"/>
        <v>#NUM!</v>
      </c>
      <c r="BG14" t="e">
        <f t="shared" si="3"/>
        <v>#NUM!</v>
      </c>
      <c r="BH14" t="e">
        <f t="shared" si="4"/>
        <v>#NUM!</v>
      </c>
      <c r="BI14">
        <f t="shared" si="5"/>
        <v>-0.61655322938633905</v>
      </c>
      <c r="BJ14">
        <f t="shared" si="6"/>
        <v>-0.44172118642193248</v>
      </c>
      <c r="BK14">
        <f t="shared" si="7"/>
        <v>-0.43095950384129655</v>
      </c>
      <c r="BL14">
        <f t="shared" si="8"/>
        <v>-0.43095950384129655</v>
      </c>
      <c r="BM14">
        <f t="shared" si="9"/>
        <v>-0.39916296038703958</v>
      </c>
      <c r="BN14" t="e">
        <f t="shared" si="10"/>
        <v>#NUM!</v>
      </c>
      <c r="BO14">
        <f t="shared" si="15"/>
        <v>1984</v>
      </c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>
        <f t="shared" si="19"/>
        <v>-0.19242751472638897</v>
      </c>
      <c r="CI14" s="56"/>
      <c r="CJ14" s="56"/>
      <c r="CK14" s="56"/>
      <c r="CL14" s="42">
        <f t="shared" si="20"/>
        <v>-0.34777268332710265</v>
      </c>
      <c r="CM14" s="30">
        <f t="shared" si="21"/>
        <v>-0.26374429473660455</v>
      </c>
      <c r="CN14" s="30">
        <f t="shared" si="22"/>
        <v>-0.25823171208548668</v>
      </c>
      <c r="CO14" s="30">
        <f t="shared" si="23"/>
        <v>-0.25823171208548668</v>
      </c>
      <c r="CP14" s="30">
        <f t="shared" si="24"/>
        <v>-0.24170188611799537</v>
      </c>
      <c r="CQ14" s="30"/>
      <c r="CR14" s="30">
        <v>-0.11839088112830121</v>
      </c>
      <c r="CS14" s="30">
        <v>-0.11839961979737834</v>
      </c>
      <c r="CT14" s="30">
        <v>-0.11808326776333222</v>
      </c>
      <c r="CU14" s="61">
        <v>-0.11590929946371076</v>
      </c>
      <c r="CV14" s="61">
        <v>-0.11422038730101214</v>
      </c>
      <c r="CW14" s="61">
        <v>-0.11403388657146585</v>
      </c>
      <c r="CX14" s="62">
        <v>-0.11554463390054526</v>
      </c>
      <c r="CY14" s="62">
        <v>-0.11265914304166302</v>
      </c>
      <c r="CZ14" s="64">
        <v>-0.12846091647398228</v>
      </c>
      <c r="DA14" s="61">
        <v>-0.12481902276668488</v>
      </c>
      <c r="DB14" s="61">
        <v>-0.12054108564558463</v>
      </c>
      <c r="DC14" s="61">
        <v>-0.11847998952987671</v>
      </c>
      <c r="DD14" s="61">
        <v>-0.11855634368426315</v>
      </c>
      <c r="DE14" s="61">
        <v>-0.1193239262889717</v>
      </c>
      <c r="DF14" s="61">
        <v>-0.11829285533422218</v>
      </c>
      <c r="DG14" s="61">
        <v>-0.11829285533422218</v>
      </c>
      <c r="DH14" s="61">
        <v>-0.11829285533422218</v>
      </c>
      <c r="DI14" s="61">
        <v>-0.11776665337485515</v>
      </c>
      <c r="DJ14" s="61">
        <v>-0.11776665337485515</v>
      </c>
      <c r="DK14" s="61">
        <v>-0.11776665337485515</v>
      </c>
      <c r="DL14" s="61">
        <v>-0.11776665337485515</v>
      </c>
      <c r="DM14" s="61">
        <v>-0.11776665337485515</v>
      </c>
      <c r="DN14" s="61">
        <v>-0.14311815015387197</v>
      </c>
      <c r="DO14">
        <v>1984</v>
      </c>
      <c r="EE14" s="61"/>
      <c r="EF14" s="61"/>
      <c r="EG14" s="61"/>
      <c r="EH14" s="61"/>
      <c r="EI14" s="61">
        <v>-0.19242751472638886</v>
      </c>
      <c r="EJ14" s="30">
        <v>-0.11776665337485515</v>
      </c>
    </row>
    <row r="15" spans="1:140">
      <c r="A15" s="6">
        <f t="shared" si="16"/>
        <v>1985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26"/>
      <c r="O15" s="26"/>
      <c r="P15" s="26"/>
      <c r="T15">
        <v>71975.531138091901</v>
      </c>
      <c r="X15">
        <v>16329.781532018284</v>
      </c>
      <c r="Y15">
        <v>37878.87236679058</v>
      </c>
      <c r="Z15" s="37">
        <v>39892.389226848616</v>
      </c>
      <c r="AA15" s="37">
        <v>39892.389226848616</v>
      </c>
      <c r="AB15" s="37">
        <v>46488.768547823587</v>
      </c>
      <c r="AD15">
        <f t="shared" si="12"/>
        <v>1985</v>
      </c>
      <c r="AE15">
        <f t="shared" si="13"/>
        <v>110789910</v>
      </c>
      <c r="AF15" s="40"/>
      <c r="AG15" s="39">
        <f t="shared" si="14"/>
        <v>66450000</v>
      </c>
      <c r="AH15" s="44">
        <v>66.45</v>
      </c>
      <c r="AI15" s="39"/>
      <c r="AJ15" s="39">
        <v>12647250</v>
      </c>
      <c r="AM15" t="s">
        <v>94</v>
      </c>
      <c r="BE15">
        <f t="shared" si="1"/>
        <v>-0.35789272395306793</v>
      </c>
      <c r="BF15" t="e">
        <f t="shared" si="2"/>
        <v>#NUM!</v>
      </c>
      <c r="BG15" t="e">
        <f t="shared" si="3"/>
        <v>#NUM!</v>
      </c>
      <c r="BH15" t="e">
        <f t="shared" si="4"/>
        <v>#NUM!</v>
      </c>
      <c r="BI15">
        <f t="shared" si="5"/>
        <v>-0.61820879013172436</v>
      </c>
      <c r="BJ15">
        <f t="shared" si="6"/>
        <v>-0.45681186065682122</v>
      </c>
      <c r="BK15">
        <f t="shared" si="7"/>
        <v>-0.46094886802772028</v>
      </c>
      <c r="BL15">
        <f t="shared" si="8"/>
        <v>-0.46094886802772028</v>
      </c>
      <c r="BM15">
        <f t="shared" si="9"/>
        <v>-0.38846925535641658</v>
      </c>
      <c r="BN15" t="e">
        <f t="shared" si="10"/>
        <v>#NUM!</v>
      </c>
      <c r="BO15">
        <f t="shared" si="15"/>
        <v>1985</v>
      </c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>
        <f t="shared" si="19"/>
        <v>-0.21969650010598019</v>
      </c>
      <c r="CI15" s="56"/>
      <c r="CJ15" s="56"/>
      <c r="CK15" s="56"/>
      <c r="CL15" s="42">
        <f t="shared" si="20"/>
        <v>-0.34852071571579724</v>
      </c>
      <c r="CM15" s="30">
        <f t="shared" si="21"/>
        <v>-0.27140543449998789</v>
      </c>
      <c r="CN15" s="30">
        <f t="shared" si="22"/>
        <v>-0.27349172677715639</v>
      </c>
      <c r="CO15" s="30">
        <f t="shared" si="23"/>
        <v>-0.27349172677715639</v>
      </c>
      <c r="CP15" s="30">
        <f t="shared" si="24"/>
        <v>-0.23606026138472513</v>
      </c>
      <c r="CQ15" s="30"/>
      <c r="CR15" s="30">
        <v>-0.12256426221626193</v>
      </c>
      <c r="CS15" s="30">
        <v>-0.12254573235664534</v>
      </c>
      <c r="CT15" s="30">
        <v>-0.12541166879576171</v>
      </c>
      <c r="CU15" s="61">
        <v>-0.12646502782565783</v>
      </c>
      <c r="CV15" s="61">
        <v>-0.12651856070412937</v>
      </c>
      <c r="CW15" s="61">
        <v>-0.12615228321883476</v>
      </c>
      <c r="CX15" s="61">
        <v>-0.12782155671349438</v>
      </c>
      <c r="CY15" s="61">
        <v>-0.1285905361584645</v>
      </c>
      <c r="CZ15" s="64">
        <v>-0.14895896684113374</v>
      </c>
      <c r="DA15" s="61">
        <v>-0.14477077432528551</v>
      </c>
      <c r="DB15" s="61">
        <v>-0.14017516659526796</v>
      </c>
      <c r="DC15" s="61">
        <v>-0.13842991314989939</v>
      </c>
      <c r="DD15" s="61">
        <v>-0.13842267637376526</v>
      </c>
      <c r="DE15" s="61">
        <v>-0.1388102928521977</v>
      </c>
      <c r="DF15" s="61">
        <v>-0.13746698508754163</v>
      </c>
      <c r="DG15" s="61">
        <v>-0.13746698508754163</v>
      </c>
      <c r="DH15" s="61">
        <v>-0.13746698508754163</v>
      </c>
      <c r="DI15" s="61">
        <v>-0.13680361283353948</v>
      </c>
      <c r="DJ15" s="61">
        <v>-0.13680361283353948</v>
      </c>
      <c r="DK15" s="61">
        <v>-0.13680361283353948</v>
      </c>
      <c r="DL15" s="61">
        <v>-0.13680361283353948</v>
      </c>
      <c r="DM15" s="61">
        <v>-0.13680361283353948</v>
      </c>
      <c r="DN15" s="61">
        <v>-0.15731516002871915</v>
      </c>
      <c r="DO15">
        <v>1985</v>
      </c>
      <c r="EE15" s="61"/>
      <c r="EF15" s="61"/>
      <c r="EG15" s="61"/>
      <c r="EH15" s="61"/>
      <c r="EI15" s="61">
        <v>-0.21969650010597996</v>
      </c>
      <c r="EJ15" s="30">
        <v>-0.13680361283353948</v>
      </c>
    </row>
    <row r="16" spans="1:140">
      <c r="A16" s="6">
        <f t="shared" si="16"/>
        <v>1986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26"/>
      <c r="O16" s="26"/>
      <c r="P16" s="26"/>
      <c r="T16">
        <v>51040.278301281694</v>
      </c>
      <c r="X16">
        <v>13507.974486153811</v>
      </c>
      <c r="Y16">
        <v>30798.709307577388</v>
      </c>
      <c r="Z16" s="37">
        <v>30154.876895885569</v>
      </c>
      <c r="AA16" s="37">
        <v>30154.876895885569</v>
      </c>
      <c r="AB16" s="37">
        <v>43661.748838834312</v>
      </c>
      <c r="AD16">
        <f t="shared" si="12"/>
        <v>1986</v>
      </c>
      <c r="AE16">
        <f t="shared" si="13"/>
        <v>102156930</v>
      </c>
      <c r="AF16" s="40"/>
      <c r="AG16" s="39">
        <f t="shared" si="14"/>
        <v>89160000</v>
      </c>
      <c r="AH16" s="44">
        <v>89.16</v>
      </c>
      <c r="AI16" s="39"/>
      <c r="AJ16" s="39">
        <v>11661750</v>
      </c>
      <c r="BE16">
        <f t="shared" si="1"/>
        <v>-0.40433516361206123</v>
      </c>
      <c r="BF16" t="e">
        <f t="shared" si="2"/>
        <v>#NUM!</v>
      </c>
      <c r="BG16" t="e">
        <f t="shared" si="3"/>
        <v>#NUM!</v>
      </c>
      <c r="BH16" t="e">
        <f t="shared" si="4"/>
        <v>#NUM!</v>
      </c>
      <c r="BI16">
        <f t="shared" si="5"/>
        <v>-0.62049538001125837</v>
      </c>
      <c r="BJ16">
        <f t="shared" si="6"/>
        <v>-0.48491056805804034</v>
      </c>
      <c r="BK16">
        <f t="shared" si="7"/>
        <v>-0.49122891866391144</v>
      </c>
      <c r="BL16">
        <f t="shared" si="8"/>
        <v>-0.49122891866391144</v>
      </c>
      <c r="BM16">
        <f t="shared" si="9"/>
        <v>-0.42869601450520711</v>
      </c>
      <c r="BN16" t="e">
        <f t="shared" si="10"/>
        <v>#NUM!</v>
      </c>
      <c r="BO16">
        <f t="shared" si="15"/>
        <v>1986</v>
      </c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>
        <f t="shared" si="19"/>
        <v>-0.24441559187495265</v>
      </c>
      <c r="CI16" s="56"/>
      <c r="CJ16" s="56"/>
      <c r="CK16" s="56"/>
      <c r="CL16" s="42">
        <f t="shared" si="20"/>
        <v>-0.34955245562019577</v>
      </c>
      <c r="CM16" s="30">
        <f t="shared" si="21"/>
        <v>-0.28545863744164202</v>
      </c>
      <c r="CN16" s="30">
        <f t="shared" si="22"/>
        <v>-0.28858116224398234</v>
      </c>
      <c r="CO16" s="30">
        <f t="shared" si="23"/>
        <v>-0.28858116224398234</v>
      </c>
      <c r="CP16" s="30">
        <f t="shared" si="24"/>
        <v>-0.25706701521142861</v>
      </c>
      <c r="CQ16" s="30"/>
      <c r="CR16" s="30">
        <v>-0.13177214938517501</v>
      </c>
      <c r="CS16" s="30">
        <v>-0.13116638717613394</v>
      </c>
      <c r="CT16" s="30">
        <v>-0.13350266253717913</v>
      </c>
      <c r="CU16" s="61">
        <v>-0.13649065201133803</v>
      </c>
      <c r="CV16" s="61">
        <v>-0.13509227199161655</v>
      </c>
      <c r="CW16" s="61">
        <v>-0.13462587765758449</v>
      </c>
      <c r="CX16" s="61">
        <v>-0.14239438737126053</v>
      </c>
      <c r="CY16" s="61">
        <v>-0.14252032721583863</v>
      </c>
      <c r="CZ16" s="64">
        <v>-0.16899403531734447</v>
      </c>
      <c r="DA16" s="61">
        <v>-0.16582904858879788</v>
      </c>
      <c r="DB16" s="61">
        <v>-0.1590393415592215</v>
      </c>
      <c r="DC16" s="61">
        <v>-0.15714682080540898</v>
      </c>
      <c r="DD16" s="61">
        <v>-0.15562140801158086</v>
      </c>
      <c r="DE16" s="61">
        <v>-0.15575712523110208</v>
      </c>
      <c r="DF16" s="61">
        <v>-0.15365455351480617</v>
      </c>
      <c r="DG16" s="61">
        <v>-0.15365455351480617</v>
      </c>
      <c r="DH16" s="61">
        <v>-0.15365455351480617</v>
      </c>
      <c r="DI16" s="61">
        <v>-0.15036831375093396</v>
      </c>
      <c r="DJ16" s="61">
        <v>-0.15036831375093396</v>
      </c>
      <c r="DK16" s="61">
        <v>-0.15036831375093396</v>
      </c>
      <c r="DL16" s="61">
        <v>-0.15036831375093396</v>
      </c>
      <c r="DM16" s="61">
        <v>-0.15036831375093396</v>
      </c>
      <c r="DN16" s="61">
        <v>-0.16709968287270871</v>
      </c>
      <c r="DO16">
        <v>1986</v>
      </c>
      <c r="EE16" s="61"/>
      <c r="EF16" s="61"/>
      <c r="EG16" s="61"/>
      <c r="EH16" s="61"/>
      <c r="EI16" s="61">
        <v>-0.24441559187495254</v>
      </c>
      <c r="EJ16" s="30">
        <v>-0.15036831375093396</v>
      </c>
    </row>
    <row r="17" spans="1:140">
      <c r="A17" s="6">
        <f t="shared" si="16"/>
        <v>1987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26"/>
      <c r="O17" s="26"/>
      <c r="P17" s="26"/>
      <c r="T17">
        <v>36499.084039626301</v>
      </c>
      <c r="X17">
        <v>11484.062520367755</v>
      </c>
      <c r="Y17">
        <v>23718.546248364193</v>
      </c>
      <c r="Z17">
        <v>22930.270972912986</v>
      </c>
      <c r="AA17">
        <v>22930.270972912986</v>
      </c>
      <c r="AB17" s="37">
        <v>32039.556701878417</v>
      </c>
      <c r="AD17">
        <f t="shared" si="12"/>
        <v>1987</v>
      </c>
      <c r="AE17">
        <f t="shared" si="13"/>
        <v>125178210</v>
      </c>
      <c r="AF17" s="40"/>
      <c r="AG17" s="39">
        <f t="shared" si="14"/>
        <v>113660000</v>
      </c>
      <c r="AH17" s="44">
        <v>113.66</v>
      </c>
      <c r="AI17" s="39"/>
      <c r="AJ17" s="39">
        <v>14289750</v>
      </c>
      <c r="BE17">
        <f t="shared" si="1"/>
        <v>-0.39339407148776157</v>
      </c>
      <c r="BF17" t="e">
        <f t="shared" si="2"/>
        <v>#NUM!</v>
      </c>
      <c r="BG17" t="e">
        <f t="shared" si="3"/>
        <v>#NUM!</v>
      </c>
      <c r="BH17" t="e">
        <f t="shared" si="4"/>
        <v>#NUM!</v>
      </c>
      <c r="BI17">
        <f t="shared" si="5"/>
        <v>-0.60903390021957926</v>
      </c>
      <c r="BJ17">
        <f t="shared" si="6"/>
        <v>-0.4509466452295543</v>
      </c>
      <c r="BK17">
        <f t="shared" si="7"/>
        <v>-0.48786306611191749</v>
      </c>
      <c r="BL17">
        <f t="shared" si="8"/>
        <v>-0.48786306611191749</v>
      </c>
      <c r="BM17">
        <f t="shared" si="9"/>
        <v>-0.44089964242891533</v>
      </c>
      <c r="BN17" t="e">
        <f t="shared" si="10"/>
        <v>#NUM!</v>
      </c>
      <c r="BO17">
        <f t="shared" si="15"/>
        <v>1987</v>
      </c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>
        <f t="shared" si="19"/>
        <v>-0.23866361723612062</v>
      </c>
      <c r="CI17" s="56"/>
      <c r="CJ17" s="56"/>
      <c r="CK17" s="56"/>
      <c r="CL17" s="42">
        <f t="shared" si="20"/>
        <v>-0.34436439909469363</v>
      </c>
      <c r="CM17" s="30">
        <f t="shared" si="21"/>
        <v>-0.26843733497917821</v>
      </c>
      <c r="CN17" s="30">
        <f t="shared" si="22"/>
        <v>-0.28691946224929032</v>
      </c>
      <c r="CO17" s="30">
        <f t="shared" si="23"/>
        <v>-0.28691946224929032</v>
      </c>
      <c r="CP17" s="30">
        <f t="shared" si="24"/>
        <v>-0.26332491386372125</v>
      </c>
      <c r="CQ17" s="30"/>
      <c r="CR17" s="30">
        <v>-0.13336150491728149</v>
      </c>
      <c r="CS17" s="30">
        <v>-0.13452712169427361</v>
      </c>
      <c r="CT17" s="30">
        <v>-0.13657465000651847</v>
      </c>
      <c r="CU17" s="61">
        <v>-0.14372710330627747</v>
      </c>
      <c r="CV17" s="61">
        <v>-0.14286717914056102</v>
      </c>
      <c r="CW17" s="61">
        <v>-0.14230355898671587</v>
      </c>
      <c r="CX17" s="61">
        <v>-0.14901978150512252</v>
      </c>
      <c r="CY17" s="61">
        <v>-0.15121856569891878</v>
      </c>
      <c r="CZ17" s="64">
        <v>-0.18561111266849206</v>
      </c>
      <c r="DA17" s="61">
        <v>-0.18158649193259269</v>
      </c>
      <c r="DB17" s="61">
        <v>-0.17441313421364613</v>
      </c>
      <c r="DC17" s="61">
        <v>-0.17234422602731758</v>
      </c>
      <c r="DD17" s="61">
        <v>-0.17180299826334755</v>
      </c>
      <c r="DE17" s="61">
        <v>-0.17165810979153451</v>
      </c>
      <c r="DF17" s="61">
        <v>-0.16897783999025173</v>
      </c>
      <c r="DG17" s="61">
        <v>-0.16897783999025173</v>
      </c>
      <c r="DH17" s="61">
        <v>-0.16897783999025173</v>
      </c>
      <c r="DI17" s="61">
        <v>-0.16531231644242528</v>
      </c>
      <c r="DJ17" s="61">
        <v>-0.16531231644242528</v>
      </c>
      <c r="DK17" s="61">
        <v>-0.16531231644242528</v>
      </c>
      <c r="DL17" s="61">
        <v>-0.16531231644242528</v>
      </c>
      <c r="DM17" s="61">
        <v>-0.16531231644242528</v>
      </c>
      <c r="DN17" s="61">
        <v>-0.18016839225646963</v>
      </c>
      <c r="DO17">
        <v>1987</v>
      </c>
      <c r="EE17" s="61"/>
      <c r="EF17" s="61"/>
      <c r="EG17" s="61"/>
      <c r="EH17" s="61"/>
      <c r="EI17" s="61">
        <v>-0.23866361723612051</v>
      </c>
      <c r="EJ17" s="30">
        <v>-0.16531231644242528</v>
      </c>
    </row>
    <row r="18" spans="1:140">
      <c r="A18" s="6">
        <f t="shared" si="16"/>
        <v>1988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26"/>
      <c r="O18" s="26"/>
      <c r="P18" s="26"/>
      <c r="T18">
        <v>35592.593590627883</v>
      </c>
      <c r="X18">
        <v>10726.595043921494</v>
      </c>
      <c r="Y18">
        <v>25842.595166128151</v>
      </c>
      <c r="Z18">
        <v>21045.591166920134</v>
      </c>
      <c r="AA18">
        <v>21045.591166920134</v>
      </c>
      <c r="AB18" s="37">
        <v>27327.857186896297</v>
      </c>
      <c r="AD18">
        <f t="shared" si="12"/>
        <v>1988</v>
      </c>
      <c r="AE18">
        <f t="shared" si="13"/>
        <v>159710130</v>
      </c>
      <c r="AF18" s="40"/>
      <c r="AG18" s="39">
        <f t="shared" si="14"/>
        <v>140600000</v>
      </c>
      <c r="AH18" s="44">
        <v>140.6</v>
      </c>
      <c r="AI18" s="39"/>
      <c r="AJ18" s="39">
        <v>18231750</v>
      </c>
      <c r="BE18">
        <f t="shared" si="1"/>
        <v>-0.36604883139042166</v>
      </c>
      <c r="BF18" t="e">
        <f t="shared" si="2"/>
        <v>#NUM!</v>
      </c>
      <c r="BG18" t="e">
        <f t="shared" si="3"/>
        <v>#NUM!</v>
      </c>
      <c r="BH18" t="e">
        <f t="shared" si="4"/>
        <v>#NUM!</v>
      </c>
      <c r="BI18">
        <f t="shared" si="5"/>
        <v>-0.58123580739831904</v>
      </c>
      <c r="BJ18">
        <f t="shared" si="6"/>
        <v>-0.4322286243370696</v>
      </c>
      <c r="BK18">
        <f t="shared" si="7"/>
        <v>-0.45294528662950201</v>
      </c>
      <c r="BL18">
        <f t="shared" si="8"/>
        <v>-0.45294528662950201</v>
      </c>
      <c r="BM18">
        <f t="shared" si="9"/>
        <v>-0.43305868206802456</v>
      </c>
      <c r="BN18" t="e">
        <f t="shared" si="10"/>
        <v>#NUM!</v>
      </c>
      <c r="BO18">
        <f t="shared" si="15"/>
        <v>1988</v>
      </c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>
        <f t="shared" si="19"/>
        <v>-0.22409540847658105</v>
      </c>
      <c r="CI18" s="56"/>
      <c r="CJ18" s="56"/>
      <c r="CK18" s="56"/>
      <c r="CL18" s="42">
        <f t="shared" si="20"/>
        <v>-0.33160900922115732</v>
      </c>
      <c r="CM18" s="30">
        <f t="shared" si="21"/>
        <v>-0.25888394929858338</v>
      </c>
      <c r="CN18" s="30">
        <f t="shared" si="22"/>
        <v>-0.2694501055725852</v>
      </c>
      <c r="CO18" s="30">
        <f t="shared" si="23"/>
        <v>-0.2694501055725852</v>
      </c>
      <c r="CP18" s="30">
        <f t="shared" si="24"/>
        <v>-0.25931022938861081</v>
      </c>
      <c r="CQ18" s="30"/>
      <c r="CR18" s="30">
        <v>-0.13582258304775374</v>
      </c>
      <c r="CS18" s="30">
        <v>-0.13969946697485403</v>
      </c>
      <c r="CT18" s="30">
        <v>-0.14101705798087583</v>
      </c>
      <c r="CU18" s="61">
        <v>-0.1517794328505081</v>
      </c>
      <c r="CV18" s="61">
        <v>-0.15398834144637075</v>
      </c>
      <c r="CW18" s="61">
        <v>-0.15327114899186467</v>
      </c>
      <c r="CX18" s="61">
        <v>-0.16429667743025655</v>
      </c>
      <c r="CY18" s="61">
        <v>-0.17091835734941563</v>
      </c>
      <c r="CZ18" s="64">
        <v>-0.20723371010522362</v>
      </c>
      <c r="DA18" s="61">
        <v>-0.20407607716902931</v>
      </c>
      <c r="DB18" s="61">
        <v>-0.1958635574585057</v>
      </c>
      <c r="DC18" s="61">
        <v>-0.19522058137435983</v>
      </c>
      <c r="DD18" s="61">
        <v>-0.19424433293422227</v>
      </c>
      <c r="DE18" s="61">
        <v>-0.19382457670032205</v>
      </c>
      <c r="DF18" s="61">
        <v>-0.19020304950886247</v>
      </c>
      <c r="DG18" s="61">
        <v>-0.19020304950886247</v>
      </c>
      <c r="DH18" s="61">
        <v>-0.19020304950886247</v>
      </c>
      <c r="DI18" s="61">
        <v>-0.18554735485196372</v>
      </c>
      <c r="DJ18" s="61">
        <v>-0.18554735485196372</v>
      </c>
      <c r="DK18" s="61">
        <v>-0.18554735485196372</v>
      </c>
      <c r="DL18" s="61">
        <v>-0.18554735485196372</v>
      </c>
      <c r="DM18" s="61">
        <v>-0.18554735485196372</v>
      </c>
      <c r="DN18" s="61">
        <v>-0.19976248999125867</v>
      </c>
      <c r="DO18">
        <v>1988</v>
      </c>
      <c r="EE18" s="61"/>
      <c r="EF18" s="61"/>
      <c r="EG18" s="61"/>
      <c r="EH18" s="61"/>
      <c r="EI18" s="61">
        <v>-0.22409540847658094</v>
      </c>
      <c r="EJ18" s="30">
        <v>-0.18554735485196372</v>
      </c>
    </row>
    <row r="19" spans="1:140">
      <c r="A19" s="6">
        <f t="shared" si="16"/>
        <v>1989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26"/>
      <c r="O19" s="26"/>
      <c r="P19" s="26"/>
      <c r="T19">
        <v>38381.913820891692</v>
      </c>
      <c r="X19">
        <v>11085.467076686446</v>
      </c>
      <c r="Y19">
        <v>26196.603319088812</v>
      </c>
      <c r="Z19" s="37">
        <v>23244.384273911794</v>
      </c>
      <c r="AA19" s="37">
        <v>23244.384273911794</v>
      </c>
      <c r="AB19" s="37">
        <v>26071.403982901065</v>
      </c>
      <c r="AD19">
        <f t="shared" si="12"/>
        <v>1989</v>
      </c>
      <c r="AE19">
        <f t="shared" si="13"/>
        <v>202875030</v>
      </c>
      <c r="AF19" s="40"/>
      <c r="AG19" s="39">
        <f t="shared" si="14"/>
        <v>173350000</v>
      </c>
      <c r="AH19" s="44">
        <v>173.35</v>
      </c>
      <c r="AI19" s="39"/>
      <c r="AJ19" s="39">
        <v>23159250</v>
      </c>
      <c r="BE19">
        <f t="shared" si="1"/>
        <v>-0.37608159081539455</v>
      </c>
      <c r="BF19" t="e">
        <f t="shared" si="2"/>
        <v>#NUM!</v>
      </c>
      <c r="BG19" t="e">
        <f t="shared" si="3"/>
        <v>#NUM!</v>
      </c>
      <c r="BH19" t="e">
        <f t="shared" si="4"/>
        <v>#NUM!</v>
      </c>
      <c r="BI19">
        <f t="shared" si="5"/>
        <v>-0.55586925420609867</v>
      </c>
      <c r="BJ19">
        <f t="shared" si="6"/>
        <v>-0.41531746087462379</v>
      </c>
      <c r="BK19">
        <f t="shared" si="7"/>
        <v>-0.42663388910755712</v>
      </c>
      <c r="BL19">
        <f t="shared" si="8"/>
        <v>-0.42663388910755712</v>
      </c>
      <c r="BM19">
        <f t="shared" si="9"/>
        <v>-0.40481304074840829</v>
      </c>
      <c r="BN19" t="e">
        <f t="shared" si="10"/>
        <v>#NUM!</v>
      </c>
      <c r="BO19">
        <f t="shared" si="15"/>
        <v>1989</v>
      </c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>
        <f t="shared" si="19"/>
        <v>-0.22947246962964229</v>
      </c>
      <c r="CI19" s="56"/>
      <c r="CJ19" s="56"/>
      <c r="CK19" s="56"/>
      <c r="CL19" s="42">
        <f t="shared" si="20"/>
        <v>-0.31975292846595715</v>
      </c>
      <c r="CM19" s="30">
        <f t="shared" si="21"/>
        <v>-0.25014552682255431</v>
      </c>
      <c r="CN19" s="30">
        <f t="shared" si="22"/>
        <v>-0.25600433990092586</v>
      </c>
      <c r="CO19" s="30">
        <f t="shared" si="23"/>
        <v>-0.25600433990092586</v>
      </c>
      <c r="CP19" s="30">
        <f t="shared" si="24"/>
        <v>-0.24466582959550187</v>
      </c>
      <c r="CQ19" s="30"/>
      <c r="CR19" s="30">
        <v>-0.14130162916947353</v>
      </c>
      <c r="CS19" s="30">
        <v>-0.14725580303255859</v>
      </c>
      <c r="CT19" s="30">
        <v>-0.14811290819547174</v>
      </c>
      <c r="CU19" s="61">
        <v>-0.15781184828724115</v>
      </c>
      <c r="CV19" s="61">
        <v>-0.15984658285907694</v>
      </c>
      <c r="CW19" s="61">
        <v>-0.15896127696270135</v>
      </c>
      <c r="CX19" s="61">
        <v>-0.16990946559294728</v>
      </c>
      <c r="CY19" s="61">
        <v>-0.18292152242175674</v>
      </c>
      <c r="CZ19" s="64">
        <v>-0.21598977042974554</v>
      </c>
      <c r="DA19" s="61">
        <v>-0.21240032734997361</v>
      </c>
      <c r="DB19" s="61">
        <v>-0.20377182853227549</v>
      </c>
      <c r="DC19" s="61">
        <v>-0.20350799165304545</v>
      </c>
      <c r="DD19" s="61">
        <v>-0.20247254333464437</v>
      </c>
      <c r="DE19" s="61">
        <v>-0.20183146262558127</v>
      </c>
      <c r="DF19" s="61">
        <v>-0.1982025739027542</v>
      </c>
      <c r="DG19" s="61">
        <v>-0.1982025739027542</v>
      </c>
      <c r="DH19" s="61">
        <v>-0.1982025739027542</v>
      </c>
      <c r="DI19" s="61">
        <v>-0.19368699914353049</v>
      </c>
      <c r="DJ19" s="61">
        <v>-0.19368699914353049</v>
      </c>
      <c r="DK19" s="61">
        <v>-0.19368699914353049</v>
      </c>
      <c r="DL19" s="61">
        <v>-0.19368699914353049</v>
      </c>
      <c r="DM19" s="61">
        <v>-0.19368699914353049</v>
      </c>
      <c r="DN19" s="61">
        <v>-0.20988892346992671</v>
      </c>
      <c r="DO19">
        <v>1989</v>
      </c>
      <c r="EE19" s="61"/>
      <c r="EF19" s="61"/>
      <c r="EG19" s="61"/>
      <c r="EH19" s="61"/>
      <c r="EI19" s="61">
        <v>-0.22947246962964229</v>
      </c>
      <c r="EJ19" s="30">
        <v>-0.19368699914353049</v>
      </c>
    </row>
    <row r="20" spans="1:140">
      <c r="A20" s="6">
        <f t="shared" si="16"/>
        <v>1990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26"/>
      <c r="O20" s="26"/>
      <c r="P20" s="26"/>
      <c r="T20">
        <v>33564.037589013904</v>
      </c>
      <c r="X20">
        <v>11465.816734470907</v>
      </c>
      <c r="Y20">
        <v>26550.611472049473</v>
      </c>
      <c r="Z20">
        <v>24814.950778905833</v>
      </c>
      <c r="AA20">
        <v>24814.950778905833</v>
      </c>
      <c r="AB20" s="37">
        <v>28270.197089892721</v>
      </c>
      <c r="AD20">
        <f t="shared" si="12"/>
        <v>1990</v>
      </c>
      <c r="AE20">
        <f t="shared" si="13"/>
        <v>212946840</v>
      </c>
      <c r="AF20" s="40"/>
      <c r="AG20" s="39">
        <f t="shared" si="14"/>
        <v>212300000</v>
      </c>
      <c r="AH20" s="44">
        <v>212.3</v>
      </c>
      <c r="AI20" s="39"/>
      <c r="AJ20" s="39">
        <v>24309000</v>
      </c>
      <c r="BE20">
        <f t="shared" si="1"/>
        <v>-0.3766280341410006</v>
      </c>
      <c r="BF20" t="e">
        <f t="shared" si="2"/>
        <v>#NUM!</v>
      </c>
      <c r="BG20" t="e">
        <f t="shared" si="3"/>
        <v>#NUM!</v>
      </c>
      <c r="BH20" t="e">
        <f t="shared" si="4"/>
        <v>#NUM!</v>
      </c>
      <c r="BI20">
        <f t="shared" si="5"/>
        <v>-0.55099581485252913</v>
      </c>
      <c r="BJ20">
        <f t="shared" si="6"/>
        <v>-0.4090283934783624</v>
      </c>
      <c r="BK20">
        <f t="shared" si="7"/>
        <v>-0.42842008723650254</v>
      </c>
      <c r="BL20">
        <f t="shared" si="8"/>
        <v>-0.42842008723650254</v>
      </c>
      <c r="BM20">
        <f t="shared" si="9"/>
        <v>-0.40536169501756758</v>
      </c>
      <c r="BN20" t="e">
        <f t="shared" si="10"/>
        <v>#NUM!</v>
      </c>
      <c r="BO20">
        <f t="shared" si="15"/>
        <v>1990</v>
      </c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>
        <f t="shared" si="19"/>
        <v>-0.22976426372661651</v>
      </c>
      <c r="CI20" s="56"/>
      <c r="CJ20" s="56"/>
      <c r="CK20" s="56"/>
      <c r="CL20" s="42">
        <f t="shared" si="20"/>
        <v>-0.31745116103854731</v>
      </c>
      <c r="CM20" s="30">
        <f t="shared" si="21"/>
        <v>-0.24686958908273438</v>
      </c>
      <c r="CN20" s="30">
        <f t="shared" si="22"/>
        <v>-0.25692490959083969</v>
      </c>
      <c r="CO20" s="30">
        <f t="shared" si="23"/>
        <v>-0.25692490959083969</v>
      </c>
      <c r="CP20" s="30">
        <f t="shared" si="24"/>
        <v>-0.24495302717670087</v>
      </c>
      <c r="CQ20" s="30"/>
      <c r="CR20" s="30">
        <v>-0.14253418280422514</v>
      </c>
      <c r="CS20" s="30">
        <v>-0.14806020457520053</v>
      </c>
      <c r="CT20" s="30">
        <v>-0.1488514401334281</v>
      </c>
      <c r="CU20" s="61">
        <v>-0.15814319298049551</v>
      </c>
      <c r="CV20" s="61">
        <v>-0.16296215139621839</v>
      </c>
      <c r="CW20" s="61">
        <v>-0.16205124239653479</v>
      </c>
      <c r="CX20" s="61">
        <v>-0.17147917006485625</v>
      </c>
      <c r="CY20" s="61">
        <v>-0.18541355280468186</v>
      </c>
      <c r="CZ20" s="64">
        <v>-0.22123151383482376</v>
      </c>
      <c r="DA20" s="61">
        <v>-0.21687421537627927</v>
      </c>
      <c r="DB20" s="61">
        <v>-0.20922335773717005</v>
      </c>
      <c r="DC20" s="61">
        <v>-0.20888172706857833</v>
      </c>
      <c r="DD20" s="61">
        <v>-0.20641256842354894</v>
      </c>
      <c r="DE20" s="61">
        <v>-0.20385617367029085</v>
      </c>
      <c r="DF20" s="61">
        <v>-0.19922805113927811</v>
      </c>
      <c r="DG20" s="61">
        <v>-0.19922805113927811</v>
      </c>
      <c r="DH20" s="61">
        <v>-0.19922805113927811</v>
      </c>
      <c r="DI20" s="61">
        <v>-0.19632087976629442</v>
      </c>
      <c r="DJ20" s="61">
        <v>-0.19632087976629442</v>
      </c>
      <c r="DK20" s="61">
        <v>-0.19632087976629442</v>
      </c>
      <c r="DL20" s="61">
        <v>-0.19632087976629442</v>
      </c>
      <c r="DM20" s="61">
        <v>-0.19632087976629442</v>
      </c>
      <c r="DN20" s="61">
        <v>-0.21074586350244606</v>
      </c>
      <c r="DO20">
        <v>1990</v>
      </c>
      <c r="EE20" s="61"/>
      <c r="EF20" s="61"/>
      <c r="EG20" s="61"/>
      <c r="EH20" s="61"/>
      <c r="EI20" s="61">
        <v>-0.22976426372661651</v>
      </c>
      <c r="EJ20" s="30">
        <v>-0.19632087976629442</v>
      </c>
    </row>
    <row r="21" spans="1:140">
      <c r="A21" s="6">
        <f t="shared" si="16"/>
        <v>1991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26"/>
      <c r="O21" s="26"/>
      <c r="P21" s="26"/>
      <c r="T21">
        <v>31124.845799535866</v>
      </c>
      <c r="X21">
        <v>10621.514007790331</v>
      </c>
      <c r="Y21">
        <v>25488.587013167489</v>
      </c>
      <c r="Z21">
        <v>22616.157671914178</v>
      </c>
      <c r="AA21">
        <v>22616.157671914178</v>
      </c>
      <c r="AB21" s="37">
        <v>26071.403982901065</v>
      </c>
      <c r="AD21">
        <f t="shared" si="12"/>
        <v>1991</v>
      </c>
      <c r="AE21">
        <f t="shared" si="13"/>
        <v>246039930</v>
      </c>
      <c r="AF21" s="40"/>
      <c r="AG21" s="39">
        <f t="shared" si="14"/>
        <v>257149999.99999997</v>
      </c>
      <c r="AH21" s="44">
        <v>257.14999999999998</v>
      </c>
      <c r="AI21" s="39"/>
      <c r="AJ21" s="39">
        <v>28086750</v>
      </c>
      <c r="BE21">
        <f t="shared" si="1"/>
        <v>-0.3842070124289787</v>
      </c>
      <c r="BF21" t="e">
        <f t="shared" si="2"/>
        <v>#NUM!</v>
      </c>
      <c r="BG21" t="e">
        <f t="shared" si="3"/>
        <v>#NUM!</v>
      </c>
      <c r="BH21" t="e">
        <f t="shared" si="4"/>
        <v>#NUM!</v>
      </c>
      <c r="BI21">
        <f t="shared" si="5"/>
        <v>-0.54619420503962524</v>
      </c>
      <c r="BJ21">
        <f t="shared" si="6"/>
        <v>-0.41821532808243811</v>
      </c>
      <c r="BK21">
        <f t="shared" si="7"/>
        <v>-0.42971922594040246</v>
      </c>
      <c r="BL21">
        <f t="shared" si="8"/>
        <v>-0.42971922594040246</v>
      </c>
      <c r="BM21">
        <f t="shared" si="9"/>
        <v>-0.41384369318591219</v>
      </c>
      <c r="BN21" t="e">
        <f t="shared" si="10"/>
        <v>#NUM!</v>
      </c>
      <c r="BO21">
        <f t="shared" si="15"/>
        <v>1991</v>
      </c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>
        <f t="shared" si="19"/>
        <v>-0.23379996988904284</v>
      </c>
      <c r="CI21" s="56"/>
      <c r="CJ21" s="56"/>
      <c r="CK21" s="56"/>
      <c r="CL21" s="42">
        <f t="shared" si="20"/>
        <v>-0.31517570225328095</v>
      </c>
      <c r="CM21" s="30">
        <f t="shared" si="21"/>
        <v>-0.25165020917899728</v>
      </c>
      <c r="CN21" s="30">
        <f t="shared" si="22"/>
        <v>-0.25759374331066032</v>
      </c>
      <c r="CO21" s="30">
        <f t="shared" si="23"/>
        <v>-0.25759374331066032</v>
      </c>
      <c r="CP21" s="30">
        <f t="shared" si="24"/>
        <v>-0.24937913066032558</v>
      </c>
      <c r="CQ21" s="30"/>
      <c r="CR21" s="30">
        <v>-0.15303232825624336</v>
      </c>
      <c r="CS21" s="30">
        <v>-0.15873648471081259</v>
      </c>
      <c r="CT21" s="30">
        <v>-0.16034065584134705</v>
      </c>
      <c r="CU21" s="61">
        <v>-0.16783753228804332</v>
      </c>
      <c r="CV21" s="61">
        <v>-0.17471409385531822</v>
      </c>
      <c r="CW21" s="61">
        <v>-0.17359578959366273</v>
      </c>
      <c r="CX21" s="61">
        <v>-0.1854807833758314</v>
      </c>
      <c r="CY21" s="61">
        <v>-0.19850156985198986</v>
      </c>
      <c r="CZ21" s="64">
        <v>-0.2380995862887747</v>
      </c>
      <c r="DA21" s="61">
        <v>-0.23276697925644951</v>
      </c>
      <c r="DB21" s="61">
        <v>-0.22435953440170042</v>
      </c>
      <c r="DC21" s="61">
        <v>-0.22342542441037949</v>
      </c>
      <c r="DD21" s="61">
        <v>-0.22059282336733999</v>
      </c>
      <c r="DE21" s="61">
        <v>-0.21836776758959853</v>
      </c>
      <c r="DF21" s="61">
        <v>-0.21149254053031408</v>
      </c>
      <c r="DG21" s="61">
        <v>-0.21149254053031408</v>
      </c>
      <c r="DH21" s="61">
        <v>-0.21149254053031408</v>
      </c>
      <c r="DI21" s="61">
        <v>-0.20804183325485215</v>
      </c>
      <c r="DJ21" s="61">
        <v>-0.20804183325485215</v>
      </c>
      <c r="DK21" s="61">
        <v>-0.20804183325485215</v>
      </c>
      <c r="DL21" s="61">
        <v>-0.20804183325485215</v>
      </c>
      <c r="DM21" s="61">
        <v>-0.20804183325485215</v>
      </c>
      <c r="DN21" s="61">
        <v>-0.22308184086868232</v>
      </c>
      <c r="DO21">
        <v>1991</v>
      </c>
      <c r="EE21" s="61"/>
      <c r="EF21" s="61"/>
      <c r="EG21" s="61"/>
      <c r="EH21" s="61"/>
      <c r="EI21" s="61">
        <v>-0.23379996988904272</v>
      </c>
      <c r="EJ21" s="30">
        <v>-0.20804183325485215</v>
      </c>
    </row>
    <row r="22" spans="1:140">
      <c r="A22" s="6">
        <f t="shared" si="16"/>
        <v>1992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26"/>
      <c r="O22" s="26"/>
      <c r="P22" s="26"/>
      <c r="T22">
        <v>27678.103864093591</v>
      </c>
      <c r="X22">
        <v>9895.4325926852562</v>
      </c>
      <c r="Y22">
        <v>22302.513636521555</v>
      </c>
      <c r="Z22">
        <v>20731.477865921326</v>
      </c>
      <c r="AA22">
        <v>20731.477865921326</v>
      </c>
      <c r="AB22">
        <v>22930.270972912986</v>
      </c>
      <c r="AD22">
        <f t="shared" si="12"/>
        <v>1992</v>
      </c>
      <c r="AE22">
        <f t="shared" si="13"/>
        <v>260428230</v>
      </c>
      <c r="AF22" s="40"/>
      <c r="AG22" s="39">
        <f t="shared" si="14"/>
        <v>309050000</v>
      </c>
      <c r="AH22" s="44">
        <v>309.05</v>
      </c>
      <c r="AI22" s="39"/>
      <c r="AJ22" s="39">
        <v>29729250</v>
      </c>
      <c r="BE22">
        <f t="shared" si="1"/>
        <v>-0.37811264012890672</v>
      </c>
      <c r="BF22" t="e">
        <f t="shared" si="2"/>
        <v>#NUM!</v>
      </c>
      <c r="BG22" t="e">
        <f t="shared" si="3"/>
        <v>#NUM!</v>
      </c>
      <c r="BH22" t="e">
        <f t="shared" si="4"/>
        <v>#NUM!</v>
      </c>
      <c r="BI22">
        <f t="shared" si="5"/>
        <v>-0.54232710480481461</v>
      </c>
      <c r="BJ22">
        <f t="shared" si="6"/>
        <v>-0.42006744840280369</v>
      </c>
      <c r="BK22">
        <f t="shared" si="7"/>
        <v>-0.42092990028525951</v>
      </c>
      <c r="BL22">
        <f t="shared" si="8"/>
        <v>-0.42092990028525951</v>
      </c>
      <c r="BM22">
        <f t="shared" si="9"/>
        <v>-0.41176846570085274</v>
      </c>
      <c r="BN22" t="e">
        <f t="shared" si="10"/>
        <v>#NUM!</v>
      </c>
      <c r="BO22">
        <f t="shared" si="15"/>
        <v>1992</v>
      </c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>
        <f t="shared" si="19"/>
        <v>-0.23055646748257475</v>
      </c>
      <c r="CI22" s="56"/>
      <c r="CJ22" s="56"/>
      <c r="CK22" s="56"/>
      <c r="CL22" s="42">
        <f t="shared" si="20"/>
        <v>-0.31333758912226339</v>
      </c>
      <c r="CM22" s="30">
        <f t="shared" si="21"/>
        <v>-0.25261031821527635</v>
      </c>
      <c r="CN22" s="30">
        <f t="shared" si="22"/>
        <v>-0.25305697879765798</v>
      </c>
      <c r="CO22" s="30">
        <f t="shared" si="23"/>
        <v>-0.25305697879765798</v>
      </c>
      <c r="CP22" s="30">
        <f t="shared" si="24"/>
        <v>-0.24829863208916747</v>
      </c>
      <c r="CQ22" s="30"/>
      <c r="CR22" s="30">
        <v>-0.15583973322595213</v>
      </c>
      <c r="CS22" s="30">
        <v>-0.16913859738058679</v>
      </c>
      <c r="CT22" s="30">
        <v>-0.17025607957997069</v>
      </c>
      <c r="CU22" s="61">
        <v>-0.17612507400873234</v>
      </c>
      <c r="CV22" s="61">
        <v>-0.18402160476120522</v>
      </c>
      <c r="CW22" s="61">
        <v>-0.18275107848521643</v>
      </c>
      <c r="CX22" s="61">
        <v>-0.20211470079492466</v>
      </c>
      <c r="CY22" s="61">
        <v>-0.21259858992005842</v>
      </c>
      <c r="CZ22" s="64">
        <v>-0.256934571874877</v>
      </c>
      <c r="DA22" s="61">
        <v>-0.24966347038172887</v>
      </c>
      <c r="DB22" s="61">
        <v>-0.24065111320223442</v>
      </c>
      <c r="DC22" s="61">
        <v>-0.23983221717065284</v>
      </c>
      <c r="DD22" s="61">
        <v>-0.23665900134808615</v>
      </c>
      <c r="DE22" s="61">
        <v>-0.23347409362007554</v>
      </c>
      <c r="DF22" s="61">
        <v>-0.22819380302104886</v>
      </c>
      <c r="DG22" s="61">
        <v>-0.22819380302104886</v>
      </c>
      <c r="DH22" s="61">
        <v>-0.22819380302104886</v>
      </c>
      <c r="DI22" s="61">
        <v>-0.22436731543889299</v>
      </c>
      <c r="DJ22" s="61">
        <v>-0.22436731543889299</v>
      </c>
      <c r="DK22" s="61">
        <v>-0.22436731543889299</v>
      </c>
      <c r="DL22" s="61">
        <v>-0.22436731543889299</v>
      </c>
      <c r="DM22" s="61">
        <v>-0.22436731543889299</v>
      </c>
      <c r="DN22" s="61">
        <v>-0.23829388610232838</v>
      </c>
      <c r="DO22">
        <v>1992</v>
      </c>
      <c r="EE22" s="61"/>
      <c r="EF22" s="61"/>
      <c r="EG22" s="61"/>
      <c r="EH22" s="61"/>
      <c r="EI22" s="61">
        <v>-0.23055646748257452</v>
      </c>
      <c r="EJ22" s="30">
        <v>-0.22436731543889299</v>
      </c>
    </row>
    <row r="23" spans="1:140">
      <c r="A23" s="6">
        <f t="shared" si="16"/>
        <v>1993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26"/>
      <c r="O23" s="26"/>
      <c r="P23" s="26"/>
      <c r="T23">
        <v>26990.691084859136</v>
      </c>
      <c r="X23">
        <v>9253.9682112502869</v>
      </c>
      <c r="Y23">
        <v>20532.472871718259</v>
      </c>
      <c r="Z23">
        <v>20417.364564922518</v>
      </c>
      <c r="AA23">
        <v>20417.364564922518</v>
      </c>
      <c r="AB23">
        <v>21673.817768917754</v>
      </c>
      <c r="AD23">
        <f t="shared" si="12"/>
        <v>1993</v>
      </c>
      <c r="AE23">
        <f t="shared" si="13"/>
        <v>322873452</v>
      </c>
      <c r="AF23" s="40"/>
      <c r="AG23" s="39">
        <f t="shared" si="14"/>
        <v>365900000</v>
      </c>
      <c r="AH23" s="44">
        <v>365.9</v>
      </c>
      <c r="AI23" s="39"/>
      <c r="AJ23" s="39">
        <v>36857700</v>
      </c>
      <c r="BE23">
        <f t="shared" si="1"/>
        <v>-0.37607452061732488</v>
      </c>
      <c r="BF23" t="e">
        <f t="shared" si="2"/>
        <v>#NUM!</v>
      </c>
      <c r="BG23" t="e">
        <f t="shared" si="3"/>
        <v>#NUM!</v>
      </c>
      <c r="BH23" t="e">
        <f t="shared" si="4"/>
        <v>#NUM!</v>
      </c>
      <c r="BI23">
        <f t="shared" si="5"/>
        <v>-0.53871536379122476</v>
      </c>
      <c r="BJ23">
        <f t="shared" si="6"/>
        <v>-0.42434211914492842</v>
      </c>
      <c r="BK23">
        <f t="shared" si="7"/>
        <v>-0.42366901563681864</v>
      </c>
      <c r="BL23">
        <f t="shared" si="8"/>
        <v>-0.42366901563681864</v>
      </c>
      <c r="BM23">
        <f t="shared" si="9"/>
        <v>-0.40936962120456877</v>
      </c>
      <c r="BN23" t="e">
        <f t="shared" si="10"/>
        <v>#NUM!</v>
      </c>
      <c r="BO23">
        <f t="shared" si="15"/>
        <v>1993</v>
      </c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>
        <f t="shared" si="19"/>
        <v>-0.22946869350547716</v>
      </c>
      <c r="CI23" s="56"/>
      <c r="CJ23" s="56"/>
      <c r="CK23" s="56"/>
      <c r="CL23" s="42">
        <f t="shared" si="20"/>
        <v>-0.31161639810637154</v>
      </c>
      <c r="CM23" s="30">
        <f t="shared" si="21"/>
        <v>-0.25482153837083876</v>
      </c>
      <c r="CN23" s="30">
        <f t="shared" si="22"/>
        <v>-0.25447378694054723</v>
      </c>
      <c r="CO23" s="30">
        <f t="shared" si="23"/>
        <v>-0.25447378694054723</v>
      </c>
      <c r="CP23" s="30">
        <f t="shared" si="24"/>
        <v>-0.24704769920380476</v>
      </c>
      <c r="CQ23" s="30"/>
      <c r="CR23" s="30">
        <v>-0.17755373936001395</v>
      </c>
      <c r="CS23" s="30">
        <v>-0.18995675383327082</v>
      </c>
      <c r="CT23" s="30">
        <v>-0.19011183725875347</v>
      </c>
      <c r="CU23" s="61">
        <v>-0.20054389571089826</v>
      </c>
      <c r="CV23" s="61">
        <v>-0.21232075867653177</v>
      </c>
      <c r="CW23" s="61">
        <v>-0.21060692556057603</v>
      </c>
      <c r="CX23" s="61">
        <v>-0.2326586688974378</v>
      </c>
      <c r="CY23" s="61">
        <v>-0.2468379315666519</v>
      </c>
      <c r="CZ23" s="64">
        <v>-0.2979878552988624</v>
      </c>
      <c r="DA23" s="61">
        <v>-0.28890459257697609</v>
      </c>
      <c r="DB23" s="61">
        <v>-0.27826529601013328</v>
      </c>
      <c r="DC23" s="61">
        <v>-0.27666998040834567</v>
      </c>
      <c r="DD23" s="61">
        <v>-0.27265635582780112</v>
      </c>
      <c r="DE23" s="61">
        <v>-0.26792930272032334</v>
      </c>
      <c r="DF23" s="61">
        <v>-0.25967951732197514</v>
      </c>
      <c r="DG23" s="61">
        <v>-0.25967951732197514</v>
      </c>
      <c r="DH23" s="61">
        <v>-0.25967951732197514</v>
      </c>
      <c r="DI23" s="61">
        <v>-0.25546182451386423</v>
      </c>
      <c r="DJ23" s="61">
        <v>-0.25546182451386423</v>
      </c>
      <c r="DK23" s="61">
        <v>-0.25546182451386423</v>
      </c>
      <c r="DL23" s="61">
        <v>-0.25546182451386423</v>
      </c>
      <c r="DM23" s="61">
        <v>-0.25546182451386423</v>
      </c>
      <c r="DN23" s="61">
        <v>-0.26893557064138174</v>
      </c>
      <c r="DO23">
        <v>1993</v>
      </c>
      <c r="EE23" s="61"/>
      <c r="EF23" s="61"/>
      <c r="EG23" s="61"/>
      <c r="EH23" s="61"/>
      <c r="EI23" s="61">
        <v>-0.22946869350547716</v>
      </c>
      <c r="EJ23" s="30">
        <v>-0.25546182451386423</v>
      </c>
    </row>
    <row r="24" spans="1:140">
      <c r="A24" s="6">
        <f t="shared" si="16"/>
        <v>1994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26"/>
      <c r="O24" s="26"/>
      <c r="P24" s="26"/>
      <c r="T24">
        <v>25882.732335107063</v>
      </c>
      <c r="X24">
        <v>8754.0914271108177</v>
      </c>
      <c r="Y24">
        <v>18762.432106914959</v>
      </c>
      <c r="Z24">
        <v>18846.798059928478</v>
      </c>
      <c r="AA24">
        <v>18846.798059928478</v>
      </c>
      <c r="AB24">
        <v>20731.477865921326</v>
      </c>
      <c r="AD24">
        <f t="shared" si="12"/>
        <v>1994</v>
      </c>
      <c r="AE24">
        <f t="shared" si="13"/>
        <v>368916012</v>
      </c>
      <c r="AF24" s="40"/>
      <c r="AG24" s="39">
        <f t="shared" si="14"/>
        <v>423750000</v>
      </c>
      <c r="AH24" s="44">
        <v>423.75</v>
      </c>
      <c r="AI24" s="39"/>
      <c r="AJ24" s="39">
        <v>42113700</v>
      </c>
      <c r="BE24">
        <f t="shared" si="1"/>
        <v>-0.39399094295128384</v>
      </c>
      <c r="BF24" t="e">
        <f t="shared" si="2"/>
        <v>#NUM!</v>
      </c>
      <c r="BG24" t="e">
        <f t="shared" si="3"/>
        <v>#NUM!</v>
      </c>
      <c r="BH24" t="e">
        <f t="shared" si="4"/>
        <v>#NUM!</v>
      </c>
      <c r="BI24">
        <f t="shared" si="5"/>
        <v>-0.53885591264873356</v>
      </c>
      <c r="BJ24">
        <f t="shared" si="6"/>
        <v>-0.41538483681533067</v>
      </c>
      <c r="BK24">
        <f t="shared" si="7"/>
        <v>-0.42750470698858384</v>
      </c>
      <c r="BL24">
        <f t="shared" si="8"/>
        <v>-0.42750470698858384</v>
      </c>
      <c r="BM24">
        <f t="shared" si="9"/>
        <v>-0.40297061698171277</v>
      </c>
      <c r="BN24" t="e">
        <f t="shared" si="10"/>
        <v>#NUM!</v>
      </c>
      <c r="BO24">
        <f t="shared" si="15"/>
        <v>1994</v>
      </c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>
        <f t="shared" si="19"/>
        <v>-0.23897853200316233</v>
      </c>
      <c r="CI24" s="56"/>
      <c r="CJ24" s="56"/>
      <c r="CK24" s="56"/>
      <c r="CL24" s="42">
        <f t="shared" si="20"/>
        <v>-0.31168345788918606</v>
      </c>
      <c r="CM24" s="30">
        <f t="shared" si="21"/>
        <v>-0.25018054529103273</v>
      </c>
      <c r="CN24" s="30">
        <f t="shared" si="22"/>
        <v>-0.25645328386481514</v>
      </c>
      <c r="CO24" s="30">
        <f t="shared" si="23"/>
        <v>-0.25645328386481514</v>
      </c>
      <c r="CP24" s="30">
        <f t="shared" si="24"/>
        <v>-0.24370059814928247</v>
      </c>
      <c r="CQ24" s="30"/>
      <c r="CR24" s="30">
        <v>-0.20000882919384366</v>
      </c>
      <c r="CS24" s="30">
        <v>-0.21376369197856215</v>
      </c>
      <c r="CT24" s="30">
        <v>-0.21813417371088795</v>
      </c>
      <c r="CU24" s="61">
        <v>-0.22369645630720003</v>
      </c>
      <c r="CV24" s="61">
        <v>-0.23568371373660235</v>
      </c>
      <c r="CW24" s="61">
        <v>-0.23361344231461689</v>
      </c>
      <c r="CX24" s="61">
        <v>-0.2533636269774372</v>
      </c>
      <c r="CY24" s="61">
        <v>-0.27131566541136443</v>
      </c>
      <c r="CZ24" s="64">
        <v>-0.31908220321182079</v>
      </c>
      <c r="DA24" s="61">
        <v>-0.31011856312134933</v>
      </c>
      <c r="DB24" s="61">
        <v>-0.29918712844626461</v>
      </c>
      <c r="DC24" s="61">
        <v>-0.29722275557874978</v>
      </c>
      <c r="DD24" s="61">
        <v>-0.29297609711211747</v>
      </c>
      <c r="DE24" s="61">
        <v>-0.28703127543631457</v>
      </c>
      <c r="DF24" s="61">
        <v>-0.28087351693859086</v>
      </c>
      <c r="DG24" s="61">
        <v>-0.28087351693859086</v>
      </c>
      <c r="DH24" s="61">
        <v>-0.28087351693859086</v>
      </c>
      <c r="DI24" s="61">
        <v>-0.27490761920391271</v>
      </c>
      <c r="DJ24" s="61">
        <v>-0.27490761920391271</v>
      </c>
      <c r="DK24" s="61">
        <v>-0.27490761920391271</v>
      </c>
      <c r="DL24" s="61">
        <v>-0.27490761920391271</v>
      </c>
      <c r="DM24" s="61">
        <v>-0.27490761920391271</v>
      </c>
      <c r="DN24" s="61">
        <v>-0.28650784284113118</v>
      </c>
      <c r="DO24">
        <v>1994</v>
      </c>
      <c r="EE24" s="61"/>
      <c r="EF24" s="61"/>
      <c r="EG24" s="61"/>
      <c r="EH24" s="61"/>
      <c r="EI24" s="61">
        <v>-0.23897853200316221</v>
      </c>
      <c r="EJ24" s="30">
        <v>-0.27490761920391271</v>
      </c>
    </row>
    <row r="25" spans="1:140">
      <c r="A25" s="6">
        <f t="shared" si="16"/>
        <v>1995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26"/>
      <c r="O25" s="26"/>
      <c r="P25" s="26"/>
      <c r="T25" s="37">
        <v>21704.701149445315</v>
      </c>
      <c r="X25">
        <v>8094.0938887728926</v>
      </c>
      <c r="Y25" s="37">
        <v>18762.432106914959</v>
      </c>
      <c r="Z25">
        <v>17276.231554934438</v>
      </c>
      <c r="AA25">
        <v>17276.231554934438</v>
      </c>
      <c r="AB25">
        <v>20417.364564922518</v>
      </c>
      <c r="AD25">
        <f t="shared" si="12"/>
        <v>1995</v>
      </c>
      <c r="AE25">
        <f t="shared" si="13"/>
        <v>499993425</v>
      </c>
      <c r="AF25" s="40"/>
      <c r="AG25" s="39">
        <f t="shared" si="14"/>
        <v>489250000</v>
      </c>
      <c r="AH25" s="44">
        <v>489.25</v>
      </c>
      <c r="AI25" s="39"/>
      <c r="AJ25" s="39">
        <v>57076875</v>
      </c>
      <c r="BE25">
        <f t="shared" si="1"/>
        <v>-0.41115348057383716</v>
      </c>
      <c r="BF25" t="e">
        <f t="shared" si="2"/>
        <v>#NUM!</v>
      </c>
      <c r="BG25" t="e">
        <f t="shared" si="3"/>
        <v>#NUM!</v>
      </c>
      <c r="BH25" t="e">
        <f t="shared" si="4"/>
        <v>#NUM!</v>
      </c>
      <c r="BI25">
        <f t="shared" si="5"/>
        <v>-0.53738185533762062</v>
      </c>
      <c r="BJ25">
        <f t="shared" si="6"/>
        <v>-0.41231720950968276</v>
      </c>
      <c r="BK25">
        <f t="shared" si="7"/>
        <v>-0.41351676976431656</v>
      </c>
      <c r="BL25">
        <f t="shared" si="8"/>
        <v>-0.41351676976431656</v>
      </c>
      <c r="BM25">
        <f t="shared" si="9"/>
        <v>-0.4110154447219298</v>
      </c>
      <c r="BN25" t="e">
        <f t="shared" si="10"/>
        <v>#NUM!</v>
      </c>
      <c r="BO25">
        <f t="shared" si="15"/>
        <v>1995</v>
      </c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>
        <f t="shared" si="19"/>
        <v>-0.2479781321273109</v>
      </c>
      <c r="CI25" s="56"/>
      <c r="CJ25" s="56"/>
      <c r="CK25" s="56"/>
      <c r="CL25" s="42">
        <f t="shared" si="20"/>
        <v>-0.31097981885508252</v>
      </c>
      <c r="CM25" s="30">
        <f t="shared" si="21"/>
        <v>-0.24858449502091151</v>
      </c>
      <c r="CN25" s="30">
        <f t="shared" si="22"/>
        <v>-0.24920901615786506</v>
      </c>
      <c r="CO25" s="30">
        <f t="shared" si="23"/>
        <v>-0.24920901615786506</v>
      </c>
      <c r="CP25" s="30">
        <f t="shared" si="24"/>
        <v>-0.24790617586321106</v>
      </c>
      <c r="CQ25" s="30"/>
      <c r="CR25" s="30">
        <v>-0.20382361806720584</v>
      </c>
      <c r="CS25" s="30">
        <v>-0.21480480688089154</v>
      </c>
      <c r="CT25" s="30">
        <v>-0.22045053085611355</v>
      </c>
      <c r="CU25" s="61">
        <v>-0.22153209593816858</v>
      </c>
      <c r="CV25" s="61">
        <v>-0.24121901606724017</v>
      </c>
      <c r="CW25" s="61">
        <v>-0.23886474588893147</v>
      </c>
      <c r="CX25" s="61">
        <v>-0.25705190147307155</v>
      </c>
      <c r="CY25" s="61">
        <v>-0.27224987792141708</v>
      </c>
      <c r="CZ25" s="64">
        <v>-0.32230935549582584</v>
      </c>
      <c r="DA25" s="61">
        <v>-0.3176209867485722</v>
      </c>
      <c r="DB25" s="61">
        <v>-0.30696814733139</v>
      </c>
      <c r="DC25" s="61">
        <v>-0.30496594982230707</v>
      </c>
      <c r="DD25" s="61">
        <v>-0.30071411674719706</v>
      </c>
      <c r="DE25" s="61">
        <v>-0.29479645513710662</v>
      </c>
      <c r="DF25" s="61">
        <v>-0.2877662355051317</v>
      </c>
      <c r="DG25" s="61">
        <v>-0.2877662355051317</v>
      </c>
      <c r="DH25" s="61">
        <v>-0.2877662355051317</v>
      </c>
      <c r="DI25" s="61">
        <v>-0.28149274901613386</v>
      </c>
      <c r="DJ25" s="61">
        <v>-0.28149274901613386</v>
      </c>
      <c r="DK25" s="61">
        <v>-0.28149274901613386</v>
      </c>
      <c r="DL25" s="61">
        <v>-0.28149274901613386</v>
      </c>
      <c r="DM25" s="61">
        <v>-0.28079182469428865</v>
      </c>
      <c r="DN25" s="61">
        <v>-0.28921669879415046</v>
      </c>
      <c r="DO25">
        <v>1995</v>
      </c>
      <c r="EE25" s="61"/>
      <c r="EF25" s="61"/>
      <c r="EG25" s="61"/>
      <c r="EH25" s="61"/>
      <c r="EI25" s="61">
        <v>-0.24797813212731079</v>
      </c>
      <c r="EJ25" s="30">
        <v>-0.28079182469428865</v>
      </c>
    </row>
    <row r="26" spans="1:140">
      <c r="A26" s="6">
        <f t="shared" si="16"/>
        <v>1996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26"/>
      <c r="O26" s="26"/>
      <c r="P26" s="26"/>
      <c r="T26" s="37">
        <v>18201.094300532794</v>
      </c>
      <c r="X26">
        <v>7567.1335044750931</v>
      </c>
      <c r="Y26" s="37">
        <v>18054.41580099364</v>
      </c>
      <c r="Z26">
        <v>17904.458156932054</v>
      </c>
      <c r="AA26">
        <v>17904.458156932054</v>
      </c>
      <c r="AB26">
        <v>18218.571457930862</v>
      </c>
      <c r="AD26">
        <f t="shared" si="12"/>
        <v>1996</v>
      </c>
      <c r="AE26">
        <f t="shared" si="13"/>
        <v>558985455</v>
      </c>
      <c r="AF26" s="40">
        <f t="shared" ref="AF26:AF27" si="25">AI26*1000000</f>
        <v>308769524.83889502</v>
      </c>
      <c r="AG26" s="39">
        <f t="shared" si="14"/>
        <v>565000000</v>
      </c>
      <c r="AH26" s="44">
        <v>565</v>
      </c>
      <c r="AI26" s="39">
        <v>308.76952483889499</v>
      </c>
      <c r="AJ26" s="39">
        <v>63811125</v>
      </c>
      <c r="BE26">
        <f t="shared" si="1"/>
        <v>-0.38759837431069427</v>
      </c>
      <c r="BF26">
        <f t="shared" si="2"/>
        <v>-0.70936255150568117</v>
      </c>
      <c r="BG26" t="e">
        <f t="shared" si="3"/>
        <v>#NUM!</v>
      </c>
      <c r="BH26" t="e">
        <f t="shared" si="4"/>
        <v>#NUM!</v>
      </c>
      <c r="BI26">
        <f t="shared" si="5"/>
        <v>-0.52716531943320089</v>
      </c>
      <c r="BJ26">
        <f t="shared" si="6"/>
        <v>-0.39867849997860555</v>
      </c>
      <c r="BK26">
        <f t="shared" si="7"/>
        <v>-0.39804610483130254</v>
      </c>
      <c r="BL26">
        <f t="shared" si="8"/>
        <v>-0.39804610483130254</v>
      </c>
      <c r="BM26">
        <f t="shared" si="9"/>
        <v>-0.40041517699043128</v>
      </c>
      <c r="BN26" t="e">
        <f t="shared" si="10"/>
        <v>#NUM!</v>
      </c>
      <c r="BO26">
        <f>BO27-1</f>
        <v>1996</v>
      </c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>
        <f t="shared" si="19"/>
        <v>-0.23559897090826964</v>
      </c>
      <c r="CI26" s="30">
        <f>-(1-2^BF26)</f>
        <v>-0.38840969234211198</v>
      </c>
      <c r="CJ26" s="56"/>
      <c r="CK26" s="56"/>
      <c r="CL26" s="42">
        <f t="shared" si="20"/>
        <v>-0.30608316146388503</v>
      </c>
      <c r="CM26" s="30">
        <f t="shared" si="21"/>
        <v>-0.2414472050582116</v>
      </c>
      <c r="CN26" s="30">
        <f t="shared" si="22"/>
        <v>-0.24111462592961808</v>
      </c>
      <c r="CO26" s="30">
        <f t="shared" si="23"/>
        <v>-0.24111462592961808</v>
      </c>
      <c r="CP26" s="30">
        <f t="shared" si="24"/>
        <v>-0.242359780883459</v>
      </c>
      <c r="CQ26" s="30"/>
      <c r="CR26" s="30">
        <v>-0.20533360533704592</v>
      </c>
      <c r="CS26" s="30">
        <v>-0.22294982426225229</v>
      </c>
      <c r="CT26" s="30">
        <v>-0.23689271309291748</v>
      </c>
      <c r="CU26" s="61">
        <v>-0.23522106473973803</v>
      </c>
      <c r="CV26" s="61">
        <v>-0.25391885515455936</v>
      </c>
      <c r="CW26" s="61">
        <v>-0.25432927610075795</v>
      </c>
      <c r="CX26" s="61">
        <v>-0.26954489669918125</v>
      </c>
      <c r="CY26" s="61">
        <v>-0.2866530536650097</v>
      </c>
      <c r="CZ26" s="64">
        <v>-0.33424225911305039</v>
      </c>
      <c r="DA26" s="61">
        <v>-0.3275792217863488</v>
      </c>
      <c r="DB26" s="61">
        <v>-0.31700883339757202</v>
      </c>
      <c r="DC26" s="61">
        <v>-0.31330603329481865</v>
      </c>
      <c r="DD26" s="61">
        <v>-0.31065177162646307</v>
      </c>
      <c r="DE26" s="61">
        <v>-0.30765535008426503</v>
      </c>
      <c r="DF26" s="61">
        <v>-0.30075621596447399</v>
      </c>
      <c r="DG26" s="61">
        <v>-0.30075621596447399</v>
      </c>
      <c r="DH26" s="61">
        <v>-0.30075621596447399</v>
      </c>
      <c r="DI26" s="61">
        <v>-0.29641292337375669</v>
      </c>
      <c r="DJ26" s="61">
        <v>-0.29641292337375669</v>
      </c>
      <c r="DK26" s="61">
        <v>-0.29641292337375669</v>
      </c>
      <c r="DL26" s="61">
        <v>-0.29641292337375669</v>
      </c>
      <c r="DM26" s="61">
        <v>-0.29568510139566351</v>
      </c>
      <c r="DN26" s="61">
        <v>-0.30439231998469329</v>
      </c>
      <c r="DO26">
        <v>1996</v>
      </c>
      <c r="EE26" s="30">
        <v>-0.38840969234211198</v>
      </c>
      <c r="EF26" s="30"/>
      <c r="EG26" s="30"/>
      <c r="EH26" s="61"/>
      <c r="EI26" s="61">
        <v>-0.23559897090826953</v>
      </c>
      <c r="EJ26" s="30">
        <v>-0.29568510139566351</v>
      </c>
    </row>
    <row r="27" spans="1:140">
      <c r="A27" s="6">
        <f>A28-1</f>
        <v>1997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26"/>
      <c r="O27" s="26"/>
      <c r="P27" s="26"/>
      <c r="T27">
        <v>20296.801147327489</v>
      </c>
      <c r="U27">
        <v>2070.4028699923929</v>
      </c>
      <c r="X27">
        <v>7540.7463472156005</v>
      </c>
      <c r="Y27">
        <v>18762.432106914959</v>
      </c>
      <c r="Z27">
        <v>18846.798059928478</v>
      </c>
      <c r="AA27">
        <v>18846.798059928478</v>
      </c>
      <c r="AB27">
        <v>18532.68475892967</v>
      </c>
      <c r="AD27">
        <f t="shared" si="12"/>
        <v>1997</v>
      </c>
      <c r="AE27">
        <f t="shared" si="13"/>
        <v>733803300</v>
      </c>
      <c r="AF27" s="40">
        <f t="shared" si="25"/>
        <v>421678042.22455072</v>
      </c>
      <c r="AG27" s="39">
        <f t="shared" si="14"/>
        <v>650800000</v>
      </c>
      <c r="AH27" s="44">
        <v>650.79999999999995</v>
      </c>
      <c r="AI27" s="39">
        <v>421.67804222455072</v>
      </c>
      <c r="AJ27" s="39">
        <v>83767500</v>
      </c>
      <c r="BE27">
        <f t="shared" si="1"/>
        <v>-0.40394472800941428</v>
      </c>
      <c r="BF27" t="e">
        <f t="shared" si="2"/>
        <v>#NUM!</v>
      </c>
      <c r="BG27" t="e">
        <f t="shared" si="3"/>
        <v>#NUM!</v>
      </c>
      <c r="BH27" t="e">
        <f t="shared" si="4"/>
        <v>#NUM!</v>
      </c>
      <c r="BI27">
        <f t="shared" si="5"/>
        <v>-0.52920161441718316</v>
      </c>
      <c r="BJ27">
        <f t="shared" si="6"/>
        <v>-0.40591621976726089</v>
      </c>
      <c r="BK27">
        <f t="shared" si="7"/>
        <v>-0.39582002741244893</v>
      </c>
      <c r="BL27">
        <f t="shared" si="8"/>
        <v>-0.39582002741244893</v>
      </c>
      <c r="BM27">
        <f t="shared" si="9"/>
        <v>-0.4032633307313056</v>
      </c>
      <c r="BN27" t="e">
        <f t="shared" si="10"/>
        <v>#NUM!</v>
      </c>
      <c r="BO27">
        <v>1997</v>
      </c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>
        <f t="shared" si="19"/>
        <v>-0.24421108089532229</v>
      </c>
      <c r="CI27" s="30"/>
      <c r="CJ27" s="56"/>
      <c r="CK27" s="56"/>
      <c r="CL27" s="42">
        <f t="shared" si="20"/>
        <v>-0.30706190097708264</v>
      </c>
      <c r="CM27" s="30">
        <f t="shared" si="21"/>
        <v>-0.24524318675045764</v>
      </c>
      <c r="CN27" s="30">
        <f t="shared" si="22"/>
        <v>-0.23994276247909463</v>
      </c>
      <c r="CO27" s="30">
        <f t="shared" si="23"/>
        <v>-0.23994276247909463</v>
      </c>
      <c r="CP27" s="30">
        <f t="shared" si="24"/>
        <v>-0.24385403097517333</v>
      </c>
      <c r="CQ27" s="30"/>
      <c r="CR27" s="30">
        <v>-0.22322610207577631</v>
      </c>
      <c r="CS27" s="30">
        <v>-0.2372076826427334</v>
      </c>
      <c r="CT27" s="30">
        <v>-0.24878292337792907</v>
      </c>
      <c r="CU27" s="61">
        <v>-0.24541091424982675</v>
      </c>
      <c r="CV27" s="61">
        <v>-0.26366689159588708</v>
      </c>
      <c r="CW27" s="61">
        <v>-0.2639156076860848</v>
      </c>
      <c r="CX27" s="61">
        <v>-0.27766095368546428</v>
      </c>
      <c r="CY27" s="61">
        <v>-0.29942403909413906</v>
      </c>
      <c r="CZ27" s="64">
        <v>-0.34264445771117913</v>
      </c>
      <c r="DA27" s="61">
        <v>-0.33302702922720673</v>
      </c>
      <c r="DB27" s="61">
        <v>-0.31964418731956212</v>
      </c>
      <c r="DC27" s="61">
        <v>-0.31509621932385889</v>
      </c>
      <c r="DD27" s="61">
        <v>-0.31380617474147632</v>
      </c>
      <c r="DE27" s="61">
        <v>-0.3105814593586933</v>
      </c>
      <c r="DF27" s="61">
        <v>-0.30328075701452661</v>
      </c>
      <c r="DG27" s="61">
        <v>-0.30328075701452661</v>
      </c>
      <c r="DH27" s="61">
        <v>-0.30328075701452661</v>
      </c>
      <c r="DI27" s="61">
        <v>-0.30011010506192248</v>
      </c>
      <c r="DJ27" s="61">
        <v>-0.30011010506192248</v>
      </c>
      <c r="DK27" s="61">
        <v>-0.30011010506192248</v>
      </c>
      <c r="DL27" s="61">
        <v>-0.30011010506192248</v>
      </c>
      <c r="DM27" s="61">
        <v>-0.29942928373174316</v>
      </c>
      <c r="DN27" s="61">
        <v>-0.30705593138563692</v>
      </c>
      <c r="DO27">
        <v>1997</v>
      </c>
      <c r="EE27" s="30"/>
      <c r="EF27" s="30"/>
      <c r="EG27" s="30"/>
      <c r="EH27" s="61"/>
      <c r="EI27" s="61">
        <v>-0.24421108089532229</v>
      </c>
      <c r="EJ27" s="30">
        <v>-0.29942928373174316</v>
      </c>
    </row>
    <row r="28" spans="1:140">
      <c r="A28" s="6">
        <v>1998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>
        <v>0</v>
      </c>
      <c r="O28">
        <v>0</v>
      </c>
      <c r="P28">
        <v>0</v>
      </c>
      <c r="T28" s="37">
        <v>16878.370249243257</v>
      </c>
      <c r="X28">
        <v>6794.9699861066438</v>
      </c>
      <c r="Y28" s="37">
        <v>16638.383189151002</v>
      </c>
      <c r="Z28">
        <v>17904.458156932054</v>
      </c>
      <c r="AA28">
        <v>17904.458156932054</v>
      </c>
      <c r="AB28">
        <v>16962.11825393563</v>
      </c>
      <c r="AD28">
        <f t="shared" si="12"/>
        <v>1998</v>
      </c>
      <c r="AE28">
        <f>AJ28/1000*8760</f>
        <v>772651710</v>
      </c>
      <c r="AF28" s="40">
        <f>AI28*1000000</f>
        <v>565500201.42042148</v>
      </c>
      <c r="AG28" s="39">
        <f t="shared" si="14"/>
        <v>771000000</v>
      </c>
      <c r="AH28" s="44">
        <v>771</v>
      </c>
      <c r="AI28" s="39">
        <v>565.50020142042149</v>
      </c>
      <c r="AJ28" s="39">
        <v>88202250</v>
      </c>
      <c r="BE28">
        <f t="shared" si="1"/>
        <v>-0.39918100965113473</v>
      </c>
      <c r="BF28">
        <f t="shared" si="2"/>
        <v>-0.7922792875556991</v>
      </c>
      <c r="BG28" t="e">
        <f t="shared" si="3"/>
        <v>#NUM!</v>
      </c>
      <c r="BH28" t="e">
        <f t="shared" si="4"/>
        <v>#NUM!</v>
      </c>
      <c r="BI28">
        <f t="shared" si="5"/>
        <v>-0.52771844626041742</v>
      </c>
      <c r="BJ28">
        <f t="shared" si="6"/>
        <v>-0.40856089605958712</v>
      </c>
      <c r="BK28">
        <f t="shared" si="7"/>
        <v>-0.39153677945706783</v>
      </c>
      <c r="BL28">
        <f t="shared" si="8"/>
        <v>-0.39153677945706783</v>
      </c>
      <c r="BM28">
        <f t="shared" si="9"/>
        <v>-0.39908119895686339</v>
      </c>
      <c r="BN28" t="e">
        <f t="shared" si="10"/>
        <v>#NUM!</v>
      </c>
      <c r="BO28">
        <v>1998</v>
      </c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>
        <f t="shared" si="19"/>
        <v>-0.24171137297205447</v>
      </c>
      <c r="CI28" s="30">
        <f>-(1-2^BF28)</f>
        <v>-0.42256890191827801</v>
      </c>
      <c r="CJ28" s="56"/>
      <c r="CK28" s="56"/>
      <c r="CL28" s="42">
        <f t="shared" si="20"/>
        <v>-0.30634915700628274</v>
      </c>
      <c r="CM28" s="30">
        <f t="shared" si="21"/>
        <v>-0.2466255017564869</v>
      </c>
      <c r="CN28" s="30">
        <f t="shared" si="22"/>
        <v>-0.23768285932277666</v>
      </c>
      <c r="CO28" s="30">
        <f t="shared" si="23"/>
        <v>-0.23768285932277666</v>
      </c>
      <c r="CP28" s="30">
        <f t="shared" si="24"/>
        <v>-0.2416589100950608</v>
      </c>
      <c r="CQ28" s="30"/>
      <c r="CR28" s="30">
        <v>-0.25548404325159357</v>
      </c>
      <c r="CS28" s="30">
        <v>-0.26612106202026564</v>
      </c>
      <c r="CT28" s="30">
        <v>-0.27563122855446609</v>
      </c>
      <c r="CU28" s="61">
        <v>-0.2680121468656409</v>
      </c>
      <c r="CV28" s="61">
        <v>-0.28018837419654274</v>
      </c>
      <c r="CW28" s="61">
        <v>-0.27944881308809277</v>
      </c>
      <c r="CX28" s="61">
        <v>-0.29150691616886559</v>
      </c>
      <c r="CY28" s="61">
        <v>-0.30867117498664931</v>
      </c>
      <c r="CZ28" s="64">
        <v>-0.35609727081557019</v>
      </c>
      <c r="DA28" s="61">
        <v>-0.34899488656854583</v>
      </c>
      <c r="DB28" s="61">
        <v>-0.33572633325065693</v>
      </c>
      <c r="DC28" s="61">
        <v>-0.33055174156793099</v>
      </c>
      <c r="DD28" s="61">
        <v>-0.33008924025846242</v>
      </c>
      <c r="DE28" s="61">
        <v>-0.32789928231876531</v>
      </c>
      <c r="DF28" s="61">
        <v>-0.3282260685511742</v>
      </c>
      <c r="DG28" s="61">
        <v>-0.3282260685511742</v>
      </c>
      <c r="DH28" s="61">
        <v>-0.3282260685511742</v>
      </c>
      <c r="DI28" s="61">
        <v>-0.32789475618852126</v>
      </c>
      <c r="DJ28" s="61">
        <v>-0.32789475618852126</v>
      </c>
      <c r="DK28" s="61">
        <v>-0.32789475618852126</v>
      </c>
      <c r="DL28" s="61">
        <v>-0.32789475618852126</v>
      </c>
      <c r="DM28" s="61">
        <v>-0.32717083977211492</v>
      </c>
      <c r="DN28" s="61">
        <v>-0.3337798439092311</v>
      </c>
      <c r="DO28">
        <v>1998</v>
      </c>
      <c r="EE28" s="30">
        <v>-0.42256890191827801</v>
      </c>
      <c r="EF28" s="30"/>
      <c r="EG28" s="30"/>
      <c r="EH28" s="61"/>
      <c r="EI28" s="61">
        <v>-0.24171137297205436</v>
      </c>
      <c r="EJ28" s="30">
        <v>-0.32717083977211492</v>
      </c>
    </row>
    <row r="29" spans="1:140">
      <c r="A29" s="6">
        <v>1999</v>
      </c>
      <c r="B29">
        <v>8241.4025263905296</v>
      </c>
      <c r="C29">
        <v>6737.9888748717867</v>
      </c>
      <c r="D29">
        <v>10473.543422860894</v>
      </c>
      <c r="E29">
        <v>3735.5545479891061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>
        <v>8241.402526390526</v>
      </c>
      <c r="O29">
        <v>0</v>
      </c>
      <c r="P29">
        <v>0</v>
      </c>
      <c r="T29" s="37">
        <v>16321.775600610197</v>
      </c>
      <c r="U29">
        <v>878.08313037457776</v>
      </c>
      <c r="X29">
        <v>6276.9261512418661</v>
      </c>
      <c r="Y29" s="37">
        <v>15222.350577308363</v>
      </c>
      <c r="Z29">
        <v>17276.231554934438</v>
      </c>
      <c r="AA29">
        <v>17276.231554934438</v>
      </c>
      <c r="AB29">
        <v>16333.891651938016</v>
      </c>
      <c r="AD29">
        <f t="shared" si="12"/>
        <v>1999</v>
      </c>
      <c r="AE29">
        <f t="shared" ref="AE29:AE39" si="26">AJ29/1000*8760</f>
        <v>874808640</v>
      </c>
      <c r="AF29" s="39">
        <v>806849051.00285196</v>
      </c>
      <c r="AG29" s="39">
        <f t="shared" si="14"/>
        <v>914500000</v>
      </c>
      <c r="AH29" s="34">
        <v>914.5</v>
      </c>
      <c r="AI29" s="39">
        <v>806.84905100285164</v>
      </c>
      <c r="AJ29" s="39">
        <v>99864000</v>
      </c>
      <c r="BE29">
        <f t="shared" si="1"/>
        <v>-0.39816479706541152</v>
      </c>
      <c r="BF29">
        <f t="shared" si="2"/>
        <v>-0.61611605965961158</v>
      </c>
      <c r="BG29" t="e">
        <f t="shared" si="3"/>
        <v>#NUM!</v>
      </c>
      <c r="BH29" t="e">
        <f t="shared" si="4"/>
        <v>#NUM!</v>
      </c>
      <c r="BI29">
        <f t="shared" si="5"/>
        <v>-0.51721120150780053</v>
      </c>
      <c r="BJ29">
        <f t="shared" si="6"/>
        <v>-0.40160226225840623</v>
      </c>
      <c r="BK29">
        <f t="shared" si="7"/>
        <v>-0.39706479168062186</v>
      </c>
      <c r="BL29">
        <f t="shared" si="8"/>
        <v>-0.39706479168062186</v>
      </c>
      <c r="BM29">
        <f t="shared" si="9"/>
        <v>-0.39181610826446633</v>
      </c>
      <c r="BN29" t="e">
        <f t="shared" si="10"/>
        <v>#NUM!</v>
      </c>
      <c r="BO29" s="29">
        <v>1999</v>
      </c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>
        <f t="shared" si="19"/>
        <v>-0.24117705776225806</v>
      </c>
      <c r="CI29" s="30">
        <f>-(1-2^BF29)</f>
        <v>-0.34757501352499187</v>
      </c>
      <c r="CJ29" s="56"/>
      <c r="CK29" s="56"/>
      <c r="CL29" s="42">
        <f t="shared" si="20"/>
        <v>-0.30127880996302592</v>
      </c>
      <c r="CM29" s="30">
        <f t="shared" si="21"/>
        <v>-0.24298292964392443</v>
      </c>
      <c r="CN29" s="30">
        <f t="shared" si="22"/>
        <v>-0.24059826072035062</v>
      </c>
      <c r="CO29" s="30">
        <f t="shared" si="23"/>
        <v>-0.24059826072035062</v>
      </c>
      <c r="CP29" s="30">
        <f t="shared" si="24"/>
        <v>-0.23783044181183</v>
      </c>
      <c r="CQ29" s="30"/>
      <c r="CR29" s="30">
        <v>-0.25997439285518564</v>
      </c>
      <c r="CS29" s="30">
        <v>-0.27585555158742348</v>
      </c>
      <c r="CT29" s="30">
        <v>-0.29531769712136646</v>
      </c>
      <c r="CU29" s="30">
        <v>-0.28727791014601056</v>
      </c>
      <c r="CV29" s="30">
        <v>-0.29819281725849278</v>
      </c>
      <c r="CW29" s="61">
        <v>-0.2985680598901761</v>
      </c>
      <c r="CX29" s="61">
        <v>-0.3081535540046495</v>
      </c>
      <c r="CY29" s="61">
        <v>-0.3196853125493696</v>
      </c>
      <c r="CZ29" s="61">
        <v>-0.36579780588825539</v>
      </c>
      <c r="DA29" s="61">
        <v>-0.35587047255534565</v>
      </c>
      <c r="DB29" s="61">
        <v>-0.34387800546763803</v>
      </c>
      <c r="DC29" s="61">
        <v>-0.33870704897445003</v>
      </c>
      <c r="DD29" s="61">
        <v>-0.33671978692346982</v>
      </c>
      <c r="DE29" s="61">
        <v>-0.33606418009750771</v>
      </c>
      <c r="DF29" s="61">
        <v>-0.33762679433273701</v>
      </c>
      <c r="DG29" s="61">
        <v>-0.33762679433273701</v>
      </c>
      <c r="DH29" s="61">
        <v>-0.33762679433273701</v>
      </c>
      <c r="DI29" s="61">
        <v>-0.33805376435263546</v>
      </c>
      <c r="DJ29" s="61">
        <v>-0.33805376435263546</v>
      </c>
      <c r="DK29" s="61">
        <v>-0.33805376435263546</v>
      </c>
      <c r="DL29" s="61">
        <v>-0.33805376435263546</v>
      </c>
      <c r="DM29" s="61">
        <v>-0.33735961043712659</v>
      </c>
      <c r="DN29" s="61">
        <v>-0.34406390911992457</v>
      </c>
      <c r="DO29">
        <v>1999</v>
      </c>
      <c r="EE29" s="30">
        <v>-0.34757501352499176</v>
      </c>
      <c r="EF29" s="30"/>
      <c r="EG29" s="30"/>
      <c r="EH29" s="61"/>
      <c r="EI29" s="61">
        <v>-0.24117705776225795</v>
      </c>
      <c r="EJ29" s="30">
        <v>-0.33735961043712659</v>
      </c>
    </row>
    <row r="30" spans="1:140">
      <c r="A30" s="6">
        <v>2000</v>
      </c>
      <c r="B30">
        <v>15976.269451640941</v>
      </c>
      <c r="C30">
        <v>10086.558739545635</v>
      </c>
      <c r="D30">
        <v>18115.418678061644</v>
      </c>
      <c r="E30">
        <v>8028.8599385160087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>
        <v>15976.269451640941</v>
      </c>
      <c r="O30">
        <v>0</v>
      </c>
      <c r="P30">
        <v>0</v>
      </c>
      <c r="T30" s="36">
        <v>15263.045155788914</v>
      </c>
      <c r="U30">
        <v>2898.5640179893498</v>
      </c>
      <c r="X30">
        <v>6159.9325022114781</v>
      </c>
      <c r="Y30" s="36">
        <v>14868.342424347704</v>
      </c>
      <c r="Z30" s="36">
        <v>15391.551748941592</v>
      </c>
      <c r="AA30" s="37">
        <v>15391.551748941592</v>
      </c>
      <c r="AB30" s="37">
        <v>16019.778350939208</v>
      </c>
      <c r="AD30">
        <f t="shared" si="12"/>
        <v>2000</v>
      </c>
      <c r="AE30">
        <f t="shared" si="26"/>
        <v>1078690851</v>
      </c>
      <c r="AF30" s="39">
        <v>1249606999.9999998</v>
      </c>
      <c r="AG30" s="39">
        <f t="shared" si="14"/>
        <v>1103000000</v>
      </c>
      <c r="AH30" s="34">
        <v>1103</v>
      </c>
      <c r="AI30" s="39">
        <v>1249.6069999999997</v>
      </c>
      <c r="AJ30" s="39">
        <v>123138225</v>
      </c>
      <c r="AK30" s="28">
        <f>AL30*1000000000</f>
        <v>808518050</v>
      </c>
      <c r="AL30" s="28">
        <v>0.80851804999999999</v>
      </c>
      <c r="AM30" s="48">
        <f>LOG(B30/$B$9)/LOG($AG30/$AG$9)</f>
        <v>-0.34942090251345198</v>
      </c>
      <c r="AN30" s="48">
        <f>LOG(C30/$B$9)/LOG($AG30/$AG$9)</f>
        <v>-0.43539221471292094</v>
      </c>
      <c r="AO30" s="48">
        <f t="shared" ref="AO30:AW30" si="27">LOG(D30/$B$9)/LOG($AG30/$AG$9)</f>
        <v>-0.32593090583219553</v>
      </c>
      <c r="AP30" s="48">
        <f t="shared" si="27"/>
        <v>-0.47804340871729528</v>
      </c>
      <c r="AQ30" s="48" t="e">
        <f t="shared" si="27"/>
        <v>#VALUE!</v>
      </c>
      <c r="AR30" s="48" t="e">
        <f t="shared" si="27"/>
        <v>#VALUE!</v>
      </c>
      <c r="AS30" s="48" t="e">
        <f t="shared" si="27"/>
        <v>#VALUE!</v>
      </c>
      <c r="AT30" s="48" t="e">
        <f t="shared" si="27"/>
        <v>#VALUE!</v>
      </c>
      <c r="AU30" s="48" t="e">
        <f t="shared" si="27"/>
        <v>#VALUE!</v>
      </c>
      <c r="AV30" s="48" t="e">
        <f t="shared" si="27"/>
        <v>#VALUE!</v>
      </c>
      <c r="AW30" s="48" t="e">
        <f t="shared" si="27"/>
        <v>#VALUE!</v>
      </c>
      <c r="AX30" s="48" t="e">
        <f>LOG(M30/$B$9)/LOG($AG30/$AG$9)</f>
        <v>#VALUE!</v>
      </c>
      <c r="AY30" s="48">
        <f>LOG(N30/$B$9)/LOG($AG30/$AG$9)</f>
        <v>-0.34942090251345198</v>
      </c>
      <c r="AZ30" s="48" t="e">
        <f t="shared" ref="AZ30:BA45" si="28">LOG(O30/$B$9)/LOG($AG30/$AG$9)</f>
        <v>#NUM!</v>
      </c>
      <c r="BA30" s="48" t="e">
        <f t="shared" si="28"/>
        <v>#NUM!</v>
      </c>
      <c r="BB30" s="48" t="e">
        <f t="shared" ref="BB30:BB52" si="29">LOG(Q30/$B$9)/LOG($AG30/$AG$9)</f>
        <v>#NUM!</v>
      </c>
      <c r="BC30" s="48" t="e">
        <f t="shared" ref="BC30:BC52" si="30">LOG(R30/$B$9)/LOG($AG30/$AG$9)</f>
        <v>#NUM!</v>
      </c>
      <c r="BD30" s="48" t="e">
        <f t="shared" ref="BD30:BD52" si="31">LOG(S30/$B$9)/LOG($AG30/$AG$9)</f>
        <v>#NUM!</v>
      </c>
      <c r="BE30">
        <f t="shared" si="1"/>
        <v>-0.39132236222766731</v>
      </c>
      <c r="BF30" t="e">
        <f t="shared" si="2"/>
        <v>#NUM!</v>
      </c>
      <c r="BG30" t="e">
        <f t="shared" si="3"/>
        <v>#NUM!</v>
      </c>
      <c r="BH30" t="e">
        <f t="shared" si="4"/>
        <v>#NUM!</v>
      </c>
      <c r="BI30">
        <f t="shared" si="5"/>
        <v>-0.50698795596771551</v>
      </c>
      <c r="BJ30">
        <f t="shared" si="6"/>
        <v>-0.40315142170654866</v>
      </c>
      <c r="BK30">
        <f t="shared" si="7"/>
        <v>-0.38860614193184556</v>
      </c>
      <c r="BL30">
        <f t="shared" si="8"/>
        <v>-0.38860614193184556</v>
      </c>
      <c r="BM30">
        <f t="shared" si="9"/>
        <v>-0.3833998787939939</v>
      </c>
      <c r="BN30" t="e">
        <f t="shared" si="10"/>
        <v>#NUM!</v>
      </c>
      <c r="BO30" s="29">
        <f>BO29+1</f>
        <v>2000</v>
      </c>
      <c r="BP30" s="30">
        <f>-(1-2^AM30)</f>
        <v>-0.21510090699580553</v>
      </c>
      <c r="BQ30" s="30">
        <f>-(1-2^AN30)</f>
        <v>-0.26050731305292174</v>
      </c>
      <c r="BR30" s="30">
        <f>-(1-2^AO30)</f>
        <v>-0.20221655331991817</v>
      </c>
      <c r="BS30" s="30">
        <f t="shared" ref="BS30:CB30" si="32">-(1-2^AP30)</f>
        <v>-0.28204934716482999</v>
      </c>
      <c r="BT30" s="30"/>
      <c r="BU30" s="30"/>
      <c r="BV30" s="30"/>
      <c r="BW30" s="30"/>
      <c r="BX30" s="30"/>
      <c r="BY30" s="30"/>
      <c r="BZ30" s="30"/>
      <c r="CA30" s="30"/>
      <c r="CB30" s="30">
        <f t="shared" si="32"/>
        <v>-0.21510090699580553</v>
      </c>
      <c r="CC30" s="30"/>
      <c r="CD30" s="30"/>
      <c r="CE30" s="30"/>
      <c r="CF30" s="30"/>
      <c r="CG30" s="30"/>
      <c r="CH30" s="30">
        <f t="shared" si="19"/>
        <v>-0.23756955327286355</v>
      </c>
      <c r="CI30" s="30"/>
      <c r="CJ30" s="56"/>
      <c r="CK30" s="56"/>
      <c r="CL30" s="42">
        <f t="shared" si="20"/>
        <v>-0.29630993775520942</v>
      </c>
      <c r="CM30" s="30">
        <f t="shared" si="21"/>
        <v>-0.24379537489221803</v>
      </c>
      <c r="CN30" s="30">
        <f t="shared" si="22"/>
        <v>-0.23613274249179628</v>
      </c>
      <c r="CO30" s="30">
        <f t="shared" si="23"/>
        <v>-0.23613274249179628</v>
      </c>
      <c r="CP30" s="30">
        <f t="shared" si="24"/>
        <v>-0.23337118984672023</v>
      </c>
      <c r="CQ30" s="30"/>
      <c r="CR30" s="30">
        <v>-0.26608703097560982</v>
      </c>
      <c r="CS30" s="30">
        <v>-0.27807713420722568</v>
      </c>
      <c r="CT30" s="30">
        <v>-0.2996694109094582</v>
      </c>
      <c r="CU30" s="30">
        <v>-0.28960696111026007</v>
      </c>
      <c r="CV30" s="30">
        <v>-0.29995710264954512</v>
      </c>
      <c r="CW30" s="30">
        <v>-0.30733752363472844</v>
      </c>
      <c r="CX30" s="61">
        <v>-0.31761169439937642</v>
      </c>
      <c r="CY30" s="61">
        <v>-0.32551836579409055</v>
      </c>
      <c r="CZ30" s="30">
        <v>-0.37113494390176938</v>
      </c>
      <c r="DA30" s="61">
        <v>-0.36035332325270775</v>
      </c>
      <c r="DB30" s="61">
        <v>-0.34831684742547997</v>
      </c>
      <c r="DC30" s="61">
        <v>-0.34284837757977094</v>
      </c>
      <c r="DD30" s="61">
        <v>-0.34071000180713795</v>
      </c>
      <c r="DE30" s="61">
        <v>-0.34105029202887305</v>
      </c>
      <c r="DF30" s="61">
        <v>-0.34170611834238418</v>
      </c>
      <c r="DG30" s="61">
        <v>-0.34170611834238418</v>
      </c>
      <c r="DH30" s="61">
        <v>-0.34170611834238418</v>
      </c>
      <c r="DI30" s="61">
        <v>-0.34036015456433655</v>
      </c>
      <c r="DJ30" s="61">
        <v>-0.34036015456433655</v>
      </c>
      <c r="DK30" s="61">
        <v>-0.34036015456433655</v>
      </c>
      <c r="DL30" s="61">
        <v>-0.34036015456433655</v>
      </c>
      <c r="DM30" s="61">
        <v>-0.33975254182424441</v>
      </c>
      <c r="DN30" s="61">
        <v>-0.34457369335712928</v>
      </c>
      <c r="DO30">
        <v>2000</v>
      </c>
      <c r="DP30" s="30">
        <v>-0.215100906995806</v>
      </c>
      <c r="DQ30" s="30">
        <v>-0.26050731305292174</v>
      </c>
      <c r="DR30" s="30">
        <v>-0.20221655331991817</v>
      </c>
      <c r="DS30" s="31">
        <v>-0.28204934716482999</v>
      </c>
      <c r="DT30" s="30"/>
      <c r="DU30" s="30"/>
      <c r="DV30" s="30"/>
      <c r="DW30" s="31"/>
      <c r="DX30" s="30"/>
      <c r="DY30" s="30"/>
      <c r="DZ30" s="30"/>
      <c r="EA30" s="31"/>
      <c r="EB30" s="30">
        <v>-0.21510090699580553</v>
      </c>
      <c r="EC30" s="30"/>
      <c r="ED30" s="30"/>
      <c r="EE30" s="30"/>
      <c r="EF30" s="30"/>
      <c r="EG30" s="30"/>
      <c r="EH30" s="61">
        <v>-0.215100906995806</v>
      </c>
      <c r="EI30" s="61">
        <v>-0.23756955327286355</v>
      </c>
      <c r="EJ30" s="30">
        <v>-0.33975254182424441</v>
      </c>
    </row>
    <row r="31" spans="1:140">
      <c r="A31" s="6">
        <v>2001</v>
      </c>
      <c r="B31">
        <v>15483.78030876507</v>
      </c>
      <c r="C31">
        <v>13543.745769554271</v>
      </c>
      <c r="D31">
        <v>18629.281807689691</v>
      </c>
      <c r="E31">
        <v>5085.5360381354212</v>
      </c>
      <c r="F31">
        <v>14618.223475294075</v>
      </c>
      <c r="G31">
        <v>13307.056197888805</v>
      </c>
      <c r="H31">
        <v>17566.868741500464</v>
      </c>
      <c r="I31">
        <v>4259.8125436116616</v>
      </c>
      <c r="J31" t="e">
        <v>#VALUE!</v>
      </c>
      <c r="K31" t="e">
        <v>#VALUE!</v>
      </c>
      <c r="L31" t="e">
        <v>#VALUE!</v>
      </c>
      <c r="M31" t="e">
        <v>#VALUE!</v>
      </c>
      <c r="N31">
        <v>15483.78030876507</v>
      </c>
      <c r="O31">
        <v>14618.223475294075</v>
      </c>
      <c r="P31">
        <v>0</v>
      </c>
      <c r="R31" s="9"/>
      <c r="T31" s="36">
        <v>14759.718760520514</v>
      </c>
      <c r="X31">
        <v>5959.4299876716359</v>
      </c>
      <c r="Y31" s="36">
        <v>13452.309812505066</v>
      </c>
      <c r="Z31" s="36">
        <v>15077.438447942784</v>
      </c>
      <c r="AA31">
        <v>15077.438447942784</v>
      </c>
      <c r="AB31" s="37">
        <v>15705.6650499404</v>
      </c>
      <c r="AD31">
        <f t="shared" si="12"/>
        <v>2001</v>
      </c>
      <c r="AE31">
        <f t="shared" si="26"/>
        <v>1443146490</v>
      </c>
      <c r="AF31" s="39">
        <v>1569300000</v>
      </c>
      <c r="AG31" s="39">
        <f t="shared" si="14"/>
        <v>1373000000</v>
      </c>
      <c r="AH31" s="34">
        <v>1373</v>
      </c>
      <c r="AI31" s="39">
        <v>1569.3</v>
      </c>
      <c r="AJ31" s="39">
        <v>164742750</v>
      </c>
      <c r="AK31" s="28">
        <f t="shared" ref="AK31:AK52" si="33">AL31*1000000000</f>
        <v>1094230000</v>
      </c>
      <c r="AL31" s="28">
        <v>1.09423</v>
      </c>
      <c r="AM31" s="48">
        <f t="shared" ref="AM31:AM52" si="34">LOG(B31/$B$9)/LOG($AG31/$AG$9)</f>
        <v>-0.34130383892205146</v>
      </c>
      <c r="AN31" s="48">
        <f t="shared" ref="AN31:AN52" si="35">LOG(C31/$B$9)/LOG($AG31/$AG$9)</f>
        <v>-0.36534438976610384</v>
      </c>
      <c r="AO31" s="48">
        <f t="shared" ref="AO31:AO52" si="36">LOG(D31/$B$9)/LOG($AG31/$AG$9)</f>
        <v>-0.30809133093198821</v>
      </c>
      <c r="AP31" s="48">
        <f t="shared" ref="AP31:AP52" si="37">LOG(E31/$B$9)/LOG($AG31/$AG$9)</f>
        <v>-0.54125108140281164</v>
      </c>
      <c r="AQ31" s="48">
        <f t="shared" ref="AQ31:AQ52" si="38">LOG(F31/$B$9)/LOG($AG31/$AG$9)</f>
        <v>-0.35163423564350688</v>
      </c>
      <c r="AR31" s="48">
        <f t="shared" ref="AR31:AR52" si="39">LOG(G31/$B$9)/LOG($AG31/$AG$9)</f>
        <v>-0.36851053034325948</v>
      </c>
      <c r="AS31" s="48">
        <f t="shared" ref="AS31:AS52" si="40">LOG(H31/$B$9)/LOG($AG31/$AG$9)</f>
        <v>-0.31863648339328809</v>
      </c>
      <c r="AT31" s="48">
        <f t="shared" ref="AT31:AT52" si="41">LOG(I31/$B$9)/LOG($AG31/$AG$9)</f>
        <v>-0.57306888702320458</v>
      </c>
      <c r="AU31" s="48" t="e">
        <f t="shared" ref="AU31:AU52" si="42">LOG(J31/$B$9)/LOG($AG31/$AG$9)</f>
        <v>#VALUE!</v>
      </c>
      <c r="AV31" s="48" t="e">
        <f t="shared" ref="AV31:AV52" si="43">LOG(K31/$B$9)/LOG($AG31/$AG$9)</f>
        <v>#VALUE!</v>
      </c>
      <c r="AW31" s="48" t="e">
        <f t="shared" ref="AW31:AW52" si="44">LOG(L31/$B$9)/LOG($AG31/$AG$9)</f>
        <v>#VALUE!</v>
      </c>
      <c r="AX31" s="48" t="e">
        <f t="shared" ref="AX31:AX52" si="45">LOG(M31/$B$9)/LOG($AG31/$AG$9)</f>
        <v>#VALUE!</v>
      </c>
      <c r="AY31" s="48">
        <f t="shared" ref="AY31:BA52" si="46">LOG(N31/$B$9)/LOG($AG31/$AG$9)</f>
        <v>-0.34130383892205146</v>
      </c>
      <c r="AZ31" s="48">
        <f t="shared" si="28"/>
        <v>-0.35163423564350688</v>
      </c>
      <c r="BA31" s="48" t="e">
        <f t="shared" si="28"/>
        <v>#NUM!</v>
      </c>
      <c r="BB31" s="48" t="e">
        <f t="shared" si="29"/>
        <v>#NUM!</v>
      </c>
      <c r="BC31" s="48" t="e">
        <f t="shared" si="30"/>
        <v>#NUM!</v>
      </c>
      <c r="BD31" s="48" t="e">
        <f t="shared" si="31"/>
        <v>#NUM!</v>
      </c>
      <c r="BE31">
        <f t="shared" si="1"/>
        <v>-0.38611465134009526</v>
      </c>
      <c r="BF31">
        <f t="shared" si="2"/>
        <v>-0.68118418279972703</v>
      </c>
      <c r="BG31" t="e">
        <f t="shared" si="3"/>
        <v>#NUM!</v>
      </c>
      <c r="BH31" t="e">
        <f t="shared" si="4"/>
        <v>#NUM!</v>
      </c>
      <c r="BI31">
        <f t="shared" si="5"/>
        <v>-0.50323585986600616</v>
      </c>
      <c r="BJ31">
        <f t="shared" si="6"/>
        <v>-0.3946723219735499</v>
      </c>
      <c r="BK31">
        <f t="shared" si="7"/>
        <v>-0.37985691659110976</v>
      </c>
      <c r="BL31">
        <f t="shared" si="8"/>
        <v>-0.37985691659110976</v>
      </c>
      <c r="BM31">
        <f t="shared" si="9"/>
        <v>-0.4029579175960894</v>
      </c>
      <c r="BN31" t="e">
        <f t="shared" si="10"/>
        <v>#NUM!</v>
      </c>
      <c r="BO31" s="29">
        <f t="shared" ref="BO31:BO52" si="47">BO30+1</f>
        <v>2001</v>
      </c>
      <c r="BP31" s="30">
        <f t="shared" ref="BP31:BP52" si="48">-(1-2^AM31)</f>
        <v>-0.21067236722464067</v>
      </c>
      <c r="BQ31" s="30">
        <f t="shared" ref="BQ31:BQ52" si="49">-(1-2^AN31)</f>
        <v>-0.22371645593333123</v>
      </c>
      <c r="BR31" s="30">
        <f t="shared" ref="BR31:BR52" si="50">-(1-2^AO31)</f>
        <v>-0.19229035669629524</v>
      </c>
      <c r="BS31" s="30">
        <f t="shared" ref="BS31:BS52" si="51">-(1-2^AP31)</f>
        <v>-0.31282525601694822</v>
      </c>
      <c r="BT31" s="30">
        <f t="shared" ref="BT31:BT52" si="52">-(1-2^AQ31)</f>
        <v>-0.21630414897622974</v>
      </c>
      <c r="BU31" s="30">
        <f t="shared" ref="BU31:BU52" si="53">-(1-2^AR31)</f>
        <v>-0.22541822086616869</v>
      </c>
      <c r="BV31" s="30">
        <f t="shared" ref="BV31:BV52" si="54">-(1-2^AS31)</f>
        <v>-0.19817265920731542</v>
      </c>
      <c r="BW31" s="30">
        <f t="shared" ref="BW31:BW52" si="55">-(1-2^AT31)</f>
        <v>-0.32781459976707406</v>
      </c>
      <c r="BX31" s="30"/>
      <c r="BY31" s="30"/>
      <c r="BZ31" s="30"/>
      <c r="CA31" s="30"/>
      <c r="CB31" s="30">
        <f t="shared" ref="CB31:CB52" si="56">-(1-2^AY31)</f>
        <v>-0.21067236722464067</v>
      </c>
      <c r="CC31" s="30">
        <f t="shared" ref="CC31:CC52" si="57">-(1-2^AZ31)</f>
        <v>-0.21630414897622974</v>
      </c>
      <c r="CD31" s="30"/>
      <c r="CE31" s="30"/>
      <c r="CF31" s="30"/>
      <c r="CG31" s="30"/>
      <c r="CH31" s="30">
        <f t="shared" si="19"/>
        <v>-0.23481242715511863</v>
      </c>
      <c r="CI31" s="30">
        <f>-(1-2^BF31)</f>
        <v>-0.37634683829805404</v>
      </c>
      <c r="CJ31" s="56"/>
      <c r="CK31" s="56"/>
      <c r="CL31" s="42">
        <f t="shared" si="20"/>
        <v>-0.29447743050599373</v>
      </c>
      <c r="CM31" s="30">
        <f t="shared" si="21"/>
        <v>-0.23933787449429156</v>
      </c>
      <c r="CN31" s="30">
        <f t="shared" si="22"/>
        <v>-0.23148619357969402</v>
      </c>
      <c r="CO31" s="30">
        <f t="shared" si="23"/>
        <v>-0.23148619357969402</v>
      </c>
      <c r="CP31" s="30">
        <f t="shared" si="24"/>
        <v>-0.24369394076171902</v>
      </c>
      <c r="CQ31" s="30"/>
      <c r="CR31" s="30">
        <v>-0.26489700824596518</v>
      </c>
      <c r="CS31" s="30">
        <v>-0.27642727880342188</v>
      </c>
      <c r="CT31" s="30">
        <v>-0.30536840250772335</v>
      </c>
      <c r="CU31" s="30">
        <v>-0.2947887482032171</v>
      </c>
      <c r="CV31" s="30">
        <v>-0.30088821325590343</v>
      </c>
      <c r="CW31" s="30">
        <v>-0.31211011698417912</v>
      </c>
      <c r="CX31" s="61">
        <v>-0.32211632149847969</v>
      </c>
      <c r="CY31" s="61">
        <v>-0.33057816815577135</v>
      </c>
      <c r="CZ31" s="30">
        <v>-0.37237663997228931</v>
      </c>
      <c r="DA31" s="61">
        <v>-0.36496401533629375</v>
      </c>
      <c r="DB31" s="61">
        <v>-0.35375001178123044</v>
      </c>
      <c r="DC31" s="61">
        <v>-0.34764480821508237</v>
      </c>
      <c r="DD31" s="61">
        <v>-0.34423392425500499</v>
      </c>
      <c r="DE31" s="61">
        <v>-0.34027836826872748</v>
      </c>
      <c r="DF31" s="61">
        <v>-0.34149488199550049</v>
      </c>
      <c r="DG31" s="61">
        <v>-0.34149488199550049</v>
      </c>
      <c r="DH31" s="61">
        <v>-0.34149488199550049</v>
      </c>
      <c r="DI31" s="61">
        <v>-0.33958623477929473</v>
      </c>
      <c r="DJ31" s="61">
        <v>-0.33958623477929473</v>
      </c>
      <c r="DK31" s="61">
        <v>-0.33958623477929473</v>
      </c>
      <c r="DL31" s="61">
        <v>-0.33958623477929473</v>
      </c>
      <c r="DM31" s="61">
        <v>-0.33904015868806325</v>
      </c>
      <c r="DN31" s="61">
        <v>-0.34606713601106143</v>
      </c>
      <c r="DO31">
        <v>2001</v>
      </c>
      <c r="DP31" s="30">
        <v>-0.21067236722464067</v>
      </c>
      <c r="DQ31" s="30">
        <v>-0.22371645593333123</v>
      </c>
      <c r="DR31" s="30">
        <v>-0.19229035669629524</v>
      </c>
      <c r="DS31" s="31">
        <v>-0.31282525601694822</v>
      </c>
      <c r="DT31" s="30">
        <v>-0.21630414897622974</v>
      </c>
      <c r="DU31" s="30">
        <v>-0.22541822086616869</v>
      </c>
      <c r="DV31" s="30">
        <v>-0.19817265920731542</v>
      </c>
      <c r="DW31" s="31">
        <v>-0.32781459976707406</v>
      </c>
      <c r="DX31" s="30"/>
      <c r="DY31" s="30"/>
      <c r="DZ31" s="30"/>
      <c r="EA31" s="31"/>
      <c r="EB31" s="30">
        <v>-0.21067236722464067</v>
      </c>
      <c r="EC31" s="30">
        <v>-0.21630414897622974</v>
      </c>
      <c r="ED31" s="30"/>
      <c r="EE31" s="30">
        <v>-0.37634683829805393</v>
      </c>
      <c r="EF31" s="30"/>
      <c r="EG31" s="30"/>
      <c r="EH31" s="61">
        <v>-0.21067236722464067</v>
      </c>
      <c r="EI31" s="61">
        <v>-0.23481242715511852</v>
      </c>
      <c r="EJ31" s="30">
        <v>-0.33904015868806325</v>
      </c>
    </row>
    <row r="32" spans="1:140">
      <c r="A32" s="6">
        <v>2002</v>
      </c>
      <c r="B32">
        <v>15819.860689297124</v>
      </c>
      <c r="C32">
        <v>13893.29277975986</v>
      </c>
      <c r="D32">
        <v>18751.147613704939</v>
      </c>
      <c r="E32">
        <v>4857.8548339450772</v>
      </c>
      <c r="F32">
        <v>14917.216956882981</v>
      </c>
      <c r="G32">
        <v>13327.761832601307</v>
      </c>
      <c r="H32">
        <v>16710.227325883181</v>
      </c>
      <c r="I32">
        <v>3382.4654932818744</v>
      </c>
      <c r="J32" t="e">
        <v>#VALUE!</v>
      </c>
      <c r="K32" t="e">
        <v>#VALUE!</v>
      </c>
      <c r="L32" t="e">
        <v>#VALUE!</v>
      </c>
      <c r="M32" t="e">
        <v>#VALUE!</v>
      </c>
      <c r="N32">
        <v>15819.860689297124</v>
      </c>
      <c r="O32">
        <v>14917.216956882981</v>
      </c>
      <c r="P32">
        <v>0</v>
      </c>
      <c r="Q32" s="9"/>
      <c r="T32" s="36">
        <v>14035.678834447812</v>
      </c>
      <c r="U32">
        <v>1294.7745223689615</v>
      </c>
      <c r="X32">
        <v>5450.0172856967893</v>
      </c>
      <c r="Y32" s="36">
        <v>13098.301659544406</v>
      </c>
      <c r="Z32" s="36">
        <v>14763.325146943977</v>
      </c>
      <c r="AA32">
        <v>14763.325146943977</v>
      </c>
      <c r="AB32">
        <v>12250.418738953513</v>
      </c>
      <c r="AD32">
        <f t="shared" si="12"/>
        <v>2002</v>
      </c>
      <c r="AE32">
        <f t="shared" si="26"/>
        <v>1735228980</v>
      </c>
      <c r="AF32" s="39">
        <v>2012352000</v>
      </c>
      <c r="AG32" s="39">
        <f t="shared" si="14"/>
        <v>1738500000</v>
      </c>
      <c r="AH32" s="34">
        <v>1738.5</v>
      </c>
      <c r="AI32" s="39">
        <v>2012.3520000000001</v>
      </c>
      <c r="AJ32" s="39">
        <v>198085500</v>
      </c>
      <c r="AK32" s="28">
        <f t="shared" si="33"/>
        <v>1438089000</v>
      </c>
      <c r="AL32" s="28">
        <v>1.438089</v>
      </c>
      <c r="AM32" s="48">
        <f t="shared" si="34"/>
        <v>-0.32372610424210968</v>
      </c>
      <c r="AN32" s="48">
        <f t="shared" si="35"/>
        <v>-0.34609856366425984</v>
      </c>
      <c r="AO32" s="48">
        <f t="shared" si="36"/>
        <v>-0.29444019234557295</v>
      </c>
      <c r="AP32" s="48">
        <f t="shared" si="37"/>
        <v>-0.52713347193853366</v>
      </c>
      <c r="AQ32" s="48">
        <f t="shared" si="38"/>
        <v>-0.3338476566135482</v>
      </c>
      <c r="AR32" s="48">
        <f t="shared" si="39"/>
        <v>-0.35325805820490142</v>
      </c>
      <c r="AS32" s="48">
        <f t="shared" si="40"/>
        <v>-0.31429287120389127</v>
      </c>
      <c r="AT32" s="48">
        <f t="shared" si="41"/>
        <v>-0.58949797957739658</v>
      </c>
      <c r="AU32" s="48" t="e">
        <f t="shared" si="42"/>
        <v>#VALUE!</v>
      </c>
      <c r="AV32" s="48" t="e">
        <f t="shared" si="43"/>
        <v>#VALUE!</v>
      </c>
      <c r="AW32" s="48" t="e">
        <f t="shared" si="44"/>
        <v>#VALUE!</v>
      </c>
      <c r="AX32" s="48" t="e">
        <f t="shared" si="45"/>
        <v>#VALUE!</v>
      </c>
      <c r="AY32" s="48">
        <f t="shared" si="46"/>
        <v>-0.32372610424210968</v>
      </c>
      <c r="AZ32" s="48">
        <f t="shared" si="28"/>
        <v>-0.3338476566135482</v>
      </c>
      <c r="BA32" s="48" t="e">
        <f t="shared" si="28"/>
        <v>#NUM!</v>
      </c>
      <c r="BB32" s="48" t="e">
        <f t="shared" si="29"/>
        <v>#NUM!</v>
      </c>
      <c r="BC32" s="48" t="e">
        <f t="shared" si="30"/>
        <v>#NUM!</v>
      </c>
      <c r="BD32" s="48" t="e">
        <f t="shared" si="31"/>
        <v>#NUM!</v>
      </c>
      <c r="BE32">
        <f t="shared" si="1"/>
        <v>-0.40277797169967178</v>
      </c>
      <c r="BF32" t="e">
        <f t="shared" si="2"/>
        <v>#NUM!</v>
      </c>
      <c r="BG32" t="e">
        <f t="shared" si="3"/>
        <v>#NUM!</v>
      </c>
      <c r="BH32" t="e">
        <f t="shared" si="4"/>
        <v>#NUM!</v>
      </c>
      <c r="BI32">
        <f t="shared" si="5"/>
        <v>-0.49428269857981949</v>
      </c>
      <c r="BJ32">
        <f t="shared" si="6"/>
        <v>-0.38288633925757387</v>
      </c>
      <c r="BK32">
        <f t="shared" si="7"/>
        <v>-0.39724762905713917</v>
      </c>
      <c r="BL32" t="e">
        <f t="shared" si="8"/>
        <v>#NUM!</v>
      </c>
      <c r="BM32">
        <f t="shared" si="9"/>
        <v>-0.39724762905713917</v>
      </c>
      <c r="BN32" t="e">
        <f t="shared" si="10"/>
        <v>#NUM!</v>
      </c>
      <c r="BO32" s="29">
        <f t="shared" si="47"/>
        <v>2002</v>
      </c>
      <c r="BP32" s="30">
        <f t="shared" si="48"/>
        <v>-0.20099640705927713</v>
      </c>
      <c r="BQ32" s="30">
        <f t="shared" si="49"/>
        <v>-0.2132913037329941</v>
      </c>
      <c r="BR32" s="30">
        <f t="shared" si="50"/>
        <v>-0.18461133444671596</v>
      </c>
      <c r="BS32" s="30">
        <f t="shared" si="51"/>
        <v>-0.30606784307980961</v>
      </c>
      <c r="BT32" s="30">
        <f t="shared" si="52"/>
        <v>-0.20658237919667766</v>
      </c>
      <c r="BU32" s="30">
        <f t="shared" si="53"/>
        <v>-0.21718574006796509</v>
      </c>
      <c r="BV32" s="30">
        <f t="shared" si="54"/>
        <v>-0.19575490967556541</v>
      </c>
      <c r="BW32" s="30">
        <f t="shared" si="55"/>
        <v>-0.33542587864013773</v>
      </c>
      <c r="BX32" s="30"/>
      <c r="BY32" s="30"/>
      <c r="BZ32" s="30"/>
      <c r="CA32" s="30"/>
      <c r="CB32" s="30">
        <f t="shared" si="56"/>
        <v>-0.20099640705927713</v>
      </c>
      <c r="CC32" s="30">
        <f t="shared" si="57"/>
        <v>-0.20658237919667766</v>
      </c>
      <c r="CD32" s="30"/>
      <c r="CE32" s="30"/>
      <c r="CF32" s="30"/>
      <c r="CG32" s="30"/>
      <c r="CH32" s="30">
        <f t="shared" si="19"/>
        <v>-0.24359960158695548</v>
      </c>
      <c r="CI32" s="30"/>
      <c r="CJ32" s="56"/>
      <c r="CK32" s="56"/>
      <c r="CL32" s="42">
        <f>-(1-2^BI32)</f>
        <v>-0.29008544333944997</v>
      </c>
      <c r="CM32" s="30">
        <f>-(1-2^BJ32)</f>
        <v>-0.23309825324520539</v>
      </c>
      <c r="CN32" s="30">
        <f>-(1-2^BK32)</f>
        <v>-0.24069449604375903</v>
      </c>
      <c r="CO32" s="30"/>
      <c r="CP32" s="30">
        <f t="shared" ref="CP32:CP39" si="58">-(1-2^BM32)</f>
        <v>-0.24069449604375903</v>
      </c>
      <c r="CQ32" s="30"/>
      <c r="CR32" s="30">
        <v>-0.26333275349200203</v>
      </c>
      <c r="CS32" s="30">
        <v>-0.27804469082958605</v>
      </c>
      <c r="CT32" s="30">
        <v>-0.31509472140090078</v>
      </c>
      <c r="CU32" s="30">
        <v>-0.30541722903943747</v>
      </c>
      <c r="CV32" s="30">
        <v>-0.31033153478178999</v>
      </c>
      <c r="CW32" s="30">
        <v>-0.32153242434353146</v>
      </c>
      <c r="CX32" s="30">
        <v>-0.33056911797799415</v>
      </c>
      <c r="CY32" s="30">
        <v>-0.33875298225600359</v>
      </c>
      <c r="CZ32" s="30">
        <v>-0.37678169149888308</v>
      </c>
      <c r="DA32" s="61">
        <v>-0.36645709905434265</v>
      </c>
      <c r="DB32" s="61">
        <v>-0.35608051298877008</v>
      </c>
      <c r="DC32" s="61">
        <v>-0.34852914081527375</v>
      </c>
      <c r="DD32" s="61">
        <v>-0.34535637843601896</v>
      </c>
      <c r="DE32" s="61">
        <v>-0.34012945376309467</v>
      </c>
      <c r="DF32" s="61">
        <v>-0.34453208534579627</v>
      </c>
      <c r="DG32" s="61">
        <v>-0.34453208534579627</v>
      </c>
      <c r="DH32" s="61">
        <v>-0.34453208534579627</v>
      </c>
      <c r="DI32" s="61">
        <v>-0.34291432304571878</v>
      </c>
      <c r="DJ32" s="61">
        <v>-0.34291432304571878</v>
      </c>
      <c r="DK32" s="61">
        <v>-0.34291432304571878</v>
      </c>
      <c r="DL32" s="61">
        <v>-0.34291432304571878</v>
      </c>
      <c r="DM32" s="61">
        <v>-0.34240639050607202</v>
      </c>
      <c r="DN32" s="61">
        <v>-0.35149425695011438</v>
      </c>
      <c r="DO32">
        <v>2002</v>
      </c>
      <c r="DP32" s="30">
        <v>-0.20099640705927713</v>
      </c>
      <c r="DQ32" s="30">
        <v>-0.2132913037329941</v>
      </c>
      <c r="DR32" s="30">
        <v>-0.18461133444671596</v>
      </c>
      <c r="DS32" s="31">
        <v>-0.30606784307980961</v>
      </c>
      <c r="DT32" s="30">
        <v>-0.20658237919667766</v>
      </c>
      <c r="DU32" s="30">
        <v>-0.21718574006796509</v>
      </c>
      <c r="DV32" s="30">
        <v>-0.19575490967556541</v>
      </c>
      <c r="DW32" s="31">
        <v>-0.33542587864013773</v>
      </c>
      <c r="DX32" s="30"/>
      <c r="DY32" s="30"/>
      <c r="DZ32" s="30"/>
      <c r="EA32" s="31"/>
      <c r="EB32" s="30">
        <v>-0.20099640705927713</v>
      </c>
      <c r="EC32" s="30">
        <v>-0.20658237919667766</v>
      </c>
      <c r="ED32" s="30"/>
      <c r="EE32" s="30"/>
      <c r="EF32" s="30"/>
      <c r="EG32" s="30"/>
      <c r="EH32" s="61">
        <v>-0.20099640705927713</v>
      </c>
      <c r="EI32" s="61">
        <v>-0.24359960158695537</v>
      </c>
      <c r="EJ32" s="30">
        <v>-0.34240639050607202</v>
      </c>
    </row>
    <row r="33" spans="1:140">
      <c r="A33" s="6">
        <v>2003</v>
      </c>
      <c r="B33">
        <v>14448.91463335009</v>
      </c>
      <c r="C33">
        <v>12709.776315759584</v>
      </c>
      <c r="D33">
        <v>16564.509983087904</v>
      </c>
      <c r="E33">
        <v>3854.7336673283176</v>
      </c>
      <c r="F33">
        <v>14502.826520311817</v>
      </c>
      <c r="G33">
        <v>12891.729625844855</v>
      </c>
      <c r="H33">
        <v>17092.037813606537</v>
      </c>
      <c r="I33">
        <v>4200.3081877616823</v>
      </c>
      <c r="J33" t="e">
        <v>#VALUE!</v>
      </c>
      <c r="K33" t="e">
        <v>#VALUE!</v>
      </c>
      <c r="L33" t="e">
        <v>#VALUE!</v>
      </c>
      <c r="M33" t="e">
        <v>#VALUE!</v>
      </c>
      <c r="N33">
        <v>14448.91463335009</v>
      </c>
      <c r="O33">
        <v>14502.826520311817</v>
      </c>
      <c r="P33">
        <v>0</v>
      </c>
      <c r="Q33" s="9"/>
      <c r="T33" s="36">
        <v>11099.199932706237</v>
      </c>
      <c r="X33">
        <v>5181.2291160347122</v>
      </c>
      <c r="Y33" s="36">
        <v>13098.301659544406</v>
      </c>
      <c r="Z33" s="36">
        <v>11622.192136955897</v>
      </c>
      <c r="AB33">
        <v>11622.192136955897</v>
      </c>
      <c r="AD33">
        <f t="shared" si="12"/>
        <v>2003</v>
      </c>
      <c r="AE33">
        <f t="shared" si="26"/>
        <v>1481994900</v>
      </c>
      <c r="AF33" s="39">
        <v>2575409000</v>
      </c>
      <c r="AG33" s="39">
        <f t="shared" si="14"/>
        <v>2229210000</v>
      </c>
      <c r="AH33" s="34">
        <v>2229.21</v>
      </c>
      <c r="AI33" s="39">
        <v>2575.4090000000001</v>
      </c>
      <c r="AJ33" s="39">
        <v>169177500</v>
      </c>
      <c r="AK33" s="28">
        <f t="shared" si="33"/>
        <v>1965810200</v>
      </c>
      <c r="AL33" s="28">
        <v>1.9658102</v>
      </c>
      <c r="AM33" s="48">
        <f t="shared" si="34"/>
        <v>-0.32540468518208676</v>
      </c>
      <c r="AN33" s="48">
        <f t="shared" si="35"/>
        <v>-0.34659188108613931</v>
      </c>
      <c r="AO33" s="48">
        <f t="shared" si="36"/>
        <v>-0.30283053608058713</v>
      </c>
      <c r="AP33" s="48">
        <f t="shared" si="37"/>
        <v>-0.5436930863084648</v>
      </c>
      <c r="AQ33" s="48">
        <f t="shared" si="38"/>
        <v>-0.32478941785296445</v>
      </c>
      <c r="AR33" s="48">
        <f t="shared" si="39"/>
        <v>-0.3442435719495075</v>
      </c>
      <c r="AS33" s="48">
        <f t="shared" si="40"/>
        <v>-0.29765130982215665</v>
      </c>
      <c r="AT33" s="48">
        <f t="shared" si="41"/>
        <v>-0.52950923795311777</v>
      </c>
      <c r="AU33" s="48" t="e">
        <f t="shared" si="42"/>
        <v>#VALUE!</v>
      </c>
      <c r="AV33" s="48" t="e">
        <f t="shared" si="43"/>
        <v>#VALUE!</v>
      </c>
      <c r="AW33" s="48" t="e">
        <f t="shared" si="44"/>
        <v>#VALUE!</v>
      </c>
      <c r="AX33" s="48" t="e">
        <f t="shared" si="45"/>
        <v>#VALUE!</v>
      </c>
      <c r="AY33" s="48">
        <f t="shared" si="46"/>
        <v>-0.32540468518208676</v>
      </c>
      <c r="AZ33" s="48">
        <f t="shared" si="28"/>
        <v>-0.32478941785296445</v>
      </c>
      <c r="BA33" s="48" t="e">
        <f t="shared" si="28"/>
        <v>#NUM!</v>
      </c>
      <c r="BB33" s="48" t="e">
        <f t="shared" si="29"/>
        <v>#NUM!</v>
      </c>
      <c r="BC33" s="48" t="e">
        <f t="shared" si="30"/>
        <v>#NUM!</v>
      </c>
      <c r="BD33" s="48" t="e">
        <f t="shared" si="31"/>
        <v>#NUM!</v>
      </c>
      <c r="BE33">
        <f t="shared" si="1"/>
        <v>-0.39106660984545144</v>
      </c>
      <c r="BF33">
        <f t="shared" si="2"/>
        <v>-0.61454348620465493</v>
      </c>
      <c r="BG33" t="e">
        <f t="shared" si="3"/>
        <v>#NUM!</v>
      </c>
      <c r="BH33" t="e">
        <f t="shared" si="4"/>
        <v>#NUM!</v>
      </c>
      <c r="BI33" t="e">
        <f t="shared" si="5"/>
        <v>#NUM!</v>
      </c>
      <c r="BJ33">
        <f t="shared" si="6"/>
        <v>-0.37541830136465532</v>
      </c>
      <c r="BK33">
        <f t="shared" si="7"/>
        <v>-0.37094361720052554</v>
      </c>
      <c r="BL33" t="e">
        <f t="shared" si="8"/>
        <v>#NUM!</v>
      </c>
      <c r="BM33">
        <f t="shared" si="9"/>
        <v>-0.37094361720052554</v>
      </c>
      <c r="BN33" t="e">
        <f t="shared" si="10"/>
        <v>#NUM!</v>
      </c>
      <c r="BO33" s="29">
        <f t="shared" si="47"/>
        <v>2003</v>
      </c>
      <c r="BP33" s="30">
        <f t="shared" si="48"/>
        <v>-0.20192551004057357</v>
      </c>
      <c r="BQ33" s="30">
        <f t="shared" si="49"/>
        <v>-0.21356026616033219</v>
      </c>
      <c r="BR33" s="30">
        <f t="shared" si="50"/>
        <v>-0.1893396627568591</v>
      </c>
      <c r="BS33" s="30">
        <f t="shared" si="51"/>
        <v>-0.31398743141022267</v>
      </c>
      <c r="BT33" s="30">
        <f t="shared" si="52"/>
        <v>-0.20158508197667424</v>
      </c>
      <c r="BU33" s="30">
        <f t="shared" si="53"/>
        <v>-0.21227911704773672</v>
      </c>
      <c r="BV33" s="30">
        <f t="shared" si="54"/>
        <v>-0.18642418955118722</v>
      </c>
      <c r="BW33" s="30">
        <f t="shared" si="55"/>
        <v>-0.30720963929839407</v>
      </c>
      <c r="BX33" s="30"/>
      <c r="BY33" s="30"/>
      <c r="BZ33" s="30"/>
      <c r="CA33" s="30"/>
      <c r="CB33" s="30">
        <f t="shared" si="56"/>
        <v>-0.20192551004057357</v>
      </c>
      <c r="CC33" s="30">
        <f t="shared" si="57"/>
        <v>-0.20158508197667424</v>
      </c>
      <c r="CD33" s="30"/>
      <c r="CE33" s="30"/>
      <c r="CF33" s="30"/>
      <c r="CG33" s="30"/>
      <c r="CH33" s="30">
        <f t="shared" si="19"/>
        <v>-0.23743438216451895</v>
      </c>
      <c r="CI33" s="30">
        <f>-(1-2^BF33)</f>
        <v>-0.34686346634110876</v>
      </c>
      <c r="CJ33" s="56"/>
      <c r="CK33" s="56"/>
      <c r="CL33" s="42"/>
      <c r="CM33" s="30">
        <f t="shared" ref="CM33:CN39" si="59">-(1-2^BJ33)</f>
        <v>-0.22911813259172698</v>
      </c>
      <c r="CN33" s="30">
        <f t="shared" si="59"/>
        <v>-0.22672344226673113</v>
      </c>
      <c r="CO33" s="30"/>
      <c r="CP33" s="30">
        <f t="shared" si="58"/>
        <v>-0.22672344226673113</v>
      </c>
      <c r="CQ33" s="30"/>
      <c r="CR33" s="30">
        <v>-0.26071413594164339</v>
      </c>
      <c r="CS33" s="30">
        <v>-0.27576092207889147</v>
      </c>
      <c r="CT33" s="30">
        <v>-0.32136457353801551</v>
      </c>
      <c r="CU33" s="30">
        <v>-0.31126005316981875</v>
      </c>
      <c r="CV33" s="30">
        <v>-0.31495162866801241</v>
      </c>
      <c r="CW33" s="30">
        <v>-0.326264150151232</v>
      </c>
      <c r="CX33" s="30">
        <v>-0.33589041795116836</v>
      </c>
      <c r="CY33" s="30">
        <v>-0.3482630383209675</v>
      </c>
      <c r="CZ33" s="30">
        <v>-0.37922471248757228</v>
      </c>
      <c r="DA33" s="61">
        <v>-0.37056170737538063</v>
      </c>
      <c r="DB33" s="61">
        <v>-0.36064925735495368</v>
      </c>
      <c r="DC33" s="61">
        <v>-0.35289342790767952</v>
      </c>
      <c r="DD33" s="61">
        <v>-0.35054983059925759</v>
      </c>
      <c r="DE33" s="61">
        <v>-0.3450865368223992</v>
      </c>
      <c r="DF33" s="61">
        <v>-0.34882438333086907</v>
      </c>
      <c r="DG33" s="61">
        <v>-0.34882438333086907</v>
      </c>
      <c r="DH33" s="61">
        <v>-0.34882438333086907</v>
      </c>
      <c r="DI33" s="61">
        <v>-0.34787825606346356</v>
      </c>
      <c r="DJ33" s="61">
        <v>-0.34787825606346356</v>
      </c>
      <c r="DK33" s="61">
        <v>-0.34787825606346356</v>
      </c>
      <c r="DL33" s="61">
        <v>-0.34787825606346356</v>
      </c>
      <c r="DM33" s="61">
        <v>-0.34739222617072674</v>
      </c>
      <c r="DN33" s="61">
        <v>-0.35729798587221651</v>
      </c>
      <c r="DO33">
        <v>2003</v>
      </c>
      <c r="DP33" s="30">
        <v>-0.20192551004057357</v>
      </c>
      <c r="DQ33" s="30">
        <v>-0.21356026616033219</v>
      </c>
      <c r="DR33" s="30">
        <v>-0.1893396627568591</v>
      </c>
      <c r="DS33" s="31">
        <v>-0.31398743141022267</v>
      </c>
      <c r="DT33" s="30">
        <v>-0.20158508197667424</v>
      </c>
      <c r="DU33" s="30">
        <v>-0.21227911704773672</v>
      </c>
      <c r="DV33" s="30">
        <v>-0.18642418955118722</v>
      </c>
      <c r="DW33" s="31">
        <v>-0.30720963929839407</v>
      </c>
      <c r="DX33" s="30"/>
      <c r="DY33" s="30"/>
      <c r="DZ33" s="30"/>
      <c r="EA33" s="31"/>
      <c r="EB33" s="30">
        <v>-0.20192551004057357</v>
      </c>
      <c r="EC33" s="30">
        <v>-0.20158508197667424</v>
      </c>
      <c r="ED33" s="30"/>
      <c r="EE33" s="30">
        <v>-0.34686346634110876</v>
      </c>
      <c r="EF33" s="30"/>
      <c r="EG33" s="30"/>
      <c r="EH33" s="61">
        <v>-0.20192551004057357</v>
      </c>
      <c r="EI33" s="61">
        <v>-0.23743438216451895</v>
      </c>
      <c r="EJ33" s="30">
        <v>-0.34739222617072674</v>
      </c>
    </row>
    <row r="34" spans="1:140">
      <c r="A34" s="6">
        <v>2004</v>
      </c>
      <c r="B34">
        <v>13495.178485823701</v>
      </c>
      <c r="C34">
        <v>11806.348044279002</v>
      </c>
      <c r="D34">
        <v>15104.064507152805</v>
      </c>
      <c r="E34">
        <v>3297.7164628738037</v>
      </c>
      <c r="F34">
        <v>13332.228947144613</v>
      </c>
      <c r="G34">
        <v>11777.670872987361</v>
      </c>
      <c r="H34">
        <v>15484.263868105032</v>
      </c>
      <c r="I34">
        <v>3706.5929951176699</v>
      </c>
      <c r="J34">
        <v>12397.564070154242</v>
      </c>
      <c r="K34">
        <v>11153.999937635976</v>
      </c>
      <c r="L34">
        <v>13374.205660099871</v>
      </c>
      <c r="M34">
        <v>2220.2057224638966</v>
      </c>
      <c r="N34">
        <v>13495.178485823701</v>
      </c>
      <c r="O34">
        <v>13332.228947144613</v>
      </c>
      <c r="P34">
        <v>12397.564070154242</v>
      </c>
      <c r="Q34" s="9"/>
      <c r="T34" s="36">
        <v>10823.540447125728</v>
      </c>
      <c r="U34">
        <v>1569.9690577036088</v>
      </c>
      <c r="X34" s="35"/>
      <c r="Y34" s="36">
        <v>12390.285353623089</v>
      </c>
      <c r="Z34" s="36">
        <v>12878.645340951129</v>
      </c>
      <c r="AB34">
        <v>12878.645340951129</v>
      </c>
      <c r="AD34">
        <f t="shared" si="12"/>
        <v>2004</v>
      </c>
      <c r="AE34">
        <f t="shared" si="26"/>
        <v>1995657210</v>
      </c>
      <c r="AF34" s="39">
        <v>3698008999.9999995</v>
      </c>
      <c r="AG34" s="39">
        <f t="shared" si="14"/>
        <v>3050440000</v>
      </c>
      <c r="AH34" s="34">
        <v>3050.44</v>
      </c>
      <c r="AI34" s="39">
        <v>3698.0089999999996</v>
      </c>
      <c r="AJ34" s="39">
        <v>227814750</v>
      </c>
      <c r="AK34" s="28">
        <f t="shared" si="33"/>
        <v>3050436300</v>
      </c>
      <c r="AL34" s="28">
        <v>3.0504362999999999</v>
      </c>
      <c r="AM34" s="48">
        <f t="shared" si="34"/>
        <v>-0.32010012679968441</v>
      </c>
      <c r="AN34" s="48">
        <f t="shared" si="35"/>
        <v>-0.34109918497950359</v>
      </c>
      <c r="AO34" s="48">
        <f t="shared" si="36"/>
        <v>-0.302409476908856</v>
      </c>
      <c r="AP34" s="48">
        <f t="shared" si="37"/>
        <v>-0.54142324260516461</v>
      </c>
      <c r="AQ34" s="48">
        <f t="shared" si="38"/>
        <v>-0.32200819565162853</v>
      </c>
      <c r="AR34" s="48">
        <f t="shared" si="39"/>
        <v>-0.34148115825663611</v>
      </c>
      <c r="AS34" s="48">
        <f t="shared" si="40"/>
        <v>-0.29850473551581608</v>
      </c>
      <c r="AT34" s="48">
        <f t="shared" si="41"/>
        <v>-0.52306482830999534</v>
      </c>
      <c r="AU34" s="48">
        <f t="shared" si="42"/>
        <v>-0.33342448692808474</v>
      </c>
      <c r="AV34" s="48">
        <f t="shared" si="43"/>
        <v>-0.35002673129219719</v>
      </c>
      <c r="AW34" s="48">
        <f t="shared" si="44"/>
        <v>-0.32151444561169484</v>
      </c>
      <c r="AX34" s="48">
        <f t="shared" si="45"/>
        <v>-0.60356362447298861</v>
      </c>
      <c r="AY34" s="48">
        <f t="shared" si="46"/>
        <v>-0.32010012679968441</v>
      </c>
      <c r="AZ34" s="48">
        <f t="shared" si="28"/>
        <v>-0.32200819565162853</v>
      </c>
      <c r="BA34" s="48">
        <f t="shared" si="28"/>
        <v>-0.33342448692808474</v>
      </c>
      <c r="BB34" s="48" t="e">
        <f t="shared" si="29"/>
        <v>#NUM!</v>
      </c>
      <c r="BC34" s="48" t="e">
        <f t="shared" si="30"/>
        <v>#NUM!</v>
      </c>
      <c r="BD34" s="48" t="e">
        <f t="shared" si="31"/>
        <v>#NUM!</v>
      </c>
      <c r="BE34">
        <f t="shared" si="1"/>
        <v>-0.37194789933674327</v>
      </c>
      <c r="BF34">
        <f t="shared" si="2"/>
        <v>-0.57859228156899911</v>
      </c>
      <c r="BG34" t="e">
        <f t="shared" si="3"/>
        <v>#NUM!</v>
      </c>
      <c r="BH34" t="e">
        <f t="shared" si="4"/>
        <v>#NUM!</v>
      </c>
      <c r="BI34" t="e">
        <f t="shared" si="5"/>
        <v>#NUM!</v>
      </c>
      <c r="BJ34">
        <f t="shared" si="6"/>
        <v>-0.35269712327435743</v>
      </c>
      <c r="BK34">
        <f t="shared" si="7"/>
        <v>-0.34675507607564088</v>
      </c>
      <c r="BL34" t="e">
        <f t="shared" si="8"/>
        <v>#NUM!</v>
      </c>
      <c r="BM34">
        <f t="shared" si="9"/>
        <v>-0.34675507607564088</v>
      </c>
      <c r="BN34" t="e">
        <f t="shared" si="10"/>
        <v>#NUM!</v>
      </c>
      <c r="BO34" s="29">
        <f t="shared" si="47"/>
        <v>2004</v>
      </c>
      <c r="BP34" s="30">
        <f t="shared" si="48"/>
        <v>-0.19898571682057276</v>
      </c>
      <c r="BQ34" s="30">
        <f t="shared" si="49"/>
        <v>-0.21056038897174922</v>
      </c>
      <c r="BR34" s="30">
        <f t="shared" si="50"/>
        <v>-0.18910303216217539</v>
      </c>
      <c r="BS34" s="30">
        <f t="shared" si="51"/>
        <v>-0.31290725378379458</v>
      </c>
      <c r="BT34" s="30">
        <f t="shared" si="52"/>
        <v>-0.20004441606209222</v>
      </c>
      <c r="BU34" s="30">
        <f t="shared" si="53"/>
        <v>-0.21076937625682113</v>
      </c>
      <c r="BV34" s="30">
        <f t="shared" si="54"/>
        <v>-0.1869053176876998</v>
      </c>
      <c r="BW34" s="30">
        <f t="shared" si="55"/>
        <v>-0.30410807508058413</v>
      </c>
      <c r="BX34" s="30">
        <f t="shared" ref="BX34:BX52" si="60">-(1-2^AU34)</f>
        <v>-0.20634962069867091</v>
      </c>
      <c r="BY34" s="30">
        <f t="shared" ref="BY34:BY52" si="61">-(1-2^AV34)</f>
        <v>-0.21543043930749539</v>
      </c>
      <c r="BZ34" s="30">
        <f t="shared" ref="BZ34:BZ52" si="62">-(1-2^AW34)</f>
        <v>-0.19977059125021712</v>
      </c>
      <c r="CA34" s="30">
        <f t="shared" ref="CA34:CA52" si="63">-(1-2^AX34)</f>
        <v>-0.34187370250403071</v>
      </c>
      <c r="CB34" s="30">
        <f t="shared" si="56"/>
        <v>-0.19898571682057276</v>
      </c>
      <c r="CC34" s="30">
        <f t="shared" si="57"/>
        <v>-0.20004441606209222</v>
      </c>
      <c r="CD34" s="30">
        <f t="shared" ref="CD34:CD52" si="64">-(1-2^BA34)</f>
        <v>-0.20634962069867091</v>
      </c>
      <c r="CE34" s="30"/>
      <c r="CF34" s="30"/>
      <c r="CG34" s="30"/>
      <c r="CH34" s="30">
        <f t="shared" si="19"/>
        <v>-0.22726154462145265</v>
      </c>
      <c r="CI34" s="30">
        <f>-(1-2^BF34)</f>
        <v>-0.33038315858247347</v>
      </c>
      <c r="CJ34" s="56"/>
      <c r="CK34" s="56"/>
      <c r="CL34" s="42"/>
      <c r="CM34" s="30">
        <f t="shared" si="59"/>
        <v>-0.21688131451300929</v>
      </c>
      <c r="CN34" s="30">
        <f t="shared" si="59"/>
        <v>-0.21364922173429712</v>
      </c>
      <c r="CO34" s="30"/>
      <c r="CP34" s="30">
        <f t="shared" si="58"/>
        <v>-0.21364922173429712</v>
      </c>
      <c r="CQ34" s="30"/>
      <c r="CR34" s="30">
        <v>-0.25211363928871866</v>
      </c>
      <c r="CS34" s="30">
        <v>-0.26937176328930568</v>
      </c>
      <c r="CT34" s="30">
        <v>-0.31650908347059736</v>
      </c>
      <c r="CU34" s="30">
        <v>-0.30798750932435626</v>
      </c>
      <c r="CV34" s="30">
        <v>-0.30997953334671635</v>
      </c>
      <c r="CW34" s="30">
        <v>-0.32243451148972124</v>
      </c>
      <c r="CX34" s="30">
        <v>-0.33068399509780477</v>
      </c>
      <c r="CY34" s="30">
        <v>-0.33958747204785833</v>
      </c>
      <c r="CZ34" s="30">
        <v>-0.37061526075866857</v>
      </c>
      <c r="DA34" s="61">
        <v>-0.35941723533339431</v>
      </c>
      <c r="DB34" s="61">
        <v>-0.34996771218862011</v>
      </c>
      <c r="DC34" s="61">
        <v>-0.342962100251052</v>
      </c>
      <c r="DD34" s="61">
        <v>-0.34212760102510631</v>
      </c>
      <c r="DE34" s="61">
        <v>-0.33785128442597778</v>
      </c>
      <c r="DF34" s="61">
        <v>-0.34142542536626652</v>
      </c>
      <c r="DG34" s="61">
        <v>-0.34142542536626652</v>
      </c>
      <c r="DH34" s="61">
        <v>-0.34142542536626652</v>
      </c>
      <c r="DI34" s="61">
        <v>-0.34165876471088152</v>
      </c>
      <c r="DJ34" s="61">
        <v>-0.34165876471088152</v>
      </c>
      <c r="DK34" s="61">
        <v>-0.34165876471088152</v>
      </c>
      <c r="DL34" s="61">
        <v>-0.34165876471088152</v>
      </c>
      <c r="DM34" s="61">
        <v>-0.341227387888001</v>
      </c>
      <c r="DN34" s="61">
        <v>-0.35076933582439951</v>
      </c>
      <c r="DO34">
        <v>2004</v>
      </c>
      <c r="DP34" s="30">
        <v>-0.19898571682057276</v>
      </c>
      <c r="DQ34" s="30">
        <v>-0.21056038897174922</v>
      </c>
      <c r="DR34" s="30">
        <v>-0.18910303216217539</v>
      </c>
      <c r="DS34" s="31">
        <v>-0.31290725378379458</v>
      </c>
      <c r="DT34" s="30">
        <v>-0.20004441606209222</v>
      </c>
      <c r="DU34" s="30">
        <v>-0.21076937625682113</v>
      </c>
      <c r="DV34" s="30">
        <v>-0.1869053176876998</v>
      </c>
      <c r="DW34" s="31">
        <v>-0.30410807508058413</v>
      </c>
      <c r="DX34" s="30">
        <v>-0.20634962069867091</v>
      </c>
      <c r="DY34" s="30">
        <v>-0.21543043930749539</v>
      </c>
      <c r="DZ34" s="30">
        <v>-0.19977059125021712</v>
      </c>
      <c r="EA34" s="31">
        <v>-0.34187370250403071</v>
      </c>
      <c r="EB34" s="30">
        <v>-0.19898571682057276</v>
      </c>
      <c r="EC34" s="30">
        <v>-0.20004441606209222</v>
      </c>
      <c r="ED34" s="30">
        <v>-0.20634962069867091</v>
      </c>
      <c r="EE34" s="30">
        <v>-0.33038315858247336</v>
      </c>
      <c r="EF34" s="30"/>
      <c r="EG34" s="30"/>
      <c r="EH34" s="61">
        <v>-0.19898571682057276</v>
      </c>
      <c r="EI34" s="61">
        <v>-0.22726154462145265</v>
      </c>
      <c r="EJ34" s="30">
        <v>-0.341227387888001</v>
      </c>
    </row>
    <row r="35" spans="1:140">
      <c r="A35" s="6">
        <v>2005</v>
      </c>
      <c r="B35">
        <v>12925.866480851304</v>
      </c>
      <c r="C35">
        <v>11546.643482426207</v>
      </c>
      <c r="D35">
        <v>14132.286174184594</v>
      </c>
      <c r="E35">
        <v>2585.6426917583885</v>
      </c>
      <c r="F35">
        <v>12888.385652560268</v>
      </c>
      <c r="G35">
        <v>11364.926972566913</v>
      </c>
      <c r="H35">
        <v>14421.268760238871</v>
      </c>
      <c r="I35">
        <v>3056.3417876719582</v>
      </c>
      <c r="J35">
        <v>11672.231699470358</v>
      </c>
      <c r="K35">
        <v>10185.60320041816</v>
      </c>
      <c r="L35">
        <v>12511.9596036201</v>
      </c>
      <c r="M35">
        <v>2326.3564032019431</v>
      </c>
      <c r="N35">
        <v>12925.866480851304</v>
      </c>
      <c r="O35">
        <v>12888.385652560268</v>
      </c>
      <c r="P35">
        <v>11672.231699470358</v>
      </c>
      <c r="Q35" s="9"/>
      <c r="T35" s="36">
        <v>11006.542067590481</v>
      </c>
      <c r="U35">
        <v>1700.2791670979959</v>
      </c>
      <c r="X35" s="35"/>
      <c r="Y35" s="36">
        <v>13098.301659544406</v>
      </c>
      <c r="Z35" s="36">
        <v>13820.985243947553</v>
      </c>
      <c r="AB35">
        <v>13820.985243947553</v>
      </c>
      <c r="AD35">
        <f t="shared" si="12"/>
        <v>2005</v>
      </c>
      <c r="AE35">
        <f t="shared" si="26"/>
        <v>2202848730</v>
      </c>
      <c r="AF35" s="39">
        <v>5048409000</v>
      </c>
      <c r="AG35" s="39">
        <f t="shared" si="14"/>
        <v>4546140000</v>
      </c>
      <c r="AH35" s="34">
        <v>4546.1400000000003</v>
      </c>
      <c r="AI35" s="39">
        <v>5048.4089999999997</v>
      </c>
      <c r="AJ35" s="39">
        <v>251466750</v>
      </c>
      <c r="AK35" s="28">
        <f t="shared" si="33"/>
        <v>4546144500</v>
      </c>
      <c r="AL35" s="28">
        <v>4.5461444999999996</v>
      </c>
      <c r="AM35" s="48">
        <f t="shared" si="34"/>
        <v>-0.30759359561475907</v>
      </c>
      <c r="AN35" s="48">
        <f t="shared" si="35"/>
        <v>-0.32427116999254652</v>
      </c>
      <c r="AO35" s="48">
        <f t="shared" si="36"/>
        <v>-0.2944048110331855</v>
      </c>
      <c r="AP35" s="48">
        <f t="shared" si="37"/>
        <v>-0.54544827889293324</v>
      </c>
      <c r="AQ35" s="48">
        <f t="shared" si="38"/>
        <v>-0.30802280222972134</v>
      </c>
      <c r="AR35" s="48">
        <f t="shared" si="39"/>
        <v>-0.32661575025289613</v>
      </c>
      <c r="AS35" s="48">
        <f t="shared" si="40"/>
        <v>-0.29141294057605971</v>
      </c>
      <c r="AT35" s="48">
        <f t="shared" si="41"/>
        <v>-0.52072884085888338</v>
      </c>
      <c r="AU35" s="48">
        <f t="shared" si="42"/>
        <v>-0.32267224377908205</v>
      </c>
      <c r="AV35" s="48">
        <f t="shared" si="43"/>
        <v>-0.34280868817818133</v>
      </c>
      <c r="AW35" s="48">
        <f t="shared" si="44"/>
        <v>-0.31240395417654676</v>
      </c>
      <c r="AX35" s="48">
        <f t="shared" si="45"/>
        <v>-0.56106686089771107</v>
      </c>
      <c r="AY35" s="48">
        <f t="shared" si="46"/>
        <v>-0.30759359561475907</v>
      </c>
      <c r="AZ35" s="48">
        <f t="shared" si="28"/>
        <v>-0.30802280222972134</v>
      </c>
      <c r="BA35" s="48">
        <f t="shared" si="28"/>
        <v>-0.32267224377908205</v>
      </c>
      <c r="BB35" s="48" t="e">
        <f t="shared" si="29"/>
        <v>#NUM!</v>
      </c>
      <c r="BC35" s="48" t="e">
        <f t="shared" si="30"/>
        <v>#NUM!</v>
      </c>
      <c r="BD35" s="48" t="e">
        <f t="shared" si="31"/>
        <v>#NUM!</v>
      </c>
      <c r="BE35">
        <f t="shared" si="1"/>
        <v>-0.35220431118050533</v>
      </c>
      <c r="BF35">
        <f t="shared" si="2"/>
        <v>-0.62601901548331651</v>
      </c>
      <c r="BG35" t="e">
        <f t="shared" si="3"/>
        <v>#NUM!</v>
      </c>
      <c r="BH35" t="e">
        <f t="shared" si="4"/>
        <v>#NUM!</v>
      </c>
      <c r="BI35" t="e">
        <f t="shared" si="5"/>
        <v>#NUM!</v>
      </c>
      <c r="BJ35">
        <f t="shared" si="6"/>
        <v>-0.33878487114320571</v>
      </c>
      <c r="BK35">
        <f t="shared" si="7"/>
        <v>-0.34087290526425662</v>
      </c>
      <c r="BL35" t="e">
        <f t="shared" si="8"/>
        <v>#NUM!</v>
      </c>
      <c r="BM35">
        <f t="shared" si="9"/>
        <v>-0.34087290526425662</v>
      </c>
      <c r="BN35" t="e">
        <f t="shared" si="10"/>
        <v>#NUM!</v>
      </c>
      <c r="BO35" s="29">
        <f t="shared" si="47"/>
        <v>2005</v>
      </c>
      <c r="BP35" s="30">
        <f t="shared" si="48"/>
        <v>-0.19201164569895512</v>
      </c>
      <c r="BQ35" s="30">
        <f t="shared" si="49"/>
        <v>-0.20129822221834726</v>
      </c>
      <c r="BR35" s="30">
        <f t="shared" si="50"/>
        <v>-0.18459133723730048</v>
      </c>
      <c r="BS35" s="30">
        <f t="shared" si="51"/>
        <v>-0.31482153147128045</v>
      </c>
      <c r="BT35" s="30">
        <f t="shared" si="52"/>
        <v>-0.19225198919192155</v>
      </c>
      <c r="BU35" s="30">
        <f t="shared" si="53"/>
        <v>-0.20259516963869029</v>
      </c>
      <c r="BV35" s="30">
        <f t="shared" si="54"/>
        <v>-0.18289858277763593</v>
      </c>
      <c r="BW35" s="30">
        <f t="shared" si="55"/>
        <v>-0.30298038590423881</v>
      </c>
      <c r="BX35" s="30">
        <f t="shared" si="60"/>
        <v>-0.20041253736146702</v>
      </c>
      <c r="BY35" s="30">
        <f t="shared" si="61"/>
        <v>-0.21149527143262847</v>
      </c>
      <c r="BZ35" s="30">
        <f t="shared" si="62"/>
        <v>-0.1947012239363799</v>
      </c>
      <c r="CA35" s="30">
        <f t="shared" si="63"/>
        <v>-0.32219924962596702</v>
      </c>
      <c r="CB35" s="30">
        <f t="shared" si="56"/>
        <v>-0.19201164569895512</v>
      </c>
      <c r="CC35" s="30">
        <f t="shared" si="57"/>
        <v>-0.19225198919192155</v>
      </c>
      <c r="CD35" s="30">
        <f t="shared" si="64"/>
        <v>-0.20041253736146702</v>
      </c>
      <c r="CE35" s="30"/>
      <c r="CF35" s="30"/>
      <c r="CG35" s="30"/>
      <c r="CH35" s="30">
        <f t="shared" si="19"/>
        <v>-0.21661376227852813</v>
      </c>
      <c r="CI35" s="30">
        <f>-(1-2^BF35)</f>
        <v>-0.35203805782055908</v>
      </c>
      <c r="CJ35" s="56"/>
      <c r="CK35" s="56"/>
      <c r="CL35" s="42"/>
      <c r="CM35" s="30">
        <f t="shared" si="59"/>
        <v>-0.20929298515050132</v>
      </c>
      <c r="CN35" s="30">
        <f t="shared" si="59"/>
        <v>-0.21043655948942019</v>
      </c>
      <c r="CO35" s="30"/>
      <c r="CP35" s="30">
        <f t="shared" si="58"/>
        <v>-0.21043655948942019</v>
      </c>
      <c r="CQ35" s="30"/>
      <c r="CR35" s="30">
        <v>-0.25534557645912004</v>
      </c>
      <c r="CS35" s="30">
        <v>-0.26933598302224182</v>
      </c>
      <c r="CT35" s="30">
        <v>-0.3413835068430453</v>
      </c>
      <c r="CU35" s="30">
        <v>-0.33082130821076727</v>
      </c>
      <c r="CV35" s="30">
        <v>-0.32929807444672443</v>
      </c>
      <c r="CW35" s="30">
        <v>-0.34147653335528261</v>
      </c>
      <c r="CX35" s="30">
        <v>-0.34499609665753517</v>
      </c>
      <c r="CY35" s="30">
        <v>-0.35315607235961399</v>
      </c>
      <c r="CZ35" s="30">
        <v>-0.37936421366855255</v>
      </c>
      <c r="DA35" s="61">
        <v>-0.36936722232918584</v>
      </c>
      <c r="DB35" s="61">
        <v>-0.36021797622051266</v>
      </c>
      <c r="DC35" s="61">
        <v>-0.35240215823748089</v>
      </c>
      <c r="DD35" s="61">
        <v>-0.35136472561184617</v>
      </c>
      <c r="DE35" s="61">
        <v>-0.34502044670775811</v>
      </c>
      <c r="DF35" s="61">
        <v>-0.34494943120568955</v>
      </c>
      <c r="DG35" s="61">
        <v>-0.34494943120568955</v>
      </c>
      <c r="DH35" s="61">
        <v>-0.34494943120568955</v>
      </c>
      <c r="DI35" s="61">
        <v>-0.34415990254069828</v>
      </c>
      <c r="DJ35" s="61">
        <v>-0.34415990254069828</v>
      </c>
      <c r="DK35" s="61">
        <v>-0.34415990254069828</v>
      </c>
      <c r="DL35" s="61">
        <v>-0.34415990254069828</v>
      </c>
      <c r="DM35" s="61">
        <v>-0.34376289209069166</v>
      </c>
      <c r="DN35" s="61">
        <v>-0.35421871025895979</v>
      </c>
      <c r="DO35">
        <v>2005</v>
      </c>
      <c r="DP35" s="30">
        <v>-0.19201164569895512</v>
      </c>
      <c r="DQ35" s="30">
        <v>-0.20129822221834726</v>
      </c>
      <c r="DR35" s="30">
        <v>-0.18459133723730048</v>
      </c>
      <c r="DS35" s="31">
        <v>-0.31482153147128045</v>
      </c>
      <c r="DT35" s="30">
        <v>-0.19225198919192155</v>
      </c>
      <c r="DU35" s="30">
        <v>-0.20259516963869029</v>
      </c>
      <c r="DV35" s="30">
        <v>-0.18289858277763593</v>
      </c>
      <c r="DW35" s="31">
        <v>-0.30298038590423881</v>
      </c>
      <c r="DX35" s="30">
        <v>-0.20041253736146702</v>
      </c>
      <c r="DY35" s="30">
        <v>-0.21149527143262847</v>
      </c>
      <c r="DZ35" s="30">
        <v>-0.1947012239363799</v>
      </c>
      <c r="EA35" s="31">
        <v>-0.32219924962596702</v>
      </c>
      <c r="EB35" s="30">
        <v>-0.19201164569895512</v>
      </c>
      <c r="EC35" s="30">
        <v>-0.19225198919192155</v>
      </c>
      <c r="ED35" s="30">
        <v>-0.20041253736146702</v>
      </c>
      <c r="EE35" s="30">
        <v>-0.35203805782055908</v>
      </c>
      <c r="EF35" s="30"/>
      <c r="EG35" s="30"/>
      <c r="EH35" s="61">
        <v>-0.19201164569895512</v>
      </c>
      <c r="EI35" s="61">
        <v>-0.21661376227852802</v>
      </c>
      <c r="EJ35" s="30">
        <v>-0.34376289209069166</v>
      </c>
    </row>
    <row r="36" spans="1:140">
      <c r="A36" s="6">
        <v>2006</v>
      </c>
      <c r="B36">
        <v>13116.468531900284</v>
      </c>
      <c r="C36">
        <v>11819.212714499585</v>
      </c>
      <c r="D36">
        <v>14402.126670943682</v>
      </c>
      <c r="E36">
        <v>2582.9139564440961</v>
      </c>
      <c r="F36">
        <v>13007.056868611053</v>
      </c>
      <c r="G36">
        <v>11377.890125124468</v>
      </c>
      <c r="H36">
        <v>15252.643370435822</v>
      </c>
      <c r="I36">
        <v>3874.7532453113549</v>
      </c>
      <c r="J36">
        <v>11571.829510199361</v>
      </c>
      <c r="K36">
        <v>10320.568263793739</v>
      </c>
      <c r="L36">
        <v>12617.618979216402</v>
      </c>
      <c r="M36">
        <v>2297.0507154226621</v>
      </c>
      <c r="N36">
        <v>13116.468531900284</v>
      </c>
      <c r="O36">
        <v>13007.056868611053</v>
      </c>
      <c r="P36">
        <v>11571.829510199361</v>
      </c>
      <c r="Q36" s="9"/>
      <c r="T36" s="36">
        <v>11869.102711737043</v>
      </c>
      <c r="U36">
        <v>922.25559554213737</v>
      </c>
      <c r="X36" s="35"/>
      <c r="Y36" s="36">
        <v>13452.309812505066</v>
      </c>
      <c r="Z36" s="36">
        <v>13192.758641949937</v>
      </c>
      <c r="AB36">
        <v>13192.758641949937</v>
      </c>
      <c r="AD36">
        <f t="shared" si="12"/>
        <v>2006</v>
      </c>
      <c r="AE36">
        <f t="shared" si="26"/>
        <v>2555362080</v>
      </c>
      <c r="AF36" s="39">
        <v>6618522999.999999</v>
      </c>
      <c r="AG36" s="39">
        <f t="shared" si="14"/>
        <v>6090420000</v>
      </c>
      <c r="AH36" s="34">
        <v>6090.42</v>
      </c>
      <c r="AI36" s="39">
        <v>6618.5229999999992</v>
      </c>
      <c r="AJ36" s="39">
        <v>291708000</v>
      </c>
      <c r="AK36" s="28">
        <f t="shared" si="33"/>
        <v>6090420200</v>
      </c>
      <c r="AL36" s="28">
        <v>6.0904201999999996</v>
      </c>
      <c r="AM36" s="48">
        <f t="shared" si="34"/>
        <v>-0.29277521856679634</v>
      </c>
      <c r="AN36" s="48">
        <f t="shared" si="35"/>
        <v>-0.30753009977313461</v>
      </c>
      <c r="AO36" s="48">
        <f t="shared" si="36"/>
        <v>-0.27952708843140828</v>
      </c>
      <c r="AP36" s="48">
        <f t="shared" si="37"/>
        <v>-0.52299846238831516</v>
      </c>
      <c r="AQ36" s="48">
        <f t="shared" si="38"/>
        <v>-0.29396200735735961</v>
      </c>
      <c r="AR36" s="48">
        <f t="shared" si="39"/>
        <v>-0.31292165274262557</v>
      </c>
      <c r="AS36" s="48">
        <f t="shared" si="40"/>
        <v>-0.27139791351611875</v>
      </c>
      <c r="AT36" s="48">
        <f t="shared" si="41"/>
        <v>-0.46553811759022601</v>
      </c>
      <c r="AU36" s="48">
        <f t="shared" si="42"/>
        <v>-0.31052702489103684</v>
      </c>
      <c r="AV36" s="48">
        <f t="shared" si="43"/>
        <v>-0.32674017108427256</v>
      </c>
      <c r="AW36" s="48">
        <f t="shared" si="44"/>
        <v>-0.29826878374849508</v>
      </c>
      <c r="AX36" s="48">
        <f t="shared" si="45"/>
        <v>-0.53961644102488482</v>
      </c>
      <c r="AY36" s="48">
        <f t="shared" si="46"/>
        <v>-0.29277521856679634</v>
      </c>
      <c r="AZ36" s="48">
        <f t="shared" si="28"/>
        <v>-0.29396200735735961</v>
      </c>
      <c r="BA36" s="48">
        <f t="shared" si="28"/>
        <v>-0.31052702489103684</v>
      </c>
      <c r="BB36" s="48" t="e">
        <f t="shared" si="29"/>
        <v>#NUM!</v>
      </c>
      <c r="BC36" s="48" t="e">
        <f t="shared" si="30"/>
        <v>#NUM!</v>
      </c>
      <c r="BD36" s="48" t="e">
        <f t="shared" si="31"/>
        <v>#NUM!</v>
      </c>
      <c r="BE36">
        <f t="shared" si="1"/>
        <v>-0.34958588516198819</v>
      </c>
      <c r="BF36">
        <f t="shared" si="2"/>
        <v>-0.6044050333299873</v>
      </c>
      <c r="BG36" t="e">
        <f t="shared" si="3"/>
        <v>#NUM!</v>
      </c>
      <c r="BH36" t="e">
        <f t="shared" si="4"/>
        <v>#NUM!</v>
      </c>
      <c r="BI36" t="e">
        <f t="shared" si="5"/>
        <v>#NUM!</v>
      </c>
      <c r="BJ36">
        <f t="shared" si="6"/>
        <v>-0.32178047194709614</v>
      </c>
      <c r="BK36">
        <f t="shared" si="7"/>
        <v>-0.33677209594379154</v>
      </c>
      <c r="BL36" t="e">
        <f t="shared" si="8"/>
        <v>#NUM!</v>
      </c>
      <c r="BM36">
        <f t="shared" si="9"/>
        <v>-0.33677209594379154</v>
      </c>
      <c r="BN36" t="e">
        <f t="shared" si="10"/>
        <v>#NUM!</v>
      </c>
      <c r="BO36" s="29">
        <f t="shared" si="47"/>
        <v>2006</v>
      </c>
      <c r="BP36" s="30">
        <f t="shared" si="48"/>
        <v>-0.18366977410649854</v>
      </c>
      <c r="BQ36" s="30">
        <f t="shared" si="49"/>
        <v>-0.19197608376234732</v>
      </c>
      <c r="BR36" s="30">
        <f t="shared" si="50"/>
        <v>-0.17613896755113301</v>
      </c>
      <c r="BS36" s="30">
        <f t="shared" si="51"/>
        <v>-0.30407606237523321</v>
      </c>
      <c r="BT36" s="30">
        <f t="shared" si="52"/>
        <v>-0.18434102697819987</v>
      </c>
      <c r="BU36" s="30">
        <f t="shared" si="53"/>
        <v>-0.19499014655545999</v>
      </c>
      <c r="BV36" s="30">
        <f t="shared" si="54"/>
        <v>-0.171483642305714</v>
      </c>
      <c r="BW36" s="30">
        <f t="shared" si="55"/>
        <v>-0.27579909619801934</v>
      </c>
      <c r="BX36" s="30">
        <f t="shared" si="60"/>
        <v>-0.19365285788905162</v>
      </c>
      <c r="BY36" s="30">
        <f t="shared" si="61"/>
        <v>-0.20266393641964808</v>
      </c>
      <c r="BZ36" s="30">
        <f t="shared" si="62"/>
        <v>-0.18677232574465752</v>
      </c>
      <c r="CA36" s="30">
        <f t="shared" si="63"/>
        <v>-0.31204621390620613</v>
      </c>
      <c r="CB36" s="30">
        <f t="shared" si="56"/>
        <v>-0.18366977410649854</v>
      </c>
      <c r="CC36" s="30">
        <f t="shared" si="57"/>
        <v>-0.18434102697819987</v>
      </c>
      <c r="CD36" s="30">
        <f t="shared" si="64"/>
        <v>-0.19365285788905162</v>
      </c>
      <c r="CE36" s="30"/>
      <c r="CF36" s="30"/>
      <c r="CG36" s="30"/>
      <c r="CH36" s="30">
        <f t="shared" si="19"/>
        <v>-0.21519066077153681</v>
      </c>
      <c r="CI36" s="30">
        <f>-(1-2^BF36)</f>
        <v>-0.34225742313201357</v>
      </c>
      <c r="CJ36" s="56"/>
      <c r="CK36" s="56"/>
      <c r="CL36" s="42"/>
      <c r="CM36" s="30">
        <f t="shared" si="59"/>
        <v>-0.19991813627187682</v>
      </c>
      <c r="CN36" s="30">
        <f t="shared" si="59"/>
        <v>-0.20818906079933774</v>
      </c>
      <c r="CO36" s="30"/>
      <c r="CP36" s="30">
        <f t="shared" si="58"/>
        <v>-0.20818906079933774</v>
      </c>
      <c r="CQ36" s="30"/>
      <c r="CR36" s="30">
        <v>-0.24370635791528672</v>
      </c>
      <c r="CS36" s="30">
        <v>-0.25502097524078449</v>
      </c>
      <c r="CT36" s="30">
        <v>-0.34111695064380043</v>
      </c>
      <c r="CU36" s="30">
        <v>-0.33196378198448284</v>
      </c>
      <c r="CV36" s="30">
        <v>-0.32530825447426914</v>
      </c>
      <c r="CW36" s="30">
        <v>-0.33581303395708528</v>
      </c>
      <c r="CX36" s="30">
        <v>-0.33940495018789973</v>
      </c>
      <c r="CY36" s="30">
        <v>-0.3419766628093881</v>
      </c>
      <c r="CZ36" s="30">
        <v>-0.36830348219809528</v>
      </c>
      <c r="DA36" s="61">
        <v>-0.35864597267161813</v>
      </c>
      <c r="DB36" s="61">
        <v>-0.35099607202189442</v>
      </c>
      <c r="DC36" s="61">
        <v>-0.34333538915761797</v>
      </c>
      <c r="DD36" s="61">
        <v>-0.34233046980566206</v>
      </c>
      <c r="DE36" s="61">
        <v>-0.33733821322606217</v>
      </c>
      <c r="DF36" s="61">
        <v>-0.33435967993030058</v>
      </c>
      <c r="DG36" s="61">
        <v>-0.33435967993030058</v>
      </c>
      <c r="DH36" s="61">
        <v>-0.33435967993030058</v>
      </c>
      <c r="DI36" s="61">
        <v>-0.33246567609503119</v>
      </c>
      <c r="DJ36" s="61">
        <v>-0.33246567609503119</v>
      </c>
      <c r="DK36" s="61">
        <v>-0.33246567609503119</v>
      </c>
      <c r="DL36" s="61">
        <v>-0.33246567609503119</v>
      </c>
      <c r="DM36" s="61">
        <v>-0.33213561928681345</v>
      </c>
      <c r="DN36" s="61">
        <v>-0.3428510630260696</v>
      </c>
      <c r="DO36">
        <v>2006</v>
      </c>
      <c r="DP36" s="30">
        <v>-0.18366977410649854</v>
      </c>
      <c r="DQ36" s="30">
        <v>-0.19197608376234732</v>
      </c>
      <c r="DR36" s="30">
        <v>-0.17613896755113301</v>
      </c>
      <c r="DS36" s="31">
        <v>-0.30407606237523321</v>
      </c>
      <c r="DT36" s="30">
        <v>-0.18434102697819987</v>
      </c>
      <c r="DU36" s="30">
        <v>-0.19499014655545999</v>
      </c>
      <c r="DV36" s="30">
        <v>-0.171483642305714</v>
      </c>
      <c r="DW36" s="31">
        <v>-0.27579909619801934</v>
      </c>
      <c r="DX36" s="30">
        <v>-0.19365285788905162</v>
      </c>
      <c r="DY36" s="30">
        <v>-0.20266393641964808</v>
      </c>
      <c r="DZ36" s="30">
        <v>-0.18677232574465752</v>
      </c>
      <c r="EA36" s="31">
        <v>-0.31204621390620613</v>
      </c>
      <c r="EB36" s="30">
        <v>-0.18366977410649854</v>
      </c>
      <c r="EC36" s="30">
        <v>-0.18434102697819987</v>
      </c>
      <c r="ED36" s="30">
        <v>-0.19365285788905162</v>
      </c>
      <c r="EE36" s="30">
        <v>-0.34225742313201346</v>
      </c>
      <c r="EF36" s="30"/>
      <c r="EG36" s="30"/>
      <c r="EH36" s="61">
        <v>-0.18366977410649854</v>
      </c>
      <c r="EI36" s="61">
        <v>-0.21519066077153681</v>
      </c>
      <c r="EJ36" s="30">
        <v>-0.33213561928681345</v>
      </c>
    </row>
    <row r="37" spans="1:140">
      <c r="A37" s="6">
        <v>2007</v>
      </c>
      <c r="B37">
        <v>13206.266718528595</v>
      </c>
      <c r="C37">
        <v>11958.060637655319</v>
      </c>
      <c r="D37">
        <v>14519.519829700061</v>
      </c>
      <c r="E37">
        <v>2561.4591920447428</v>
      </c>
      <c r="F37">
        <v>13139.743559718941</v>
      </c>
      <c r="G37">
        <v>11573.224861063643</v>
      </c>
      <c r="H37">
        <v>14770.157377292797</v>
      </c>
      <c r="I37">
        <v>3196.9325162291534</v>
      </c>
      <c r="J37">
        <v>11125.600508665455</v>
      </c>
      <c r="K37">
        <v>9568.0724727954839</v>
      </c>
      <c r="L37">
        <v>12749.954896157775</v>
      </c>
      <c r="M37">
        <v>3181.8824233622904</v>
      </c>
      <c r="N37">
        <v>13206.266718528595</v>
      </c>
      <c r="O37">
        <v>13139.743559718941</v>
      </c>
      <c r="P37">
        <v>11125.600508665455</v>
      </c>
      <c r="Q37" s="9"/>
      <c r="T37" s="36">
        <v>10823.540447125728</v>
      </c>
      <c r="U37">
        <v>922.25559554213737</v>
      </c>
      <c r="X37" s="35"/>
      <c r="Y37" s="36">
        <v>14160.326118426385</v>
      </c>
      <c r="Z37" s="36">
        <v>12250.418738953513</v>
      </c>
      <c r="AB37">
        <v>12250.418738953513</v>
      </c>
      <c r="AD37">
        <f t="shared" si="12"/>
        <v>2007</v>
      </c>
      <c r="AE37">
        <f t="shared" si="26"/>
        <v>3871891530</v>
      </c>
      <c r="AF37" s="39">
        <v>9290958110</v>
      </c>
      <c r="AG37" s="39">
        <f t="shared" si="14"/>
        <v>8502740000</v>
      </c>
      <c r="AH37" s="34">
        <v>8502.74</v>
      </c>
      <c r="AI37" s="39">
        <v>9290.9581099999996</v>
      </c>
      <c r="AJ37" s="39">
        <v>441996750</v>
      </c>
      <c r="AK37" s="28">
        <f t="shared" si="33"/>
        <v>8502738000.000001</v>
      </c>
      <c r="AL37" s="28">
        <v>8.5027380000000008</v>
      </c>
      <c r="AM37" s="48">
        <f t="shared" si="34"/>
        <v>-0.27863613253696906</v>
      </c>
      <c r="AN37" s="48">
        <f t="shared" si="35"/>
        <v>-0.29206798786473542</v>
      </c>
      <c r="AO37" s="48">
        <f t="shared" si="36"/>
        <v>-0.2658108145316499</v>
      </c>
      <c r="AP37" s="48">
        <f t="shared" si="37"/>
        <v>-0.50051841283905218</v>
      </c>
      <c r="AQ37" s="48">
        <f t="shared" si="38"/>
        <v>-0.27931931610210864</v>
      </c>
      <c r="AR37" s="48">
        <f t="shared" si="39"/>
        <v>-0.29649333140938433</v>
      </c>
      <c r="AS37" s="48">
        <f t="shared" si="40"/>
        <v>-0.26349544332165392</v>
      </c>
      <c r="AT37" s="48">
        <f t="shared" si="41"/>
        <v>-0.47053735254832879</v>
      </c>
      <c r="AU37" s="48">
        <f t="shared" si="42"/>
        <v>-0.30182969127647358</v>
      </c>
      <c r="AV37" s="48">
        <f t="shared" si="43"/>
        <v>-0.32223291909004914</v>
      </c>
      <c r="AW37" s="48">
        <f t="shared" si="44"/>
        <v>-0.28339324561803625</v>
      </c>
      <c r="AX37" s="48">
        <f t="shared" si="45"/>
        <v>-0.47117573135994584</v>
      </c>
      <c r="AY37" s="48">
        <f t="shared" si="46"/>
        <v>-0.27863613253696906</v>
      </c>
      <c r="AZ37" s="48">
        <f t="shared" si="28"/>
        <v>-0.27931931610210864</v>
      </c>
      <c r="BA37" s="48">
        <f t="shared" si="28"/>
        <v>-0.30182969127647358</v>
      </c>
      <c r="BB37" s="48" t="e">
        <f t="shared" si="29"/>
        <v>#NUM!</v>
      </c>
      <c r="BC37" s="48" t="e">
        <f t="shared" si="30"/>
        <v>#NUM!</v>
      </c>
      <c r="BD37" s="48" t="e">
        <f t="shared" si="31"/>
        <v>#NUM!</v>
      </c>
      <c r="BE37">
        <f t="shared" si="1"/>
        <v>-0.34720491372500284</v>
      </c>
      <c r="BF37" t="e">
        <f t="shared" si="2"/>
        <v>#NUM!</v>
      </c>
      <c r="BG37" t="e">
        <f t="shared" si="3"/>
        <v>#NUM!</v>
      </c>
      <c r="BH37" t="e">
        <f t="shared" si="4"/>
        <v>#NUM!</v>
      </c>
      <c r="BI37" t="e">
        <f t="shared" si="5"/>
        <v>#NUM!</v>
      </c>
      <c r="BJ37">
        <f t="shared" si="6"/>
        <v>-0.30695751045500919</v>
      </c>
      <c r="BK37">
        <f t="shared" si="7"/>
        <v>-0.32925934462448941</v>
      </c>
      <c r="BL37" t="e">
        <f t="shared" si="8"/>
        <v>#NUM!</v>
      </c>
      <c r="BM37">
        <f t="shared" si="9"/>
        <v>-0.32925934462448941</v>
      </c>
      <c r="BN37" t="e">
        <f t="shared" si="10"/>
        <v>#NUM!</v>
      </c>
      <c r="BO37" s="29">
        <f t="shared" si="47"/>
        <v>2007</v>
      </c>
      <c r="BP37" s="30">
        <f t="shared" si="48"/>
        <v>-0.17563002385748694</v>
      </c>
      <c r="BQ37" s="30">
        <f t="shared" si="49"/>
        <v>-0.18326949870915821</v>
      </c>
      <c r="BR37" s="30">
        <f t="shared" si="50"/>
        <v>-0.16826884106286577</v>
      </c>
      <c r="BS37" s="30">
        <f t="shared" si="51"/>
        <v>-0.29314726237075028</v>
      </c>
      <c r="BT37" s="30">
        <f t="shared" si="52"/>
        <v>-0.17602030917389655</v>
      </c>
      <c r="BU37" s="30">
        <f t="shared" si="53"/>
        <v>-0.1857709112148459</v>
      </c>
      <c r="BV37" s="30">
        <f t="shared" si="54"/>
        <v>-0.16693292981566699</v>
      </c>
      <c r="BW37" s="30">
        <f t="shared" si="55"/>
        <v>-0.27830425827949057</v>
      </c>
      <c r="BX37" s="30">
        <f t="shared" si="60"/>
        <v>-0.18877708601202881</v>
      </c>
      <c r="BY37" s="30">
        <f t="shared" si="61"/>
        <v>-0.20016901257353092</v>
      </c>
      <c r="BZ37" s="30">
        <f t="shared" si="62"/>
        <v>-0.17834380788672477</v>
      </c>
      <c r="CA37" s="30">
        <f t="shared" si="63"/>
        <v>-0.27862353112709026</v>
      </c>
      <c r="CB37" s="30">
        <f t="shared" si="56"/>
        <v>-0.17563002385748694</v>
      </c>
      <c r="CC37" s="30">
        <f t="shared" si="57"/>
        <v>-0.17602030917389655</v>
      </c>
      <c r="CD37" s="30">
        <f t="shared" si="64"/>
        <v>-0.18877708601202881</v>
      </c>
      <c r="CE37" s="30"/>
      <c r="CF37" s="30"/>
      <c r="CG37" s="30"/>
      <c r="CH37" s="30">
        <f t="shared" si="19"/>
        <v>-0.21389437059402594</v>
      </c>
      <c r="CI37" s="30"/>
      <c r="CJ37" s="56"/>
      <c r="CK37" s="56"/>
      <c r="CL37" s="42"/>
      <c r="CM37" s="30">
        <f t="shared" si="59"/>
        <v>-0.19165532457507661</v>
      </c>
      <c r="CN37" s="30">
        <f t="shared" si="59"/>
        <v>-0.20405499633637403</v>
      </c>
      <c r="CO37" s="30"/>
      <c r="CP37" s="30">
        <f t="shared" si="58"/>
        <v>-0.20405499633637403</v>
      </c>
      <c r="CQ37" s="30"/>
      <c r="CR37" s="30">
        <v>-0.23553139193754224</v>
      </c>
      <c r="CS37" s="30">
        <v>-0.2479028612796994</v>
      </c>
      <c r="CT37" s="30">
        <v>-0.32220343555699893</v>
      </c>
      <c r="CU37" s="30">
        <v>-0.31460270120979705</v>
      </c>
      <c r="CV37" s="30">
        <v>-0.30641948646250439</v>
      </c>
      <c r="CW37" s="30">
        <v>-0.31501083015361697</v>
      </c>
      <c r="CX37" s="30">
        <v>-0.32267362889760742</v>
      </c>
      <c r="CY37" s="30">
        <v>-0.3247591342768974</v>
      </c>
      <c r="CZ37" s="30">
        <v>-0.34999164760697588</v>
      </c>
      <c r="DA37" s="61">
        <v>-0.33898370824671042</v>
      </c>
      <c r="DB37" s="61">
        <v>-0.33208517366504986</v>
      </c>
      <c r="DC37" s="61">
        <v>-0.32535186283231399</v>
      </c>
      <c r="DD37" s="61">
        <v>-0.32448460274110025</v>
      </c>
      <c r="DE37" s="61">
        <v>-0.32051367063062108</v>
      </c>
      <c r="DF37" s="61">
        <v>-0.31177699556821403</v>
      </c>
      <c r="DG37" s="61">
        <v>-0.31177699556821403</v>
      </c>
      <c r="DH37" s="61">
        <v>-0.31177699556821403</v>
      </c>
      <c r="DI37" s="61">
        <v>-0.31009652702490587</v>
      </c>
      <c r="DJ37" s="61">
        <v>-0.31009652702490587</v>
      </c>
      <c r="DK37" s="61">
        <v>-0.31009652702490587</v>
      </c>
      <c r="DL37" s="61">
        <v>-0.31009652702490587</v>
      </c>
      <c r="DM37" s="61">
        <v>-0.30984157240190868</v>
      </c>
      <c r="DN37" s="61">
        <v>-0.32107713095281198</v>
      </c>
      <c r="DO37">
        <v>2007</v>
      </c>
      <c r="DP37" s="30">
        <v>-0.17563002385748694</v>
      </c>
      <c r="DQ37" s="30">
        <v>-0.18326949870915821</v>
      </c>
      <c r="DR37" s="30">
        <v>-0.16826884106286577</v>
      </c>
      <c r="DS37" s="31">
        <v>-0.29314726237075028</v>
      </c>
      <c r="DT37" s="30">
        <v>-0.17602030917389655</v>
      </c>
      <c r="DU37" s="30">
        <v>-0.1857709112148459</v>
      </c>
      <c r="DV37" s="30">
        <v>-0.16693292981566699</v>
      </c>
      <c r="DW37" s="31">
        <v>-0.27830425827949057</v>
      </c>
      <c r="DX37" s="30">
        <v>-0.18877708601202881</v>
      </c>
      <c r="DY37" s="30">
        <v>-0.20016901257353092</v>
      </c>
      <c r="DZ37" s="30">
        <v>-0.17834380788672477</v>
      </c>
      <c r="EA37" s="31">
        <v>-0.27862353112709026</v>
      </c>
      <c r="EB37" s="30">
        <v>-0.17563002385748694</v>
      </c>
      <c r="EC37" s="30">
        <v>-0.17602030917389655</v>
      </c>
      <c r="ED37" s="30">
        <v>-0.18877708601202881</v>
      </c>
      <c r="EE37" s="30"/>
      <c r="EF37" s="30"/>
      <c r="EG37" s="30"/>
      <c r="EH37" s="61">
        <v>-0.17563002385748694</v>
      </c>
      <c r="EI37" s="61">
        <v>-0.21389437059402583</v>
      </c>
      <c r="EJ37" s="30">
        <v>-0.30984157240190868</v>
      </c>
    </row>
    <row r="38" spans="1:140">
      <c r="A38" s="6">
        <v>2008</v>
      </c>
      <c r="B38">
        <v>12562.364855459771</v>
      </c>
      <c r="C38">
        <v>11323.883075455107</v>
      </c>
      <c r="D38">
        <v>13892.067836534832</v>
      </c>
      <c r="E38">
        <v>2568.1847610797254</v>
      </c>
      <c r="F38">
        <v>12625.40461655272</v>
      </c>
      <c r="G38">
        <v>11340.667121378538</v>
      </c>
      <c r="H38">
        <v>14222.013542053735</v>
      </c>
      <c r="I38">
        <v>2881.3464206751987</v>
      </c>
      <c r="J38">
        <v>11329.311775962777</v>
      </c>
      <c r="K38">
        <v>9697.6044094909485</v>
      </c>
      <c r="L38">
        <v>12979.189686877424</v>
      </c>
      <c r="M38">
        <v>3281.5852773864767</v>
      </c>
      <c r="N38">
        <v>12562.364855459771</v>
      </c>
      <c r="O38">
        <v>12625.40461655272</v>
      </c>
      <c r="P38">
        <v>11329.311775962777</v>
      </c>
      <c r="Q38" s="9"/>
      <c r="T38" s="36">
        <v>9152.7965826834061</v>
      </c>
      <c r="X38" s="35"/>
      <c r="Y38" s="36">
        <v>13806.317965465725</v>
      </c>
      <c r="Z38" s="36">
        <v>10993.965534958281</v>
      </c>
      <c r="AB38">
        <v>10993.965534958281</v>
      </c>
      <c r="AD38">
        <f t="shared" si="12"/>
        <v>2008</v>
      </c>
      <c r="AE38">
        <f t="shared" si="26"/>
        <v>5771147130</v>
      </c>
      <c r="AF38" s="39">
        <v>16063058109.999998</v>
      </c>
      <c r="AG38" s="39">
        <f t="shared" si="14"/>
        <v>14725170000</v>
      </c>
      <c r="AH38" s="34">
        <v>14725.17</v>
      </c>
      <c r="AI38" s="39">
        <v>16063.058109999998</v>
      </c>
      <c r="AJ38" s="39">
        <v>658806750</v>
      </c>
      <c r="AK38" s="28">
        <f t="shared" si="33"/>
        <v>14725166000</v>
      </c>
      <c r="AL38" s="28">
        <v>14.725166</v>
      </c>
      <c r="AM38" s="48">
        <f t="shared" si="34"/>
        <v>-0.265661366803569</v>
      </c>
      <c r="AN38" s="48">
        <f t="shared" si="35"/>
        <v>-0.27873169673782239</v>
      </c>
      <c r="AO38" s="48">
        <f t="shared" si="36"/>
        <v>-0.2529913390134339</v>
      </c>
      <c r="AP38" s="48">
        <f t="shared" si="37"/>
        <v>-0.46557418453074639</v>
      </c>
      <c r="AQ38" s="48">
        <f t="shared" si="38"/>
        <v>-0.2650310179174466</v>
      </c>
      <c r="AR38" s="48">
        <f t="shared" si="39"/>
        <v>-0.2785451855584628</v>
      </c>
      <c r="AS38" s="48">
        <f t="shared" si="40"/>
        <v>-0.2500354116580219</v>
      </c>
      <c r="AT38" s="48">
        <f t="shared" si="41"/>
        <v>-0.45108501736117684</v>
      </c>
      <c r="AU38" s="48">
        <f t="shared" si="42"/>
        <v>-0.27867134056896398</v>
      </c>
      <c r="AV38" s="48">
        <f t="shared" si="43"/>
        <v>-0.2982550955564513</v>
      </c>
      <c r="AW38" s="48">
        <f t="shared" si="44"/>
        <v>-0.26155081571723598</v>
      </c>
      <c r="AX38" s="48">
        <f t="shared" si="45"/>
        <v>-0.43470558656327185</v>
      </c>
      <c r="AY38" s="48">
        <f t="shared" si="46"/>
        <v>-0.265661366803569</v>
      </c>
      <c r="AZ38" s="48">
        <f t="shared" si="28"/>
        <v>-0.2650310179174466</v>
      </c>
      <c r="BA38" s="48">
        <f t="shared" si="28"/>
        <v>-0.27867134056896398</v>
      </c>
      <c r="BB38" s="48" t="e">
        <f t="shared" si="29"/>
        <v>#NUM!</v>
      </c>
      <c r="BC38" s="48" t="e">
        <f t="shared" si="30"/>
        <v>#NUM!</v>
      </c>
      <c r="BD38" s="48" t="e">
        <f t="shared" si="31"/>
        <v>#NUM!</v>
      </c>
      <c r="BE38">
        <f t="shared" si="1"/>
        <v>-0.36831713876888633</v>
      </c>
      <c r="BF38">
        <f t="shared" si="2"/>
        <v>-0.54834869251043294</v>
      </c>
      <c r="BG38">
        <f t="shared" si="3"/>
        <v>-0.41988384609806784</v>
      </c>
      <c r="BH38" t="e">
        <f t="shared" si="4"/>
        <v>#NUM!</v>
      </c>
      <c r="BI38" t="e">
        <f t="shared" si="5"/>
        <v>#NUM!</v>
      </c>
      <c r="BJ38">
        <f t="shared" si="6"/>
        <v>-0.31586491633202213</v>
      </c>
      <c r="BK38">
        <f t="shared" si="7"/>
        <v>-0.35111550983289097</v>
      </c>
      <c r="BL38" t="e">
        <f t="shared" si="8"/>
        <v>#NUM!</v>
      </c>
      <c r="BM38">
        <f t="shared" si="9"/>
        <v>-0.35111550983289097</v>
      </c>
      <c r="BN38" t="e">
        <f t="shared" si="10"/>
        <v>#NUM!</v>
      </c>
      <c r="BO38" s="29">
        <f t="shared" si="47"/>
        <v>2008</v>
      </c>
      <c r="BP38" s="30">
        <f t="shared" si="48"/>
        <v>-0.16818267817544541</v>
      </c>
      <c r="BQ38" s="30">
        <f t="shared" si="49"/>
        <v>-0.17568462836266507</v>
      </c>
      <c r="BR38" s="30">
        <f t="shared" si="50"/>
        <v>-0.16084532517908101</v>
      </c>
      <c r="BS38" s="30">
        <f t="shared" si="51"/>
        <v>-0.27581720077569682</v>
      </c>
      <c r="BT38" s="30">
        <f t="shared" si="52"/>
        <v>-0.16781915735397279</v>
      </c>
      <c r="BU38" s="30">
        <f t="shared" si="53"/>
        <v>-0.1755780542314801</v>
      </c>
      <c r="BV38" s="30">
        <f t="shared" si="54"/>
        <v>-0.15912422470829801</v>
      </c>
      <c r="BW38" s="30">
        <f t="shared" si="55"/>
        <v>-0.26850749743774593</v>
      </c>
      <c r="BX38" s="30">
        <f t="shared" si="60"/>
        <v>-0.17565014182387251</v>
      </c>
      <c r="BY38" s="30">
        <f t="shared" si="61"/>
        <v>-0.18676460985940591</v>
      </c>
      <c r="BZ38" s="30">
        <f t="shared" si="62"/>
        <v>-0.16580927063687201</v>
      </c>
      <c r="CA38" s="30">
        <f t="shared" si="63"/>
        <v>-0.26015527930394677</v>
      </c>
      <c r="CB38" s="30">
        <f t="shared" si="56"/>
        <v>-0.16818267817544541</v>
      </c>
      <c r="CC38" s="30">
        <f t="shared" si="57"/>
        <v>-0.16781915735397279</v>
      </c>
      <c r="CD38" s="30">
        <f t="shared" si="64"/>
        <v>-0.17565014182387251</v>
      </c>
      <c r="CE38" s="30"/>
      <c r="CF38" s="30"/>
      <c r="CG38" s="30"/>
      <c r="CH38" s="30">
        <f t="shared" si="19"/>
        <v>-0.22531438212960597</v>
      </c>
      <c r="CI38" s="30">
        <f>-(1-2^BF38)</f>
        <v>-0.31619763979212223</v>
      </c>
      <c r="CJ38" s="30">
        <f>-(1-2^BG38)</f>
        <v>-0.25251519679578527</v>
      </c>
      <c r="CK38" s="56"/>
      <c r="CL38" s="42"/>
      <c r="CM38" s="30">
        <f t="shared" si="59"/>
        <v>-0.19663078500434372</v>
      </c>
      <c r="CN38" s="30">
        <f t="shared" si="59"/>
        <v>-0.21602231785722514</v>
      </c>
      <c r="CO38" s="30"/>
      <c r="CP38" s="30">
        <f t="shared" si="58"/>
        <v>-0.21602231785722514</v>
      </c>
      <c r="CQ38" s="30"/>
      <c r="CR38" s="30">
        <v>-0.21287083004760476</v>
      </c>
      <c r="CS38" s="30">
        <v>-0.21772391767067123</v>
      </c>
      <c r="CT38" s="30">
        <v>-0.2899614165689125</v>
      </c>
      <c r="CU38" s="30">
        <v>-0.28451850580710447</v>
      </c>
      <c r="CV38" s="30">
        <v>-0.27833152583996912</v>
      </c>
      <c r="CW38" s="30">
        <v>-0.28564218624326776</v>
      </c>
      <c r="CX38" s="30">
        <v>-0.29441277618209216</v>
      </c>
      <c r="CY38" s="30">
        <v>-0.29944111042573451</v>
      </c>
      <c r="CZ38" s="30">
        <v>-0.3220352221644871</v>
      </c>
      <c r="DA38" s="61">
        <v>-0.31296273971260469</v>
      </c>
      <c r="DB38" s="61">
        <v>-0.30660730839275807</v>
      </c>
      <c r="DC38" s="61">
        <v>-0.30101416651353952</v>
      </c>
      <c r="DD38" s="61">
        <v>-0.30135718990641891</v>
      </c>
      <c r="DE38" s="61">
        <v>-0.30110620187005988</v>
      </c>
      <c r="DF38" s="61">
        <v>-0.29008088444850266</v>
      </c>
      <c r="DG38" s="61">
        <v>-0.29008088444850266</v>
      </c>
      <c r="DH38" s="61">
        <v>-0.29008088444850266</v>
      </c>
      <c r="DI38" s="61">
        <v>-0.28934391533958614</v>
      </c>
      <c r="DJ38" s="61">
        <v>-0.28934391533958614</v>
      </c>
      <c r="DK38" s="61">
        <v>-0.28934391533958614</v>
      </c>
      <c r="DL38" s="61">
        <v>-0.28934391533958614</v>
      </c>
      <c r="DM38" s="61">
        <v>-0.28915286383381722</v>
      </c>
      <c r="DN38" s="61">
        <v>-0.29184523897091752</v>
      </c>
      <c r="DO38">
        <v>2008</v>
      </c>
      <c r="DP38" s="30">
        <v>-0.16818267817544541</v>
      </c>
      <c r="DQ38" s="30">
        <v>-0.17568462836266507</v>
      </c>
      <c r="DR38" s="30">
        <v>-0.16084532517908101</v>
      </c>
      <c r="DS38" s="31">
        <v>-0.27581720077569682</v>
      </c>
      <c r="DT38" s="30">
        <v>-0.16781915735397279</v>
      </c>
      <c r="DU38" s="30">
        <v>-0.1755780542314801</v>
      </c>
      <c r="DV38" s="30">
        <v>-0.15912422470829801</v>
      </c>
      <c r="DW38" s="31">
        <v>-0.26850749743774593</v>
      </c>
      <c r="DX38" s="30">
        <v>-0.17565014182387251</v>
      </c>
      <c r="DY38" s="30">
        <v>-0.18676460985940591</v>
      </c>
      <c r="DZ38" s="30">
        <v>-0.16580927063687201</v>
      </c>
      <c r="EA38" s="31">
        <v>-0.26015527930394677</v>
      </c>
      <c r="EB38" s="30">
        <v>-0.16818267817544541</v>
      </c>
      <c r="EC38" s="30">
        <v>-0.16781915735397279</v>
      </c>
      <c r="ED38" s="30">
        <v>-0.17565014182387251</v>
      </c>
      <c r="EE38" s="30">
        <v>-0.31619763979212223</v>
      </c>
      <c r="EF38" s="30">
        <v>-0.25251519679578516</v>
      </c>
      <c r="EG38" s="30"/>
      <c r="EH38" s="61">
        <v>-0.16818267817544541</v>
      </c>
      <c r="EI38" s="61">
        <v>-0.22531438212960575</v>
      </c>
      <c r="EJ38" s="30">
        <v>-0.28915286383381722</v>
      </c>
    </row>
    <row r="39" spans="1:140">
      <c r="A39" s="6">
        <v>2009</v>
      </c>
      <c r="B39">
        <v>11993.638211793645</v>
      </c>
      <c r="C39">
        <v>10365.387686003829</v>
      </c>
      <c r="D39">
        <v>13619.552825073941</v>
      </c>
      <c r="E39">
        <v>3254.1651390701131</v>
      </c>
      <c r="F39">
        <v>11908.691110168518</v>
      </c>
      <c r="G39">
        <v>9922.954127344221</v>
      </c>
      <c r="H39">
        <v>13907.675627130162</v>
      </c>
      <c r="I39">
        <v>3984.7214997859414</v>
      </c>
      <c r="J39">
        <v>10858.824029783607</v>
      </c>
      <c r="K39">
        <v>8500.2384519003717</v>
      </c>
      <c r="L39">
        <v>12083.788279131586</v>
      </c>
      <c r="M39">
        <v>3583.5498272312129</v>
      </c>
      <c r="N39">
        <v>11993.638211793645</v>
      </c>
      <c r="O39">
        <v>11908.691110168518</v>
      </c>
      <c r="P39">
        <v>10858.824029783607</v>
      </c>
      <c r="T39" s="36">
        <v>6276.5191611212958</v>
      </c>
      <c r="U39">
        <v>922.25559554213737</v>
      </c>
      <c r="V39">
        <v>3623.7594213542798</v>
      </c>
      <c r="X39" s="35"/>
      <c r="Y39" s="36">
        <v>10974.252741780449</v>
      </c>
      <c r="Z39" s="36">
        <v>7538.7192239713922</v>
      </c>
      <c r="AB39" s="37">
        <v>7538.7192239713922</v>
      </c>
      <c r="AD39">
        <f t="shared" si="12"/>
        <v>2009</v>
      </c>
      <c r="AE39">
        <f t="shared" si="26"/>
        <v>8452119069</v>
      </c>
      <c r="AF39" s="39">
        <v>24264808109.999996</v>
      </c>
      <c r="AG39" s="39">
        <f t="shared" si="14"/>
        <v>22836250000</v>
      </c>
      <c r="AH39" s="34">
        <v>22836.25</v>
      </c>
      <c r="AI39" s="39">
        <v>24264.808109999994</v>
      </c>
      <c r="AJ39" s="39">
        <v>964853775</v>
      </c>
      <c r="AK39" s="28">
        <f t="shared" si="33"/>
        <v>22836248000</v>
      </c>
      <c r="AL39" s="28">
        <v>22.836248000000001</v>
      </c>
      <c r="AM39" s="48">
        <f t="shared" si="34"/>
        <v>-0.2572792015733506</v>
      </c>
      <c r="AN39" s="48">
        <f t="shared" si="35"/>
        <v>-0.27469065628682104</v>
      </c>
      <c r="AO39" s="48">
        <f t="shared" si="36"/>
        <v>-0.24210815140717545</v>
      </c>
      <c r="AP39" s="48">
        <f t="shared" si="37"/>
        <v>-0.41294440297123425</v>
      </c>
      <c r="AQ39" s="48">
        <f t="shared" si="38"/>
        <v>-0.25812741939513795</v>
      </c>
      <c r="AR39" s="48">
        <f t="shared" si="39"/>
        <v>-0.27989621789634012</v>
      </c>
      <c r="AS39" s="48">
        <f t="shared" si="40"/>
        <v>-0.23960994551718187</v>
      </c>
      <c r="AT39" s="48">
        <f t="shared" si="41"/>
        <v>-0.38877532050047497</v>
      </c>
      <c r="AU39" s="48">
        <f t="shared" si="42"/>
        <v>-0.2691408854020812</v>
      </c>
      <c r="AV39" s="48">
        <f t="shared" si="43"/>
        <v>-0.29836405368806712</v>
      </c>
      <c r="AW39" s="48">
        <f t="shared" si="44"/>
        <v>-0.25638557670877715</v>
      </c>
      <c r="AX39" s="48">
        <f t="shared" si="45"/>
        <v>-0.40143836226587104</v>
      </c>
      <c r="AY39" s="48">
        <f t="shared" si="46"/>
        <v>-0.2572792015733506</v>
      </c>
      <c r="AZ39" s="48">
        <f t="shared" si="28"/>
        <v>-0.25812741939513795</v>
      </c>
      <c r="BA39" s="48">
        <f t="shared" si="28"/>
        <v>-0.2691408854020812</v>
      </c>
      <c r="BB39" s="48" t="e">
        <f t="shared" si="29"/>
        <v>#NUM!</v>
      </c>
      <c r="BC39" s="48" t="e">
        <f t="shared" si="30"/>
        <v>#NUM!</v>
      </c>
      <c r="BD39" s="48" t="e">
        <f t="shared" si="31"/>
        <v>#NUM!</v>
      </c>
      <c r="BE39">
        <f t="shared" si="1"/>
        <v>-0.35936308433060016</v>
      </c>
      <c r="BF39" t="e">
        <f t="shared" si="2"/>
        <v>#NUM!</v>
      </c>
      <c r="BG39" t="e">
        <f t="shared" si="3"/>
        <v>#NUM!</v>
      </c>
      <c r="BH39" t="e">
        <f t="shared" si="4"/>
        <v>#NUM!</v>
      </c>
      <c r="BI39" t="e">
        <f t="shared" si="5"/>
        <v>#NUM!</v>
      </c>
      <c r="BJ39">
        <f t="shared" si="6"/>
        <v>-0.31216863471645601</v>
      </c>
      <c r="BK39">
        <f t="shared" si="7"/>
        <v>-0.34956921098213151</v>
      </c>
      <c r="BL39" t="e">
        <f t="shared" si="8"/>
        <v>#NUM!</v>
      </c>
      <c r="BM39">
        <f t="shared" si="9"/>
        <v>-0.34956921098213151</v>
      </c>
      <c r="BN39" t="e">
        <f t="shared" si="10"/>
        <v>#NUM!</v>
      </c>
      <c r="BO39" s="29">
        <f t="shared" si="47"/>
        <v>2009</v>
      </c>
      <c r="BP39" s="30">
        <f t="shared" si="48"/>
        <v>-0.16333569077460885</v>
      </c>
      <c r="BQ39" s="30">
        <f t="shared" si="49"/>
        <v>-0.17337245477146557</v>
      </c>
      <c r="BR39" s="30">
        <f t="shared" si="50"/>
        <v>-0.15449109844033215</v>
      </c>
      <c r="BS39" s="30">
        <f t="shared" si="51"/>
        <v>-0.24891109243129683</v>
      </c>
      <c r="BT39" s="30">
        <f t="shared" si="52"/>
        <v>-0.16382745443639646</v>
      </c>
      <c r="BU39" s="30">
        <f t="shared" si="53"/>
        <v>-0.17634973453352187</v>
      </c>
      <c r="BV39" s="30">
        <f t="shared" si="54"/>
        <v>-0.15302572625116062</v>
      </c>
      <c r="BW39" s="30">
        <f t="shared" si="55"/>
        <v>-0.23622231262877158</v>
      </c>
      <c r="BX39" s="30">
        <f t="shared" si="60"/>
        <v>-0.1701864532438494</v>
      </c>
      <c r="BY39" s="30">
        <f t="shared" si="61"/>
        <v>-0.18682602634744205</v>
      </c>
      <c r="BZ39" s="30">
        <f t="shared" si="62"/>
        <v>-0.16281728902423009</v>
      </c>
      <c r="CA39" s="30">
        <f t="shared" si="63"/>
        <v>-0.24289692245819305</v>
      </c>
      <c r="CB39" s="30">
        <f t="shared" si="56"/>
        <v>-0.16333569077460885</v>
      </c>
      <c r="CC39" s="30">
        <f t="shared" si="57"/>
        <v>-0.16382745443639646</v>
      </c>
      <c r="CD39" s="30">
        <f t="shared" si="64"/>
        <v>-0.1701864532438494</v>
      </c>
      <c r="CE39" s="30"/>
      <c r="CF39" s="30"/>
      <c r="CG39" s="30"/>
      <c r="CH39" s="30">
        <f t="shared" si="19"/>
        <v>-0.22049136170211281</v>
      </c>
      <c r="CI39" s="30"/>
      <c r="CJ39" s="30"/>
      <c r="CK39" s="56"/>
      <c r="CL39" s="42"/>
      <c r="CM39" s="30">
        <f t="shared" si="59"/>
        <v>-0.19456986011822364</v>
      </c>
      <c r="CN39" s="30">
        <f t="shared" si="59"/>
        <v>-0.21518159015901861</v>
      </c>
      <c r="CO39" s="30"/>
      <c r="CP39" s="30">
        <f t="shared" si="58"/>
        <v>-0.21518159015901861</v>
      </c>
      <c r="CQ39" s="30"/>
      <c r="CR39" s="30">
        <v>-0.18226684835507045</v>
      </c>
      <c r="CS39" s="30">
        <v>-0.19100875758844926</v>
      </c>
      <c r="CT39" s="30">
        <v>-0.25687896574785929</v>
      </c>
      <c r="CU39" s="30">
        <v>-0.2555644911212368</v>
      </c>
      <c r="CV39" s="30">
        <v>-0.25106963648985614</v>
      </c>
      <c r="CW39" s="30">
        <v>-0.25844093432536852</v>
      </c>
      <c r="CX39" s="30">
        <v>-0.26568652631422696</v>
      </c>
      <c r="CY39" s="30">
        <v>-0.27021963481477407</v>
      </c>
      <c r="CZ39" s="30">
        <v>-0.29028793016762111</v>
      </c>
      <c r="DA39" s="61">
        <v>-0.27600562734890099</v>
      </c>
      <c r="DB39" s="61">
        <v>-0.26989252345026471</v>
      </c>
      <c r="DC39" s="61">
        <v>-0.26470089469967806</v>
      </c>
      <c r="DD39" s="61">
        <v>-0.26404543976104911</v>
      </c>
      <c r="DE39" s="61">
        <v>-0.26572631247335887</v>
      </c>
      <c r="DF39" s="61">
        <v>-0.25581221457231018</v>
      </c>
      <c r="DG39" s="61">
        <v>-0.25581221457231018</v>
      </c>
      <c r="DH39" s="61">
        <v>-0.25581221457231018</v>
      </c>
      <c r="DI39" s="61">
        <v>-0.25649645806064247</v>
      </c>
      <c r="DJ39" s="61">
        <v>-0.25649645806064247</v>
      </c>
      <c r="DK39" s="61">
        <v>-0.25649645806064247</v>
      </c>
      <c r="DL39" s="61">
        <v>-0.25649645806064247</v>
      </c>
      <c r="DM39" s="61">
        <v>-0.25637593664645741</v>
      </c>
      <c r="DN39" s="61">
        <v>-0.25393532422383114</v>
      </c>
      <c r="DO39">
        <v>2009</v>
      </c>
      <c r="DP39" s="30">
        <v>-0.16333569077460885</v>
      </c>
      <c r="DQ39" s="30">
        <v>-0.17337245477146557</v>
      </c>
      <c r="DR39" s="30">
        <v>-0.15449109844033215</v>
      </c>
      <c r="DS39" s="31">
        <v>-0.24891109243129683</v>
      </c>
      <c r="DT39" s="30">
        <v>-0.16382745443639646</v>
      </c>
      <c r="DU39" s="30">
        <v>-0.17634973453352187</v>
      </c>
      <c r="DV39" s="30">
        <v>-0.15302572625116062</v>
      </c>
      <c r="DW39" s="31">
        <v>-0.23622231262877158</v>
      </c>
      <c r="DX39" s="30">
        <v>-0.1701864532438494</v>
      </c>
      <c r="DY39" s="30">
        <v>-0.18682602634744205</v>
      </c>
      <c r="DZ39" s="30">
        <v>-0.16281728902423009</v>
      </c>
      <c r="EA39" s="31">
        <v>-0.24289692245819305</v>
      </c>
      <c r="EB39" s="30">
        <v>-0.16333569077460885</v>
      </c>
      <c r="EC39" s="30">
        <v>-0.16382745443639646</v>
      </c>
      <c r="ED39" s="30">
        <v>-0.1701864532438494</v>
      </c>
      <c r="EE39" s="30"/>
      <c r="EF39" s="30"/>
      <c r="EG39" s="30"/>
      <c r="EH39" s="61">
        <v>-0.16333569077460885</v>
      </c>
      <c r="EI39" s="61">
        <v>-0.2204913617021127</v>
      </c>
      <c r="EJ39" s="30">
        <v>-0.25637593664645741</v>
      </c>
    </row>
    <row r="40" spans="1:140">
      <c r="A40" s="6">
        <v>2010</v>
      </c>
      <c r="B40">
        <v>10320.306013076186</v>
      </c>
      <c r="C40">
        <v>8792.1893398526972</v>
      </c>
      <c r="D40">
        <v>12315.353449645192</v>
      </c>
      <c r="E40">
        <v>3523.1641097924939</v>
      </c>
      <c r="F40">
        <v>10070.211778151461</v>
      </c>
      <c r="G40">
        <v>8218.1457565332148</v>
      </c>
      <c r="H40">
        <v>12489.868576931325</v>
      </c>
      <c r="I40">
        <v>4271.7228203981085</v>
      </c>
      <c r="J40">
        <v>8478.7023565822838</v>
      </c>
      <c r="K40">
        <v>7118.2944639627667</v>
      </c>
      <c r="L40">
        <v>10294.805727059213</v>
      </c>
      <c r="M40">
        <v>3176.5112630964459</v>
      </c>
      <c r="N40">
        <v>10320.306013076186</v>
      </c>
      <c r="O40">
        <v>10070.211778151461</v>
      </c>
      <c r="P40">
        <v>8478.7023565822838</v>
      </c>
      <c r="Q40" s="11">
        <v>3883.5744704296744</v>
      </c>
      <c r="R40" s="11">
        <v>5310.3812820730163</v>
      </c>
      <c r="S40" s="11">
        <v>8614.9642375797848</v>
      </c>
      <c r="T40" s="36">
        <v>5628.4493453645528</v>
      </c>
      <c r="Y40" s="36">
        <v>9558.2201299378103</v>
      </c>
      <c r="Z40" s="36">
        <v>6282.2660199761604</v>
      </c>
      <c r="AB40">
        <v>6282.2660199761604</v>
      </c>
      <c r="AD40">
        <f t="shared" si="12"/>
        <v>2010</v>
      </c>
      <c r="AF40" s="39">
        <v>41329808110</v>
      </c>
      <c r="AG40" s="39">
        <f t="shared" si="14"/>
        <v>40327340000</v>
      </c>
      <c r="AH40" s="34">
        <v>40327.339999999997</v>
      </c>
      <c r="AI40" s="39">
        <v>41329.808109999998</v>
      </c>
      <c r="AJ40" s="39"/>
      <c r="AK40" s="28">
        <f t="shared" si="33"/>
        <v>40327347000</v>
      </c>
      <c r="AL40" s="28">
        <v>40.327347000000003</v>
      </c>
      <c r="AM40" s="48">
        <f t="shared" si="34"/>
        <v>-0.25772098603696836</v>
      </c>
      <c r="AN40" s="48">
        <f t="shared" si="35"/>
        <v>-0.2756290504695893</v>
      </c>
      <c r="AO40" s="48">
        <f t="shared" si="36"/>
        <v>-0.23797085561373166</v>
      </c>
      <c r="AP40" s="48">
        <f t="shared" si="37"/>
        <v>-0.37782584421714793</v>
      </c>
      <c r="AQ40" s="48">
        <f t="shared" si="38"/>
        <v>-0.26046242596363134</v>
      </c>
      <c r="AR40" s="48">
        <f t="shared" si="39"/>
        <v>-0.28317438451478144</v>
      </c>
      <c r="AS40" s="48">
        <f t="shared" si="40"/>
        <v>-0.23639839906593499</v>
      </c>
      <c r="AT40" s="48">
        <f t="shared" si="41"/>
        <v>-0.35629614389610614</v>
      </c>
      <c r="AU40" s="48">
        <f t="shared" si="42"/>
        <v>-0.27968632114079689</v>
      </c>
      <c r="AV40" s="48">
        <f t="shared" si="43"/>
        <v>-0.2992303758597345</v>
      </c>
      <c r="AW40" s="48">
        <f t="shared" si="44"/>
        <v>-0.25799745164158827</v>
      </c>
      <c r="AX40" s="48">
        <f t="shared" si="45"/>
        <v>-0.38940056584297511</v>
      </c>
      <c r="AY40" s="48">
        <f t="shared" si="46"/>
        <v>-0.25772098603696836</v>
      </c>
      <c r="AZ40" s="48">
        <f t="shared" si="28"/>
        <v>-0.26046242596363134</v>
      </c>
      <c r="BA40" s="48">
        <f t="shared" si="28"/>
        <v>-0.27968632114079689</v>
      </c>
      <c r="BB40" s="48">
        <f t="shared" si="29"/>
        <v>-0.36694168462063304</v>
      </c>
      <c r="BC40" s="48">
        <f t="shared" si="30"/>
        <v>-0.33197393235795314</v>
      </c>
      <c r="BD40" s="48">
        <f t="shared" si="31"/>
        <v>-0.27790464043032659</v>
      </c>
      <c r="BE40">
        <f t="shared" si="1"/>
        <v>-0.37643035446532169</v>
      </c>
      <c r="BF40">
        <f t="shared" si="2"/>
        <v>-0.48885471795600827</v>
      </c>
      <c r="BG40" t="e">
        <f t="shared" si="3"/>
        <v>#NUM!</v>
      </c>
      <c r="BH40" t="e">
        <f t="shared" si="4"/>
        <v>#NUM!</v>
      </c>
      <c r="BI40" t="e">
        <f t="shared" si="5"/>
        <v>#NUM!</v>
      </c>
      <c r="BJ40" t="e">
        <f t="shared" si="6"/>
        <v>#NUM!</v>
      </c>
      <c r="BK40">
        <f t="shared" si="7"/>
        <v>-0.37559603488173826</v>
      </c>
      <c r="BL40" t="e">
        <f t="shared" si="8"/>
        <v>#NUM!</v>
      </c>
      <c r="BM40" t="e">
        <f t="shared" si="9"/>
        <v>#NUM!</v>
      </c>
      <c r="BN40">
        <f t="shared" si="10"/>
        <v>-0.37559603488173826</v>
      </c>
      <c r="BO40" s="29">
        <f t="shared" si="47"/>
        <v>2010</v>
      </c>
      <c r="BP40" s="30">
        <f t="shared" si="48"/>
        <v>-0.16359185628065587</v>
      </c>
      <c r="BQ40" s="30">
        <f t="shared" si="49"/>
        <v>-0.17390995593176606</v>
      </c>
      <c r="BR40" s="30">
        <f t="shared" si="50"/>
        <v>-0.15206290606656059</v>
      </c>
      <c r="BS40" s="30">
        <f t="shared" si="51"/>
        <v>-0.2304034932304504</v>
      </c>
      <c r="BT40" s="30">
        <f t="shared" si="52"/>
        <v>-0.16517970778509139</v>
      </c>
      <c r="BU40" s="30">
        <f t="shared" si="53"/>
        <v>-0.17821915075783867</v>
      </c>
      <c r="BV40" s="30">
        <f t="shared" si="54"/>
        <v>-0.15113819842087639</v>
      </c>
      <c r="BW40" s="30">
        <f t="shared" si="55"/>
        <v>-0.21883248756253859</v>
      </c>
      <c r="BX40" s="30">
        <f t="shared" si="60"/>
        <v>-0.17622989347886864</v>
      </c>
      <c r="BY40" s="30">
        <f t="shared" si="61"/>
        <v>-0.18731418160674052</v>
      </c>
      <c r="BZ40" s="30">
        <f t="shared" si="62"/>
        <v>-0.16375212294948827</v>
      </c>
      <c r="CA40" s="30">
        <f t="shared" si="63"/>
        <v>-0.23655325226708468</v>
      </c>
      <c r="CB40" s="30">
        <f t="shared" si="56"/>
        <v>-0.16359185628065587</v>
      </c>
      <c r="CC40" s="30">
        <f t="shared" si="57"/>
        <v>-0.16517970778509139</v>
      </c>
      <c r="CD40" s="30">
        <f t="shared" si="64"/>
        <v>-0.17622989347886864</v>
      </c>
      <c r="CE40" s="30">
        <f t="shared" ref="CE40:CE52" si="65">-(1-2^BB40)</f>
        <v>-0.22457545074157881</v>
      </c>
      <c r="CF40" s="30">
        <f t="shared" ref="CF40:CF52" si="66">-(1-2^BC40)</f>
        <v>-0.2055512453673658</v>
      </c>
      <c r="CG40" s="30">
        <f t="shared" ref="CG40:CG52" si="67">-(1-2^BD40)</f>
        <v>-0.17521193617131259</v>
      </c>
      <c r="CH40" s="30">
        <f t="shared" si="19"/>
        <v>-0.22965871794035042</v>
      </c>
      <c r="CI40" s="30">
        <f>-(1-2^BF40)</f>
        <v>-0.28740943735838775</v>
      </c>
      <c r="CJ40" s="30"/>
      <c r="CK40" s="56"/>
      <c r="CL40" s="42"/>
      <c r="CM40" s="30"/>
      <c r="CN40" s="30">
        <f t="shared" ref="CN40:CN49" si="68">-(1-2^BK40)</f>
        <v>-0.22921309590858296</v>
      </c>
      <c r="CO40" s="30"/>
      <c r="CP40" s="30"/>
      <c r="CQ40" s="30">
        <f t="shared" ref="CQ40:CQ49" si="69">-(1-2^BN40)</f>
        <v>-0.22921309590858296</v>
      </c>
      <c r="CR40" s="30">
        <v>-0.17030424541461164</v>
      </c>
      <c r="CS40" s="30">
        <v>-0.17179853641062159</v>
      </c>
      <c r="CT40" s="30">
        <v>-0.22081009185771505</v>
      </c>
      <c r="CU40" s="30">
        <v>-0.2213340921748842</v>
      </c>
      <c r="CV40" s="30">
        <v>-0.21828704732223903</v>
      </c>
      <c r="CW40" s="30">
        <v>-0.22388067257817934</v>
      </c>
      <c r="CX40" s="30">
        <v>-0.23055238930813271</v>
      </c>
      <c r="CY40" s="30">
        <v>-0.23778093815696266</v>
      </c>
      <c r="CZ40" s="30">
        <v>-0.25771235317773733</v>
      </c>
      <c r="DA40" s="61">
        <v>-0.248279940982578</v>
      </c>
      <c r="DB40" s="61">
        <v>-0.24414633851212508</v>
      </c>
      <c r="DC40" s="61">
        <v>-0.24036422113574796</v>
      </c>
      <c r="DD40" s="61">
        <v>-0.24077351548985193</v>
      </c>
      <c r="DE40" s="61">
        <v>-0.24410552892665183</v>
      </c>
      <c r="DF40" s="61">
        <v>-0.23556754090129772</v>
      </c>
      <c r="DG40" s="61">
        <v>-0.23556754090129772</v>
      </c>
      <c r="DH40" s="61">
        <v>-0.23556754090129772</v>
      </c>
      <c r="DI40" s="61">
        <v>-0.23648404027517267</v>
      </c>
      <c r="DJ40" s="61">
        <v>-0.23648404027517267</v>
      </c>
      <c r="DK40" s="61">
        <v>-0.23648404027517267</v>
      </c>
      <c r="DL40" s="61">
        <v>-0.23648404027517267</v>
      </c>
      <c r="DM40" s="61">
        <v>-0.23640355805341196</v>
      </c>
      <c r="DN40" s="61">
        <v>-0.23074866436100161</v>
      </c>
      <c r="DO40">
        <v>2010</v>
      </c>
      <c r="DP40" s="30">
        <v>-0.16359185628065587</v>
      </c>
      <c r="DQ40" s="30">
        <v>-0.17390995593176606</v>
      </c>
      <c r="DR40" s="30">
        <v>-0.15206290606656059</v>
      </c>
      <c r="DS40" s="31">
        <v>-0.2304034932304504</v>
      </c>
      <c r="DT40" s="30">
        <v>-0.16517970778509139</v>
      </c>
      <c r="DU40" s="30">
        <v>-0.17821915075783867</v>
      </c>
      <c r="DV40" s="30">
        <v>-0.15113819842087639</v>
      </c>
      <c r="DW40" s="31">
        <v>-0.21883248756253859</v>
      </c>
      <c r="DX40" s="30">
        <v>-0.17622989347886864</v>
      </c>
      <c r="DY40" s="30">
        <v>-0.18731418160674052</v>
      </c>
      <c r="DZ40" s="30">
        <v>-0.16375212294948827</v>
      </c>
      <c r="EA40" s="31">
        <v>-0.23655325226708468</v>
      </c>
      <c r="EB40" s="30">
        <v>-0.16359185628065587</v>
      </c>
      <c r="EC40" s="30">
        <v>-0.16517970778509139</v>
      </c>
      <c r="ED40" s="30">
        <v>-0.17622989347886864</v>
      </c>
      <c r="EE40" s="30">
        <v>-0.28740943735838775</v>
      </c>
      <c r="EF40" s="30"/>
      <c r="EG40" s="30"/>
      <c r="EH40" s="61">
        <v>-0.16359185628065587</v>
      </c>
      <c r="EI40" s="61">
        <v>-0.22965871794035031</v>
      </c>
      <c r="EJ40" s="30">
        <v>-0.23640355805341196</v>
      </c>
    </row>
    <row r="41" spans="1:140">
      <c r="A41" s="6">
        <v>2011</v>
      </c>
      <c r="B41">
        <v>9122.0891238324512</v>
      </c>
      <c r="C41">
        <v>7750.2113585850793</v>
      </c>
      <c r="D41">
        <v>11204.699529943446</v>
      </c>
      <c r="E41">
        <v>3454.4881713583673</v>
      </c>
      <c r="F41">
        <v>8795.6500534356037</v>
      </c>
      <c r="G41">
        <v>7308.5274828838801</v>
      </c>
      <c r="H41">
        <v>10739.06729493991</v>
      </c>
      <c r="I41">
        <v>3430.5398120560303</v>
      </c>
      <c r="J41">
        <v>7190.543983377228</v>
      </c>
      <c r="K41">
        <v>6182.0118209425909</v>
      </c>
      <c r="L41">
        <v>8963.2243890514619</v>
      </c>
      <c r="M41">
        <v>2781.2125681088728</v>
      </c>
      <c r="N41">
        <v>9122.0891238324512</v>
      </c>
      <c r="O41">
        <v>8795.6500534356037</v>
      </c>
      <c r="P41">
        <v>7190.543983377228</v>
      </c>
      <c r="Q41" s="11">
        <v>2992.2283149534219</v>
      </c>
      <c r="R41" s="11">
        <v>4551.8457037627259</v>
      </c>
      <c r="S41" s="11">
        <v>8497.8454985462777</v>
      </c>
      <c r="T41" s="36">
        <v>3732.4216822264139</v>
      </c>
      <c r="U41">
        <v>990.1103606957405</v>
      </c>
      <c r="Y41" s="36"/>
      <c r="Z41" s="36">
        <v>3769.3596119856961</v>
      </c>
      <c r="AC41">
        <v>3769.3596119856961</v>
      </c>
      <c r="AD41">
        <f t="shared" si="12"/>
        <v>2011</v>
      </c>
      <c r="AF41" s="39">
        <v>71217637298.958664</v>
      </c>
      <c r="AG41" s="39">
        <f t="shared" si="14"/>
        <v>72205450000</v>
      </c>
      <c r="AH41" s="34">
        <v>72205.45</v>
      </c>
      <c r="AI41" s="39">
        <v>71217.637298958667</v>
      </c>
      <c r="AJ41" s="39"/>
      <c r="AK41" s="28">
        <f t="shared" si="33"/>
        <v>72205460000</v>
      </c>
      <c r="AL41" s="28">
        <v>72.205460000000002</v>
      </c>
      <c r="AM41" s="48">
        <f t="shared" si="34"/>
        <v>-0.25491913806713318</v>
      </c>
      <c r="AN41" s="48">
        <f t="shared" si="35"/>
        <v>-0.27201908562803767</v>
      </c>
      <c r="AO41" s="48">
        <f t="shared" si="36"/>
        <v>-0.23334369620121395</v>
      </c>
      <c r="AP41" s="48">
        <f t="shared" si="37"/>
        <v>-0.35680033711743425</v>
      </c>
      <c r="AQ41" s="48">
        <f t="shared" si="38"/>
        <v>-0.25874263561263122</v>
      </c>
      <c r="AR41" s="48">
        <f t="shared" si="39"/>
        <v>-0.27817569169418888</v>
      </c>
      <c r="AS41" s="48">
        <f t="shared" si="40"/>
        <v>-0.23779708783559575</v>
      </c>
      <c r="AT41" s="48">
        <f t="shared" si="41"/>
        <v>-0.35753024094831459</v>
      </c>
      <c r="AU41" s="48">
        <f t="shared" si="42"/>
        <v>-0.27988328524175887</v>
      </c>
      <c r="AV41" s="48">
        <f t="shared" si="43"/>
        <v>-0.29573932082065951</v>
      </c>
      <c r="AW41" s="48">
        <f t="shared" si="44"/>
        <v>-0.25676248239518779</v>
      </c>
      <c r="AX41" s="48">
        <f t="shared" si="45"/>
        <v>-0.37954595139097264</v>
      </c>
      <c r="AY41" s="48">
        <f t="shared" si="46"/>
        <v>-0.25491913806713318</v>
      </c>
      <c r="AZ41" s="48">
        <f t="shared" si="28"/>
        <v>-0.25874263561263122</v>
      </c>
      <c r="BA41" s="48">
        <f t="shared" si="28"/>
        <v>-0.27988328524175887</v>
      </c>
      <c r="BB41" s="48">
        <f t="shared" si="29"/>
        <v>-0.37187291115925919</v>
      </c>
      <c r="BC41" s="48">
        <f t="shared" si="30"/>
        <v>-0.32785689338011376</v>
      </c>
      <c r="BD41" s="48">
        <f t="shared" si="31"/>
        <v>-0.26235661208437772</v>
      </c>
      <c r="BE41">
        <f t="shared" si="1"/>
        <v>-0.40793563288730372</v>
      </c>
      <c r="BF41">
        <f t="shared" si="2"/>
        <v>-0.44206494497095961</v>
      </c>
      <c r="BG41" t="e">
        <f t="shared" si="3"/>
        <v>#NUM!</v>
      </c>
      <c r="BH41" t="e">
        <f t="shared" si="4"/>
        <v>#NUM!</v>
      </c>
      <c r="BI41" t="e">
        <f t="shared" si="5"/>
        <v>#NUM!</v>
      </c>
      <c r="BJ41" t="e">
        <f t="shared" si="6"/>
        <v>#NUM!</v>
      </c>
      <c r="BK41">
        <f t="shared" si="7"/>
        <v>-0.38003202431904903</v>
      </c>
      <c r="BL41" t="e">
        <f t="shared" si="8"/>
        <v>#NUM!</v>
      </c>
      <c r="BM41" t="e">
        <f t="shared" si="9"/>
        <v>#NUM!</v>
      </c>
      <c r="BN41">
        <f t="shared" si="10"/>
        <v>-0.38003202431904903</v>
      </c>
      <c r="BO41" s="29">
        <f t="shared" si="47"/>
        <v>2011</v>
      </c>
      <c r="BP41" s="30">
        <f t="shared" si="48"/>
        <v>-0.16196589548982931</v>
      </c>
      <c r="BQ41" s="30">
        <f t="shared" si="49"/>
        <v>-0.17184029458627981</v>
      </c>
      <c r="BR41" s="30">
        <f t="shared" si="50"/>
        <v>-0.14933894936316716</v>
      </c>
      <c r="BS41" s="30">
        <f t="shared" si="51"/>
        <v>-0.2191054423716573</v>
      </c>
      <c r="BT41" s="30">
        <f t="shared" si="52"/>
        <v>-0.16418395198213342</v>
      </c>
      <c r="BU41" s="30">
        <f t="shared" si="53"/>
        <v>-0.17536688149313284</v>
      </c>
      <c r="BV41" s="30">
        <f t="shared" si="54"/>
        <v>-0.1519607687370863</v>
      </c>
      <c r="BW41" s="30">
        <f t="shared" si="55"/>
        <v>-0.21950042104185385</v>
      </c>
      <c r="BX41" s="30">
        <f t="shared" si="60"/>
        <v>-0.17634235110748875</v>
      </c>
      <c r="BY41" s="30">
        <f t="shared" si="61"/>
        <v>-0.185345251044577</v>
      </c>
      <c r="BZ41" s="30">
        <f t="shared" si="62"/>
        <v>-0.16303597537271741</v>
      </c>
      <c r="CA41" s="30">
        <f t="shared" si="63"/>
        <v>-0.23132052668527636</v>
      </c>
      <c r="CB41" s="30">
        <f t="shared" si="56"/>
        <v>-0.16196589548982931</v>
      </c>
      <c r="CC41" s="30">
        <f t="shared" si="57"/>
        <v>-0.16418395198213342</v>
      </c>
      <c r="CD41" s="30">
        <f t="shared" si="64"/>
        <v>-0.17634235110748875</v>
      </c>
      <c r="CE41" s="30">
        <f t="shared" si="65"/>
        <v>-0.22722137829885158</v>
      </c>
      <c r="CF41" s="30">
        <f t="shared" si="66"/>
        <v>-0.20328087791708815</v>
      </c>
      <c r="CG41" s="30">
        <f t="shared" si="67"/>
        <v>-0.16627506566266648</v>
      </c>
      <c r="CH41" s="30">
        <f t="shared" si="19"/>
        <v>-0.2462989189319349</v>
      </c>
      <c r="CI41" s="30">
        <f>-(1-2^BF41)</f>
        <v>-0.26391970536402976</v>
      </c>
      <c r="CJ41" s="30"/>
      <c r="CK41" s="56"/>
      <c r="CL41" s="42"/>
      <c r="CM41" s="30"/>
      <c r="CN41" s="30">
        <f t="shared" si="68"/>
        <v>-0.23157946661116569</v>
      </c>
      <c r="CO41" s="30"/>
      <c r="CP41" s="30"/>
      <c r="CQ41" s="30">
        <f t="shared" si="69"/>
        <v>-0.23157946661116569</v>
      </c>
      <c r="CR41" s="30">
        <v>-0.15880116802096289</v>
      </c>
      <c r="CS41" s="30">
        <v>-0.1576099379977588</v>
      </c>
      <c r="CT41" s="30">
        <v>-0.1393724419591803</v>
      </c>
      <c r="CU41" s="30">
        <v>-0.14156675760947335</v>
      </c>
      <c r="CV41" s="30">
        <v>-0.14580239155819219</v>
      </c>
      <c r="CW41" s="30">
        <v>-0.15090079046952176</v>
      </c>
      <c r="CX41" s="30">
        <v>-0.15665668606195948</v>
      </c>
      <c r="CY41" s="30">
        <v>-0.17072808262377448</v>
      </c>
      <c r="CZ41" s="30">
        <v>-0.18599430607697742</v>
      </c>
      <c r="DA41" s="61">
        <v>-0.18852356208690035</v>
      </c>
      <c r="DB41" s="61">
        <v>-0.18699543734514179</v>
      </c>
      <c r="DC41" s="61">
        <v>-0.18531082555723222</v>
      </c>
      <c r="DD41" s="61">
        <v>-0.18799018547078594</v>
      </c>
      <c r="DE41" s="61">
        <v>-0.1924052187234282</v>
      </c>
      <c r="DF41" s="61">
        <v>-0.19175932663930406</v>
      </c>
      <c r="DG41" s="61">
        <v>-0.19175932663930406</v>
      </c>
      <c r="DH41" s="61">
        <v>-0.19175932663930406</v>
      </c>
      <c r="DI41" s="61">
        <v>-0.19215738606596267</v>
      </c>
      <c r="DJ41" s="61">
        <v>-0.19215738606596267</v>
      </c>
      <c r="DK41" s="61">
        <v>-0.19215738606596267</v>
      </c>
      <c r="DL41" s="61">
        <v>-0.19215738606596267</v>
      </c>
      <c r="DM41" s="61">
        <v>-0.19214824811438413</v>
      </c>
      <c r="DN41" s="61">
        <v>-0.18966249530996793</v>
      </c>
      <c r="DO41">
        <v>2011</v>
      </c>
      <c r="DP41" s="30">
        <v>-0.16196589548982931</v>
      </c>
      <c r="DQ41" s="30">
        <v>-0.17184029458627981</v>
      </c>
      <c r="DR41" s="30">
        <v>-0.14933894936316716</v>
      </c>
      <c r="DS41" s="31">
        <v>-0.2191054423716573</v>
      </c>
      <c r="DT41" s="30">
        <v>-0.16418395198213342</v>
      </c>
      <c r="DU41" s="30">
        <v>-0.17536688149313284</v>
      </c>
      <c r="DV41" s="30">
        <v>-0.1519607687370863</v>
      </c>
      <c r="DW41" s="31">
        <v>-0.21950042104185385</v>
      </c>
      <c r="DX41" s="30">
        <v>-0.17634235110748875</v>
      </c>
      <c r="DY41" s="30">
        <v>-0.185345251044577</v>
      </c>
      <c r="DZ41" s="30">
        <v>-0.16303597537271741</v>
      </c>
      <c r="EA41" s="31">
        <v>-0.23132052668527636</v>
      </c>
      <c r="EB41" s="30">
        <v>-0.16196589548982931</v>
      </c>
      <c r="EC41" s="30">
        <v>-0.16418395198213342</v>
      </c>
      <c r="ED41" s="30">
        <v>-0.17634235110748875</v>
      </c>
      <c r="EE41" s="30">
        <v>-0.26391970536402964</v>
      </c>
      <c r="EF41" s="30"/>
      <c r="EG41" s="30"/>
      <c r="EH41" s="61">
        <v>-0.16196589548982931</v>
      </c>
      <c r="EI41" s="61">
        <v>-0.2462989189319349</v>
      </c>
      <c r="EJ41" s="30">
        <v>-0.19214824811438413</v>
      </c>
    </row>
    <row r="42" spans="1:140">
      <c r="A42" s="6">
        <v>2012</v>
      </c>
      <c r="B42">
        <v>7707.1690446129269</v>
      </c>
      <c r="C42">
        <v>6326.610448651596</v>
      </c>
      <c r="D42">
        <v>9880.4318886347282</v>
      </c>
      <c r="E42">
        <v>3553.8214399831322</v>
      </c>
      <c r="F42">
        <v>7457.6457859340153</v>
      </c>
      <c r="G42">
        <v>6219.6730157608899</v>
      </c>
      <c r="H42">
        <v>9587.2178817200092</v>
      </c>
      <c r="I42">
        <v>3367.5448659591202</v>
      </c>
      <c r="J42">
        <v>6405.5755782130318</v>
      </c>
      <c r="K42">
        <v>5189.9184629804276</v>
      </c>
      <c r="L42">
        <v>8410.4955924276619</v>
      </c>
      <c r="M42">
        <v>3220.5771294472352</v>
      </c>
      <c r="N42">
        <v>7707.1690446129269</v>
      </c>
      <c r="O42">
        <v>7457.6457859340153</v>
      </c>
      <c r="P42">
        <v>6405.5755782130318</v>
      </c>
      <c r="Q42" s="11">
        <v>2387.9785374619614</v>
      </c>
      <c r="R42" s="11">
        <v>3465.1496373746531</v>
      </c>
      <c r="S42" s="11">
        <v>7379.5170081289789</v>
      </c>
      <c r="T42" s="36">
        <v>2238.2228493413377</v>
      </c>
      <c r="U42">
        <v>1478.7053395141368</v>
      </c>
      <c r="Y42" s="36"/>
      <c r="Z42" s="36">
        <v>3141.1330099880802</v>
      </c>
      <c r="AC42">
        <v>3141.1330099880802</v>
      </c>
      <c r="AD42">
        <f t="shared" si="12"/>
        <v>2012</v>
      </c>
      <c r="AF42" s="39">
        <v>102075770439.549</v>
      </c>
      <c r="AG42" s="39">
        <f t="shared" si="14"/>
        <v>101645450000</v>
      </c>
      <c r="AH42" s="34">
        <v>101645.45</v>
      </c>
      <c r="AI42" s="39">
        <v>102075.77043954926</v>
      </c>
      <c r="AJ42" s="39"/>
      <c r="AK42" s="28">
        <f>AL42*1000000000</f>
        <v>101645450000</v>
      </c>
      <c r="AL42" s="28">
        <v>101.64545</v>
      </c>
      <c r="AM42" s="48">
        <f t="shared" si="34"/>
        <v>-0.26316105985867272</v>
      </c>
      <c r="AN42" s="48">
        <f t="shared" si="35"/>
        <v>-0.28315375003917725</v>
      </c>
      <c r="AO42" s="48">
        <f t="shared" si="36"/>
        <v>-0.23800080645035052</v>
      </c>
      <c r="AP42" s="48">
        <f t="shared" si="37"/>
        <v>-0.34157019277632511</v>
      </c>
      <c r="AQ42" s="48">
        <f t="shared" si="38"/>
        <v>-0.26649453558307484</v>
      </c>
      <c r="AR42" s="48">
        <f t="shared" si="39"/>
        <v>-0.28488042007857761</v>
      </c>
      <c r="AS42" s="48">
        <f t="shared" si="40"/>
        <v>-0.24105212963489656</v>
      </c>
      <c r="AT42" s="48">
        <f t="shared" si="41"/>
        <v>-0.3470234436067674</v>
      </c>
      <c r="AU42" s="48">
        <f t="shared" si="42"/>
        <v>-0.28189736683320449</v>
      </c>
      <c r="AV42" s="48">
        <f t="shared" si="43"/>
        <v>-0.3032133211193333</v>
      </c>
      <c r="AW42" s="48">
        <f t="shared" si="44"/>
        <v>-0.25431571112569562</v>
      </c>
      <c r="AX42" s="48">
        <f t="shared" si="45"/>
        <v>-0.35154321643914749</v>
      </c>
      <c r="AY42" s="48">
        <f t="shared" si="46"/>
        <v>-0.26316105985867272</v>
      </c>
      <c r="AZ42" s="48">
        <f t="shared" si="28"/>
        <v>-0.26649453558307484</v>
      </c>
      <c r="BA42" s="48">
        <f t="shared" si="28"/>
        <v>-0.28189736683320449</v>
      </c>
      <c r="BB42" s="48">
        <f t="shared" si="29"/>
        <v>-0.38183954521694075</v>
      </c>
      <c r="BC42" s="48">
        <f t="shared" si="30"/>
        <v>-0.34412948199570403</v>
      </c>
      <c r="BD42" s="48">
        <f t="shared" si="31"/>
        <v>-0.26756125047970442</v>
      </c>
      <c r="BE42">
        <f t="shared" si="1"/>
        <v>-0.41307530429448486</v>
      </c>
      <c r="BF42" t="e">
        <f t="shared" si="2"/>
        <v>#NUM!</v>
      </c>
      <c r="BG42" t="e">
        <f t="shared" si="3"/>
        <v>#NUM!</v>
      </c>
      <c r="BH42" t="e">
        <f t="shared" si="4"/>
        <v>#NUM!</v>
      </c>
      <c r="BI42" t="e">
        <f t="shared" si="5"/>
        <v>#NUM!</v>
      </c>
      <c r="BJ42" t="e">
        <f t="shared" si="6"/>
        <v>#NUM!</v>
      </c>
      <c r="BK42">
        <f t="shared" si="7"/>
        <v>-0.37947847627315334</v>
      </c>
      <c r="BL42" t="e">
        <f t="shared" si="8"/>
        <v>#NUM!</v>
      </c>
      <c r="BM42" t="e">
        <f t="shared" si="9"/>
        <v>#NUM!</v>
      </c>
      <c r="BN42">
        <f t="shared" si="10"/>
        <v>-0.37947847627315334</v>
      </c>
      <c r="BO42" s="29">
        <f t="shared" si="47"/>
        <v>2012</v>
      </c>
      <c r="BP42" s="30">
        <f t="shared" si="48"/>
        <v>-0.16673982168902723</v>
      </c>
      <c r="BQ42" s="30">
        <f t="shared" si="49"/>
        <v>-0.17820739696533816</v>
      </c>
      <c r="BR42" s="30">
        <f t="shared" si="50"/>
        <v>-0.15208050934447204</v>
      </c>
      <c r="BS42" s="30">
        <f t="shared" si="51"/>
        <v>-0.21081808135337843</v>
      </c>
      <c r="BT42" s="30">
        <f t="shared" si="52"/>
        <v>-0.16866292113891423</v>
      </c>
      <c r="BU42" s="30">
        <f t="shared" si="53"/>
        <v>-0.1791903599827428</v>
      </c>
      <c r="BV42" s="30">
        <f t="shared" si="54"/>
        <v>-0.15387197752698001</v>
      </c>
      <c r="BW42" s="30">
        <f t="shared" si="55"/>
        <v>-0.21379548368460155</v>
      </c>
      <c r="BX42" s="30">
        <f t="shared" si="60"/>
        <v>-0.17749142019874398</v>
      </c>
      <c r="BY42" s="30">
        <f t="shared" si="61"/>
        <v>-0.18955472378979743</v>
      </c>
      <c r="BZ42" s="30">
        <f t="shared" si="62"/>
        <v>-0.16161530294373361</v>
      </c>
      <c r="CA42" s="30">
        <f t="shared" si="63"/>
        <v>-0.2162547042765649</v>
      </c>
      <c r="CB42" s="30">
        <f t="shared" si="56"/>
        <v>-0.16673982168902723</v>
      </c>
      <c r="CC42" s="30">
        <f t="shared" si="57"/>
        <v>-0.16866292113891423</v>
      </c>
      <c r="CD42" s="30">
        <f t="shared" si="64"/>
        <v>-0.17749142019874398</v>
      </c>
      <c r="CE42" s="30">
        <f t="shared" si="65"/>
        <v>-0.23254160095874965</v>
      </c>
      <c r="CF42" s="30">
        <f t="shared" si="66"/>
        <v>-0.21221682072713954</v>
      </c>
      <c r="CG42" s="30">
        <f t="shared" si="67"/>
        <v>-0.16927737662411491</v>
      </c>
      <c r="CH42" s="30">
        <f t="shared" si="19"/>
        <v>-0.2489792385528381</v>
      </c>
      <c r="CI42" s="30"/>
      <c r="CJ42" s="30"/>
      <c r="CK42" s="56"/>
      <c r="CL42" s="42"/>
      <c r="CM42" s="30"/>
      <c r="CN42" s="30">
        <f t="shared" si="68"/>
        <v>-0.2312845745613108</v>
      </c>
      <c r="CO42" s="30"/>
      <c r="CP42" s="30"/>
      <c r="CQ42" s="30">
        <f t="shared" si="69"/>
        <v>-0.2312845745613108</v>
      </c>
      <c r="CR42" s="30">
        <v>-0.15328489960419545</v>
      </c>
      <c r="CS42" s="30">
        <v>-0.15678448110080345</v>
      </c>
      <c r="CT42" s="30">
        <v>-0.14460948210049895</v>
      </c>
      <c r="CU42" s="30">
        <v>-0.14649550823005619</v>
      </c>
      <c r="CV42" s="30">
        <v>-0.15074989279785767</v>
      </c>
      <c r="CW42" s="30">
        <v>-0.1552321440794725</v>
      </c>
      <c r="CX42" s="30">
        <v>-0.16061366552389678</v>
      </c>
      <c r="CY42" s="30">
        <v>-0.17364364087314954</v>
      </c>
      <c r="CZ42" s="30">
        <v>-0.1861775321363045</v>
      </c>
      <c r="DA42" s="61">
        <v>-0.18803019262327259</v>
      </c>
      <c r="DB42" s="61">
        <v>-0.18671831400415384</v>
      </c>
      <c r="DC42" s="61">
        <v>-0.18411313993347478</v>
      </c>
      <c r="DD42" s="61">
        <v>-0.18632677499131378</v>
      </c>
      <c r="DE42" s="61">
        <v>-0.1897985646993875</v>
      </c>
      <c r="DF42" s="61">
        <v>-0.18966610255763083</v>
      </c>
      <c r="DG42" s="61">
        <v>-0.18966610255763083</v>
      </c>
      <c r="DH42" s="61">
        <v>-0.18966610255763083</v>
      </c>
      <c r="DI42" s="61">
        <v>-0.18969196712730885</v>
      </c>
      <c r="DJ42" s="61">
        <v>-0.18969196712730885</v>
      </c>
      <c r="DK42" s="61">
        <v>-0.18969196712730885</v>
      </c>
      <c r="DL42" s="61">
        <v>-0.18969196712730885</v>
      </c>
      <c r="DM42" s="61">
        <v>-0.18968625002598349</v>
      </c>
      <c r="DN42" s="61">
        <v>-0.18535266375100368</v>
      </c>
      <c r="DO42">
        <v>2012</v>
      </c>
      <c r="DP42" s="30">
        <v>-0.16673982168902723</v>
      </c>
      <c r="DQ42" s="30">
        <v>-0.17820739696533816</v>
      </c>
      <c r="DR42" s="30">
        <v>-0.15208050934447204</v>
      </c>
      <c r="DS42" s="31">
        <v>-0.21081808135337843</v>
      </c>
      <c r="DT42" s="30">
        <v>-0.16866292113891423</v>
      </c>
      <c r="DU42" s="30">
        <v>-0.1791903599827428</v>
      </c>
      <c r="DV42" s="30">
        <v>-0.15387197752698001</v>
      </c>
      <c r="DW42" s="31">
        <v>-0.21379548368460155</v>
      </c>
      <c r="DX42" s="30">
        <v>-0.17749142019874398</v>
      </c>
      <c r="DY42" s="30">
        <v>-0.18955472378979743</v>
      </c>
      <c r="DZ42" s="30">
        <v>-0.16161530294373361</v>
      </c>
      <c r="EA42" s="31">
        <v>-0.2162547042765649</v>
      </c>
      <c r="EB42" s="30">
        <v>-0.16673982168902723</v>
      </c>
      <c r="EC42" s="30">
        <v>-0.16866292113891423</v>
      </c>
      <c r="ED42" s="30">
        <v>-0.17749142019874398</v>
      </c>
      <c r="EE42" s="30"/>
      <c r="EF42" s="30"/>
      <c r="EG42" s="30"/>
      <c r="EH42" s="61">
        <v>-0.16673982168902723</v>
      </c>
      <c r="EI42" s="61">
        <v>-0.24897923855283799</v>
      </c>
      <c r="EJ42" s="30">
        <v>-0.18968625002598349</v>
      </c>
    </row>
    <row r="43" spans="1:140">
      <c r="A43" s="6">
        <v>2013</v>
      </c>
      <c r="B43">
        <v>6589.9273204936499</v>
      </c>
      <c r="C43">
        <v>5431.7623124617776</v>
      </c>
      <c r="D43">
        <v>8177.6739422103346</v>
      </c>
      <c r="E43">
        <v>2745.9116297485562</v>
      </c>
      <c r="F43">
        <v>6078.4100622631295</v>
      </c>
      <c r="G43">
        <v>4813.2705521462967</v>
      </c>
      <c r="H43">
        <v>7771.3153488179159</v>
      </c>
      <c r="I43">
        <v>2958.0447966716192</v>
      </c>
      <c r="J43">
        <v>5099.3965971568405</v>
      </c>
      <c r="K43">
        <v>3954.5778822350676</v>
      </c>
      <c r="L43">
        <v>6739.0517095309015</v>
      </c>
      <c r="M43">
        <v>2784.4738272958339</v>
      </c>
      <c r="N43">
        <v>6589.9273204936499</v>
      </c>
      <c r="O43">
        <v>6078.4100622631295</v>
      </c>
      <c r="P43">
        <v>5099.3965971568405</v>
      </c>
      <c r="Q43" s="11">
        <v>1951.6335008857957</v>
      </c>
      <c r="R43" s="11">
        <v>3041.4596433082143</v>
      </c>
      <c r="S43" s="11">
        <v>6129.5594924262332</v>
      </c>
      <c r="T43" s="36">
        <v>1861.2565436930256</v>
      </c>
      <c r="Y43" s="36"/>
      <c r="Z43" s="36">
        <v>2827.0197089892722</v>
      </c>
      <c r="AC43">
        <v>2827.0197089892722</v>
      </c>
      <c r="AD43">
        <f t="shared" si="12"/>
        <v>2013</v>
      </c>
      <c r="AF43" s="39">
        <v>139636898600</v>
      </c>
      <c r="AG43" s="39">
        <f t="shared" si="14"/>
        <v>136572140000.00002</v>
      </c>
      <c r="AH43" s="34">
        <v>136572.14000000001</v>
      </c>
      <c r="AI43" s="39">
        <f>AF43*1000</f>
        <v>139636898600000</v>
      </c>
      <c r="AJ43" s="39"/>
      <c r="AK43" s="28">
        <f t="shared" si="33"/>
        <v>136572139999.99998</v>
      </c>
      <c r="AL43" s="28">
        <v>136.57213999999999</v>
      </c>
      <c r="AM43" s="48">
        <f t="shared" si="34"/>
        <v>-0.27091859013397268</v>
      </c>
      <c r="AN43" s="48">
        <f t="shared" si="35"/>
        <v>-0.28992657958072526</v>
      </c>
      <c r="AO43" s="48">
        <f t="shared" si="36"/>
        <v>-0.24968930770293371</v>
      </c>
      <c r="AP43" s="48">
        <f t="shared" si="37"/>
        <v>-0.357012660404458</v>
      </c>
      <c r="AQ43" s="48">
        <f t="shared" si="38"/>
        <v>-0.27886478232839329</v>
      </c>
      <c r="AR43" s="48">
        <f t="shared" si="39"/>
        <v>-0.3018151930498767</v>
      </c>
      <c r="AS43" s="48">
        <f t="shared" si="40"/>
        <v>-0.25470178587681902</v>
      </c>
      <c r="AT43" s="48">
        <f t="shared" si="41"/>
        <v>-0.34969428073666842</v>
      </c>
      <c r="AU43" s="48">
        <f t="shared" si="42"/>
        <v>-0.2961362209361893</v>
      </c>
      <c r="AV43" s="48">
        <f t="shared" si="43"/>
        <v>-0.32114027119899491</v>
      </c>
      <c r="AW43" s="48">
        <f t="shared" si="44"/>
        <v>-0.26871793431504309</v>
      </c>
      <c r="AX43" s="48">
        <f t="shared" si="45"/>
        <v>-0.35564116100318655</v>
      </c>
      <c r="AY43" s="48">
        <f t="shared" si="46"/>
        <v>-0.27091859013397268</v>
      </c>
      <c r="AZ43" s="48">
        <f t="shared" si="28"/>
        <v>-0.27886478232839329</v>
      </c>
      <c r="BA43" s="48">
        <f t="shared" si="28"/>
        <v>-0.2961362209361893</v>
      </c>
      <c r="BB43" s="48">
        <f t="shared" si="29"/>
        <v>-0.39059220226621794</v>
      </c>
      <c r="BC43" s="48">
        <f t="shared" si="30"/>
        <v>-0.3469594013743833</v>
      </c>
      <c r="BD43" s="48">
        <f t="shared" si="31"/>
        <v>-0.27804067815391442</v>
      </c>
      <c r="BE43">
        <f t="shared" si="1"/>
        <v>-0.41602760120149967</v>
      </c>
      <c r="BF43">
        <f t="shared" si="2"/>
        <v>-0.41308025402589904</v>
      </c>
      <c r="BG43">
        <f t="shared" si="3"/>
        <v>-0.3659881918443818</v>
      </c>
      <c r="BH43" t="e">
        <f t="shared" si="4"/>
        <v>#NUM!</v>
      </c>
      <c r="BI43" t="e">
        <f t="shared" si="5"/>
        <v>#NUM!</v>
      </c>
      <c r="BJ43" t="e">
        <f t="shared" si="6"/>
        <v>#NUM!</v>
      </c>
      <c r="BK43">
        <f t="shared" si="7"/>
        <v>-0.37187773658800377</v>
      </c>
      <c r="BL43" t="e">
        <f t="shared" si="8"/>
        <v>#NUM!</v>
      </c>
      <c r="BM43" t="e">
        <f t="shared" si="9"/>
        <v>#NUM!</v>
      </c>
      <c r="BN43">
        <f t="shared" si="10"/>
        <v>-0.37187773658800377</v>
      </c>
      <c r="BO43" s="29">
        <f t="shared" si="47"/>
        <v>2013</v>
      </c>
      <c r="BP43" s="30">
        <f t="shared" si="48"/>
        <v>-0.17120832893047422</v>
      </c>
      <c r="BQ43" s="30">
        <f t="shared" si="49"/>
        <v>-0.18205631640129605</v>
      </c>
      <c r="BR43" s="30">
        <f t="shared" si="50"/>
        <v>-0.15892247358602218</v>
      </c>
      <c r="BS43" s="30">
        <f t="shared" si="51"/>
        <v>-0.21922035917288007</v>
      </c>
      <c r="BT43" s="30">
        <f t="shared" si="52"/>
        <v>-0.17576066621896358</v>
      </c>
      <c r="BU43" s="30">
        <f t="shared" si="53"/>
        <v>-0.18876893366354808</v>
      </c>
      <c r="BV43" s="30">
        <f t="shared" si="54"/>
        <v>-0.16183963022608217</v>
      </c>
      <c r="BW43" s="30">
        <f t="shared" si="55"/>
        <v>-0.21524962448956875</v>
      </c>
      <c r="BX43" s="30">
        <f t="shared" si="60"/>
        <v>-0.1855693400462719</v>
      </c>
      <c r="BY43" s="30">
        <f t="shared" si="61"/>
        <v>-0.19956301848321711</v>
      </c>
      <c r="BZ43" s="30">
        <f t="shared" si="62"/>
        <v>-0.16994314333893457</v>
      </c>
      <c r="CA43" s="30">
        <f t="shared" si="63"/>
        <v>-0.21847775734931474</v>
      </c>
      <c r="CB43" s="30">
        <f t="shared" si="56"/>
        <v>-0.17120832893047422</v>
      </c>
      <c r="CC43" s="30">
        <f t="shared" si="57"/>
        <v>-0.17576066621896358</v>
      </c>
      <c r="CD43" s="30">
        <f t="shared" si="64"/>
        <v>-0.1855693400462719</v>
      </c>
      <c r="CE43" s="30">
        <f t="shared" si="65"/>
        <v>-0.23718358321830435</v>
      </c>
      <c r="CF43" s="30">
        <f t="shared" si="66"/>
        <v>-0.21376058274679643</v>
      </c>
      <c r="CG43" s="30">
        <f t="shared" si="67"/>
        <v>-0.17528970520608533</v>
      </c>
      <c r="CH43" s="30">
        <f t="shared" si="19"/>
        <v>-0.25051453818665315</v>
      </c>
      <c r="CI43" s="30">
        <f>-(1-2^BF43)</f>
        <v>-0.24898181521982132</v>
      </c>
      <c r="CJ43" s="30">
        <f>-(1-2^BG43)</f>
        <v>-0.224062794868232</v>
      </c>
      <c r="CK43" s="56"/>
      <c r="CL43" s="42"/>
      <c r="CM43" s="30"/>
      <c r="CN43" s="30">
        <f t="shared" si="68"/>
        <v>-0.22722396303216841</v>
      </c>
      <c r="CO43" s="30"/>
      <c r="CP43" s="30"/>
      <c r="CQ43" s="30">
        <f t="shared" si="69"/>
        <v>-0.22722396303216841</v>
      </c>
      <c r="CR43" s="30">
        <v>-0.15752551706603501</v>
      </c>
      <c r="CS43" s="30">
        <v>-0.15912798831580111</v>
      </c>
      <c r="CT43" s="30">
        <v>-0.14878744537702315</v>
      </c>
      <c r="CU43" s="30">
        <v>-0.15025695766505309</v>
      </c>
      <c r="CV43" s="30">
        <v>-0.15365920427894642</v>
      </c>
      <c r="CW43" s="30">
        <v>-0.15776682311490386</v>
      </c>
      <c r="CX43" s="30">
        <v>-0.1616288735818614</v>
      </c>
      <c r="CY43" s="30">
        <v>-0.17201942054980623</v>
      </c>
      <c r="CZ43" s="30">
        <v>-0.18339404841790774</v>
      </c>
      <c r="DA43" s="61">
        <v>-0.18695574144813776</v>
      </c>
      <c r="DB43" s="61">
        <v>-0.18539777007974312</v>
      </c>
      <c r="DC43" s="61">
        <v>-0.18288080173429133</v>
      </c>
      <c r="DD43" s="61">
        <v>-0.18391957046463636</v>
      </c>
      <c r="DE43" s="61">
        <v>-0.18734818784029372</v>
      </c>
      <c r="DF43" s="61">
        <v>-0.18820000990310082</v>
      </c>
      <c r="DG43" s="61">
        <v>-0.18820000990310082</v>
      </c>
      <c r="DH43" s="61">
        <v>-0.18820000990310082</v>
      </c>
      <c r="DI43" s="61">
        <v>-0.18817743169418033</v>
      </c>
      <c r="DJ43" s="61">
        <v>-0.18817743169418033</v>
      </c>
      <c r="DK43" s="61">
        <v>-0.18817743169418033</v>
      </c>
      <c r="DL43" s="61">
        <v>-0.18817743169418033</v>
      </c>
      <c r="DM43" s="61">
        <v>-0.18816117096587304</v>
      </c>
      <c r="DN43" s="61">
        <v>-0.18400699838857704</v>
      </c>
      <c r="DO43">
        <v>2013</v>
      </c>
      <c r="DP43" s="30">
        <v>-0.17120832893047422</v>
      </c>
      <c r="DQ43" s="30">
        <v>-0.18205631640129605</v>
      </c>
      <c r="DR43" s="30">
        <v>-0.15892247358602218</v>
      </c>
      <c r="DS43" s="31">
        <v>-0.21922035917288007</v>
      </c>
      <c r="DT43" s="30">
        <v>-0.17576066621896358</v>
      </c>
      <c r="DU43" s="30">
        <v>-0.18876893366354808</v>
      </c>
      <c r="DV43" s="30">
        <v>-0.16183963022608217</v>
      </c>
      <c r="DW43" s="31">
        <v>-0.21524962448956875</v>
      </c>
      <c r="DX43" s="30">
        <v>-0.1855693400462719</v>
      </c>
      <c r="DY43" s="30">
        <v>-0.19956301848321711</v>
      </c>
      <c r="DZ43" s="30">
        <v>-0.16994314333893457</v>
      </c>
      <c r="EA43" s="31">
        <v>-0.21847775734931474</v>
      </c>
      <c r="EB43" s="30">
        <v>-0.17120832893047422</v>
      </c>
      <c r="EC43" s="30">
        <v>-0.17576066621896358</v>
      </c>
      <c r="ED43" s="30">
        <v>-0.1855693400462719</v>
      </c>
      <c r="EE43" s="30">
        <v>-0.24898181521982132</v>
      </c>
      <c r="EF43" s="30">
        <v>-0.224062794868232</v>
      </c>
      <c r="EG43" s="30"/>
      <c r="EH43" s="61">
        <v>-0.17120832893047422</v>
      </c>
      <c r="EI43" s="61">
        <v>-0.25051453818665304</v>
      </c>
      <c r="EJ43" s="30">
        <v>-0.18816117096587304</v>
      </c>
    </row>
    <row r="44" spans="1:140">
      <c r="A44" s="6">
        <v>2014</v>
      </c>
      <c r="B44">
        <v>6038.4693886340265</v>
      </c>
      <c r="C44">
        <v>5061.4150581076065</v>
      </c>
      <c r="D44">
        <v>7495.0004683102798</v>
      </c>
      <c r="E44">
        <v>2433.5854102026728</v>
      </c>
      <c r="F44">
        <v>5392.1962036761006</v>
      </c>
      <c r="G44">
        <v>4441.5011132573745</v>
      </c>
      <c r="H44">
        <v>6883.5734324936211</v>
      </c>
      <c r="I44">
        <v>2442.0723192362461</v>
      </c>
      <c r="J44">
        <v>4413.1307310435459</v>
      </c>
      <c r="K44">
        <v>3489.2319652617716</v>
      </c>
      <c r="L44">
        <v>5961.5308927822944</v>
      </c>
      <c r="M44">
        <v>2472.2989275205223</v>
      </c>
      <c r="N44">
        <v>6038.4693886340265</v>
      </c>
      <c r="O44">
        <v>5392.1962036761006</v>
      </c>
      <c r="P44">
        <v>4413.1307310435459</v>
      </c>
      <c r="Q44" s="11">
        <v>1633.4436523611334</v>
      </c>
      <c r="R44" s="11">
        <v>2748.3207675485069</v>
      </c>
      <c r="S44" s="11">
        <v>5917.0874437371267</v>
      </c>
      <c r="T44" s="36">
        <v>1614.0353184091946</v>
      </c>
      <c r="U44">
        <v>1675.5713796389452</v>
      </c>
      <c r="V44">
        <v>3046.4934175253552</v>
      </c>
      <c r="Y44" s="36"/>
      <c r="Z44" s="36">
        <v>2827.0197089892722</v>
      </c>
      <c r="AC44">
        <v>2827.0197089892722</v>
      </c>
      <c r="AD44">
        <f t="shared" si="12"/>
        <v>2014</v>
      </c>
      <c r="AF44" s="39">
        <v>176113400000.00003</v>
      </c>
      <c r="AG44" s="39">
        <f t="shared" si="14"/>
        <v>176113390000</v>
      </c>
      <c r="AH44" s="34">
        <v>176113.39</v>
      </c>
      <c r="AI44" s="39">
        <f t="shared" ref="AI44:AI52" si="70">AF44*1000</f>
        <v>176113400000000.03</v>
      </c>
      <c r="AJ44" s="39"/>
      <c r="AK44" s="28">
        <f t="shared" si="33"/>
        <v>176113400000</v>
      </c>
      <c r="AL44" s="28">
        <v>176.11340000000001</v>
      </c>
      <c r="AM44" s="48">
        <f t="shared" si="34"/>
        <v>-0.27269396049031247</v>
      </c>
      <c r="AN44" s="48">
        <f t="shared" si="35"/>
        <v>-0.28962880532833751</v>
      </c>
      <c r="AO44" s="48">
        <f t="shared" si="36"/>
        <v>-0.25196147358202853</v>
      </c>
      <c r="AP44" s="48">
        <f t="shared" si="37"/>
        <v>-0.35988796661445716</v>
      </c>
      <c r="AQ44" s="48">
        <f t="shared" si="38"/>
        <v>-0.2835548033747286</v>
      </c>
      <c r="AR44" s="48">
        <f t="shared" si="39"/>
        <v>-0.3021644653910901</v>
      </c>
      <c r="AS44" s="48">
        <f t="shared" si="40"/>
        <v>-0.2601262879591752</v>
      </c>
      <c r="AT44" s="48">
        <f t="shared" si="41"/>
        <v>-0.3595539467536038</v>
      </c>
      <c r="AU44" s="48">
        <f t="shared" si="42"/>
        <v>-0.30277929061904846</v>
      </c>
      <c r="AV44" s="48">
        <f t="shared" si="43"/>
        <v>-0.32531719569731854</v>
      </c>
      <c r="AW44" s="48">
        <f t="shared" si="44"/>
        <v>-0.2739242969723637</v>
      </c>
      <c r="AX44" s="48">
        <f t="shared" si="45"/>
        <v>-0.35837367381771795</v>
      </c>
      <c r="AY44" s="48">
        <f t="shared" si="46"/>
        <v>-0.27269396049031247</v>
      </c>
      <c r="AZ44" s="48">
        <f t="shared" si="28"/>
        <v>-0.2835548033747286</v>
      </c>
      <c r="BA44" s="48">
        <f t="shared" si="28"/>
        <v>-0.30277929061904846</v>
      </c>
      <c r="BB44" s="48">
        <f t="shared" si="29"/>
        <v>-0.3981391372424799</v>
      </c>
      <c r="BC44" s="48">
        <f t="shared" si="30"/>
        <v>-0.34821862371975321</v>
      </c>
      <c r="BD44" s="48">
        <f t="shared" si="31"/>
        <v>-0.27464225551706106</v>
      </c>
      <c r="BE44">
        <f t="shared" si="1"/>
        <v>-0.39985764718269978</v>
      </c>
      <c r="BF44">
        <f t="shared" si="2"/>
        <v>-0.4663410225182667</v>
      </c>
      <c r="BG44" t="e">
        <f t="shared" si="3"/>
        <v>#NUM!</v>
      </c>
      <c r="BH44" t="e">
        <f t="shared" si="4"/>
        <v>#NUM!</v>
      </c>
      <c r="BI44" t="e">
        <f t="shared" si="5"/>
        <v>#NUM!</v>
      </c>
      <c r="BJ44" t="e">
        <f t="shared" si="6"/>
        <v>#NUM!</v>
      </c>
      <c r="BK44">
        <f t="shared" si="7"/>
        <v>-0.37405959376015246</v>
      </c>
      <c r="BL44" t="e">
        <f t="shared" si="8"/>
        <v>#NUM!</v>
      </c>
      <c r="BM44" t="e">
        <f t="shared" si="9"/>
        <v>#NUM!</v>
      </c>
      <c r="BN44">
        <f t="shared" si="10"/>
        <v>-0.37405959376015246</v>
      </c>
      <c r="BO44" s="29">
        <f t="shared" si="47"/>
        <v>2014</v>
      </c>
      <c r="BP44" s="30">
        <f t="shared" si="48"/>
        <v>-0.17222760683693261</v>
      </c>
      <c r="BQ44" s="30">
        <f t="shared" si="49"/>
        <v>-0.18188747426936247</v>
      </c>
      <c r="BR44" s="30">
        <f t="shared" si="50"/>
        <v>-0.16024608216526426</v>
      </c>
      <c r="BS44" s="30">
        <f t="shared" si="51"/>
        <v>-0.22077491147744499</v>
      </c>
      <c r="BT44" s="30">
        <f t="shared" si="52"/>
        <v>-0.17843581450980006</v>
      </c>
      <c r="BU44" s="30">
        <f t="shared" si="53"/>
        <v>-0.18896530661179523</v>
      </c>
      <c r="BV44" s="30">
        <f t="shared" si="54"/>
        <v>-0.16498517774766142</v>
      </c>
      <c r="BW44" s="30">
        <f t="shared" si="55"/>
        <v>-0.22059448056110009</v>
      </c>
      <c r="BX44" s="30">
        <f t="shared" si="60"/>
        <v>-0.18931086706561773</v>
      </c>
      <c r="BY44" s="30">
        <f t="shared" si="61"/>
        <v>-0.20187711087017224</v>
      </c>
      <c r="BZ44" s="30">
        <f t="shared" si="62"/>
        <v>-0.17293323373959257</v>
      </c>
      <c r="CA44" s="30">
        <f t="shared" si="63"/>
        <v>-0.219956585782069</v>
      </c>
      <c r="CB44" s="30">
        <f t="shared" si="56"/>
        <v>-0.17222760683693261</v>
      </c>
      <c r="CC44" s="30">
        <f t="shared" si="57"/>
        <v>-0.17843581450980006</v>
      </c>
      <c r="CD44" s="30">
        <f t="shared" si="64"/>
        <v>-0.18931086706561773</v>
      </c>
      <c r="CE44" s="30">
        <f t="shared" si="65"/>
        <v>-0.24116356119164428</v>
      </c>
      <c r="CF44" s="30">
        <f t="shared" si="66"/>
        <v>-0.21444653387967227</v>
      </c>
      <c r="CG44" s="30">
        <f t="shared" si="67"/>
        <v>-0.17334472189687833</v>
      </c>
      <c r="CH44" s="30">
        <f t="shared" si="19"/>
        <v>-0.24206693407670254</v>
      </c>
      <c r="CI44" s="30">
        <f>-(1-2^BF44)</f>
        <v>-0.27620202452764164</v>
      </c>
      <c r="CJ44" s="30"/>
      <c r="CK44" s="56"/>
      <c r="CL44" s="42"/>
      <c r="CM44" s="30"/>
      <c r="CN44" s="30">
        <f t="shared" si="68"/>
        <v>-0.22839178613977973</v>
      </c>
      <c r="CO44" s="30"/>
      <c r="CP44" s="30"/>
      <c r="CQ44" s="30">
        <f t="shared" si="69"/>
        <v>-0.22839178613977973</v>
      </c>
      <c r="CR44" s="30">
        <v>-0.16021179424331122</v>
      </c>
      <c r="CS44" s="30">
        <v>-0.16356041550642386</v>
      </c>
      <c r="CT44" s="30">
        <v>-0.15455699423164282</v>
      </c>
      <c r="CU44" s="30">
        <v>-0.1558070458130526</v>
      </c>
      <c r="CV44" s="30">
        <v>-0.15785557703757858</v>
      </c>
      <c r="CW44" s="30">
        <v>-0.16165402368831139</v>
      </c>
      <c r="CX44" s="30">
        <v>-0.16474121502923567</v>
      </c>
      <c r="CY44" s="30">
        <v>-0.17416169335698661</v>
      </c>
      <c r="CZ44" s="30">
        <v>-0.18418826794661725</v>
      </c>
      <c r="DA44" s="61">
        <v>-0.18793974414481507</v>
      </c>
      <c r="DB44" s="61">
        <v>-0.1866253633139503</v>
      </c>
      <c r="DC44" s="61">
        <v>-0.18407463927259127</v>
      </c>
      <c r="DD44" s="61">
        <v>-0.18458475833899757</v>
      </c>
      <c r="DE44" s="61">
        <v>-0.18765865187526665</v>
      </c>
      <c r="DF44" s="61">
        <v>-0.18886496057213931</v>
      </c>
      <c r="DG44" s="61">
        <v>-0.18886496057213931</v>
      </c>
      <c r="DH44" s="61">
        <v>-0.18886496057213931</v>
      </c>
      <c r="DI44" s="61">
        <v>-0.1887235345175492</v>
      </c>
      <c r="DJ44" s="61">
        <v>-0.1887235345175492</v>
      </c>
      <c r="DK44" s="61">
        <v>-0.1887235345175492</v>
      </c>
      <c r="DL44" s="61">
        <v>-0.1887235345175492</v>
      </c>
      <c r="DM44" s="61">
        <v>-0.18869769643272882</v>
      </c>
      <c r="DN44" s="61">
        <v>-0.18226589281184169</v>
      </c>
      <c r="DO44">
        <v>2014</v>
      </c>
      <c r="DP44" s="30">
        <v>-0.17222760683693261</v>
      </c>
      <c r="DQ44" s="30">
        <v>-0.18188747426936247</v>
      </c>
      <c r="DR44" s="30">
        <v>-0.16024608216526426</v>
      </c>
      <c r="DS44" s="31">
        <v>-0.22077491147744499</v>
      </c>
      <c r="DT44" s="30">
        <v>-0.17843581450980006</v>
      </c>
      <c r="DU44" s="30">
        <v>-0.18896530661179523</v>
      </c>
      <c r="DV44" s="30">
        <v>-0.16498517774766142</v>
      </c>
      <c r="DW44" s="31">
        <v>-0.22059448056110009</v>
      </c>
      <c r="DX44" s="30">
        <v>-0.18931086706561773</v>
      </c>
      <c r="DY44" s="30">
        <v>-0.20187711087017224</v>
      </c>
      <c r="DZ44" s="30">
        <v>-0.17293323373959257</v>
      </c>
      <c r="EA44" s="31">
        <v>-0.219956585782069</v>
      </c>
      <c r="EB44" s="30">
        <v>-0.17222760683693261</v>
      </c>
      <c r="EC44" s="30">
        <v>-0.17843581450980006</v>
      </c>
      <c r="ED44" s="30">
        <v>-0.18931086706561773</v>
      </c>
      <c r="EE44" s="30">
        <v>-0.27620202452764153</v>
      </c>
      <c r="EF44" s="30"/>
      <c r="EG44" s="30"/>
      <c r="EH44" s="61">
        <v>-0.17222760683693261</v>
      </c>
      <c r="EI44" s="61">
        <v>-0.24206693407670254</v>
      </c>
      <c r="EJ44" s="30">
        <v>-0.18869769643272882</v>
      </c>
    </row>
    <row r="45" spans="1:140">
      <c r="A45" s="6">
        <v>2015</v>
      </c>
      <c r="B45">
        <v>5874.1128803879819</v>
      </c>
      <c r="C45">
        <v>4995.4424044961943</v>
      </c>
      <c r="D45">
        <v>7148.405161856057</v>
      </c>
      <c r="E45">
        <v>2152.9627573598627</v>
      </c>
      <c r="F45">
        <v>5122.0314897851858</v>
      </c>
      <c r="G45">
        <v>4246.0958351948066</v>
      </c>
      <c r="H45">
        <v>6445.9223531642529</v>
      </c>
      <c r="I45">
        <v>2199.8265179694467</v>
      </c>
      <c r="J45">
        <v>4084.3247649300438</v>
      </c>
      <c r="K45">
        <v>3087.4303930405144</v>
      </c>
      <c r="L45">
        <v>5270.8012317550283</v>
      </c>
      <c r="M45">
        <v>2183.3708387145139</v>
      </c>
      <c r="N45">
        <v>5874.1128803879819</v>
      </c>
      <c r="O45">
        <v>5122.0314897851858</v>
      </c>
      <c r="P45">
        <v>4084.3247649300438</v>
      </c>
      <c r="Q45" s="11">
        <v>1384.6958880421791</v>
      </c>
      <c r="R45" s="11">
        <v>2089.7921549846151</v>
      </c>
      <c r="S45" s="11">
        <v>4640.1822535664942</v>
      </c>
      <c r="T45" s="36">
        <v>1799.878257954849</v>
      </c>
      <c r="U45">
        <v>761.6233543813388</v>
      </c>
      <c r="Y45" s="36"/>
      <c r="Z45" s="36">
        <v>2512.9064079904638</v>
      </c>
      <c r="AC45">
        <v>2512.9064079904638</v>
      </c>
      <c r="AD45">
        <f t="shared" si="12"/>
        <v>2015</v>
      </c>
      <c r="AF45" s="39">
        <v>224069580000.00003</v>
      </c>
      <c r="AG45" s="39">
        <f t="shared" si="14"/>
        <v>224069560000</v>
      </c>
      <c r="AH45" s="34">
        <v>224069.56</v>
      </c>
      <c r="AI45" s="39">
        <f t="shared" si="70"/>
        <v>224069580000000.03</v>
      </c>
      <c r="AJ45" s="39"/>
      <c r="AK45" s="28">
        <f t="shared" si="33"/>
        <v>224069580000</v>
      </c>
      <c r="AL45" s="28">
        <v>224.06958</v>
      </c>
      <c r="AM45" s="48">
        <f t="shared" si="34"/>
        <v>-0.26912314896630551</v>
      </c>
      <c r="AN45" s="48">
        <f t="shared" si="35"/>
        <v>-0.2843180416820445</v>
      </c>
      <c r="AO45" s="48">
        <f t="shared" si="36"/>
        <v>-0.25071115971130647</v>
      </c>
      <c r="AP45" s="48">
        <f t="shared" si="37"/>
        <v>-0.36324988532434188</v>
      </c>
      <c r="AQ45" s="48">
        <f t="shared" si="38"/>
        <v>-0.28197121226781813</v>
      </c>
      <c r="AR45" s="48">
        <f t="shared" si="39"/>
        <v>-0.29955953984001771</v>
      </c>
      <c r="AS45" s="48">
        <f t="shared" si="40"/>
        <v>-0.26041178370180695</v>
      </c>
      <c r="AT45" s="48">
        <f t="shared" si="41"/>
        <v>-0.36123049177977806</v>
      </c>
      <c r="AU45" s="48">
        <f t="shared" si="42"/>
        <v>-0.30320223828159876</v>
      </c>
      <c r="AV45" s="48">
        <f t="shared" si="43"/>
        <v>-0.32944316664425949</v>
      </c>
      <c r="AW45" s="48">
        <f t="shared" si="44"/>
        <v>-0.27928620770376594</v>
      </c>
      <c r="AX45" s="48">
        <f t="shared" si="45"/>
        <v>-0.36193463583645741</v>
      </c>
      <c r="AY45" s="48">
        <f t="shared" si="46"/>
        <v>-0.26912314896630551</v>
      </c>
      <c r="AZ45" s="48">
        <f t="shared" si="28"/>
        <v>-0.28197121226781813</v>
      </c>
      <c r="BA45" s="48">
        <f t="shared" si="28"/>
        <v>-0.30320223828159876</v>
      </c>
      <c r="BB45" s="48">
        <f t="shared" si="29"/>
        <v>-0.40464050939955581</v>
      </c>
      <c r="BC45" s="48">
        <f t="shared" si="30"/>
        <v>-0.36604264688157145</v>
      </c>
      <c r="BD45" s="48">
        <f t="shared" si="31"/>
        <v>-0.29123632293974872</v>
      </c>
      <c r="BE45">
        <f t="shared" si="1"/>
        <v>-0.40030348412953576</v>
      </c>
      <c r="BF45">
        <f t="shared" si="2"/>
        <v>-0.47338894115464575</v>
      </c>
      <c r="BG45" t="e">
        <f t="shared" si="3"/>
        <v>#NUM!</v>
      </c>
      <c r="BH45" t="e">
        <f t="shared" si="4"/>
        <v>#NUM!</v>
      </c>
      <c r="BI45" t="e">
        <f t="shared" si="5"/>
        <v>#NUM!</v>
      </c>
      <c r="BJ45" t="e">
        <f t="shared" si="6"/>
        <v>#NUM!</v>
      </c>
      <c r="BK45">
        <f t="shared" si="7"/>
        <v>-0.37627306000203603</v>
      </c>
      <c r="BL45" t="e">
        <f t="shared" si="8"/>
        <v>#NUM!</v>
      </c>
      <c r="BM45" t="e">
        <f t="shared" si="9"/>
        <v>#NUM!</v>
      </c>
      <c r="BN45">
        <f t="shared" si="10"/>
        <v>-0.37627306000203603</v>
      </c>
      <c r="BO45" s="29">
        <f t="shared" si="47"/>
        <v>2015</v>
      </c>
      <c r="BP45" s="30">
        <f t="shared" si="48"/>
        <v>-0.17017625148621396</v>
      </c>
      <c r="BQ45" s="30">
        <f t="shared" si="49"/>
        <v>-0.17887033698599719</v>
      </c>
      <c r="BR45" s="30">
        <f t="shared" si="50"/>
        <v>-0.15951799268957412</v>
      </c>
      <c r="BS45" s="30">
        <f t="shared" si="51"/>
        <v>-0.22258862911036981</v>
      </c>
      <c r="BT45" s="30">
        <f t="shared" si="52"/>
        <v>-0.17753351984377019</v>
      </c>
      <c r="BU45" s="30">
        <f t="shared" si="53"/>
        <v>-0.18749958210814743</v>
      </c>
      <c r="BV45" s="30">
        <f t="shared" si="54"/>
        <v>-0.16515040295722172</v>
      </c>
      <c r="BW45" s="30">
        <f t="shared" si="55"/>
        <v>-0.22149969576319273</v>
      </c>
      <c r="BX45" s="30">
        <f t="shared" si="60"/>
        <v>-0.18954849789469497</v>
      </c>
      <c r="BY45" s="30">
        <f t="shared" si="61"/>
        <v>-0.20415640577718508</v>
      </c>
      <c r="BZ45" s="30">
        <f t="shared" si="62"/>
        <v>-0.17600139945279059</v>
      </c>
      <c r="CA45" s="30">
        <f t="shared" si="63"/>
        <v>-0.22187956995202895</v>
      </c>
      <c r="CB45" s="30">
        <f t="shared" si="56"/>
        <v>-0.17017625148621396</v>
      </c>
      <c r="CC45" s="30">
        <f t="shared" si="57"/>
        <v>-0.17753351984377019</v>
      </c>
      <c r="CD45" s="30">
        <f t="shared" si="64"/>
        <v>-0.18954849789469497</v>
      </c>
      <c r="CE45" s="30">
        <f t="shared" si="65"/>
        <v>-0.2445754940691014</v>
      </c>
      <c r="CF45" s="30">
        <f t="shared" si="66"/>
        <v>-0.22409208234114519</v>
      </c>
      <c r="CG45" s="30">
        <f t="shared" si="67"/>
        <v>-0.18279854545107455</v>
      </c>
      <c r="CH45" s="30">
        <f t="shared" si="19"/>
        <v>-0.24230112241647339</v>
      </c>
      <c r="CI45" s="30">
        <f>-(1-2^BF45)</f>
        <v>-0.27972933202319217</v>
      </c>
      <c r="CJ45" s="30"/>
      <c r="CK45" s="56"/>
      <c r="CL45" s="42"/>
      <c r="CM45" s="30"/>
      <c r="CN45" s="30">
        <f t="shared" si="68"/>
        <v>-0.22957472442764582</v>
      </c>
      <c r="CO45" s="30"/>
      <c r="CP45" s="30"/>
      <c r="CQ45" s="30">
        <f t="shared" si="69"/>
        <v>-0.22957472442764582</v>
      </c>
      <c r="CR45" s="30">
        <v>-0.16457175672484381</v>
      </c>
      <c r="CS45" s="30">
        <v>-0.1677794114129687</v>
      </c>
      <c r="CT45" s="30">
        <v>-0.1427195833845758</v>
      </c>
      <c r="CU45" s="30">
        <v>-0.14415368483425151</v>
      </c>
      <c r="CV45" s="30">
        <v>-0.14717330958589281</v>
      </c>
      <c r="CW45" s="30">
        <v>-0.15051864994069963</v>
      </c>
      <c r="CX45" s="30">
        <v>-0.15365448456287989</v>
      </c>
      <c r="CY45" s="30">
        <v>-0.16505697949202658</v>
      </c>
      <c r="CZ45" s="30">
        <v>-0.17434518989279357</v>
      </c>
      <c r="DA45" s="61">
        <v>-0.17929442520226335</v>
      </c>
      <c r="DB45" s="61">
        <v>-0.17845828317495349</v>
      </c>
      <c r="DC45" s="61">
        <v>-0.17569548990451977</v>
      </c>
      <c r="DD45" s="61">
        <v>-0.17624455809233885</v>
      </c>
      <c r="DE45" s="61">
        <v>-0.17946577648036399</v>
      </c>
      <c r="DF45" s="61">
        <v>-0.18165233988330243</v>
      </c>
      <c r="DG45" s="61">
        <v>-0.18165233988330243</v>
      </c>
      <c r="DH45" s="61">
        <v>-0.18165233988330243</v>
      </c>
      <c r="DI45" s="61">
        <v>-0.18178317971101443</v>
      </c>
      <c r="DJ45" s="61">
        <v>-0.18178317971101443</v>
      </c>
      <c r="DK45" s="61">
        <v>-0.18178317971101443</v>
      </c>
      <c r="DL45" s="61">
        <v>-0.18178317971101443</v>
      </c>
      <c r="DM45" s="61">
        <v>-0.18175030562904881</v>
      </c>
      <c r="DN45" s="61">
        <v>-0.17461869028987043</v>
      </c>
      <c r="DO45">
        <v>2015</v>
      </c>
      <c r="DP45" s="30">
        <v>-0.17017625148621396</v>
      </c>
      <c r="DQ45" s="30">
        <v>-0.17887033698599719</v>
      </c>
      <c r="DR45" s="30">
        <v>-0.15951799268957412</v>
      </c>
      <c r="DS45" s="31">
        <v>-0.22258862911036981</v>
      </c>
      <c r="DT45" s="30">
        <v>-0.17753351984377019</v>
      </c>
      <c r="DU45" s="30">
        <v>-0.18749958210814743</v>
      </c>
      <c r="DV45" s="30">
        <v>-0.16515040295722172</v>
      </c>
      <c r="DW45" s="31">
        <v>-0.22149969576319273</v>
      </c>
      <c r="DX45" s="30">
        <v>-0.18954849789469497</v>
      </c>
      <c r="DY45" s="30">
        <v>-0.20415640577718508</v>
      </c>
      <c r="DZ45" s="30">
        <v>-0.17600139945279059</v>
      </c>
      <c r="EA45" s="31">
        <v>-0.22187956995202895</v>
      </c>
      <c r="EB45" s="30">
        <v>-0.17017625148621396</v>
      </c>
      <c r="EC45" s="30">
        <v>-0.17753351984377019</v>
      </c>
      <c r="ED45" s="30">
        <v>-0.18954849789469497</v>
      </c>
      <c r="EE45" s="30">
        <v>-0.27972933202319206</v>
      </c>
      <c r="EF45" s="30"/>
      <c r="EG45" s="30"/>
      <c r="EH45" s="61">
        <v>-0.17017625148621396</v>
      </c>
      <c r="EI45" s="61">
        <v>-0.24230112241647339</v>
      </c>
      <c r="EJ45" s="30">
        <v>-0.18175030562904881</v>
      </c>
    </row>
    <row r="46" spans="1:140">
      <c r="A46" s="6">
        <v>2016</v>
      </c>
      <c r="B46">
        <v>5644.663420304596</v>
      </c>
      <c r="C46">
        <v>4785.7569109369651</v>
      </c>
      <c r="D46">
        <v>6918.1075364772933</v>
      </c>
      <c r="E46">
        <v>2132.3506255403277</v>
      </c>
      <c r="F46">
        <v>4819.7349770068377</v>
      </c>
      <c r="G46">
        <v>3913.2000857392022</v>
      </c>
      <c r="H46">
        <v>6052.0090501529548</v>
      </c>
      <c r="I46">
        <v>2138.8089644137522</v>
      </c>
      <c r="J46">
        <v>3677.4635243289813</v>
      </c>
      <c r="K46">
        <v>2896.8330447997619</v>
      </c>
      <c r="L46">
        <v>5036.3203201411952</v>
      </c>
      <c r="M46">
        <v>2139.4872753414334</v>
      </c>
      <c r="N46">
        <v>5644.663420304596</v>
      </c>
      <c r="O46">
        <v>4819.7349770068377</v>
      </c>
      <c r="P46">
        <v>3677.4635243289813</v>
      </c>
      <c r="Q46" s="11">
        <v>1183.6247785510245</v>
      </c>
      <c r="R46" s="11">
        <v>1899.9354238681731</v>
      </c>
      <c r="S46" s="11">
        <v>3733.289362820306</v>
      </c>
      <c r="T46" s="36">
        <v>1600.5610979489811</v>
      </c>
      <c r="U46">
        <v>609.29868350507104</v>
      </c>
      <c r="Y46" s="36"/>
      <c r="Z46" s="36">
        <v>2198.7931069916558</v>
      </c>
      <c r="AC46">
        <v>2198.7931069916558</v>
      </c>
      <c r="AD46">
        <f t="shared" si="12"/>
        <v>2016</v>
      </c>
      <c r="AF46" s="39">
        <v>296112300000</v>
      </c>
      <c r="AG46" s="39">
        <f t="shared" si="14"/>
        <v>296112280000</v>
      </c>
      <c r="AH46" s="34">
        <v>296112.28000000003</v>
      </c>
      <c r="AI46" s="39">
        <f t="shared" si="70"/>
        <v>296112300000000</v>
      </c>
      <c r="AJ46" s="39"/>
      <c r="AK46" s="28">
        <f t="shared" si="33"/>
        <v>296112300000</v>
      </c>
      <c r="AL46" s="28">
        <v>296.1123</v>
      </c>
      <c r="AM46" s="48">
        <f t="shared" si="34"/>
        <v>-0.26590785907008707</v>
      </c>
      <c r="AN46" s="48">
        <f t="shared" si="35"/>
        <v>-0.28099319748191248</v>
      </c>
      <c r="AO46" s="48">
        <f t="shared" si="36"/>
        <v>-0.24731633315113949</v>
      </c>
      <c r="AP46" s="48">
        <f t="shared" si="37"/>
        <v>-0.35487425228538616</v>
      </c>
      <c r="AQ46" s="48">
        <f t="shared" si="38"/>
        <v>-0.28034663976802809</v>
      </c>
      <c r="AR46" s="48">
        <f t="shared" si="39"/>
        <v>-0.29938887907255601</v>
      </c>
      <c r="AS46" s="48">
        <f t="shared" si="40"/>
        <v>-0.25953986222370751</v>
      </c>
      <c r="AT46" s="48">
        <f t="shared" si="41"/>
        <v>-0.35459787534785969</v>
      </c>
      <c r="AU46" s="48">
        <f t="shared" si="42"/>
        <v>-0.30506711351312388</v>
      </c>
      <c r="AV46" s="48">
        <f t="shared" si="43"/>
        <v>-0.32687312766288551</v>
      </c>
      <c r="AW46" s="48">
        <f t="shared" si="44"/>
        <v>-0.27632945051724006</v>
      </c>
      <c r="AX46" s="48">
        <f t="shared" si="45"/>
        <v>-0.35456889628055321</v>
      </c>
      <c r="AY46" s="48">
        <f t="shared" si="46"/>
        <v>-0.26590785907008707</v>
      </c>
      <c r="AZ46" s="48">
        <f t="shared" si="46"/>
        <v>-0.28034663976802809</v>
      </c>
      <c r="BA46" s="48">
        <f t="shared" si="46"/>
        <v>-0.30506711351312388</v>
      </c>
      <c r="BB46" s="48">
        <f t="shared" si="29"/>
        <v>-0.40867009362695245</v>
      </c>
      <c r="BC46" s="48">
        <f t="shared" si="30"/>
        <v>-0.36542106584243378</v>
      </c>
      <c r="BD46" s="48">
        <f t="shared" si="31"/>
        <v>-0.30369019709858008</v>
      </c>
      <c r="BE46">
        <f t="shared" si="1"/>
        <v>-0.41132697314585531</v>
      </c>
      <c r="BF46">
        <f t="shared" si="2"/>
        <v>-0.46868873750582679</v>
      </c>
      <c r="BG46">
        <f t="shared" si="3"/>
        <v>-0.36471306809194787</v>
      </c>
      <c r="BH46">
        <f t="shared" si="4"/>
        <v>-0.52006213879665175</v>
      </c>
      <c r="BI46" t="e">
        <f t="shared" si="5"/>
        <v>#NUM!</v>
      </c>
      <c r="BJ46" t="e">
        <f t="shared" si="6"/>
        <v>#NUM!</v>
      </c>
      <c r="BK46">
        <f t="shared" si="7"/>
        <v>-0.37995487880608314</v>
      </c>
      <c r="BL46" t="e">
        <f t="shared" si="8"/>
        <v>#NUM!</v>
      </c>
      <c r="BM46" t="e">
        <f t="shared" si="9"/>
        <v>#NUM!</v>
      </c>
      <c r="BN46">
        <f t="shared" si="10"/>
        <v>-0.37995487880608314</v>
      </c>
      <c r="BO46" s="29">
        <f t="shared" si="47"/>
        <v>2016</v>
      </c>
      <c r="BP46" s="30">
        <f t="shared" si="48"/>
        <v>-0.16832478653263161</v>
      </c>
      <c r="BQ46" s="30">
        <f t="shared" si="49"/>
        <v>-0.17697577405086218</v>
      </c>
      <c r="BR46" s="30">
        <f t="shared" si="50"/>
        <v>-0.15753791356317515</v>
      </c>
      <c r="BS46" s="30">
        <f t="shared" si="51"/>
        <v>-0.21806220483450189</v>
      </c>
      <c r="BT46" s="30">
        <f t="shared" si="52"/>
        <v>-0.17660684513315861</v>
      </c>
      <c r="BU46" s="30">
        <f t="shared" si="53"/>
        <v>-0.18740346328702151</v>
      </c>
      <c r="BV46" s="30">
        <f t="shared" si="54"/>
        <v>-0.16464569247732308</v>
      </c>
      <c r="BW46" s="30">
        <f t="shared" si="55"/>
        <v>-0.21791239474407775</v>
      </c>
      <c r="BX46" s="30">
        <f t="shared" si="60"/>
        <v>-0.19059543745827368</v>
      </c>
      <c r="BY46" s="30">
        <f t="shared" si="61"/>
        <v>-0.2027374143115479</v>
      </c>
      <c r="BZ46" s="30">
        <f t="shared" si="62"/>
        <v>-0.17431090905399937</v>
      </c>
      <c r="CA46" s="30">
        <f t="shared" si="63"/>
        <v>-0.21789668498121295</v>
      </c>
      <c r="CB46" s="30">
        <f t="shared" si="56"/>
        <v>-0.16832478653263161</v>
      </c>
      <c r="CC46" s="30">
        <f t="shared" si="57"/>
        <v>-0.17660684513315861</v>
      </c>
      <c r="CD46" s="30">
        <f t="shared" si="64"/>
        <v>-0.19059543745827368</v>
      </c>
      <c r="CE46" s="30">
        <f t="shared" si="65"/>
        <v>-0.24668252250369194</v>
      </c>
      <c r="CF46" s="30">
        <f t="shared" si="66"/>
        <v>-0.22375771260426847</v>
      </c>
      <c r="CG46" s="30">
        <f t="shared" si="67"/>
        <v>-0.1898225683487168</v>
      </c>
      <c r="CH46" s="30">
        <f t="shared" si="19"/>
        <v>-0.24806856174672642</v>
      </c>
      <c r="CI46" s="30">
        <f>-(1-2^BF46)</f>
        <v>-0.27737891183520624</v>
      </c>
      <c r="CJ46" s="30">
        <f>-(1-2^BG46)</f>
        <v>-0.22337668081895046</v>
      </c>
      <c r="CK46" s="30">
        <f>-(1-2^BH46)</f>
        <v>-0.30265820291149226</v>
      </c>
      <c r="CL46" s="42"/>
      <c r="CM46" s="30"/>
      <c r="CN46" s="30">
        <f t="shared" si="68"/>
        <v>-0.23153837561166768</v>
      </c>
      <c r="CO46" s="30"/>
      <c r="CP46" s="30"/>
      <c r="CQ46" s="30">
        <f t="shared" si="69"/>
        <v>-0.23153837561166768</v>
      </c>
      <c r="CR46" s="30">
        <v>-0.16100138951823584</v>
      </c>
      <c r="CS46" s="30">
        <v>-0.16487368083038068</v>
      </c>
      <c r="CT46" s="30">
        <v>-0.14394886725776601</v>
      </c>
      <c r="CU46" s="30">
        <v>-0.14518115079585725</v>
      </c>
      <c r="CV46" s="30">
        <v>-0.14762392290916049</v>
      </c>
      <c r="CW46" s="30">
        <v>-0.15083159919813982</v>
      </c>
      <c r="CX46" s="30">
        <v>-0.15401041942771865</v>
      </c>
      <c r="CY46" s="30">
        <v>-0.16567457599197577</v>
      </c>
      <c r="CZ46" s="30">
        <v>-0.17436138874006157</v>
      </c>
      <c r="DA46" s="61">
        <v>-0.1788330993842262</v>
      </c>
      <c r="DB46" s="61">
        <v>-0.17788969231601304</v>
      </c>
      <c r="DC46" s="61">
        <v>-0.17513590841273607</v>
      </c>
      <c r="DD46" s="61">
        <v>-0.17556171937633458</v>
      </c>
      <c r="DE46" s="61">
        <v>-0.17856571963860746</v>
      </c>
      <c r="DF46" s="61">
        <v>-0.18057768133549867</v>
      </c>
      <c r="DG46" s="61">
        <v>-0.18057768133549867</v>
      </c>
      <c r="DH46" s="61">
        <v>-0.18057768133549867</v>
      </c>
      <c r="DI46" s="61">
        <v>-0.18103620860797809</v>
      </c>
      <c r="DJ46" s="61">
        <v>-0.18103620860797809</v>
      </c>
      <c r="DK46" s="61">
        <v>-0.18103620860797809</v>
      </c>
      <c r="DL46" s="61">
        <v>-0.18103620860797809</v>
      </c>
      <c r="DM46" s="61">
        <v>-0.18097641673581022</v>
      </c>
      <c r="DN46" s="61">
        <v>-0.15354074383528415</v>
      </c>
      <c r="DO46">
        <v>2016</v>
      </c>
      <c r="DP46" s="30">
        <v>-0.16832478653263161</v>
      </c>
      <c r="DQ46" s="30">
        <v>-0.17697577405086218</v>
      </c>
      <c r="DR46" s="30">
        <v>-0.15753791356317515</v>
      </c>
      <c r="DS46" s="31">
        <v>-0.21806220483450189</v>
      </c>
      <c r="DT46" s="30">
        <v>-0.17660684513315861</v>
      </c>
      <c r="DU46" s="30">
        <v>-0.18740346328702151</v>
      </c>
      <c r="DV46" s="30">
        <v>-0.16464569247732308</v>
      </c>
      <c r="DW46" s="31">
        <v>-0.21791239474407775</v>
      </c>
      <c r="DX46" s="30">
        <v>-0.19059543745827368</v>
      </c>
      <c r="DY46" s="30">
        <v>-0.2027374143115479</v>
      </c>
      <c r="DZ46" s="30">
        <v>-0.17431090905399937</v>
      </c>
      <c r="EA46" s="31">
        <v>-0.21789668498121295</v>
      </c>
      <c r="EB46" s="30">
        <v>-0.16832478653263161</v>
      </c>
      <c r="EC46" s="30">
        <v>-0.17660684513315861</v>
      </c>
      <c r="ED46" s="30">
        <v>-0.19059543745827368</v>
      </c>
      <c r="EE46" s="30">
        <v>-0.27737891183520613</v>
      </c>
      <c r="EF46" s="30">
        <v>-0.22337668081895046</v>
      </c>
      <c r="EG46" s="30">
        <v>-0.30265820291149226</v>
      </c>
      <c r="EH46" s="61">
        <v>-0.16832478653263161</v>
      </c>
      <c r="EI46" s="61">
        <v>-0.24806856174672631</v>
      </c>
      <c r="EJ46" s="30">
        <v>-0.18097641673581022</v>
      </c>
    </row>
    <row r="47" spans="1:140">
      <c r="A47" s="6">
        <v>2017</v>
      </c>
      <c r="B47">
        <v>5359.5271781077727</v>
      </c>
      <c r="C47">
        <v>4366.6526007085085</v>
      </c>
      <c r="D47">
        <v>6470.0477593645164</v>
      </c>
      <c r="E47">
        <v>2103.3951586560074</v>
      </c>
      <c r="F47">
        <v>4386.8782723461636</v>
      </c>
      <c r="G47">
        <v>3444.2603933737773</v>
      </c>
      <c r="H47">
        <v>5769.5689002486179</v>
      </c>
      <c r="I47">
        <v>2325.3085068748405</v>
      </c>
      <c r="J47">
        <v>3413.1828534363412</v>
      </c>
      <c r="K47">
        <v>2611.4887724978744</v>
      </c>
      <c r="L47">
        <v>4602.9631813581</v>
      </c>
      <c r="M47">
        <v>1991.4744088602258</v>
      </c>
      <c r="N47">
        <v>5359.5271781077727</v>
      </c>
      <c r="O47">
        <v>4386.8782723461636</v>
      </c>
      <c r="P47">
        <v>3413.1828534363412</v>
      </c>
      <c r="Q47" s="11">
        <v>961.82468869995671</v>
      </c>
      <c r="R47" s="11">
        <v>1643.7666845803701</v>
      </c>
      <c r="S47" s="11">
        <v>3445.1565358175176</v>
      </c>
      <c r="T47" s="36">
        <v>1234.2643334948016</v>
      </c>
      <c r="U47">
        <v>569.23093008355602</v>
      </c>
      <c r="V47">
        <v>2314.9904688015968</v>
      </c>
      <c r="W47">
        <v>284.61546504177801</v>
      </c>
      <c r="Y47" s="36"/>
      <c r="Z47" s="36">
        <v>1884.6798059928481</v>
      </c>
      <c r="AC47">
        <v>1884.6798059928481</v>
      </c>
      <c r="AD47">
        <f t="shared" si="12"/>
        <v>2017</v>
      </c>
      <c r="AF47" s="39">
        <v>390877600000</v>
      </c>
      <c r="AG47" s="39">
        <f t="shared" si="14"/>
        <v>390877560000</v>
      </c>
      <c r="AH47" s="34">
        <v>390877.56</v>
      </c>
      <c r="AI47" s="39">
        <f t="shared" si="70"/>
        <v>390877600000000</v>
      </c>
      <c r="AJ47" s="39"/>
      <c r="AK47" s="28">
        <f t="shared" si="33"/>
        <v>390877600000</v>
      </c>
      <c r="AL47" s="28">
        <v>390.87759999999997</v>
      </c>
      <c r="AM47" s="48">
        <f t="shared" si="34"/>
        <v>-0.26394740048465676</v>
      </c>
      <c r="AN47" s="48">
        <f t="shared" si="35"/>
        <v>-0.28220784397518711</v>
      </c>
      <c r="AO47" s="48">
        <f t="shared" si="36"/>
        <v>-0.24716392309534754</v>
      </c>
      <c r="AP47" s="48">
        <f t="shared" si="37"/>
        <v>-0.34731079648063756</v>
      </c>
      <c r="AQ47" s="48">
        <f t="shared" si="38"/>
        <v>-0.28179597009794582</v>
      </c>
      <c r="AR47" s="48">
        <f t="shared" si="39"/>
        <v>-0.30335678901237817</v>
      </c>
      <c r="AS47" s="48">
        <f t="shared" si="40"/>
        <v>-0.25737674676130839</v>
      </c>
      <c r="AT47" s="48">
        <f t="shared" si="41"/>
        <v>-0.33837127096952258</v>
      </c>
      <c r="AU47" s="48">
        <f t="shared" si="42"/>
        <v>-0.30416463984195857</v>
      </c>
      <c r="AV47" s="48">
        <f t="shared" si="43"/>
        <v>-0.32802639342266227</v>
      </c>
      <c r="AW47" s="48">
        <f t="shared" si="44"/>
        <v>-0.27751048631870595</v>
      </c>
      <c r="AX47" s="48">
        <f t="shared" si="45"/>
        <v>-0.35218408931020107</v>
      </c>
      <c r="AY47" s="48">
        <f t="shared" si="46"/>
        <v>-0.26394740048465676</v>
      </c>
      <c r="AZ47" s="48">
        <f t="shared" si="46"/>
        <v>-0.28179597009794582</v>
      </c>
      <c r="BA47" s="48">
        <f t="shared" si="46"/>
        <v>-0.30416463984195857</v>
      </c>
      <c r="BB47" s="48">
        <f t="shared" si="29"/>
        <v>-0.4170512463751217</v>
      </c>
      <c r="BC47" s="48">
        <f t="shared" si="30"/>
        <v>-0.36928639281009401</v>
      </c>
      <c r="BD47" s="48">
        <f t="shared" si="31"/>
        <v>-0.30333360234283357</v>
      </c>
      <c r="BE47">
        <f t="shared" si="1"/>
        <v>-0.41901367642509979</v>
      </c>
      <c r="BF47">
        <f t="shared" si="2"/>
        <v>-0.4642264647684623</v>
      </c>
      <c r="BG47" t="e">
        <f t="shared" si="3"/>
        <v>#NUM!</v>
      </c>
      <c r="BH47">
        <f t="shared" si="4"/>
        <v>-0.43815072633759478</v>
      </c>
      <c r="BI47" t="e">
        <f t="shared" si="5"/>
        <v>#NUM!</v>
      </c>
      <c r="BJ47" t="e">
        <f t="shared" si="6"/>
        <v>#NUM!</v>
      </c>
      <c r="BK47">
        <f t="shared" si="7"/>
        <v>-0.40364472012935498</v>
      </c>
      <c r="BL47" t="e">
        <f t="shared" si="8"/>
        <v>#NUM!</v>
      </c>
      <c r="BM47" t="e">
        <f t="shared" si="9"/>
        <v>#NUM!</v>
      </c>
      <c r="BN47">
        <f t="shared" si="10"/>
        <v>-0.40364472012935498</v>
      </c>
      <c r="BO47" s="29">
        <f t="shared" si="47"/>
        <v>2017</v>
      </c>
      <c r="BP47" s="30">
        <f t="shared" si="48"/>
        <v>-0.16719386622276922</v>
      </c>
      <c r="BQ47" s="30">
        <f t="shared" si="49"/>
        <v>-0.17766841022727498</v>
      </c>
      <c r="BR47" s="30">
        <f t="shared" si="50"/>
        <v>-0.1574489089763188</v>
      </c>
      <c r="BS47" s="30">
        <f t="shared" si="51"/>
        <v>-0.21395206260347399</v>
      </c>
      <c r="BT47" s="30">
        <f t="shared" si="52"/>
        <v>-0.1774336099109125</v>
      </c>
      <c r="BU47" s="30">
        <f t="shared" si="53"/>
        <v>-0.18963531399892763</v>
      </c>
      <c r="BV47" s="30">
        <f t="shared" si="54"/>
        <v>-0.16339225839008376</v>
      </c>
      <c r="BW47" s="30">
        <f t="shared" si="55"/>
        <v>-0.20906626818520246</v>
      </c>
      <c r="BX47" s="30">
        <f t="shared" si="60"/>
        <v>-0.1900889584003399</v>
      </c>
      <c r="BY47" s="30">
        <f t="shared" si="61"/>
        <v>-0.20337447773445982</v>
      </c>
      <c r="BZ47" s="30">
        <f t="shared" si="62"/>
        <v>-0.17498656766979492</v>
      </c>
      <c r="CA47" s="30">
        <f t="shared" si="63"/>
        <v>-0.21660278168632252</v>
      </c>
      <c r="CB47" s="30">
        <f t="shared" si="56"/>
        <v>-0.16719386622276922</v>
      </c>
      <c r="CC47" s="30">
        <f t="shared" si="57"/>
        <v>-0.1774336099109125</v>
      </c>
      <c r="CD47" s="30">
        <f t="shared" si="64"/>
        <v>-0.1900889584003399</v>
      </c>
      <c r="CE47" s="30">
        <f t="shared" si="65"/>
        <v>-0.25104613706060919</v>
      </c>
      <c r="CF47" s="30">
        <f t="shared" si="66"/>
        <v>-0.22583466879539615</v>
      </c>
      <c r="CG47" s="30">
        <f t="shared" si="67"/>
        <v>-0.18962228989567309</v>
      </c>
      <c r="CH47" s="30">
        <f t="shared" si="19"/>
        <v>-0.2520642111157777</v>
      </c>
      <c r="CI47" s="30">
        <f>-(1-2^BF47)</f>
        <v>-0.27514037618264287</v>
      </c>
      <c r="CJ47" s="30"/>
      <c r="CK47" s="30">
        <f>-(1-2^BH47)</f>
        <v>-0.26191991249955482</v>
      </c>
      <c r="CL47" s="42"/>
      <c r="CM47" s="30"/>
      <c r="CN47" s="30">
        <f t="shared" si="68"/>
        <v>-0.24405389853722048</v>
      </c>
      <c r="CO47" s="30"/>
      <c r="CP47" s="30"/>
      <c r="CQ47" s="30">
        <f t="shared" si="69"/>
        <v>-0.24405389853722048</v>
      </c>
      <c r="CR47" s="30">
        <v>-0.15852112863231638</v>
      </c>
      <c r="CS47" s="30">
        <v>-0.16243523713954278</v>
      </c>
      <c r="CT47" s="30">
        <v>-0.14533190608426871</v>
      </c>
      <c r="CU47" s="30">
        <v>-0.1464880713853226</v>
      </c>
      <c r="CV47" s="30">
        <v>-0.14828214983435961</v>
      </c>
      <c r="CW47" s="30">
        <v>-0.15131004270753923</v>
      </c>
      <c r="CX47" s="30">
        <v>-0.15450838765755914</v>
      </c>
      <c r="CY47" s="30">
        <v>-0.16727833978601181</v>
      </c>
      <c r="CZ47" s="30">
        <v>-0.17575269805091631</v>
      </c>
      <c r="DA47" s="61">
        <v>-0.18073979920063732</v>
      </c>
      <c r="DB47" s="61">
        <v>-0.18000908716239761</v>
      </c>
      <c r="DC47" s="61">
        <v>-0.17693144292913054</v>
      </c>
      <c r="DD47" s="61">
        <v>-0.17715430272999899</v>
      </c>
      <c r="DE47" s="61">
        <v>-0.17949221217203093</v>
      </c>
      <c r="DF47" s="61">
        <v>-0.18102734838949786</v>
      </c>
      <c r="DG47" s="61">
        <v>-0.18102734838949786</v>
      </c>
      <c r="DH47" s="61">
        <v>-0.18104793025687593</v>
      </c>
      <c r="DI47" s="61">
        <v>-0.1813987632752565</v>
      </c>
      <c r="DJ47" s="61">
        <v>-0.1813987632752565</v>
      </c>
      <c r="DK47" s="61">
        <v>-0.1813987632752565</v>
      </c>
      <c r="DL47" s="61">
        <v>-0.1813987632752565</v>
      </c>
      <c r="DM47" s="61">
        <v>-0.18134276359477952</v>
      </c>
      <c r="DN47" s="61">
        <v>-0.14099687980563935</v>
      </c>
      <c r="DO47">
        <v>2017</v>
      </c>
      <c r="DP47" s="30">
        <v>-0.16719386622276922</v>
      </c>
      <c r="DQ47" s="30">
        <v>-0.17766841022727498</v>
      </c>
      <c r="DR47" s="30">
        <v>-0.1574489089763188</v>
      </c>
      <c r="DS47" s="31">
        <v>-0.21395206260347399</v>
      </c>
      <c r="DT47" s="30">
        <v>-0.1774336099109125</v>
      </c>
      <c r="DU47" s="30">
        <v>-0.18963531399892763</v>
      </c>
      <c r="DV47" s="30">
        <v>-0.16339225839008376</v>
      </c>
      <c r="DW47" s="31">
        <v>-0.20906626818520246</v>
      </c>
      <c r="DX47" s="30">
        <v>-0.1900889584003399</v>
      </c>
      <c r="DY47" s="30">
        <v>-0.20337447773445982</v>
      </c>
      <c r="DZ47" s="30">
        <v>-0.17498656766979492</v>
      </c>
      <c r="EA47" s="31">
        <v>-0.21660278168632252</v>
      </c>
      <c r="EB47" s="30">
        <v>-0.16719386622276922</v>
      </c>
      <c r="EC47" s="30">
        <v>-0.1774336099109125</v>
      </c>
      <c r="ED47" s="30">
        <v>-0.1900889584003399</v>
      </c>
      <c r="EE47" s="30">
        <v>-0.27514037618264287</v>
      </c>
      <c r="EF47" s="30"/>
      <c r="EG47" s="30">
        <v>-0.26191991249955482</v>
      </c>
      <c r="EH47" s="61">
        <v>-0.16719386622276922</v>
      </c>
      <c r="EI47" s="61">
        <v>-0.2520642111157777</v>
      </c>
      <c r="EJ47" s="30">
        <v>-0.18134276359477952</v>
      </c>
    </row>
    <row r="48" spans="1:140">
      <c r="A48" s="6">
        <v>2018</v>
      </c>
      <c r="B48">
        <v>5067.9104661752835</v>
      </c>
      <c r="C48">
        <v>4144.3469829564574</v>
      </c>
      <c r="D48">
        <v>6082.1949929778639</v>
      </c>
      <c r="E48">
        <v>1937.8480100214065</v>
      </c>
      <c r="F48">
        <v>4100.1964660575968</v>
      </c>
      <c r="G48">
        <v>3312.666136953249</v>
      </c>
      <c r="H48">
        <v>5385.8407733120957</v>
      </c>
      <c r="I48">
        <v>2073.1746363588472</v>
      </c>
      <c r="J48">
        <v>3252.8295415338803</v>
      </c>
      <c r="K48">
        <v>2446.3222746938154</v>
      </c>
      <c r="L48">
        <v>4402.4340554152286</v>
      </c>
      <c r="M48">
        <v>1956.1117807214134</v>
      </c>
      <c r="N48">
        <v>5067.9104661752835</v>
      </c>
      <c r="O48">
        <v>4100.1964660575968</v>
      </c>
      <c r="P48">
        <v>3252.8295415338803</v>
      </c>
      <c r="Q48" s="11">
        <v>925.54897307010913</v>
      </c>
      <c r="R48" s="11">
        <v>1404.5231577564359</v>
      </c>
      <c r="S48" s="11">
        <v>3320.7826536580401</v>
      </c>
      <c r="T48" s="36">
        <v>1017.8184411698212</v>
      </c>
      <c r="U48">
        <v>547.72665050262162</v>
      </c>
      <c r="W48">
        <v>783.00876827049149</v>
      </c>
      <c r="Y48" s="36"/>
      <c r="Z48" s="36">
        <v>1256.4532039952319</v>
      </c>
      <c r="AC48">
        <v>1256.4532039952319</v>
      </c>
      <c r="AD48">
        <f t="shared" si="12"/>
        <v>2018</v>
      </c>
      <c r="AF48" s="39">
        <v>483495180000</v>
      </c>
      <c r="AG48" s="39">
        <f t="shared" si="14"/>
        <v>483495160000</v>
      </c>
      <c r="AH48" s="34">
        <v>483495.16</v>
      </c>
      <c r="AI48" s="39">
        <f t="shared" si="70"/>
        <v>483495180000000</v>
      </c>
      <c r="AJ48" s="39"/>
      <c r="AK48" s="28">
        <f t="shared" si="33"/>
        <v>483495180000</v>
      </c>
      <c r="AL48" s="28">
        <v>483.49518</v>
      </c>
      <c r="AM48" s="48">
        <f t="shared" si="34"/>
        <v>-0.26393161698127071</v>
      </c>
      <c r="AN48" s="48">
        <f t="shared" si="35"/>
        <v>-0.28152915045005478</v>
      </c>
      <c r="AO48" s="48">
        <f t="shared" si="36"/>
        <v>-0.24797382549278668</v>
      </c>
      <c r="AP48" s="48">
        <f t="shared" si="37"/>
        <v>-0.34802106431882912</v>
      </c>
      <c r="AQ48" s="48">
        <f t="shared" si="38"/>
        <v>-0.28246598535830547</v>
      </c>
      <c r="AR48" s="48">
        <f t="shared" si="39"/>
        <v>-0.30112174842953116</v>
      </c>
      <c r="AS48" s="48">
        <f t="shared" si="40"/>
        <v>-0.25860951178285596</v>
      </c>
      <c r="AT48" s="48">
        <f t="shared" si="41"/>
        <v>-0.34211656957818237</v>
      </c>
      <c r="AU48" s="48">
        <f t="shared" si="42"/>
        <v>-0.3027161624773862</v>
      </c>
      <c r="AV48" s="48">
        <f t="shared" si="43"/>
        <v>-0.32763985216119945</v>
      </c>
      <c r="AW48" s="48">
        <f t="shared" si="44"/>
        <v>-0.27624487481674981</v>
      </c>
      <c r="AX48" s="48">
        <f t="shared" si="45"/>
        <v>-0.34720053916338861</v>
      </c>
      <c r="AY48" s="48">
        <f t="shared" si="46"/>
        <v>-0.26393161698127071</v>
      </c>
      <c r="AZ48" s="48">
        <f t="shared" si="46"/>
        <v>-0.28246598535830547</v>
      </c>
      <c r="BA48" s="48">
        <f t="shared" si="46"/>
        <v>-0.3027161624773862</v>
      </c>
      <c r="BB48" s="48">
        <f t="shared" si="29"/>
        <v>-0.41265678946141965</v>
      </c>
      <c r="BC48" s="48">
        <f t="shared" si="30"/>
        <v>-0.37617596744446469</v>
      </c>
      <c r="BD48" s="48">
        <f t="shared" si="31"/>
        <v>-0.30090769595400468</v>
      </c>
      <c r="BE48">
        <f t="shared" si="1"/>
        <v>-0.42830395443793268</v>
      </c>
      <c r="BF48" t="e">
        <f t="shared" si="2"/>
        <v>#NUM!</v>
      </c>
      <c r="BG48" t="e">
        <f t="shared" si="3"/>
        <v>#NUM!</v>
      </c>
      <c r="BH48" t="e">
        <f t="shared" si="4"/>
        <v>#NUM!</v>
      </c>
      <c r="BI48" t="e">
        <f t="shared" si="5"/>
        <v>#NUM!</v>
      </c>
      <c r="BJ48" t="e">
        <f t="shared" si="6"/>
        <v>#NUM!</v>
      </c>
      <c r="BK48">
        <f t="shared" si="7"/>
        <v>-0.41876744829994722</v>
      </c>
      <c r="BL48" t="e">
        <f t="shared" si="8"/>
        <v>#NUM!</v>
      </c>
      <c r="BM48" t="e">
        <f t="shared" si="9"/>
        <v>#NUM!</v>
      </c>
      <c r="BN48">
        <f t="shared" si="10"/>
        <v>-0.41876744829994722</v>
      </c>
      <c r="BO48" s="29">
        <f t="shared" si="47"/>
        <v>2018</v>
      </c>
      <c r="BP48" s="30">
        <f t="shared" si="48"/>
        <v>-0.16718475503158681</v>
      </c>
      <c r="BQ48" s="30">
        <f t="shared" si="49"/>
        <v>-0.17728146606539585</v>
      </c>
      <c r="BR48" s="30">
        <f t="shared" si="50"/>
        <v>-0.15792176888513354</v>
      </c>
      <c r="BS48" s="30">
        <f t="shared" si="51"/>
        <v>-0.21433895459633889</v>
      </c>
      <c r="BT48" s="30">
        <f t="shared" si="52"/>
        <v>-0.17781553683244855</v>
      </c>
      <c r="BU48" s="30">
        <f t="shared" si="53"/>
        <v>-0.18837891427590847</v>
      </c>
      <c r="BV48" s="30">
        <f t="shared" si="54"/>
        <v>-0.16410682399329724</v>
      </c>
      <c r="BW48" s="30">
        <f t="shared" si="55"/>
        <v>-0.21111690337793065</v>
      </c>
      <c r="BX48" s="30">
        <f t="shared" si="60"/>
        <v>-0.18927539288938589</v>
      </c>
      <c r="BY48" s="30">
        <f t="shared" si="61"/>
        <v>-0.20316100927376435</v>
      </c>
      <c r="BZ48" s="30">
        <f t="shared" si="62"/>
        <v>-0.17426250292640777</v>
      </c>
      <c r="CA48" s="30">
        <f t="shared" si="63"/>
        <v>-0.21389198694909239</v>
      </c>
      <c r="CB48" s="30">
        <f t="shared" si="56"/>
        <v>-0.16718475503158681</v>
      </c>
      <c r="CC48" s="30">
        <f t="shared" si="57"/>
        <v>-0.17781553683244855</v>
      </c>
      <c r="CD48" s="30">
        <f t="shared" si="64"/>
        <v>-0.18927539288938589</v>
      </c>
      <c r="CE48" s="30">
        <f t="shared" si="65"/>
        <v>-0.24876134155170138</v>
      </c>
      <c r="CF48" s="30">
        <f t="shared" si="66"/>
        <v>-0.22952287349904055</v>
      </c>
      <c r="CG48" s="30">
        <f t="shared" si="67"/>
        <v>-0.18825848522720889</v>
      </c>
      <c r="CH48" s="30">
        <f t="shared" si="19"/>
        <v>-0.25686509177715799</v>
      </c>
      <c r="CI48" s="30"/>
      <c r="CJ48" s="30"/>
      <c r="CK48" s="30"/>
      <c r="CL48" s="42"/>
      <c r="CM48" s="30"/>
      <c r="CN48" s="30">
        <f t="shared" si="68"/>
        <v>-0.25193654827750966</v>
      </c>
      <c r="CO48" s="30"/>
      <c r="CP48" s="30"/>
      <c r="CQ48" s="30">
        <f t="shared" si="69"/>
        <v>-0.25193654827750966</v>
      </c>
      <c r="CR48" s="30">
        <v>-0.15977908357226456</v>
      </c>
      <c r="CS48" s="30">
        <v>-0.16320240198556646</v>
      </c>
      <c r="CT48" s="30">
        <v>-0.14712962866363655</v>
      </c>
      <c r="CU48" s="30">
        <v>-0.14813727164152668</v>
      </c>
      <c r="CV48" s="30">
        <v>-0.14953191992214754</v>
      </c>
      <c r="CW48" s="30">
        <v>-0.15244488482575691</v>
      </c>
      <c r="CX48" s="30">
        <v>-0.15567994977609201</v>
      </c>
      <c r="CY48" s="30">
        <v>-0.16883461975918224</v>
      </c>
      <c r="CZ48" s="30">
        <v>-0.17695626843201528</v>
      </c>
      <c r="DA48" s="61">
        <v>-0.18242445245908623</v>
      </c>
      <c r="DB48" s="61">
        <v>-0.18166253444194025</v>
      </c>
      <c r="DC48" s="61">
        <v>-0.17855640027385977</v>
      </c>
      <c r="DD48" s="61">
        <v>-0.17861566430177478</v>
      </c>
      <c r="DE48" s="61">
        <v>-0.18095896647300691</v>
      </c>
      <c r="DF48" s="61">
        <v>-0.18239577247249561</v>
      </c>
      <c r="DG48" s="61">
        <v>-0.18239577247249561</v>
      </c>
      <c r="DH48" s="61">
        <v>-0.18237778525609516</v>
      </c>
      <c r="DI48" s="61">
        <v>-0.1827061755155539</v>
      </c>
      <c r="DJ48" s="61">
        <v>-0.1827061755155539</v>
      </c>
      <c r="DK48" s="61">
        <v>-0.18264021061502445</v>
      </c>
      <c r="DL48" s="61">
        <v>-0.18264021061502445</v>
      </c>
      <c r="DM48" s="61">
        <v>-0.18255934654714312</v>
      </c>
      <c r="DN48" s="61">
        <v>-0.13025926370085539</v>
      </c>
      <c r="DO48">
        <v>2018</v>
      </c>
      <c r="DP48" s="30">
        <v>-0.16718475503158681</v>
      </c>
      <c r="DQ48" s="30">
        <v>-0.17728146606539585</v>
      </c>
      <c r="DR48" s="30">
        <v>-0.15792176888513354</v>
      </c>
      <c r="DS48" s="31">
        <v>-0.21433895459633889</v>
      </c>
      <c r="DT48" s="30">
        <v>-0.17781553683244855</v>
      </c>
      <c r="DU48" s="30">
        <v>-0.18837891427590847</v>
      </c>
      <c r="DV48" s="30">
        <v>-0.16410682399329724</v>
      </c>
      <c r="DW48" s="31">
        <v>-0.21111690337793065</v>
      </c>
      <c r="DX48" s="30">
        <v>-0.18927539288938589</v>
      </c>
      <c r="DY48" s="30">
        <v>-0.20316100927376435</v>
      </c>
      <c r="DZ48" s="30">
        <v>-0.17426250292640777</v>
      </c>
      <c r="EA48" s="31">
        <v>-0.21389198694909239</v>
      </c>
      <c r="EB48" s="30">
        <v>-0.16718475503158681</v>
      </c>
      <c r="EC48" s="30">
        <v>-0.17781553683244855</v>
      </c>
      <c r="ED48" s="30">
        <v>-0.18927539288938589</v>
      </c>
      <c r="EE48" s="30"/>
      <c r="EF48" s="30"/>
      <c r="EG48" s="30"/>
      <c r="EH48" s="61">
        <v>-0.16718475503158681</v>
      </c>
      <c r="EI48" s="61">
        <v>-0.25686509177715799</v>
      </c>
      <c r="EJ48" s="30">
        <v>-0.18255934654714312</v>
      </c>
    </row>
    <row r="49" spans="1:140">
      <c r="A49" s="6">
        <v>2019</v>
      </c>
      <c r="B49">
        <v>5007.7372050140766</v>
      </c>
      <c r="C49">
        <v>4048.8899348531709</v>
      </c>
      <c r="D49">
        <v>5977.299132128871</v>
      </c>
      <c r="E49">
        <v>1928.409197275701</v>
      </c>
      <c r="F49">
        <v>4003.1755959012185</v>
      </c>
      <c r="G49">
        <v>3153.8393012738479</v>
      </c>
      <c r="H49">
        <v>5323.2159658861638</v>
      </c>
      <c r="I49">
        <v>2169.3766646123154</v>
      </c>
      <c r="J49">
        <v>3056.0203368979105</v>
      </c>
      <c r="K49">
        <v>2332.1826293226145</v>
      </c>
      <c r="L49">
        <v>4075.8325998166893</v>
      </c>
      <c r="M49">
        <v>1743.6499704940743</v>
      </c>
      <c r="N49">
        <v>5007.7372050140766</v>
      </c>
      <c r="O49">
        <v>4003.1755959012185</v>
      </c>
      <c r="P49">
        <v>3056.0203368979105</v>
      </c>
      <c r="Q49" s="11">
        <v>826.04986734252748</v>
      </c>
      <c r="R49" s="11">
        <v>1160.3875915675621</v>
      </c>
      <c r="S49" s="11">
        <v>2727.9338153645322</v>
      </c>
      <c r="T49" s="36">
        <v>825.3742161260169</v>
      </c>
      <c r="Y49" s="36"/>
      <c r="Z49" s="36">
        <v>942.33990299642403</v>
      </c>
      <c r="AC49">
        <v>942.33990299642403</v>
      </c>
      <c r="AD49">
        <f t="shared" si="12"/>
        <v>2019</v>
      </c>
      <c r="AF49" s="39">
        <v>585867700000.00012</v>
      </c>
      <c r="AG49" s="39">
        <f t="shared" si="14"/>
        <v>585867600000</v>
      </c>
      <c r="AH49" s="34">
        <v>585867.6</v>
      </c>
      <c r="AI49" s="39">
        <f t="shared" si="70"/>
        <v>585867700000000.12</v>
      </c>
      <c r="AJ49" s="39"/>
      <c r="AK49" s="28">
        <f t="shared" si="33"/>
        <v>585867700000</v>
      </c>
      <c r="AL49" s="28">
        <v>585.86770000000001</v>
      </c>
      <c r="AM49" s="48">
        <f t="shared" si="34"/>
        <v>-0.26059863904857722</v>
      </c>
      <c r="AN49" s="48">
        <f t="shared" si="35"/>
        <v>-0.27888251355910221</v>
      </c>
      <c r="AO49" s="48">
        <f t="shared" si="36"/>
        <v>-0.24537353361590103</v>
      </c>
      <c r="AP49" s="48">
        <f t="shared" si="37"/>
        <v>-0.34269132933224689</v>
      </c>
      <c r="AQ49" s="48">
        <f t="shared" si="38"/>
        <v>-0.27985931095249295</v>
      </c>
      <c r="AR49" s="48">
        <f t="shared" si="39"/>
        <v>-0.30037347004182463</v>
      </c>
      <c r="AS49" s="48">
        <f t="shared" si="40"/>
        <v>-0.25534307338035406</v>
      </c>
      <c r="AT49" s="48">
        <f t="shared" si="41"/>
        <v>-0.33256236185701876</v>
      </c>
      <c r="AU49" s="48">
        <f t="shared" si="42"/>
        <v>-0.30308386064993426</v>
      </c>
      <c r="AV49" s="48">
        <f t="shared" si="43"/>
        <v>-0.3263371880368458</v>
      </c>
      <c r="AW49" s="48">
        <f t="shared" si="44"/>
        <v>-0.27831197068359592</v>
      </c>
      <c r="AX49" s="48">
        <f t="shared" si="45"/>
        <v>-0.3513553211933555</v>
      </c>
      <c r="AY49" s="48">
        <f t="shared" si="46"/>
        <v>-0.26059863904857722</v>
      </c>
      <c r="AZ49" s="48">
        <f t="shared" si="46"/>
        <v>-0.27985931095249295</v>
      </c>
      <c r="BA49" s="48">
        <f t="shared" si="46"/>
        <v>-0.30308386064993426</v>
      </c>
      <c r="BB49" s="48">
        <f t="shared" si="29"/>
        <v>-0.41562294228403468</v>
      </c>
      <c r="BC49" s="48">
        <f t="shared" si="30"/>
        <v>-0.38638698305334934</v>
      </c>
      <c r="BD49" s="48">
        <f t="shared" si="31"/>
        <v>-0.31285363809099004</v>
      </c>
      <c r="BE49">
        <f t="shared" si="1"/>
        <v>-0.44370905771067132</v>
      </c>
      <c r="BF49">
        <f t="shared" si="2"/>
        <v>-0.44865811613563578</v>
      </c>
      <c r="BG49" t="e">
        <f t="shared" si="3"/>
        <v>#NUM!</v>
      </c>
      <c r="BH49" t="e">
        <f t="shared" si="4"/>
        <v>#NUM!</v>
      </c>
      <c r="BI49" t="e">
        <f t="shared" si="5"/>
        <v>#NUM!</v>
      </c>
      <c r="BJ49" t="e">
        <f t="shared" si="6"/>
        <v>#NUM!</v>
      </c>
      <c r="BK49">
        <f t="shared" si="7"/>
        <v>-0.44166153858408153</v>
      </c>
      <c r="BL49" t="e">
        <f t="shared" si="8"/>
        <v>#NUM!</v>
      </c>
      <c r="BM49" t="e">
        <f t="shared" si="9"/>
        <v>#NUM!</v>
      </c>
      <c r="BN49">
        <f t="shared" si="10"/>
        <v>-0.44166153858408153</v>
      </c>
      <c r="BO49" s="29">
        <f t="shared" si="47"/>
        <v>2019</v>
      </c>
      <c r="BP49" s="30">
        <f t="shared" si="48"/>
        <v>-0.16525852421971976</v>
      </c>
      <c r="BQ49" s="30">
        <f t="shared" si="49"/>
        <v>-0.17577079634872939</v>
      </c>
      <c r="BR49" s="30">
        <f t="shared" si="50"/>
        <v>-0.156402651120506</v>
      </c>
      <c r="BS49" s="30">
        <f t="shared" si="51"/>
        <v>-0.21143112636642936</v>
      </c>
      <c r="BT49" s="30">
        <f t="shared" si="52"/>
        <v>-0.17632866368898137</v>
      </c>
      <c r="BU49" s="30">
        <f t="shared" si="53"/>
        <v>-0.187957843969625</v>
      </c>
      <c r="BV49" s="30">
        <f t="shared" si="54"/>
        <v>-0.16221211527109392</v>
      </c>
      <c r="BW49" s="30">
        <f t="shared" si="55"/>
        <v>-0.20587520971735362</v>
      </c>
      <c r="BX49" s="30">
        <f t="shared" si="60"/>
        <v>-0.18948199509067387</v>
      </c>
      <c r="BY49" s="30">
        <f t="shared" si="61"/>
        <v>-0.20244118816903944</v>
      </c>
      <c r="BZ49" s="30">
        <f t="shared" si="62"/>
        <v>-0.1754447738107815</v>
      </c>
      <c r="CA49" s="30">
        <f t="shared" si="63"/>
        <v>-0.21615262337876329</v>
      </c>
      <c r="CB49" s="30">
        <f t="shared" si="56"/>
        <v>-0.16525852421971976</v>
      </c>
      <c r="CC49" s="30">
        <f t="shared" si="57"/>
        <v>-0.17632866368898137</v>
      </c>
      <c r="CD49" s="30">
        <f t="shared" si="64"/>
        <v>-0.18948199509067387</v>
      </c>
      <c r="CE49" s="30">
        <f t="shared" si="65"/>
        <v>-0.25030428688261441</v>
      </c>
      <c r="CF49" s="30">
        <f t="shared" si="66"/>
        <v>-0.23495685488934048</v>
      </c>
      <c r="CG49" s="30">
        <f t="shared" si="67"/>
        <v>-0.19495219414428278</v>
      </c>
      <c r="CH49" s="30">
        <f t="shared" si="19"/>
        <v>-0.26475807358374748</v>
      </c>
      <c r="CI49" s="30">
        <f>-(1-2^BF49)</f>
        <v>-0.26727594537081001</v>
      </c>
      <c r="CJ49" s="30"/>
      <c r="CK49" s="30"/>
      <c r="CL49" s="42"/>
      <c r="CM49" s="30"/>
      <c r="CN49" s="30">
        <f t="shared" si="68"/>
        <v>-0.26371385381351187</v>
      </c>
      <c r="CO49" s="30"/>
      <c r="CP49" s="30"/>
      <c r="CQ49" s="30">
        <f t="shared" si="69"/>
        <v>-0.26371385381351187</v>
      </c>
      <c r="CR49" s="30">
        <v>-0.15511822388532148</v>
      </c>
      <c r="CS49" s="30">
        <v>-0.15866004447148174</v>
      </c>
      <c r="CT49" s="30">
        <v>-0.14560654666217288</v>
      </c>
      <c r="CU49" s="30">
        <v>-0.14661295357520321</v>
      </c>
      <c r="CV49" s="30">
        <v>-0.14803892257116336</v>
      </c>
      <c r="CW49" s="30">
        <v>-0.15080157825721741</v>
      </c>
      <c r="CX49" s="30">
        <v>-0.15391825801510051</v>
      </c>
      <c r="CY49" s="30">
        <v>-0.16729255552398647</v>
      </c>
      <c r="CZ49" s="30">
        <v>-0.17514655462362194</v>
      </c>
      <c r="DA49" s="61">
        <v>-0.18115515765215828</v>
      </c>
      <c r="DB49" s="61">
        <v>-0.1804695135993083</v>
      </c>
      <c r="DC49" s="61">
        <v>-0.17729768891139874</v>
      </c>
      <c r="DD49" s="61">
        <v>-0.17765885633978074</v>
      </c>
      <c r="DE49" s="61">
        <v>-0.17976552398427714</v>
      </c>
      <c r="DF49" s="61">
        <v>-0.18088188482563428</v>
      </c>
      <c r="DG49" s="61">
        <v>-0.18088188482563428</v>
      </c>
      <c r="DH49" s="61">
        <v>-0.18096181004798795</v>
      </c>
      <c r="DI49" s="61">
        <v>-0.18130563842022096</v>
      </c>
      <c r="DJ49" s="61">
        <v>-0.18130563842022096</v>
      </c>
      <c r="DK49" s="61">
        <v>-0.18124452962785287</v>
      </c>
      <c r="DL49" s="61">
        <v>-0.18124452962785287</v>
      </c>
      <c r="DM49" s="61">
        <v>-0.18115912199274442</v>
      </c>
      <c r="DN49" s="61">
        <v>-0.12726741891905913</v>
      </c>
      <c r="DO49">
        <v>2019</v>
      </c>
      <c r="DP49" s="30">
        <v>-0.16525852421971976</v>
      </c>
      <c r="DQ49" s="30">
        <v>-0.17577079634872939</v>
      </c>
      <c r="DR49" s="30">
        <v>-0.156402651120506</v>
      </c>
      <c r="DS49" s="31">
        <v>-0.21143112636642936</v>
      </c>
      <c r="DT49" s="30">
        <v>-0.17632866368898137</v>
      </c>
      <c r="DU49" s="30">
        <v>-0.187957843969625</v>
      </c>
      <c r="DV49" s="30">
        <v>-0.16221211527109392</v>
      </c>
      <c r="DW49" s="31">
        <v>-0.20587520971735362</v>
      </c>
      <c r="DX49" s="30">
        <v>-0.18948199509067387</v>
      </c>
      <c r="DY49" s="30">
        <v>-0.20244118816903944</v>
      </c>
      <c r="DZ49" s="30">
        <v>-0.1754447738107815</v>
      </c>
      <c r="EA49" s="31">
        <v>-0.21615262337876329</v>
      </c>
      <c r="EB49" s="30">
        <v>-0.16525852421971976</v>
      </c>
      <c r="EC49" s="30">
        <v>-0.17632866368898137</v>
      </c>
      <c r="ED49" s="30">
        <v>-0.18948199509067387</v>
      </c>
      <c r="EE49" s="30">
        <v>-0.26727594537081001</v>
      </c>
      <c r="EF49" s="30"/>
      <c r="EG49" s="30"/>
      <c r="EH49" s="61">
        <v>-0.16525852421971976</v>
      </c>
      <c r="EI49" s="61">
        <v>-0.26475807358374748</v>
      </c>
      <c r="EJ49" s="30">
        <v>-0.18115912199274442</v>
      </c>
    </row>
    <row r="50" spans="1:140">
      <c r="A50" s="6">
        <v>2020</v>
      </c>
      <c r="B50">
        <v>5061.881466029331</v>
      </c>
      <c r="C50">
        <v>4005.00775465898</v>
      </c>
      <c r="D50">
        <v>6105.6288097331017</v>
      </c>
      <c r="E50">
        <v>2100.6210550741225</v>
      </c>
      <c r="F50">
        <v>3864.828383503685</v>
      </c>
      <c r="G50">
        <v>2998.7777551689428</v>
      </c>
      <c r="H50">
        <v>5222.6157053981124</v>
      </c>
      <c r="I50">
        <v>2223.8379502291696</v>
      </c>
      <c r="J50">
        <v>2830.1557998617591</v>
      </c>
      <c r="K50">
        <v>2187.6120801450761</v>
      </c>
      <c r="L50">
        <v>3914.3638924572911</v>
      </c>
      <c r="M50">
        <v>1726.7518123122147</v>
      </c>
      <c r="N50">
        <v>5061.881466029331</v>
      </c>
      <c r="O50">
        <v>3864.828383503685</v>
      </c>
      <c r="P50">
        <v>2830.1557998617591</v>
      </c>
      <c r="Q50" s="11">
        <v>658.14512642723332</v>
      </c>
      <c r="R50" s="11">
        <v>1019.1195904147559</v>
      </c>
      <c r="S50" s="11">
        <v>2695.8038958066672</v>
      </c>
      <c r="T50" s="36">
        <v>610.35560434006925</v>
      </c>
      <c r="U50">
        <v>569.23093008355602</v>
      </c>
      <c r="Y50" s="36"/>
      <c r="Z50" s="36">
        <v>628.22660199761594</v>
      </c>
      <c r="AC50">
        <v>628.22660199761594</v>
      </c>
      <c r="AD50">
        <f t="shared" si="12"/>
        <v>2020</v>
      </c>
      <c r="AF50" s="39">
        <v>713918000000</v>
      </c>
      <c r="AG50" s="39">
        <f t="shared" si="14"/>
        <v>713918000000</v>
      </c>
      <c r="AH50" s="34">
        <v>713918</v>
      </c>
      <c r="AI50" s="39">
        <f t="shared" si="70"/>
        <v>713918000000000</v>
      </c>
      <c r="AJ50" s="39"/>
      <c r="AK50" s="28">
        <f t="shared" si="33"/>
        <v>713918000000</v>
      </c>
      <c r="AL50" s="28">
        <v>713.91800000000001</v>
      </c>
      <c r="AM50" s="48">
        <f t="shared" si="34"/>
        <v>-0.25533162211881111</v>
      </c>
      <c r="AN50" s="48">
        <f t="shared" si="35"/>
        <v>-0.27514119150575916</v>
      </c>
      <c r="AO50" s="48">
        <f t="shared" si="36"/>
        <v>-0.23947392845779386</v>
      </c>
      <c r="AP50" s="48">
        <f t="shared" si="37"/>
        <v>-0.3297259872336713</v>
      </c>
      <c r="AQ50" s="48">
        <f t="shared" si="38"/>
        <v>-0.27815486347272428</v>
      </c>
      <c r="AR50" s="48">
        <f t="shared" si="39"/>
        <v>-0.29961554313124494</v>
      </c>
      <c r="AS50" s="48">
        <f t="shared" si="40"/>
        <v>-0.25268743415375894</v>
      </c>
      <c r="AT50" s="48">
        <f t="shared" si="41"/>
        <v>-0.32490442618794169</v>
      </c>
      <c r="AU50" s="48">
        <f t="shared" si="42"/>
        <v>-0.30451082644227168</v>
      </c>
      <c r="AV50" s="48">
        <f t="shared" si="43"/>
        <v>-0.32629367120383496</v>
      </c>
      <c r="AW50" s="48">
        <f t="shared" si="44"/>
        <v>-0.277077605746538</v>
      </c>
      <c r="AX50" s="48">
        <f t="shared" si="45"/>
        <v>-0.34630419870365875</v>
      </c>
      <c r="AY50" s="48">
        <f t="shared" si="46"/>
        <v>-0.25533162211881111</v>
      </c>
      <c r="AZ50" s="48">
        <f t="shared" si="46"/>
        <v>-0.27815486347272428</v>
      </c>
      <c r="BA50" s="48">
        <f t="shared" si="46"/>
        <v>-0.30451082644227168</v>
      </c>
      <c r="BB50" s="48">
        <f t="shared" si="29"/>
        <v>-0.42789406686618742</v>
      </c>
      <c r="BC50" s="48">
        <f t="shared" si="30"/>
        <v>-0.39090697029434901</v>
      </c>
      <c r="BD50" s="48">
        <f t="shared" si="31"/>
        <v>-0.30862472265930374</v>
      </c>
      <c r="BE50" t="e">
        <f t="shared" si="1"/>
        <v>#NUM!</v>
      </c>
      <c r="BF50" t="e">
        <f t="shared" si="2"/>
        <v>#NUM!</v>
      </c>
      <c r="BG50" t="e">
        <f t="shared" si="3"/>
        <v>#NUM!</v>
      </c>
      <c r="BH50" t="e">
        <f t="shared" si="4"/>
        <v>#NUM!</v>
      </c>
      <c r="BI50" t="e">
        <f t="shared" si="5"/>
        <v>#NUM!</v>
      </c>
      <c r="BJ50" t="e">
        <f t="shared" si="6"/>
        <v>#NUM!</v>
      </c>
      <c r="BK50" t="e">
        <f t="shared" si="7"/>
        <v>#NUM!</v>
      </c>
      <c r="BL50" t="e">
        <f t="shared" si="8"/>
        <v>#NUM!</v>
      </c>
      <c r="BM50" t="e">
        <f t="shared" si="9"/>
        <v>#NUM!</v>
      </c>
      <c r="BN50" t="e">
        <f t="shared" si="10"/>
        <v>#NUM!</v>
      </c>
      <c r="BO50" s="29">
        <f t="shared" si="47"/>
        <v>2020</v>
      </c>
      <c r="BP50" s="30">
        <f t="shared" si="48"/>
        <v>-0.16220546537905955</v>
      </c>
      <c r="BQ50" s="30">
        <f t="shared" si="49"/>
        <v>-0.17363055968332386</v>
      </c>
      <c r="BR50" s="30">
        <f t="shared" si="50"/>
        <v>-0.15294586988674819</v>
      </c>
      <c r="BS50" s="30">
        <f t="shared" si="51"/>
        <v>-0.20431240471489709</v>
      </c>
      <c r="BT50" s="30">
        <f t="shared" si="52"/>
        <v>-0.17535497615990892</v>
      </c>
      <c r="BU50" s="30">
        <f t="shared" si="53"/>
        <v>-0.18753112156248364</v>
      </c>
      <c r="BV50" s="30">
        <f t="shared" si="54"/>
        <v>-0.16066853795879343</v>
      </c>
      <c r="BW50" s="30">
        <f t="shared" si="55"/>
        <v>-0.20164872724322314</v>
      </c>
      <c r="BX50" s="30">
        <f t="shared" si="60"/>
        <v>-0.19028327993399818</v>
      </c>
      <c r="BY50" s="30">
        <f t="shared" si="61"/>
        <v>-0.20241713058507371</v>
      </c>
      <c r="BZ50" s="30">
        <f t="shared" si="62"/>
        <v>-0.17473898529054555</v>
      </c>
      <c r="CA50" s="30">
        <f t="shared" si="63"/>
        <v>-0.21340342953948577</v>
      </c>
      <c r="CB50" s="30">
        <f t="shared" si="56"/>
        <v>-0.16220546537905955</v>
      </c>
      <c r="CC50" s="30">
        <f t="shared" si="57"/>
        <v>-0.17535497615990892</v>
      </c>
      <c r="CD50" s="30">
        <f t="shared" si="64"/>
        <v>-0.19028327993399818</v>
      </c>
      <c r="CE50" s="30">
        <f t="shared" si="65"/>
        <v>-0.25665392792821862</v>
      </c>
      <c r="CF50" s="30">
        <f t="shared" si="66"/>
        <v>-0.23734999678509738</v>
      </c>
      <c r="CG50" s="30">
        <f t="shared" si="67"/>
        <v>-0.19258892707826125</v>
      </c>
      <c r="CH50" s="30"/>
      <c r="CI50" s="30"/>
      <c r="CJ50" s="30"/>
      <c r="CK50" s="30"/>
      <c r="CL50" s="42"/>
      <c r="CM50" s="30"/>
      <c r="CN50" s="30"/>
      <c r="CO50" s="30"/>
      <c r="CP50" s="30"/>
      <c r="CQ50" s="30"/>
      <c r="CR50" s="30">
        <v>-0.14898130817286204</v>
      </c>
      <c r="CS50" s="30">
        <v>-0.15361380972426852</v>
      </c>
      <c r="CT50" s="30">
        <v>-0.14284059337162547</v>
      </c>
      <c r="CU50" s="30">
        <v>-0.14384166861215752</v>
      </c>
      <c r="CV50" s="30">
        <v>-0.14524868468250762</v>
      </c>
      <c r="CW50" s="30">
        <v>-0.14789543949429185</v>
      </c>
      <c r="CX50" s="30">
        <v>-0.15089762657549266</v>
      </c>
      <c r="CY50" s="30">
        <v>-0.16431270449150026</v>
      </c>
      <c r="CZ50" s="30">
        <v>-0.1718031960368982</v>
      </c>
      <c r="DA50" s="61">
        <v>-0.17905442617609835</v>
      </c>
      <c r="DB50" s="61">
        <v>-0.17846326803723711</v>
      </c>
      <c r="DC50" s="61">
        <v>-0.17504078315697791</v>
      </c>
      <c r="DD50" s="61">
        <v>-0.17530490746830085</v>
      </c>
      <c r="DE50" s="61">
        <v>-0.17740671172299471</v>
      </c>
      <c r="DF50" s="61">
        <v>-0.17873289992013575</v>
      </c>
      <c r="DG50" s="61">
        <v>-0.17873289992013575</v>
      </c>
      <c r="DH50" s="61">
        <v>-0.1787771490321779</v>
      </c>
      <c r="DI50" s="61">
        <v>-0.17913722338345373</v>
      </c>
      <c r="DJ50" s="61">
        <v>-0.17913722338345373</v>
      </c>
      <c r="DK50" s="61">
        <v>-0.17908096606913426</v>
      </c>
      <c r="DL50" s="61">
        <v>-0.17908096606913426</v>
      </c>
      <c r="DM50" s="61">
        <v>-0.17899330248207634</v>
      </c>
      <c r="DN50" s="61">
        <v>-0.12031142009262097</v>
      </c>
      <c r="DO50">
        <v>2020</v>
      </c>
      <c r="DP50" s="30">
        <v>-0.16220546537905955</v>
      </c>
      <c r="DQ50" s="30">
        <v>-0.17363055968332386</v>
      </c>
      <c r="DR50" s="30">
        <v>-0.15294586988674819</v>
      </c>
      <c r="DS50" s="31">
        <v>-0.20431240471489709</v>
      </c>
      <c r="DT50" s="30">
        <v>-0.17535497615990892</v>
      </c>
      <c r="DU50" s="30">
        <v>-0.18753112156248364</v>
      </c>
      <c r="DV50" s="30">
        <v>-0.16066853795879343</v>
      </c>
      <c r="DW50" s="31">
        <v>-0.20164872724322314</v>
      </c>
      <c r="DX50" s="30">
        <v>-0.19028327993399818</v>
      </c>
      <c r="DY50" s="30">
        <v>-0.20241713058507371</v>
      </c>
      <c r="DZ50" s="30">
        <v>-0.17473898529054555</v>
      </c>
      <c r="EA50" s="31">
        <v>-0.21340342953948577</v>
      </c>
      <c r="EB50" s="30">
        <v>-0.16220546537905955</v>
      </c>
      <c r="EC50" s="30">
        <v>-0.17535497615990892</v>
      </c>
      <c r="ED50" s="30">
        <v>-0.19028327993399818</v>
      </c>
      <c r="EE50" s="61"/>
      <c r="EF50" s="61"/>
      <c r="EG50" s="61"/>
      <c r="EH50" s="61">
        <v>-0.16220546537905955</v>
      </c>
      <c r="EI50" s="61"/>
      <c r="EJ50" s="30">
        <v>-0.17899330248207634</v>
      </c>
    </row>
    <row r="51" spans="1:140">
      <c r="A51" s="6">
        <v>2021</v>
      </c>
      <c r="B51">
        <v>4965.0141287297483</v>
      </c>
      <c r="C51">
        <v>3837.0148691109912</v>
      </c>
      <c r="D51">
        <v>6167.5813922184698</v>
      </c>
      <c r="E51">
        <v>2330.566523107479</v>
      </c>
      <c r="F51">
        <v>3731.7563387570272</v>
      </c>
      <c r="G51">
        <v>2874.5248590252472</v>
      </c>
      <c r="H51">
        <v>5192.1780240152139</v>
      </c>
      <c r="I51">
        <v>2317.6531649899666</v>
      </c>
      <c r="J51">
        <v>2524.2763004866238</v>
      </c>
      <c r="K51">
        <v>1956.4198146602275</v>
      </c>
      <c r="L51">
        <v>3513.4851771914759</v>
      </c>
      <c r="M51">
        <v>1557.065362531248</v>
      </c>
      <c r="N51">
        <v>4965.0141287297483</v>
      </c>
      <c r="O51">
        <v>3731.7563387570272</v>
      </c>
      <c r="P51">
        <v>2524.2763004866238</v>
      </c>
      <c r="Q51" s="11">
        <v>640.52549312130736</v>
      </c>
      <c r="R51" s="11">
        <v>950.48593644308437</v>
      </c>
      <c r="S51" s="11">
        <v>2171.3606927008723</v>
      </c>
      <c r="T51" s="11"/>
      <c r="V51" s="30"/>
      <c r="W51" s="30"/>
      <c r="X51" s="30"/>
      <c r="Y51" s="30"/>
      <c r="Z51" s="30"/>
      <c r="AA51" s="30"/>
      <c r="AB51" s="30"/>
      <c r="AC51" s="30"/>
      <c r="AD51">
        <f t="shared" si="12"/>
        <v>2021</v>
      </c>
      <c r="AF51" s="39">
        <v>855162299999.99988</v>
      </c>
      <c r="AG51" s="39">
        <f t="shared" si="14"/>
        <v>855162250000</v>
      </c>
      <c r="AH51" s="34">
        <v>855162.25</v>
      </c>
      <c r="AI51" s="39">
        <f t="shared" si="70"/>
        <v>855162299999999.88</v>
      </c>
      <c r="AJ51" s="39"/>
      <c r="AK51" s="28">
        <f t="shared" si="33"/>
        <v>855162300000</v>
      </c>
      <c r="AL51" s="28">
        <v>855.16229999999996</v>
      </c>
      <c r="AM51" s="48">
        <f t="shared" si="34"/>
        <v>-0.25310119898246097</v>
      </c>
      <c r="AN51" s="48">
        <f t="shared" si="35"/>
        <v>-0.27457311113238719</v>
      </c>
      <c r="AO51" s="48">
        <f t="shared" si="36"/>
        <v>-0.23503108380673549</v>
      </c>
      <c r="AP51" s="48">
        <f t="shared" si="37"/>
        <v>-0.31611228707438388</v>
      </c>
      <c r="AQ51" s="48">
        <f t="shared" si="38"/>
        <v>-0.27689055948874192</v>
      </c>
      <c r="AR51" s="48">
        <f t="shared" si="39"/>
        <v>-0.29863492145795945</v>
      </c>
      <c r="AS51" s="48">
        <f t="shared" si="40"/>
        <v>-0.24937395172798368</v>
      </c>
      <c r="AT51" s="48">
        <f t="shared" si="41"/>
        <v>-0.31657520479550733</v>
      </c>
      <c r="AU51" s="48">
        <f t="shared" si="42"/>
        <v>-0.30946021206600743</v>
      </c>
      <c r="AV51" s="48">
        <f t="shared" si="43"/>
        <v>-0.33069190989060332</v>
      </c>
      <c r="AW51" s="48">
        <f t="shared" si="44"/>
        <v>-0.28191196240496236</v>
      </c>
      <c r="AX51" s="48">
        <f t="shared" si="45"/>
        <v>-0.34971369919593281</v>
      </c>
      <c r="AY51" s="48">
        <f t="shared" si="46"/>
        <v>-0.25310119898246097</v>
      </c>
      <c r="AZ51" s="48">
        <f t="shared" si="46"/>
        <v>-0.27689055948874192</v>
      </c>
      <c r="BA51" s="48">
        <f t="shared" si="46"/>
        <v>-0.30946021206600743</v>
      </c>
      <c r="BB51" s="48">
        <f t="shared" si="29"/>
        <v>-0.42371932945598206</v>
      </c>
      <c r="BC51" s="48">
        <f t="shared" si="30"/>
        <v>-0.39083642632460752</v>
      </c>
      <c r="BD51" s="48">
        <f t="shared" si="31"/>
        <v>-0.32200739527969335</v>
      </c>
      <c r="BE51" t="e">
        <f t="shared" si="1"/>
        <v>#NUM!</v>
      </c>
      <c r="BF51" t="e">
        <f t="shared" si="2"/>
        <v>#NUM!</v>
      </c>
      <c r="BG51" t="e">
        <f t="shared" si="3"/>
        <v>#NUM!</v>
      </c>
      <c r="BH51" t="e">
        <f t="shared" si="4"/>
        <v>#NUM!</v>
      </c>
      <c r="BI51" t="e">
        <f t="shared" si="5"/>
        <v>#NUM!</v>
      </c>
      <c r="BJ51" t="e">
        <f t="shared" si="6"/>
        <v>#NUM!</v>
      </c>
      <c r="BK51" t="e">
        <f t="shared" si="7"/>
        <v>#NUM!</v>
      </c>
      <c r="BL51" t="e">
        <f t="shared" si="8"/>
        <v>#NUM!</v>
      </c>
      <c r="BM51" t="e">
        <f t="shared" si="9"/>
        <v>#NUM!</v>
      </c>
      <c r="BN51" t="e">
        <f t="shared" si="10"/>
        <v>#NUM!</v>
      </c>
      <c r="BO51" s="29">
        <f t="shared" si="47"/>
        <v>2021</v>
      </c>
      <c r="BP51" s="30">
        <f t="shared" si="48"/>
        <v>-0.16090922364271054</v>
      </c>
      <c r="BQ51" s="30">
        <f t="shared" si="49"/>
        <v>-0.17330510164542556</v>
      </c>
      <c r="BR51" s="30">
        <f t="shared" si="50"/>
        <v>-0.15033330768228337</v>
      </c>
      <c r="BS51" s="30">
        <f t="shared" si="51"/>
        <v>-0.19676852236178177</v>
      </c>
      <c r="BT51" s="30">
        <f t="shared" si="52"/>
        <v>-0.17463198277988012</v>
      </c>
      <c r="BU51" s="30">
        <f t="shared" si="53"/>
        <v>-0.18697868643050919</v>
      </c>
      <c r="BV51" s="30">
        <f t="shared" si="54"/>
        <v>-0.15873860394831585</v>
      </c>
      <c r="BW51" s="30">
        <f t="shared" si="55"/>
        <v>-0.19702621399197751</v>
      </c>
      <c r="BX51" s="30">
        <f t="shared" si="60"/>
        <v>-0.193056377291556</v>
      </c>
      <c r="BY51" s="30">
        <f t="shared" si="61"/>
        <v>-0.20484496039842592</v>
      </c>
      <c r="BZ51" s="30">
        <f t="shared" si="62"/>
        <v>-0.1774997413767696</v>
      </c>
      <c r="CA51" s="30">
        <f t="shared" si="63"/>
        <v>-0.21526018704105265</v>
      </c>
      <c r="CB51" s="30">
        <f t="shared" si="56"/>
        <v>-0.16090922364271054</v>
      </c>
      <c r="CC51" s="30">
        <f t="shared" si="57"/>
        <v>-0.17463198277988012</v>
      </c>
      <c r="CD51" s="30">
        <f t="shared" si="64"/>
        <v>-0.193056377291556</v>
      </c>
      <c r="CE51" s="30">
        <f t="shared" si="65"/>
        <v>-0.25449978662580763</v>
      </c>
      <c r="CF51" s="30">
        <f t="shared" si="66"/>
        <v>-0.23731270430637219</v>
      </c>
      <c r="CG51" s="30">
        <f t="shared" si="67"/>
        <v>-0.20004397226616988</v>
      </c>
      <c r="CH51" s="30"/>
      <c r="CI51" s="30"/>
      <c r="CJ51" s="30"/>
      <c r="CK51" s="30"/>
      <c r="CL51" s="42"/>
      <c r="CM51" s="30"/>
      <c r="CN51" s="30"/>
      <c r="CO51" s="30"/>
      <c r="CP51" s="30"/>
      <c r="CQ51" s="30"/>
      <c r="CR51" s="30">
        <v>-0.1491052852117063</v>
      </c>
      <c r="CS51" s="30">
        <v>-0.15381558467781709</v>
      </c>
      <c r="CT51" s="30">
        <v>-0.14366480659978942</v>
      </c>
      <c r="CU51" s="30">
        <v>-0.14477288007472822</v>
      </c>
      <c r="CV51" s="30">
        <v>-0.14587210364342018</v>
      </c>
      <c r="CW51" s="30">
        <v>-0.14840676403767972</v>
      </c>
      <c r="CX51" s="30">
        <v>-0.15113836521632962</v>
      </c>
      <c r="CY51" s="30">
        <v>-0.16469363962646377</v>
      </c>
      <c r="CZ51" s="30">
        <v>-0.17192276244510662</v>
      </c>
      <c r="DA51" s="61">
        <v>-0.17947998955316546</v>
      </c>
      <c r="DB51" s="61">
        <v>-0.17868151941690891</v>
      </c>
      <c r="DC51" s="61">
        <v>-0.17484254181106784</v>
      </c>
      <c r="DD51" s="61">
        <v>-0.17505263810900396</v>
      </c>
      <c r="DE51" s="61">
        <v>-0.17667822114002141</v>
      </c>
      <c r="DF51" s="61">
        <v>-0.17780175353049699</v>
      </c>
      <c r="DG51" s="61">
        <v>-0.17780175353049699</v>
      </c>
      <c r="DH51" s="61">
        <v>-0.17776020652621161</v>
      </c>
      <c r="DI51" s="61">
        <v>-0.1782207749116177</v>
      </c>
      <c r="DJ51" s="61">
        <v>-0.17825147514527906</v>
      </c>
      <c r="DK51" s="61">
        <v>-0.17819850261974224</v>
      </c>
      <c r="DL51" s="61">
        <v>-0.17819850261974224</v>
      </c>
      <c r="DM51" s="61">
        <v>-0.1781018139782643</v>
      </c>
      <c r="DN51" s="61">
        <v>-0.11322794115793111</v>
      </c>
      <c r="DO51">
        <v>2021</v>
      </c>
      <c r="DP51" s="30">
        <v>-0.16090922364271054</v>
      </c>
      <c r="DQ51" s="30">
        <v>-0.17330510164542556</v>
      </c>
      <c r="DR51" s="30">
        <v>-0.15033330768228337</v>
      </c>
      <c r="DS51" s="31">
        <v>-0.19676852236178177</v>
      </c>
      <c r="DT51" s="30">
        <v>-0.17463198277988012</v>
      </c>
      <c r="DU51" s="30">
        <v>-0.18697868643050919</v>
      </c>
      <c r="DV51" s="30">
        <v>-0.15873860394831585</v>
      </c>
      <c r="DW51" s="31">
        <v>-0.19702621399197751</v>
      </c>
      <c r="DX51" s="30">
        <v>-0.193056377291556</v>
      </c>
      <c r="DY51" s="30">
        <v>-0.20484496039842592</v>
      </c>
      <c r="DZ51" s="30">
        <v>-0.1774997413767696</v>
      </c>
      <c r="EA51" s="31">
        <v>-0.21526018704105265</v>
      </c>
      <c r="EB51" s="30">
        <v>-0.16090922364271054</v>
      </c>
      <c r="EC51" s="30">
        <v>-0.17463198277988012</v>
      </c>
      <c r="ED51" s="30">
        <v>-0.193056377291556</v>
      </c>
      <c r="EE51" s="61"/>
      <c r="EF51" s="61"/>
      <c r="EG51" s="61"/>
      <c r="EH51" s="61">
        <v>-0.16090922364271054</v>
      </c>
      <c r="EI51" s="61"/>
      <c r="EJ51" s="30">
        <v>-0.1781018139782643</v>
      </c>
    </row>
    <row r="52" spans="1:140">
      <c r="A52" s="6">
        <v>2022</v>
      </c>
      <c r="B52" s="7">
        <v>4833.4400667210157</v>
      </c>
      <c r="C52" s="7">
        <v>3694.7961390002056</v>
      </c>
      <c r="D52" s="7">
        <v>6079.0513039965572</v>
      </c>
      <c r="E52" s="7">
        <v>2384.2551649963511</v>
      </c>
      <c r="F52" s="7">
        <v>3726.3619410858296</v>
      </c>
      <c r="G52" s="7">
        <v>2792.4995844874638</v>
      </c>
      <c r="H52" s="7">
        <v>5170.6646128309221</v>
      </c>
      <c r="I52" s="7">
        <v>2378.1650283434578</v>
      </c>
      <c r="J52" s="7">
        <v>2510.4522573879017</v>
      </c>
      <c r="K52" s="7">
        <v>1916.3596343750248</v>
      </c>
      <c r="L52" s="7">
        <v>3478.4780260274056</v>
      </c>
      <c r="M52" s="7">
        <v>1562.118391652381</v>
      </c>
      <c r="N52" s="26">
        <v>4833.4400667210157</v>
      </c>
      <c r="O52" s="26">
        <v>3726.3619410858296</v>
      </c>
      <c r="P52" s="26">
        <v>2510.4522573879017</v>
      </c>
      <c r="Q52" s="11">
        <v>589.73949123952093</v>
      </c>
      <c r="R52" s="11">
        <v>908.3439193713815</v>
      </c>
      <c r="S52" s="11">
        <v>1946.4512557958176</v>
      </c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>
        <f t="shared" si="12"/>
        <v>2022</v>
      </c>
      <c r="AF52" s="39">
        <v>1046614399999.9999</v>
      </c>
      <c r="AG52" s="39">
        <f t="shared" si="14"/>
        <v>1046613760000</v>
      </c>
      <c r="AH52" s="34">
        <v>1046613.76</v>
      </c>
      <c r="AI52" s="39">
        <f t="shared" si="70"/>
        <v>1046614399999999.9</v>
      </c>
      <c r="AJ52" s="39"/>
      <c r="AK52" s="28">
        <f t="shared" si="33"/>
        <v>1046614399999.9999</v>
      </c>
      <c r="AL52" s="28">
        <v>1046.6143999999999</v>
      </c>
      <c r="AM52" s="48">
        <f t="shared" si="34"/>
        <v>-0.2511122336360066</v>
      </c>
      <c r="AN52" s="48">
        <f t="shared" si="35"/>
        <v>-0.27312276921114792</v>
      </c>
      <c r="AO52" s="48">
        <f t="shared" si="36"/>
        <v>-0.23232526762943775</v>
      </c>
      <c r="AP52" s="48">
        <f t="shared" si="37"/>
        <v>-0.30901360188598037</v>
      </c>
      <c r="AQ52" s="48">
        <f t="shared" si="38"/>
        <v>-0.27242574332333414</v>
      </c>
      <c r="AR52" s="48">
        <f t="shared" si="39"/>
        <v>-0.29606369795023635</v>
      </c>
      <c r="AS52" s="48">
        <f t="shared" si="40"/>
        <v>-0.24558628724759993</v>
      </c>
      <c r="AT52" s="48">
        <f t="shared" si="41"/>
        <v>-0.3092231581783485</v>
      </c>
      <c r="AU52" s="48">
        <f t="shared" si="42"/>
        <v>-0.30478769414513907</v>
      </c>
      <c r="AV52" s="48">
        <f t="shared" si="43"/>
        <v>-0.32691314351796819</v>
      </c>
      <c r="AW52" s="48">
        <f t="shared" si="44"/>
        <v>-0.27806597053113991</v>
      </c>
      <c r="AX52" s="48">
        <f t="shared" si="45"/>
        <v>-0.34365945421437211</v>
      </c>
      <c r="AY52" s="48">
        <f t="shared" si="46"/>
        <v>-0.2511122336360066</v>
      </c>
      <c r="AZ52" s="48">
        <f t="shared" si="46"/>
        <v>-0.27242574332333414</v>
      </c>
      <c r="BA52" s="48">
        <f t="shared" si="46"/>
        <v>-0.30478769414513907</v>
      </c>
      <c r="BB52" s="48">
        <f t="shared" si="29"/>
        <v>-0.42347405929771476</v>
      </c>
      <c r="BC52" s="48">
        <f t="shared" si="30"/>
        <v>-0.38808273967105078</v>
      </c>
      <c r="BD52" s="48">
        <f t="shared" si="31"/>
        <v>-0.32563655165986111</v>
      </c>
      <c r="BE52" t="e">
        <f t="shared" si="1"/>
        <v>#NUM!</v>
      </c>
      <c r="BF52" t="e">
        <f t="shared" si="2"/>
        <v>#NUM!</v>
      </c>
      <c r="BG52" t="e">
        <f t="shared" si="3"/>
        <v>#NUM!</v>
      </c>
      <c r="BH52" t="e">
        <f t="shared" si="4"/>
        <v>#NUM!</v>
      </c>
      <c r="BI52" t="e">
        <f t="shared" si="5"/>
        <v>#NUM!</v>
      </c>
      <c r="BJ52" t="e">
        <f t="shared" si="6"/>
        <v>#NUM!</v>
      </c>
      <c r="BK52" t="e">
        <f t="shared" si="7"/>
        <v>#NUM!</v>
      </c>
      <c r="BL52" t="e">
        <f t="shared" si="8"/>
        <v>#NUM!</v>
      </c>
      <c r="BM52" t="e">
        <f t="shared" si="9"/>
        <v>#NUM!</v>
      </c>
      <c r="BN52" t="e">
        <f t="shared" si="10"/>
        <v>#NUM!</v>
      </c>
      <c r="BO52" s="29">
        <f t="shared" si="47"/>
        <v>2022</v>
      </c>
      <c r="BP52" s="30">
        <f t="shared" si="48"/>
        <v>-0.15975161695200557</v>
      </c>
      <c r="BQ52" s="30">
        <f t="shared" si="49"/>
        <v>-0.17247360704131898</v>
      </c>
      <c r="BR52" s="30">
        <f t="shared" si="50"/>
        <v>-0.14873823795212993</v>
      </c>
      <c r="BS52" s="30">
        <f t="shared" si="51"/>
        <v>-0.19280653583900831</v>
      </c>
      <c r="BT52" s="30">
        <f t="shared" si="52"/>
        <v>-0.17207369807607176</v>
      </c>
      <c r="BU52" s="30">
        <f t="shared" si="53"/>
        <v>-0.18552839831830226</v>
      </c>
      <c r="BV52" s="30">
        <f t="shared" si="54"/>
        <v>-0.156527046894684</v>
      </c>
      <c r="BW52" s="30">
        <f t="shared" si="55"/>
        <v>-0.1929237748814896</v>
      </c>
      <c r="BX52" s="30">
        <f t="shared" si="60"/>
        <v>-0.19043865781474101</v>
      </c>
      <c r="BY52" s="30">
        <f t="shared" si="61"/>
        <v>-0.2027595275792482</v>
      </c>
      <c r="BZ52" s="30">
        <f t="shared" si="62"/>
        <v>-0.17530416335589893</v>
      </c>
      <c r="CA52" s="30">
        <f t="shared" si="63"/>
        <v>-0.21196012038902401</v>
      </c>
      <c r="CB52" s="30">
        <f t="shared" si="56"/>
        <v>-0.15975161695200557</v>
      </c>
      <c r="CC52" s="30">
        <f t="shared" si="57"/>
        <v>-0.17207369807607176</v>
      </c>
      <c r="CD52" s="30">
        <f t="shared" si="64"/>
        <v>-0.19043865781474101</v>
      </c>
      <c r="CE52" s="30">
        <f t="shared" si="65"/>
        <v>-0.25437303461381455</v>
      </c>
      <c r="CF52" s="30">
        <f t="shared" si="66"/>
        <v>-0.23585556514562667</v>
      </c>
      <c r="CG52" s="30">
        <f t="shared" si="67"/>
        <v>-0.20205376434686062</v>
      </c>
      <c r="CH52" s="30"/>
      <c r="CI52" s="30"/>
      <c r="CJ52" s="30"/>
      <c r="CK52" s="30"/>
      <c r="CL52" s="42"/>
      <c r="CM52" s="30"/>
      <c r="CN52" s="30"/>
      <c r="CO52" s="30"/>
      <c r="CP52" s="30"/>
      <c r="CQ52" s="30"/>
      <c r="CR52" s="30">
        <v>-0.14734226788726867</v>
      </c>
      <c r="CS52" s="30">
        <v>-0.15242645706044777</v>
      </c>
      <c r="CT52" s="30">
        <v>-0.1414617095470404</v>
      </c>
      <c r="CU52" s="30">
        <v>-0.14256804606565943</v>
      </c>
      <c r="CV52" s="30">
        <v>-0.14402087574569367</v>
      </c>
      <c r="CW52" s="30">
        <v>-0.14649943117524189</v>
      </c>
      <c r="CX52" s="30">
        <v>-0.14918747534759613</v>
      </c>
      <c r="CY52" s="30">
        <v>-0.16301677849059659</v>
      </c>
      <c r="CZ52" s="30">
        <v>-0.17011781270902471</v>
      </c>
      <c r="DA52" s="61">
        <v>-0.17835832685397512</v>
      </c>
      <c r="DB52" s="61">
        <v>-0.17762491240777678</v>
      </c>
      <c r="DC52" s="61">
        <v>-0.17351672009178709</v>
      </c>
      <c r="DD52" s="61">
        <v>-0.17355293239383451</v>
      </c>
      <c r="DE52" s="61">
        <v>-0.17519898059433991</v>
      </c>
      <c r="DF52" s="61">
        <v>-0.1761249948819924</v>
      </c>
      <c r="DG52" s="61">
        <v>-0.17612765677734121</v>
      </c>
      <c r="DH52" s="61">
        <v>-0.17626507040535533</v>
      </c>
      <c r="DI52" s="61">
        <v>-0.17690004369291734</v>
      </c>
      <c r="DJ52" s="61">
        <v>-0.17692930616231795</v>
      </c>
      <c r="DK52" s="61">
        <v>-0.17687928129591735</v>
      </c>
      <c r="DL52" s="61">
        <v>-0.17687928129591735</v>
      </c>
      <c r="DM52" s="61">
        <v>-0.1767887736179975</v>
      </c>
      <c r="DN52" s="61">
        <v>-0.11107644779235004</v>
      </c>
      <c r="DO52">
        <v>2022</v>
      </c>
      <c r="DP52" s="30">
        <v>-0.15975161695200557</v>
      </c>
      <c r="DQ52" s="30">
        <v>-0.17247360704131898</v>
      </c>
      <c r="DR52" s="30">
        <v>-0.14873823795212993</v>
      </c>
      <c r="DS52" s="31">
        <v>-0.19280653583900831</v>
      </c>
      <c r="DT52" s="30">
        <v>-0.17207369807607176</v>
      </c>
      <c r="DU52" s="30">
        <v>-0.18552839831830226</v>
      </c>
      <c r="DV52" s="30">
        <v>-0.156527046894684</v>
      </c>
      <c r="DW52" s="31">
        <v>-0.1929237748814896</v>
      </c>
      <c r="DX52" s="30">
        <v>-0.19043865781474101</v>
      </c>
      <c r="DY52" s="30">
        <v>-0.2027595275792482</v>
      </c>
      <c r="DZ52" s="30">
        <v>-0.17530416335589893</v>
      </c>
      <c r="EA52" s="31">
        <v>-0.21196012038902401</v>
      </c>
      <c r="EB52" s="30">
        <v>-0.15975161695200557</v>
      </c>
      <c r="EC52" s="30">
        <v>-0.17207369807607176</v>
      </c>
      <c r="ED52" s="30">
        <v>-0.19043865781474101</v>
      </c>
      <c r="EE52" s="61"/>
      <c r="EF52" s="61"/>
      <c r="EG52" s="61"/>
      <c r="EH52" s="61">
        <v>-0.15975161695200557</v>
      </c>
      <c r="EI52" s="61"/>
      <c r="EJ52" s="30">
        <v>-0.1767887736179975</v>
      </c>
    </row>
    <row r="53" spans="1:140">
      <c r="A53" s="25">
        <v>2023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>
        <v>2023</v>
      </c>
      <c r="AE53" s="11"/>
      <c r="AF53" s="11"/>
      <c r="AG53" s="11"/>
      <c r="AH53" s="45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L53" s="29">
        <f>BO52+1</f>
        <v>2023</v>
      </c>
      <c r="BO53">
        <v>2023</v>
      </c>
      <c r="BP53" s="30"/>
      <c r="CL53" s="30"/>
      <c r="CM53" s="30"/>
      <c r="CN53" s="30"/>
      <c r="CO53" s="30"/>
      <c r="CP53" s="30"/>
      <c r="CQ53" s="61"/>
      <c r="CR53" s="30">
        <v>-0.14732684747340485</v>
      </c>
      <c r="CS53" s="30">
        <v>-0.15238263038131505</v>
      </c>
      <c r="CT53" s="61">
        <v>-0.14151787752423906</v>
      </c>
      <c r="CU53" s="61">
        <v>-0.14259324722017663</v>
      </c>
      <c r="CV53" s="61">
        <v>-0.14377732466084703</v>
      </c>
      <c r="CW53" s="61">
        <v>-0.14624144950918927</v>
      </c>
      <c r="CX53" s="61">
        <v>-0.14899482037965506</v>
      </c>
      <c r="CY53" s="61">
        <v>-0.16287263586980627</v>
      </c>
      <c r="CZ53" s="61">
        <v>-0.16992705546428122</v>
      </c>
      <c r="DA53" s="61">
        <v>-0.17844139462976549</v>
      </c>
      <c r="DB53" s="61">
        <v>-0.1777125447117055</v>
      </c>
      <c r="DC53" s="61">
        <v>-0.17361771496530998</v>
      </c>
      <c r="DD53" s="61">
        <v>-0.17364449667131043</v>
      </c>
      <c r="DE53" s="61">
        <v>-0.17514395348658185</v>
      </c>
      <c r="DF53" s="61">
        <v>-0.17603720454012506</v>
      </c>
      <c r="DG53" s="61">
        <v>-0.17603983971988979</v>
      </c>
      <c r="DH53" s="61">
        <v>-0.176103946752318</v>
      </c>
      <c r="DI53" s="61">
        <v>-0.17680175683178145</v>
      </c>
      <c r="DJ53" s="61">
        <v>-0.1768305455996072</v>
      </c>
      <c r="DK53" s="61">
        <v>-0.17678136466724237</v>
      </c>
      <c r="DL53" s="61">
        <v>-0.17678136466724237</v>
      </c>
      <c r="DM53" s="61">
        <v>-0.17669244101948955</v>
      </c>
      <c r="DN53" s="61">
        <v>-0.10183959404682008</v>
      </c>
      <c r="DO53">
        <v>2023</v>
      </c>
      <c r="EA53" s="30"/>
    </row>
    <row r="54" spans="1:140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45"/>
      <c r="DH54" s="61"/>
      <c r="EA54" s="30"/>
    </row>
    <row r="55" spans="1:140">
      <c r="A55" s="25" t="s">
        <v>47</v>
      </c>
      <c r="B55" s="2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11" t="s">
        <v>46</v>
      </c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45"/>
      <c r="BP55" s="60"/>
      <c r="BQ55" s="60" t="s">
        <v>1042</v>
      </c>
      <c r="BR55" s="60"/>
      <c r="BS55" s="60" t="s">
        <v>1043</v>
      </c>
      <c r="BT55" s="61">
        <f>AVERAGE(BP52:CG52)</f>
        <v>-0.18754620678016906</v>
      </c>
    </row>
    <row r="56" spans="1:140">
      <c r="A56" t="s">
        <v>44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11" t="s">
        <v>43</v>
      </c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45" t="s">
        <v>82</v>
      </c>
      <c r="AI56" t="s">
        <v>48</v>
      </c>
      <c r="BP56" s="60" t="s">
        <v>1044</v>
      </c>
      <c r="BQ56" s="32" cm="1">
        <f t="array" ref="BQ56">AVERAGE(IF(ISBLANK(BP9:CM52),"",BP9:CM52))</f>
        <v>-0.21338846894008395</v>
      </c>
      <c r="BR56" s="60"/>
      <c r="BS56" s="172" cm="1">
        <f t="array" ref="BS56">AVERAGE(IF(ISBLANK(BP40:CM52),"",BP40:CM52))</f>
        <v>-0.19459469353155159</v>
      </c>
    </row>
    <row r="57" spans="1:140">
      <c r="A57" s="25"/>
      <c r="B57" s="26"/>
      <c r="C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11" t="s">
        <v>45</v>
      </c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45" t="s">
        <v>83</v>
      </c>
      <c r="AI57" t="s">
        <v>49</v>
      </c>
      <c r="BP57" s="60" t="s">
        <v>1045</v>
      </c>
      <c r="BQ57" s="32" cm="1">
        <f t="array" ref="BQ57">MEDIAN(IF(ISBLANK(BP9:CM52),"",BP9:CM52))</f>
        <v>-0.20016901257353092</v>
      </c>
      <c r="BR57" s="60"/>
      <c r="BS57" s="172" cm="1">
        <f t="array" ref="BS57">MEDIAN(IF(ISBLANK(BP40:CM52),"",BP40:CM52))</f>
        <v>-0.18774448276605432</v>
      </c>
    </row>
    <row r="58" spans="1:140"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45"/>
      <c r="AI58" t="s">
        <v>40</v>
      </c>
      <c r="BP58" s="60" t="s">
        <v>1046</v>
      </c>
      <c r="BQ58" s="32" cm="1">
        <f t="array" ref="BQ58">STDEV(IF(ISBLANK(BP9:CM52),"",BP9:CM52))</f>
        <v>4.9488413538812275E-2</v>
      </c>
      <c r="BR58" s="60"/>
      <c r="BS58" s="172" cm="1">
        <f t="array" ref="BS58">STDEV(IF(ISBLANK(BP40:CM52),"",BP40:CM52))</f>
        <v>3.128538333962641E-2</v>
      </c>
    </row>
    <row r="59" spans="1:140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45"/>
      <c r="BP59" s="60" t="s">
        <v>1047</v>
      </c>
      <c r="BQ59" s="32" cm="1">
        <f t="array" ref="BQ59">MIN(IF(ISBLANK(BP9:CM52),"",BP9:CM52))</f>
        <v>-0.42256890191827801</v>
      </c>
      <c r="BR59" s="60"/>
      <c r="BS59" s="172" cm="1">
        <f t="array" ref="BS59">MIN(IF(ISBLANK(BP40:CM52),"",BP40:CM52))</f>
        <v>-0.30265820291149226</v>
      </c>
    </row>
    <row r="60" spans="1:140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45"/>
      <c r="BP60" s="60" t="s">
        <v>1048</v>
      </c>
      <c r="BQ60" s="32" cm="1">
        <f t="array" ref="BQ60">MAX(IF(ISBLANK(BP9:CM52),"",BP9:CM52))</f>
        <v>-0.14873823795212993</v>
      </c>
      <c r="BR60" s="60"/>
      <c r="BS60" s="172" cm="1">
        <f t="array" ref="BS60">MAX(IF(ISBLANK(BP40:CM52),"",BP40:CM52))</f>
        <v>-0.14873823795212993</v>
      </c>
    </row>
    <row r="61" spans="1:140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45"/>
    </row>
    <row r="62" spans="1:140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45"/>
    </row>
    <row r="63" spans="1:140">
      <c r="A63" s="25"/>
      <c r="B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45"/>
    </row>
    <row r="64" spans="1:140">
      <c r="A64" s="25"/>
      <c r="B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45"/>
    </row>
    <row r="65" spans="1:34">
      <c r="A65" s="25"/>
      <c r="B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45"/>
    </row>
    <row r="66" spans="1:34">
      <c r="A66" s="25"/>
      <c r="B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45"/>
    </row>
    <row r="67" spans="1:34">
      <c r="A67" s="25"/>
      <c r="B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45"/>
    </row>
    <row r="68" spans="1:34">
      <c r="A68" s="25"/>
      <c r="B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45"/>
    </row>
    <row r="69" spans="1:34">
      <c r="A69" s="25"/>
      <c r="B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45"/>
    </row>
    <row r="70" spans="1:34">
      <c r="A70" s="25"/>
      <c r="B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45"/>
    </row>
    <row r="71" spans="1:34">
      <c r="A71" s="25"/>
      <c r="B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45"/>
    </row>
    <row r="72" spans="1:34">
      <c r="A72" s="25"/>
      <c r="B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45"/>
    </row>
    <row r="73" spans="1:34">
      <c r="A73" s="25"/>
      <c r="B73" s="26"/>
      <c r="E73" s="26"/>
      <c r="H73" s="26"/>
      <c r="I73" s="26"/>
      <c r="J73" s="26"/>
      <c r="K73" s="26"/>
      <c r="L73" s="26"/>
      <c r="M73" s="26"/>
      <c r="N73" s="26"/>
      <c r="O73" s="26"/>
      <c r="P73" s="26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45"/>
    </row>
    <row r="74" spans="1:34">
      <c r="A74" s="25"/>
      <c r="B74" s="26"/>
      <c r="E74" s="26"/>
      <c r="H74" s="26"/>
      <c r="I74" s="26"/>
      <c r="J74" s="26"/>
      <c r="K74" s="26"/>
      <c r="L74" s="26"/>
      <c r="M74" s="26"/>
      <c r="N74" s="26"/>
      <c r="O74" s="26"/>
      <c r="P74" s="26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45"/>
    </row>
    <row r="75" spans="1:34">
      <c r="A75" s="25"/>
      <c r="B75" s="26"/>
      <c r="D75" t="s">
        <v>39</v>
      </c>
      <c r="E75" s="26" t="s">
        <v>37</v>
      </c>
      <c r="H75" s="26"/>
      <c r="I75" s="26"/>
      <c r="J75" s="26"/>
      <c r="K75" s="26"/>
      <c r="L75" s="26"/>
      <c r="M75" s="26"/>
      <c r="N75" s="26"/>
      <c r="O75" s="26"/>
      <c r="P75" s="26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45"/>
    </row>
    <row r="76" spans="1:34">
      <c r="A76" s="25"/>
      <c r="D76" t="s">
        <v>36</v>
      </c>
      <c r="E76" s="26" t="s">
        <v>42</v>
      </c>
      <c r="F76" t="s">
        <v>41</v>
      </c>
      <c r="H76" s="26"/>
      <c r="I76" s="26"/>
      <c r="J76" s="26"/>
      <c r="K76" s="26"/>
      <c r="L76" s="26"/>
      <c r="M76" s="26"/>
      <c r="N76" s="26"/>
      <c r="O76" s="26"/>
      <c r="P76" s="26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45"/>
    </row>
    <row r="77" spans="1:34">
      <c r="A77" s="25"/>
      <c r="C77">
        <v>1996</v>
      </c>
      <c r="E77">
        <f>F77*1000000</f>
        <v>308769524.83889502</v>
      </c>
      <c r="F77">
        <v>308.76952483889499</v>
      </c>
      <c r="G77">
        <v>1996</v>
      </c>
      <c r="H77" s="26" t="s">
        <v>37</v>
      </c>
      <c r="I77" s="26"/>
      <c r="J77" s="26" t="s">
        <v>38</v>
      </c>
      <c r="K77" s="26"/>
      <c r="L77" s="26"/>
      <c r="M77" s="26"/>
      <c r="N77" s="26"/>
      <c r="O77" s="26"/>
      <c r="P77" s="26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45"/>
    </row>
    <row r="78" spans="1:34">
      <c r="C78">
        <v>1997</v>
      </c>
      <c r="E78">
        <f t="shared" ref="E78:E102" si="71">F78*1000000</f>
        <v>421678042.22455072</v>
      </c>
      <c r="F78">
        <v>421.67804222455072</v>
      </c>
      <c r="G78">
        <f>G77+1</f>
        <v>1997</v>
      </c>
      <c r="H78" s="26" t="s">
        <v>37</v>
      </c>
      <c r="I78" s="27" t="s">
        <v>38</v>
      </c>
    </row>
    <row r="79" spans="1:34">
      <c r="C79">
        <v>1998</v>
      </c>
      <c r="E79">
        <f t="shared" si="71"/>
        <v>565500201.42042148</v>
      </c>
      <c r="F79">
        <v>565.50020142042149</v>
      </c>
      <c r="G79">
        <f t="shared" ref="G79:G103" si="72">G78+1</f>
        <v>1998</v>
      </c>
      <c r="H79" s="26" t="s">
        <v>37</v>
      </c>
      <c r="I79" t="s">
        <v>38</v>
      </c>
    </row>
    <row r="80" spans="1:34">
      <c r="C80">
        <v>1999</v>
      </c>
      <c r="E80">
        <f t="shared" si="71"/>
        <v>806849051.00285161</v>
      </c>
      <c r="F80">
        <v>806.84905100285164</v>
      </c>
      <c r="G80">
        <f t="shared" si="72"/>
        <v>1999</v>
      </c>
      <c r="H80" s="26" t="s">
        <v>37</v>
      </c>
      <c r="I80" t="s">
        <v>38</v>
      </c>
    </row>
    <row r="81" spans="1:9">
      <c r="A81" t="s">
        <v>35</v>
      </c>
      <c r="C81">
        <v>2000</v>
      </c>
      <c r="D81">
        <v>0.80851804999999999</v>
      </c>
      <c r="E81">
        <f t="shared" si="71"/>
        <v>1249606999.9999998</v>
      </c>
      <c r="F81">
        <v>1249.6069999999997</v>
      </c>
      <c r="G81">
        <f t="shared" si="72"/>
        <v>2000</v>
      </c>
      <c r="H81" s="26" t="s">
        <v>37</v>
      </c>
      <c r="I81" t="s">
        <v>38</v>
      </c>
    </row>
    <row r="82" spans="1:9">
      <c r="A82" t="s">
        <v>35</v>
      </c>
      <c r="C82">
        <v>2001</v>
      </c>
      <c r="D82">
        <v>1.09423</v>
      </c>
      <c r="E82">
        <f t="shared" si="71"/>
        <v>1569300000</v>
      </c>
      <c r="F82">
        <v>1569.3</v>
      </c>
      <c r="G82">
        <f t="shared" si="72"/>
        <v>2001</v>
      </c>
      <c r="H82" s="26" t="s">
        <v>37</v>
      </c>
      <c r="I82" t="s">
        <v>38</v>
      </c>
    </row>
    <row r="83" spans="1:9">
      <c r="A83" t="s">
        <v>35</v>
      </c>
      <c r="C83">
        <v>2002</v>
      </c>
      <c r="D83">
        <v>1.438089</v>
      </c>
      <c r="E83">
        <f t="shared" si="71"/>
        <v>2012352000</v>
      </c>
      <c r="F83">
        <v>2012.3520000000001</v>
      </c>
      <c r="G83">
        <f t="shared" si="72"/>
        <v>2002</v>
      </c>
      <c r="H83" s="26" t="s">
        <v>37</v>
      </c>
      <c r="I83" t="s">
        <v>38</v>
      </c>
    </row>
    <row r="84" spans="1:9">
      <c r="A84" t="s">
        <v>35</v>
      </c>
      <c r="C84">
        <v>2003</v>
      </c>
      <c r="D84">
        <v>1.9658102</v>
      </c>
      <c r="E84">
        <f t="shared" si="71"/>
        <v>2575409000</v>
      </c>
      <c r="F84">
        <v>2575.4090000000001</v>
      </c>
      <c r="G84">
        <f t="shared" si="72"/>
        <v>2003</v>
      </c>
      <c r="H84" s="26" t="s">
        <v>37</v>
      </c>
      <c r="I84" t="s">
        <v>38</v>
      </c>
    </row>
    <row r="85" spans="1:9">
      <c r="A85" t="s">
        <v>35</v>
      </c>
      <c r="C85">
        <v>2004</v>
      </c>
      <c r="D85">
        <v>3.0504362999999999</v>
      </c>
      <c r="E85">
        <f t="shared" si="71"/>
        <v>3698008999.9999995</v>
      </c>
      <c r="F85">
        <v>3698.0089999999996</v>
      </c>
      <c r="G85">
        <f t="shared" si="72"/>
        <v>2004</v>
      </c>
      <c r="H85" s="26" t="s">
        <v>37</v>
      </c>
      <c r="I85" t="s">
        <v>38</v>
      </c>
    </row>
    <row r="86" spans="1:9">
      <c r="A86" t="s">
        <v>35</v>
      </c>
      <c r="C86">
        <v>2005</v>
      </c>
      <c r="D86">
        <v>4.5461444999999996</v>
      </c>
      <c r="E86">
        <f t="shared" si="71"/>
        <v>5048409000</v>
      </c>
      <c r="F86">
        <v>5048.4089999999997</v>
      </c>
      <c r="G86">
        <f t="shared" si="72"/>
        <v>2005</v>
      </c>
      <c r="H86" s="26" t="s">
        <v>37</v>
      </c>
      <c r="I86" t="s">
        <v>38</v>
      </c>
    </row>
    <row r="87" spans="1:9">
      <c r="A87" t="s">
        <v>35</v>
      </c>
      <c r="C87">
        <v>2006</v>
      </c>
      <c r="D87">
        <v>6.0904201999999996</v>
      </c>
      <c r="E87">
        <f t="shared" si="71"/>
        <v>6618522999.999999</v>
      </c>
      <c r="F87">
        <v>6618.5229999999992</v>
      </c>
      <c r="G87">
        <f t="shared" si="72"/>
        <v>2006</v>
      </c>
      <c r="H87" s="26" t="s">
        <v>37</v>
      </c>
      <c r="I87" t="s">
        <v>38</v>
      </c>
    </row>
    <row r="88" spans="1:9">
      <c r="A88" t="s">
        <v>35</v>
      </c>
      <c r="C88">
        <v>2007</v>
      </c>
      <c r="D88">
        <v>8.5027380000000008</v>
      </c>
      <c r="E88">
        <f t="shared" si="71"/>
        <v>9290958110</v>
      </c>
      <c r="F88">
        <v>9290.9581099999996</v>
      </c>
      <c r="G88">
        <f t="shared" si="72"/>
        <v>2007</v>
      </c>
      <c r="H88" s="26" t="s">
        <v>37</v>
      </c>
      <c r="I88" t="s">
        <v>38</v>
      </c>
    </row>
    <row r="89" spans="1:9">
      <c r="A89" t="s">
        <v>35</v>
      </c>
      <c r="C89">
        <v>2008</v>
      </c>
      <c r="D89">
        <v>14.725166</v>
      </c>
      <c r="E89">
        <f t="shared" si="71"/>
        <v>16063058109.999998</v>
      </c>
      <c r="F89">
        <v>16063.058109999998</v>
      </c>
      <c r="G89">
        <f t="shared" si="72"/>
        <v>2008</v>
      </c>
      <c r="H89" s="26" t="s">
        <v>37</v>
      </c>
      <c r="I89" t="s">
        <v>38</v>
      </c>
    </row>
    <row r="90" spans="1:9">
      <c r="A90" t="s">
        <v>35</v>
      </c>
      <c r="C90">
        <v>2009</v>
      </c>
      <c r="D90">
        <v>22.836248000000001</v>
      </c>
      <c r="E90">
        <f t="shared" si="71"/>
        <v>24264808109.999996</v>
      </c>
      <c r="F90">
        <v>24264.808109999994</v>
      </c>
      <c r="G90">
        <f t="shared" si="72"/>
        <v>2009</v>
      </c>
      <c r="H90" s="26" t="s">
        <v>37</v>
      </c>
      <c r="I90" t="s">
        <v>38</v>
      </c>
    </row>
    <row r="91" spans="1:9">
      <c r="A91" t="s">
        <v>35</v>
      </c>
      <c r="C91">
        <v>2010</v>
      </c>
      <c r="D91">
        <v>40.327347000000003</v>
      </c>
      <c r="E91">
        <f t="shared" si="71"/>
        <v>41329808110</v>
      </c>
      <c r="F91">
        <v>41329.808109999998</v>
      </c>
      <c r="G91">
        <f t="shared" si="72"/>
        <v>2010</v>
      </c>
      <c r="H91" s="26" t="s">
        <v>37</v>
      </c>
      <c r="I91" t="s">
        <v>38</v>
      </c>
    </row>
    <row r="92" spans="1:9">
      <c r="A92" t="s">
        <v>35</v>
      </c>
      <c r="C92">
        <v>2011</v>
      </c>
      <c r="D92">
        <v>72.205460000000002</v>
      </c>
      <c r="E92">
        <f t="shared" si="71"/>
        <v>71217637298.958664</v>
      </c>
      <c r="F92">
        <v>71217.637298958667</v>
      </c>
      <c r="G92">
        <f t="shared" si="72"/>
        <v>2011</v>
      </c>
      <c r="H92" s="26" t="s">
        <v>37</v>
      </c>
      <c r="I92" t="s">
        <v>38</v>
      </c>
    </row>
    <row r="93" spans="1:9">
      <c r="A93" t="s">
        <v>35</v>
      </c>
      <c r="C93">
        <v>2012</v>
      </c>
      <c r="D93">
        <v>101.64545</v>
      </c>
      <c r="E93">
        <f t="shared" si="71"/>
        <v>102075770439.54926</v>
      </c>
      <c r="F93">
        <v>102075.77043954926</v>
      </c>
      <c r="G93">
        <f t="shared" si="72"/>
        <v>2012</v>
      </c>
      <c r="H93" s="26" t="s">
        <v>37</v>
      </c>
      <c r="I93" t="s">
        <v>38</v>
      </c>
    </row>
    <row r="94" spans="1:9">
      <c r="A94" t="s">
        <v>35</v>
      </c>
      <c r="C94">
        <v>2013</v>
      </c>
      <c r="D94">
        <v>136.57213999999999</v>
      </c>
      <c r="E94">
        <f t="shared" si="71"/>
        <v>136572139999.99998</v>
      </c>
      <c r="F94">
        <f>D94*1000</f>
        <v>136572.13999999998</v>
      </c>
      <c r="G94">
        <f t="shared" si="72"/>
        <v>2013</v>
      </c>
      <c r="H94" s="26" t="s">
        <v>39</v>
      </c>
      <c r="I94" t="s">
        <v>40</v>
      </c>
    </row>
    <row r="95" spans="1:9">
      <c r="A95" t="s">
        <v>35</v>
      </c>
      <c r="C95">
        <v>2014</v>
      </c>
      <c r="D95">
        <v>176.11340000000001</v>
      </c>
      <c r="E95">
        <f t="shared" si="71"/>
        <v>176113400000.00003</v>
      </c>
      <c r="F95">
        <f t="shared" ref="F95:F103" si="73">D95*1000</f>
        <v>176113.40000000002</v>
      </c>
      <c r="G95">
        <f t="shared" si="72"/>
        <v>2014</v>
      </c>
      <c r="H95" s="26" t="s">
        <v>39</v>
      </c>
      <c r="I95" t="s">
        <v>40</v>
      </c>
    </row>
    <row r="96" spans="1:9">
      <c r="A96" t="s">
        <v>35</v>
      </c>
      <c r="C96">
        <v>2015</v>
      </c>
      <c r="D96">
        <v>224.06958</v>
      </c>
      <c r="E96">
        <f t="shared" si="71"/>
        <v>224069580000.00003</v>
      </c>
      <c r="F96">
        <f t="shared" si="73"/>
        <v>224069.58000000002</v>
      </c>
      <c r="G96">
        <f t="shared" si="72"/>
        <v>2015</v>
      </c>
      <c r="H96" s="26" t="s">
        <v>39</v>
      </c>
      <c r="I96" t="s">
        <v>40</v>
      </c>
    </row>
    <row r="97" spans="1:9">
      <c r="A97" t="s">
        <v>35</v>
      </c>
      <c r="C97">
        <v>2016</v>
      </c>
      <c r="D97">
        <v>296.1123</v>
      </c>
      <c r="E97">
        <f t="shared" si="71"/>
        <v>296112300000</v>
      </c>
      <c r="F97">
        <f t="shared" si="73"/>
        <v>296112.3</v>
      </c>
      <c r="G97">
        <f t="shared" si="72"/>
        <v>2016</v>
      </c>
      <c r="H97" s="26" t="s">
        <v>39</v>
      </c>
      <c r="I97" t="s">
        <v>40</v>
      </c>
    </row>
    <row r="98" spans="1:9">
      <c r="A98" t="s">
        <v>35</v>
      </c>
      <c r="C98">
        <v>2017</v>
      </c>
      <c r="D98">
        <v>390.87759999999997</v>
      </c>
      <c r="E98">
        <f t="shared" si="71"/>
        <v>390877600000</v>
      </c>
      <c r="F98">
        <f t="shared" si="73"/>
        <v>390877.6</v>
      </c>
      <c r="G98">
        <f t="shared" si="72"/>
        <v>2017</v>
      </c>
      <c r="H98" s="26" t="s">
        <v>39</v>
      </c>
      <c r="I98" t="s">
        <v>40</v>
      </c>
    </row>
    <row r="99" spans="1:9">
      <c r="A99" t="s">
        <v>35</v>
      </c>
      <c r="C99">
        <v>2018</v>
      </c>
      <c r="D99">
        <v>483.49518</v>
      </c>
      <c r="E99">
        <f t="shared" si="71"/>
        <v>483495180000</v>
      </c>
      <c r="F99">
        <f t="shared" si="73"/>
        <v>483495.18</v>
      </c>
      <c r="G99">
        <f t="shared" si="72"/>
        <v>2018</v>
      </c>
      <c r="H99" s="26" t="s">
        <v>39</v>
      </c>
      <c r="I99" t="s">
        <v>40</v>
      </c>
    </row>
    <row r="100" spans="1:9">
      <c r="A100" t="s">
        <v>35</v>
      </c>
      <c r="C100">
        <v>2019</v>
      </c>
      <c r="D100">
        <v>585.86770000000001</v>
      </c>
      <c r="E100">
        <f t="shared" si="71"/>
        <v>585867700000.00012</v>
      </c>
      <c r="F100">
        <f t="shared" si="73"/>
        <v>585867.70000000007</v>
      </c>
      <c r="G100">
        <f t="shared" si="72"/>
        <v>2019</v>
      </c>
      <c r="H100" s="26" t="s">
        <v>39</v>
      </c>
      <c r="I100" t="s">
        <v>40</v>
      </c>
    </row>
    <row r="101" spans="1:9">
      <c r="A101" t="s">
        <v>35</v>
      </c>
      <c r="C101">
        <v>2020</v>
      </c>
      <c r="D101">
        <v>713.91800000000001</v>
      </c>
      <c r="E101">
        <f t="shared" si="71"/>
        <v>713918000000</v>
      </c>
      <c r="F101">
        <f t="shared" si="73"/>
        <v>713918</v>
      </c>
      <c r="G101">
        <f t="shared" si="72"/>
        <v>2020</v>
      </c>
      <c r="H101" s="26" t="s">
        <v>39</v>
      </c>
      <c r="I101" t="s">
        <v>40</v>
      </c>
    </row>
    <row r="102" spans="1:9">
      <c r="A102" t="s">
        <v>35</v>
      </c>
      <c r="C102">
        <v>2021</v>
      </c>
      <c r="D102">
        <v>855.16229999999996</v>
      </c>
      <c r="E102">
        <f t="shared" si="71"/>
        <v>855162299999.99988</v>
      </c>
      <c r="F102">
        <f t="shared" si="73"/>
        <v>855162.29999999993</v>
      </c>
      <c r="G102">
        <f t="shared" si="72"/>
        <v>2021</v>
      </c>
      <c r="H102" s="26" t="s">
        <v>39</v>
      </c>
      <c r="I102" t="s">
        <v>40</v>
      </c>
    </row>
    <row r="103" spans="1:9">
      <c r="A103" t="s">
        <v>35</v>
      </c>
      <c r="C103">
        <v>2022</v>
      </c>
      <c r="D103">
        <v>1046.6143999999999</v>
      </c>
      <c r="E103">
        <f>F103*1000000</f>
        <v>1046614399999.9999</v>
      </c>
      <c r="F103">
        <f t="shared" si="73"/>
        <v>1046614.3999999999</v>
      </c>
      <c r="G103">
        <f t="shared" si="72"/>
        <v>2022</v>
      </c>
      <c r="H103" s="26" t="s">
        <v>39</v>
      </c>
      <c r="I103" t="s">
        <v>40</v>
      </c>
    </row>
  </sheetData>
  <mergeCells count="17">
    <mergeCell ref="CB2:CD2"/>
    <mergeCell ref="EB2:ED2"/>
    <mergeCell ref="DP2:DS2"/>
    <mergeCell ref="DT2:DW2"/>
    <mergeCell ref="DX2:EA2"/>
    <mergeCell ref="AQ2:AT2"/>
    <mergeCell ref="AU2:AX2"/>
    <mergeCell ref="BP2:BS2"/>
    <mergeCell ref="BT2:BW2"/>
    <mergeCell ref="BX2:CA2"/>
    <mergeCell ref="AY2:BA2"/>
    <mergeCell ref="A2:A3"/>
    <mergeCell ref="B2:E2"/>
    <mergeCell ref="F2:I2"/>
    <mergeCell ref="J2:M2"/>
    <mergeCell ref="AM2:AP2"/>
    <mergeCell ref="N2:P2"/>
  </mergeCells>
  <phoneticPr fontId="22" type="noConversion"/>
  <hyperlinks>
    <hyperlink ref="I78" r:id="rId1" xr:uid="{A719D7DB-F39C-F84C-8D66-0C91D28A10C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589C3-FCC2-9645-857A-3D08108C3CF9}">
  <dimension ref="A1:BC323"/>
  <sheetViews>
    <sheetView topLeftCell="AK245" workbookViewId="0">
      <selection activeCell="AR276" sqref="AR276"/>
    </sheetView>
  </sheetViews>
  <sheetFormatPr baseColWidth="10" defaultRowHeight="16"/>
  <cols>
    <col min="2" max="2" width="11.1640625" customWidth="1"/>
    <col min="3" max="3" width="10.83203125" customWidth="1"/>
    <col min="4" max="4" width="12.5" customWidth="1"/>
    <col min="5" max="5" width="10.1640625" customWidth="1"/>
    <col min="8" max="8" width="13.1640625" customWidth="1"/>
    <col min="9" max="9" width="11.83203125" customWidth="1"/>
    <col min="10" max="10" width="12.1640625" customWidth="1"/>
    <col min="11" max="11" width="11.6640625" customWidth="1"/>
    <col min="12" max="12" width="10.33203125" customWidth="1"/>
    <col min="13" max="13" width="12.6640625" customWidth="1"/>
    <col min="31" max="31" width="14.1640625" customWidth="1"/>
    <col min="37" max="37" width="16.5" customWidth="1"/>
    <col min="38" max="38" width="13" customWidth="1"/>
    <col min="45" max="45" width="14.1640625" customWidth="1"/>
    <col min="47" max="47" width="34.1640625" customWidth="1"/>
    <col min="48" max="48" width="17.1640625" customWidth="1"/>
  </cols>
  <sheetData>
    <row r="1" spans="1:55">
      <c r="A1" s="12"/>
      <c r="B1" s="13" t="s">
        <v>13</v>
      </c>
      <c r="C1" s="13"/>
      <c r="D1" s="13"/>
      <c r="E1" s="13"/>
      <c r="S1" t="s">
        <v>378</v>
      </c>
      <c r="W1" t="s">
        <v>379</v>
      </c>
    </row>
    <row r="2" spans="1:55">
      <c r="A2" s="12"/>
      <c r="B2" s="13"/>
      <c r="C2" s="12"/>
      <c r="D2" s="12"/>
      <c r="E2" s="12"/>
    </row>
    <row r="3" spans="1:55">
      <c r="A3" s="12"/>
      <c r="B3" s="13" t="s">
        <v>14</v>
      </c>
      <c r="C3" s="13"/>
      <c r="D3" s="12"/>
      <c r="E3" s="12"/>
      <c r="H3" t="s">
        <v>160</v>
      </c>
      <c r="I3" t="s">
        <v>159</v>
      </c>
      <c r="J3" t="s">
        <v>159</v>
      </c>
      <c r="K3" t="s">
        <v>159</v>
      </c>
      <c r="M3" s="13" t="s">
        <v>14</v>
      </c>
      <c r="N3" s="13" t="s">
        <v>163</v>
      </c>
      <c r="O3" s="13" t="s">
        <v>163</v>
      </c>
      <c r="P3" s="13" t="s">
        <v>163</v>
      </c>
    </row>
    <row r="4" spans="1:55" ht="61">
      <c r="A4" s="12"/>
      <c r="B4" s="14" t="s">
        <v>1</v>
      </c>
      <c r="C4" s="15" t="s">
        <v>10</v>
      </c>
      <c r="D4" s="15" t="s">
        <v>11</v>
      </c>
      <c r="E4" s="15" t="s">
        <v>12</v>
      </c>
      <c r="F4" s="15" t="s">
        <v>55</v>
      </c>
      <c r="G4" s="15" t="s">
        <v>54</v>
      </c>
      <c r="H4" t="s">
        <v>56</v>
      </c>
      <c r="I4" s="15" t="s">
        <v>161</v>
      </c>
      <c r="J4" s="15" t="s">
        <v>161</v>
      </c>
      <c r="K4" s="15" t="s">
        <v>162</v>
      </c>
      <c r="L4" s="15"/>
      <c r="M4" s="14" t="s">
        <v>1</v>
      </c>
      <c r="N4" s="15" t="s">
        <v>10</v>
      </c>
      <c r="O4" s="15" t="s">
        <v>11</v>
      </c>
      <c r="P4" s="15" t="s">
        <v>12</v>
      </c>
      <c r="Q4" s="15" t="s">
        <v>41</v>
      </c>
      <c r="X4" s="14" t="s">
        <v>1</v>
      </c>
      <c r="Y4" s="15" t="s">
        <v>726</v>
      </c>
      <c r="Z4" s="15" t="s">
        <v>727</v>
      </c>
      <c r="AA4" s="15" t="s">
        <v>728</v>
      </c>
      <c r="AB4" s="15" t="s">
        <v>729</v>
      </c>
      <c r="AC4" s="15" t="s">
        <v>730</v>
      </c>
      <c r="AD4" s="15" t="s">
        <v>731</v>
      </c>
      <c r="AE4" t="s">
        <v>166</v>
      </c>
      <c r="AF4" t="s">
        <v>167</v>
      </c>
      <c r="AG4" t="s">
        <v>168</v>
      </c>
      <c r="AH4" t="s">
        <v>169</v>
      </c>
      <c r="AI4" t="s">
        <v>170</v>
      </c>
      <c r="AJ4" t="s">
        <v>171</v>
      </c>
      <c r="AK4" t="s">
        <v>172</v>
      </c>
      <c r="AL4" t="s">
        <v>173</v>
      </c>
      <c r="AM4" t="s">
        <v>174</v>
      </c>
      <c r="AN4" t="s">
        <v>175</v>
      </c>
      <c r="AO4" t="s">
        <v>176</v>
      </c>
      <c r="AP4" t="s">
        <v>177</v>
      </c>
      <c r="AQ4" t="s">
        <v>178</v>
      </c>
      <c r="AR4" t="s">
        <v>179</v>
      </c>
      <c r="AS4" t="s">
        <v>180</v>
      </c>
      <c r="AT4" t="s">
        <v>181</v>
      </c>
      <c r="AU4" t="s">
        <v>182</v>
      </c>
      <c r="AV4" t="s">
        <v>183</v>
      </c>
      <c r="AW4" t="s">
        <v>184</v>
      </c>
      <c r="AX4" t="s">
        <v>185</v>
      </c>
      <c r="AY4" t="s">
        <v>186</v>
      </c>
      <c r="AZ4" t="s">
        <v>187</v>
      </c>
      <c r="BA4" t="s">
        <v>188</v>
      </c>
      <c r="BB4" t="s">
        <v>189</v>
      </c>
      <c r="BC4" t="s">
        <v>190</v>
      </c>
    </row>
    <row r="5" spans="1:55">
      <c r="A5" s="12"/>
      <c r="B5" s="14"/>
      <c r="C5" s="15"/>
      <c r="D5" s="15"/>
      <c r="E5" s="15"/>
      <c r="F5" s="66">
        <v>44562</v>
      </c>
      <c r="G5" s="67">
        <v>117.973</v>
      </c>
      <c r="I5" s="15"/>
      <c r="J5" s="15"/>
      <c r="K5" s="15"/>
      <c r="L5" s="15"/>
      <c r="M5" s="14"/>
      <c r="N5" s="15"/>
      <c r="O5" s="15"/>
      <c r="P5" s="15"/>
      <c r="Q5" s="15"/>
      <c r="X5" s="14">
        <v>1979</v>
      </c>
      <c r="Y5" s="15"/>
      <c r="Z5" s="15"/>
      <c r="AA5" s="15"/>
      <c r="AB5" s="15"/>
      <c r="AC5" s="15"/>
      <c r="AD5" s="15"/>
      <c r="AE5" s="60"/>
      <c r="AF5" s="65">
        <v>-0.1364155872299726</v>
      </c>
      <c r="AG5" s="60">
        <v>-8.1533019201744272E-2</v>
      </c>
      <c r="AH5" s="60">
        <v>-8.1533019201744272E-2</v>
      </c>
      <c r="AI5" s="60">
        <v>-8.1533019201744272E-2</v>
      </c>
      <c r="AJ5" s="60">
        <v>-8.1533019201744272E-2</v>
      </c>
      <c r="AK5" s="60">
        <v>-8.1533019201744272E-2</v>
      </c>
      <c r="AL5" s="60">
        <v>-8.1533019201744272E-2</v>
      </c>
      <c r="AM5" s="60">
        <v>-8.1533019201744272E-2</v>
      </c>
      <c r="AN5" s="60">
        <v>-8.1533019201744272E-2</v>
      </c>
      <c r="AO5" s="60">
        <v>-8.1533019201744272E-2</v>
      </c>
      <c r="AP5" s="60">
        <v>-8.1533019201744272E-2</v>
      </c>
      <c r="AQ5" s="60">
        <v>-8.1533019201744272E-2</v>
      </c>
      <c r="AR5" s="60">
        <v>-8.1533019201744272E-2</v>
      </c>
      <c r="AS5" s="60">
        <v>-8.1533019201744272E-2</v>
      </c>
      <c r="AT5" s="60">
        <v>-8.1533019201744272E-2</v>
      </c>
      <c r="AU5" s="60">
        <v>-8.1533019201744272E-2</v>
      </c>
      <c r="AV5" s="60">
        <v>-8.1533019201744272E-2</v>
      </c>
      <c r="AW5" s="60">
        <v>-8.1533019201744272E-2</v>
      </c>
      <c r="AX5" s="60">
        <v>-8.1533019201744272E-2</v>
      </c>
      <c r="AY5" s="60">
        <v>-8.1533019201744272E-2</v>
      </c>
      <c r="AZ5" s="60">
        <v>-8.1533019201744272E-2</v>
      </c>
      <c r="BA5" s="60">
        <v>-8.1533019201744272E-2</v>
      </c>
      <c r="BB5" s="60">
        <v>-8.1533019201744272E-2</v>
      </c>
      <c r="BC5" s="60">
        <v>-8.1533019201744272E-2</v>
      </c>
    </row>
    <row r="6" spans="1:55">
      <c r="A6" s="12"/>
      <c r="B6" s="14">
        <v>1980</v>
      </c>
      <c r="C6" s="15"/>
      <c r="D6" s="15"/>
      <c r="E6" s="15"/>
      <c r="F6" s="66">
        <v>44927</v>
      </c>
      <c r="G6" s="67">
        <v>122.273</v>
      </c>
      <c r="I6" s="11">
        <f>J6-K6</f>
        <v>10</v>
      </c>
      <c r="J6" s="17">
        <v>10</v>
      </c>
      <c r="K6" s="17"/>
      <c r="L6" s="17"/>
      <c r="M6" s="14">
        <v>1980</v>
      </c>
      <c r="N6" s="15"/>
      <c r="O6" s="15"/>
      <c r="P6" s="15"/>
      <c r="Q6" s="11">
        <f t="shared" ref="Q6:Q35" si="0">J6</f>
        <v>10</v>
      </c>
      <c r="X6" s="14">
        <v>1980</v>
      </c>
      <c r="AE6" s="60"/>
      <c r="AF6" s="65">
        <v>-7.9527823354707872E-2</v>
      </c>
      <c r="AG6" s="60">
        <v>-7.7404296178431031E-2</v>
      </c>
      <c r="AH6" s="60">
        <v>-7.7404296178431031E-2</v>
      </c>
      <c r="AI6" s="60">
        <v>-7.7404296178431031E-2</v>
      </c>
      <c r="AJ6" s="60">
        <v>-7.7404296178431031E-2</v>
      </c>
      <c r="AK6" s="60">
        <v>-7.7404296178431031E-2</v>
      </c>
      <c r="AL6" s="60">
        <v>-7.7404296178431031E-2</v>
      </c>
      <c r="AM6" s="60">
        <v>-7.7404296178431031E-2</v>
      </c>
      <c r="AN6" s="60">
        <v>-7.3942100124274601E-2</v>
      </c>
      <c r="AO6" s="60">
        <v>-7.3942100124274601E-2</v>
      </c>
      <c r="AP6" s="60">
        <v>-7.3942100124274601E-2</v>
      </c>
      <c r="AQ6" s="60">
        <v>-7.3942100124274601E-2</v>
      </c>
      <c r="AR6" s="60">
        <v>-7.3942100124274601E-2</v>
      </c>
      <c r="AS6" s="60">
        <v>-7.4853791437593409E-2</v>
      </c>
      <c r="AT6" s="60">
        <v>-7.63024143891472E-2</v>
      </c>
      <c r="AU6" s="60">
        <v>-7.63024143891472E-2</v>
      </c>
      <c r="AV6" s="60">
        <v>-7.63024143891472E-2</v>
      </c>
      <c r="AW6" s="60">
        <v>-7.7867114768012335E-2</v>
      </c>
      <c r="AX6" s="60">
        <v>-7.7867114768012335E-2</v>
      </c>
      <c r="AY6" s="60">
        <v>-7.0877725933407576E-2</v>
      </c>
      <c r="AZ6" s="60">
        <v>-6.9942138593230063E-2</v>
      </c>
      <c r="BA6" s="60">
        <v>-6.9942138593230063E-2</v>
      </c>
      <c r="BB6" s="60">
        <v>-6.9942138593230063E-2</v>
      </c>
      <c r="BC6" s="60">
        <v>-6.9942138593230063E-2</v>
      </c>
    </row>
    <row r="7" spans="1:55">
      <c r="A7" s="12"/>
      <c r="B7" s="14">
        <v>1981</v>
      </c>
      <c r="C7" s="15"/>
      <c r="D7" s="15"/>
      <c r="E7" s="15"/>
      <c r="F7" s="15"/>
      <c r="G7" s="15"/>
      <c r="I7" s="11">
        <f t="shared" ref="I7:I34" si="1">J7-K7</f>
        <v>25</v>
      </c>
      <c r="J7" s="17">
        <v>25</v>
      </c>
      <c r="K7" s="17"/>
      <c r="L7" s="17">
        <v>6241.7476854537435</v>
      </c>
      <c r="M7" s="14">
        <v>1981</v>
      </c>
      <c r="N7" s="68">
        <f>L7</f>
        <v>6241.7476854537435</v>
      </c>
      <c r="O7" s="15"/>
      <c r="P7" s="15"/>
      <c r="Q7" s="11">
        <f t="shared" si="0"/>
        <v>25</v>
      </c>
      <c r="X7" s="14">
        <v>1981</v>
      </c>
      <c r="AE7" s="60">
        <v>-4.6621460494314926E-2</v>
      </c>
      <c r="AF7" s="65">
        <v>-5.3344253439679745E-2</v>
      </c>
      <c r="AG7" s="60">
        <v>-5.8283810342050213E-2</v>
      </c>
      <c r="AH7" s="60">
        <v>-7.1029269261312811E-2</v>
      </c>
      <c r="AI7" s="60">
        <v>-7.1029269261312811E-2</v>
      </c>
      <c r="AJ7" s="60">
        <v>-7.1029269261312811E-2</v>
      </c>
      <c r="AK7" s="60">
        <v>-7.1029269261312811E-2</v>
      </c>
      <c r="AL7" s="60">
        <v>-7.1029269261312811E-2</v>
      </c>
      <c r="AM7" s="60">
        <v>-7.1029269261312811E-2</v>
      </c>
      <c r="AN7" s="60">
        <v>-6.7314597434930068E-2</v>
      </c>
      <c r="AO7" s="60">
        <v>-6.7314597434930068E-2</v>
      </c>
      <c r="AP7" s="60">
        <v>-6.7314597434930068E-2</v>
      </c>
      <c r="AQ7" s="60">
        <v>-6.6182402897483561E-2</v>
      </c>
      <c r="AR7" s="60">
        <v>-6.6182402897483561E-2</v>
      </c>
      <c r="AS7" s="60">
        <v>-6.6992723633261919E-2</v>
      </c>
      <c r="AT7" s="60">
        <v>-7.3421934454842241E-2</v>
      </c>
      <c r="AU7" s="60">
        <v>-7.3421934454842241E-2</v>
      </c>
      <c r="AV7" s="60">
        <v>-7.3421934454842241E-2</v>
      </c>
      <c r="AW7" s="60">
        <v>-7.141649880184664E-2</v>
      </c>
      <c r="AX7" s="60">
        <v>-7.141649880184664E-2</v>
      </c>
      <c r="AY7" s="60">
        <v>-7.1675492917938621E-2</v>
      </c>
      <c r="AZ7" s="60">
        <v>-7.1617957025883805E-2</v>
      </c>
      <c r="BA7" s="60">
        <v>-7.1617957025883805E-2</v>
      </c>
      <c r="BB7" s="60">
        <v>-7.1617957025883805E-2</v>
      </c>
      <c r="BC7" s="60">
        <v>-7.1617957025883805E-2</v>
      </c>
    </row>
    <row r="8" spans="1:55">
      <c r="A8" s="12"/>
      <c r="B8" s="14">
        <v>1982</v>
      </c>
      <c r="C8" s="15"/>
      <c r="D8" s="15"/>
      <c r="E8" s="15"/>
      <c r="F8" s="15"/>
      <c r="G8" s="15"/>
      <c r="I8" s="11">
        <f t="shared" si="1"/>
        <v>90</v>
      </c>
      <c r="J8" s="17">
        <v>90</v>
      </c>
      <c r="K8" s="17"/>
      <c r="L8" s="17">
        <v>4480.6785087465523</v>
      </c>
      <c r="M8" s="14">
        <v>1982</v>
      </c>
      <c r="N8" s="68">
        <f>L8</f>
        <v>4480.6785087465523</v>
      </c>
      <c r="O8" s="15"/>
      <c r="P8" s="15"/>
      <c r="Q8" s="11">
        <f t="shared" si="0"/>
        <v>90</v>
      </c>
      <c r="R8">
        <f t="shared" ref="R8:R48" si="2">LOG(N8/$N$7)/LOG($Q8/$Q$7)</f>
        <v>-0.25878442851206657</v>
      </c>
      <c r="X8" s="14">
        <v>1982</v>
      </c>
      <c r="AE8" s="60">
        <v>-5.2850975846424952E-2</v>
      </c>
      <c r="AF8" s="65">
        <v>-5.7955348904072279E-2</v>
      </c>
      <c r="AG8" s="60">
        <v>-6.2897048763194241E-2</v>
      </c>
      <c r="AH8" s="60">
        <v>-7.0911614625085884E-2</v>
      </c>
      <c r="AI8" s="60">
        <v>-7.0911614625085884E-2</v>
      </c>
      <c r="AJ8" s="60">
        <v>-7.0911614625085884E-2</v>
      </c>
      <c r="AK8" s="60">
        <v>-7.0911614625085884E-2</v>
      </c>
      <c r="AL8" s="60">
        <v>-7.0911614625085884E-2</v>
      </c>
      <c r="AM8" s="60">
        <v>-7.0911614625085884E-2</v>
      </c>
      <c r="AN8" s="60">
        <v>-6.8945189228178827E-2</v>
      </c>
      <c r="AO8" s="60">
        <v>-7.2349665915726113E-2</v>
      </c>
      <c r="AP8" s="60">
        <v>-7.2349665915726113E-2</v>
      </c>
      <c r="AQ8" s="60">
        <v>-7.1090842774944707E-2</v>
      </c>
      <c r="AR8" s="60">
        <v>-7.1090842774944707E-2</v>
      </c>
      <c r="AS8" s="60">
        <v>-7.1503539500196611E-2</v>
      </c>
      <c r="AT8" s="60">
        <v>-7.4637643435657819E-2</v>
      </c>
      <c r="AU8" s="60">
        <v>-7.4637643435657819E-2</v>
      </c>
      <c r="AV8" s="60">
        <v>-7.4637643435657819E-2</v>
      </c>
      <c r="AW8" s="60">
        <v>-7.3471999494029938E-2</v>
      </c>
      <c r="AX8" s="60">
        <v>-7.394848634301876E-2</v>
      </c>
      <c r="AY8" s="60">
        <v>-7.171063126823829E-2</v>
      </c>
      <c r="AZ8" s="60">
        <v>-7.2914804409350165E-2</v>
      </c>
      <c r="BA8" s="60">
        <v>-7.2914804409350165E-2</v>
      </c>
      <c r="BB8" s="60">
        <v>-7.2914804409350165E-2</v>
      </c>
      <c r="BC8" s="60">
        <v>-7.2914804409350165E-2</v>
      </c>
    </row>
    <row r="9" spans="1:55">
      <c r="A9" s="12"/>
      <c r="B9" s="16">
        <v>1983</v>
      </c>
      <c r="C9" s="17">
        <v>4190</v>
      </c>
      <c r="D9" s="17">
        <v>5241</v>
      </c>
      <c r="E9" s="17">
        <v>5571</v>
      </c>
      <c r="I9" s="11">
        <f t="shared" si="1"/>
        <v>210</v>
      </c>
      <c r="J9" s="17">
        <v>210</v>
      </c>
      <c r="K9" s="17"/>
      <c r="L9" s="17">
        <v>3914.6980655364619</v>
      </c>
      <c r="M9" s="16">
        <v>1983</v>
      </c>
      <c r="N9" s="17">
        <f>C9*$G$6/$G$5</f>
        <v>4342.7213854017446</v>
      </c>
      <c r="O9" s="17">
        <f>D9*$G$6/$G$5</f>
        <v>5432.0293033151647</v>
      </c>
      <c r="P9" s="17">
        <f>E9*$G$6/$G$5</f>
        <v>5774.0574792537282</v>
      </c>
      <c r="Q9" s="11">
        <f t="shared" si="0"/>
        <v>210</v>
      </c>
      <c r="R9">
        <f t="shared" si="2"/>
        <v>-0.17045090581023689</v>
      </c>
      <c r="S9">
        <f t="shared" ref="S9:S48" si="3">LOG(O9/$N$7)/LOG($Q9/$Q$7)</f>
        <v>-6.5287739003326212E-2</v>
      </c>
      <c r="T9">
        <f t="shared" ref="T9:T48" si="4">LOG(P9/$N$7)/LOG($Q9/$Q$7)</f>
        <v>-3.6596196136623842E-2</v>
      </c>
      <c r="X9" s="16">
        <v>1983</v>
      </c>
      <c r="AE9" s="60">
        <v>-5.8058359115934155E-2</v>
      </c>
      <c r="AF9" s="65">
        <v>-6.0367960226647144E-2</v>
      </c>
      <c r="AG9" s="60">
        <v>-6.5125748358874858E-2</v>
      </c>
      <c r="AH9" s="60">
        <v>-7.1716036094531144E-2</v>
      </c>
      <c r="AI9" s="60">
        <v>-7.1716036094531144E-2</v>
      </c>
      <c r="AJ9" s="60">
        <v>-7.1716036094531144E-2</v>
      </c>
      <c r="AK9" s="60">
        <v>-7.1716036094531144E-2</v>
      </c>
      <c r="AL9" s="60">
        <v>-7.1716036094531144E-2</v>
      </c>
      <c r="AM9" s="60">
        <v>-7.1706735108876596E-2</v>
      </c>
      <c r="AN9" s="60">
        <v>-6.8662535147164139E-2</v>
      </c>
      <c r="AO9" s="60">
        <v>-7.1314875179374959E-2</v>
      </c>
      <c r="AP9" s="60">
        <v>-7.1314875179374959E-2</v>
      </c>
      <c r="AQ9" s="60">
        <v>-7.2311622223797278E-2</v>
      </c>
      <c r="AR9" s="60">
        <v>-7.2311622223797278E-2</v>
      </c>
      <c r="AS9" s="60">
        <v>-7.3132094880411502E-2</v>
      </c>
      <c r="AT9" s="60">
        <v>-7.6458957945350514E-2</v>
      </c>
      <c r="AU9" s="60">
        <v>-7.6458957945350514E-2</v>
      </c>
      <c r="AV9" s="60">
        <v>-7.6458957945350514E-2</v>
      </c>
      <c r="AW9" s="60">
        <v>-7.543708704048524E-2</v>
      </c>
      <c r="AX9" s="60">
        <v>-7.5930492195919408E-2</v>
      </c>
      <c r="AY9" s="60">
        <v>-7.6003560202901221E-2</v>
      </c>
      <c r="AZ9" s="60">
        <v>-7.6826975163097222E-2</v>
      </c>
      <c r="BA9" s="60">
        <v>-7.6826975163097222E-2</v>
      </c>
      <c r="BB9" s="60">
        <v>-7.6826975163097222E-2</v>
      </c>
      <c r="BC9" s="60">
        <v>-7.6826975163097222E-2</v>
      </c>
    </row>
    <row r="10" spans="1:55">
      <c r="A10" s="12"/>
      <c r="B10" s="16">
        <v>1984</v>
      </c>
      <c r="C10" s="17">
        <v>3908</v>
      </c>
      <c r="D10" s="17">
        <v>4957</v>
      </c>
      <c r="E10" s="17">
        <v>4844</v>
      </c>
      <c r="I10" s="11">
        <f t="shared" si="1"/>
        <v>600</v>
      </c>
      <c r="J10" s="17">
        <v>600</v>
      </c>
      <c r="K10" s="17"/>
      <c r="L10" s="17">
        <v>3301.5525853921963</v>
      </c>
      <c r="M10" s="16">
        <v>1984</v>
      </c>
      <c r="N10" s="17">
        <f t="shared" ref="N10:N46" si="5">C10*$G$6/$G$5</f>
        <v>4050.442762326973</v>
      </c>
      <c r="O10" s="17">
        <f t="shared" ref="O10:O46" si="6">D10*$G$6/$G$5</f>
        <v>5137.6777822044023</v>
      </c>
      <c r="P10" s="17">
        <f t="shared" ref="P10:P46" si="7">E10*$G$6/$G$5</f>
        <v>5020.5590431708952</v>
      </c>
      <c r="Q10" s="11">
        <f t="shared" si="0"/>
        <v>600</v>
      </c>
      <c r="R10">
        <f t="shared" si="2"/>
        <v>-0.13606881597164108</v>
      </c>
      <c r="S10">
        <f t="shared" si="3"/>
        <v>-6.1251019436121726E-2</v>
      </c>
      <c r="T10">
        <f t="shared" si="4"/>
        <v>-6.8506998906131586E-2</v>
      </c>
      <c r="X10" s="16">
        <v>1984</v>
      </c>
      <c r="Y10" s="30">
        <f>-(1-2^R10)</f>
        <v>-9.0004583368742508E-2</v>
      </c>
      <c r="Z10" s="30">
        <f>-(1-2^S10)</f>
        <v>-4.1567336987043513E-2</v>
      </c>
      <c r="AA10" s="30">
        <f t="shared" ref="AA10" si="8">-(1-2^T10)</f>
        <v>-4.637563565633096E-2</v>
      </c>
      <c r="AB10" s="30"/>
      <c r="AC10" s="30"/>
      <c r="AD10" s="30"/>
      <c r="AE10" s="60">
        <v>-6.1378457567304756E-2</v>
      </c>
      <c r="AF10" s="65">
        <v>-6.0975499271866185E-2</v>
      </c>
      <c r="AG10" s="60">
        <v>-6.6508106713054849E-2</v>
      </c>
      <c r="AH10" s="60">
        <v>-7.2690333243412231E-2</v>
      </c>
      <c r="AI10" s="60">
        <v>-7.2690333243412231E-2</v>
      </c>
      <c r="AJ10" s="60">
        <v>-7.2690333243412231E-2</v>
      </c>
      <c r="AK10" s="60">
        <v>-7.2690333243412231E-2</v>
      </c>
      <c r="AL10" s="60">
        <v>-7.2690333243412231E-2</v>
      </c>
      <c r="AM10" s="60">
        <v>-7.2641744750586823E-2</v>
      </c>
      <c r="AN10" s="60">
        <v>-7.0191211747636206E-2</v>
      </c>
      <c r="AO10" s="60">
        <v>-7.2648592455238581E-2</v>
      </c>
      <c r="AP10" s="60">
        <v>-7.2648592455238581E-2</v>
      </c>
      <c r="AQ10" s="60">
        <v>-7.9433555054734817E-2</v>
      </c>
      <c r="AR10" s="60">
        <v>-7.9433555054734817E-2</v>
      </c>
      <c r="AS10" s="60">
        <v>-7.9927027677188067E-2</v>
      </c>
      <c r="AT10" s="60">
        <v>-8.1098815615802899E-2</v>
      </c>
      <c r="AU10" s="60">
        <v>-8.1098815615802899E-2</v>
      </c>
      <c r="AV10" s="60">
        <v>-8.1098815615802899E-2</v>
      </c>
      <c r="AW10" s="60">
        <v>-7.9777753971143728E-2</v>
      </c>
      <c r="AX10" s="60">
        <v>-8.0481770190003576E-2</v>
      </c>
      <c r="AY10" s="60">
        <v>-7.8571942004766471E-2</v>
      </c>
      <c r="AZ10" s="60">
        <v>-7.9306537840759472E-2</v>
      </c>
      <c r="BA10" s="60">
        <v>-7.9306537840759472E-2</v>
      </c>
      <c r="BB10" s="60">
        <v>-7.9306537840759472E-2</v>
      </c>
      <c r="BC10" s="60">
        <v>-7.9306537840759472E-2</v>
      </c>
    </row>
    <row r="11" spans="1:55">
      <c r="A11" s="12"/>
      <c r="B11" s="16">
        <v>1985</v>
      </c>
      <c r="C11" s="17">
        <v>3945</v>
      </c>
      <c r="D11" s="17">
        <v>4856</v>
      </c>
      <c r="E11" s="17">
        <v>4896</v>
      </c>
      <c r="I11" s="11">
        <f t="shared" si="1"/>
        <v>1020</v>
      </c>
      <c r="J11" s="17">
        <v>1020</v>
      </c>
      <c r="K11" s="17"/>
      <c r="L11" s="17">
        <v>2594.0770313795829</v>
      </c>
      <c r="M11" s="16">
        <v>1985</v>
      </c>
      <c r="N11" s="17">
        <f t="shared" si="5"/>
        <v>4088.7913759928119</v>
      </c>
      <c r="O11" s="17">
        <f t="shared" si="6"/>
        <v>5032.9964313868422</v>
      </c>
      <c r="P11" s="17">
        <f t="shared" si="7"/>
        <v>5074.4543921066688</v>
      </c>
      <c r="Q11" s="11">
        <f t="shared" si="0"/>
        <v>1020</v>
      </c>
      <c r="R11">
        <f t="shared" si="2"/>
        <v>-0.11405960187114367</v>
      </c>
      <c r="S11">
        <f t="shared" si="3"/>
        <v>-5.8038057047770014E-2</v>
      </c>
      <c r="T11">
        <f t="shared" si="4"/>
        <v>-5.5826087600739718E-2</v>
      </c>
      <c r="X11" s="16">
        <v>1985</v>
      </c>
      <c r="Y11" s="30">
        <f t="shared" ref="Y11:Y48" si="9">-(1-2^R11)</f>
        <v>-7.6015600788080784E-2</v>
      </c>
      <c r="Z11" s="30">
        <f t="shared" ref="Z11:Z48" si="10">-(1-2^S11)</f>
        <v>-3.9430475374251484E-2</v>
      </c>
      <c r="AA11" s="30">
        <f t="shared" ref="AA11:AA12" si="11">-(1-2^T11)</f>
        <v>-3.7956580983487753E-2</v>
      </c>
      <c r="AB11" s="30"/>
      <c r="AC11" s="30"/>
      <c r="AD11" s="30"/>
      <c r="AE11" s="60">
        <v>-6.6295400886688838E-2</v>
      </c>
      <c r="AF11" s="65">
        <v>-6.3291737977697271E-2</v>
      </c>
      <c r="AG11" s="60">
        <v>-7.2598705387983964E-2</v>
      </c>
      <c r="AH11" s="60">
        <v>-7.7878453416353244E-2</v>
      </c>
      <c r="AI11" s="60">
        <v>-7.7878453416353244E-2</v>
      </c>
      <c r="AJ11" s="60">
        <v>-7.7878453416353244E-2</v>
      </c>
      <c r="AK11" s="60">
        <v>-7.7878453416353244E-2</v>
      </c>
      <c r="AL11" s="60">
        <v>-7.7878453416353244E-2</v>
      </c>
      <c r="AM11" s="60">
        <v>-7.8156242725130443E-2</v>
      </c>
      <c r="AN11" s="60">
        <v>-7.5482267198098918E-2</v>
      </c>
      <c r="AO11" s="60">
        <v>-7.7331327942212313E-2</v>
      </c>
      <c r="AP11" s="60">
        <v>-7.7331327942212313E-2</v>
      </c>
      <c r="AQ11" s="60">
        <v>-8.2147442817603444E-2</v>
      </c>
      <c r="AR11" s="60">
        <v>-8.2147442817603444E-2</v>
      </c>
      <c r="AS11" s="60">
        <v>-8.2443622190024435E-2</v>
      </c>
      <c r="AT11" s="60">
        <v>-8.5215242362121635E-2</v>
      </c>
      <c r="AU11" s="60">
        <v>-8.5215242362121635E-2</v>
      </c>
      <c r="AV11" s="60">
        <v>-8.5215242362121635E-2</v>
      </c>
      <c r="AW11" s="60">
        <v>-8.386273205995598E-2</v>
      </c>
      <c r="AX11" s="60">
        <v>-8.4367698639054023E-2</v>
      </c>
      <c r="AY11" s="60">
        <v>-8.0835510953071399E-2</v>
      </c>
      <c r="AZ11" s="60">
        <v>-8.251651985043873E-2</v>
      </c>
      <c r="BA11" s="60">
        <v>-8.251651985043873E-2</v>
      </c>
      <c r="BB11" s="60">
        <v>-8.251651985043873E-2</v>
      </c>
      <c r="BC11" s="60">
        <v>-8.251651985043873E-2</v>
      </c>
    </row>
    <row r="12" spans="1:55">
      <c r="A12" s="12"/>
      <c r="B12" s="16">
        <v>1986</v>
      </c>
      <c r="C12" s="17">
        <v>3788</v>
      </c>
      <c r="D12" s="17">
        <v>4280</v>
      </c>
      <c r="E12" s="17">
        <v>4367</v>
      </c>
      <c r="I12" s="11">
        <f t="shared" si="1"/>
        <v>1270</v>
      </c>
      <c r="J12" s="17">
        <v>1270</v>
      </c>
      <c r="K12" s="17"/>
      <c r="L12" s="17"/>
      <c r="M12" s="16">
        <v>1986</v>
      </c>
      <c r="N12" s="17">
        <f>C12*$G$6/$G$5</f>
        <v>3926.068880167496</v>
      </c>
      <c r="O12" s="17">
        <f t="shared" si="6"/>
        <v>4436.0017970213521</v>
      </c>
      <c r="P12" s="17">
        <f t="shared" si="7"/>
        <v>4526.1728615869733</v>
      </c>
      <c r="Q12" s="11">
        <f t="shared" si="0"/>
        <v>1270</v>
      </c>
      <c r="R12">
        <f t="shared" si="2"/>
        <v>-0.11803304842938971</v>
      </c>
      <c r="S12">
        <f t="shared" si="3"/>
        <v>-8.6943930172145592E-2</v>
      </c>
      <c r="T12">
        <f t="shared" si="4"/>
        <v>-8.1820764209216953E-2</v>
      </c>
      <c r="U12">
        <f t="shared" ref="U12:U48" si="12">LOG(N12/$N$11)/LOG($Q12/$Q$11)</f>
        <v>-0.18525608933188359</v>
      </c>
      <c r="V12">
        <f>LOG(O12/$O$11)/LOG($Q12/$Q$11)</f>
        <v>-0.5759754706441379</v>
      </c>
      <c r="W12">
        <f>LOG(P12/$P$11)/LOG($Q12/$Q$11)</f>
        <v>-0.52160048271891313</v>
      </c>
      <c r="X12" s="16">
        <v>1986</v>
      </c>
      <c r="Y12" s="30">
        <f t="shared" si="9"/>
        <v>-7.8556921931866253E-2</v>
      </c>
      <c r="Z12" s="30">
        <f t="shared" si="10"/>
        <v>-5.8484944523248483E-2</v>
      </c>
      <c r="AA12" s="30">
        <f t="shared" si="11"/>
        <v>-5.5135579378354338E-2</v>
      </c>
      <c r="AB12" s="30">
        <f>-(1-2^U12)</f>
        <v>-0.12050705461484845</v>
      </c>
      <c r="AC12" s="30">
        <f>-(1-2^V12)</f>
        <v>-0.32916748185689682</v>
      </c>
      <c r="AD12" s="30">
        <f>-(1-2^W12)</f>
        <v>-0.30340138130424454</v>
      </c>
      <c r="AE12" s="60">
        <v>-6.6295400886688838E-2</v>
      </c>
      <c r="AF12" s="65">
        <v>-6.3184858028502489E-2</v>
      </c>
      <c r="AG12" s="60">
        <v>-7.7504435322850784E-2</v>
      </c>
      <c r="AH12" s="60">
        <v>-8.2194958271841534E-2</v>
      </c>
      <c r="AI12" s="60">
        <v>-8.2194958271841534E-2</v>
      </c>
      <c r="AJ12" s="60">
        <v>-8.2194958271841534E-2</v>
      </c>
      <c r="AK12" s="60">
        <v>-8.2194958271841534E-2</v>
      </c>
      <c r="AL12" s="60">
        <v>-8.2194958271841534E-2</v>
      </c>
      <c r="AM12" s="60">
        <v>-8.2226762951700949E-2</v>
      </c>
      <c r="AN12" s="60">
        <v>-8.0674799605338188E-2</v>
      </c>
      <c r="AO12" s="60">
        <v>-8.208050653016985E-2</v>
      </c>
      <c r="AP12" s="60">
        <v>-8.208050653016985E-2</v>
      </c>
      <c r="AQ12" s="60">
        <v>-8.5612252709374781E-2</v>
      </c>
      <c r="AR12" s="60">
        <v>-8.5612252709374781E-2</v>
      </c>
      <c r="AS12" s="60">
        <v>-8.3517929947838576E-2</v>
      </c>
      <c r="AT12" s="60">
        <v>-8.5446463464917799E-2</v>
      </c>
      <c r="AU12" s="60">
        <v>-8.5446463464917799E-2</v>
      </c>
      <c r="AV12" s="60">
        <v>-8.5446463464917799E-2</v>
      </c>
      <c r="AW12" s="60">
        <v>-8.3862548519643143E-2</v>
      </c>
      <c r="AX12" s="60">
        <v>-8.4258501552885612E-2</v>
      </c>
      <c r="AY12" s="60">
        <v>-8.4580838535859515E-2</v>
      </c>
      <c r="AZ12" s="60">
        <v>-8.5849270706996439E-2</v>
      </c>
      <c r="BA12" s="60">
        <v>-8.5849270706996439E-2</v>
      </c>
      <c r="BB12" s="60">
        <v>-8.5849270706996439E-2</v>
      </c>
      <c r="BC12" s="60">
        <v>-8.5849270706996439E-2</v>
      </c>
    </row>
    <row r="13" spans="1:55">
      <c r="A13" s="12"/>
      <c r="B13" s="16">
        <v>1987</v>
      </c>
      <c r="C13" s="17">
        <v>3588</v>
      </c>
      <c r="D13" s="17">
        <v>4139</v>
      </c>
      <c r="E13" s="17">
        <v>4252</v>
      </c>
      <c r="I13" s="11">
        <f t="shared" si="1"/>
        <v>1450</v>
      </c>
      <c r="J13" s="17">
        <v>1450</v>
      </c>
      <c r="K13" s="17"/>
      <c r="L13" s="17"/>
      <c r="M13" s="16">
        <v>1987</v>
      </c>
      <c r="N13" s="17">
        <f t="shared" si="5"/>
        <v>3718.7790765683671</v>
      </c>
      <c r="O13" s="17">
        <f t="shared" si="6"/>
        <v>4289.8624854839663</v>
      </c>
      <c r="P13" s="17">
        <f t="shared" si="7"/>
        <v>4406.9812245174744</v>
      </c>
      <c r="Q13" s="11">
        <f t="shared" si="0"/>
        <v>1450</v>
      </c>
      <c r="R13">
        <f t="shared" si="2"/>
        <v>-0.12753899277209174</v>
      </c>
      <c r="S13">
        <f t="shared" si="3"/>
        <v>-9.2355819852538587E-2</v>
      </c>
      <c r="T13">
        <f t="shared" si="4"/>
        <v>-8.5722246214601588E-2</v>
      </c>
      <c r="U13">
        <f t="shared" si="12"/>
        <v>-0.26965476334790184</v>
      </c>
      <c r="V13">
        <f t="shared" ref="V13:V47" si="13">LOG(O13/$O$11)/LOG($Q13/$Q$11)</f>
        <v>-0.45417449113200486</v>
      </c>
      <c r="W13">
        <f t="shared" ref="W13:W47" si="14">LOG(P13/$P$11)/LOG($Q13/$Q$11)</f>
        <v>-0.40092310728368696</v>
      </c>
      <c r="X13" s="16">
        <v>1987</v>
      </c>
      <c r="Y13" s="30">
        <f t="shared" si="9"/>
        <v>-8.4608368996023087E-2</v>
      </c>
      <c r="Z13" s="30">
        <f t="shared" si="10"/>
        <v>-6.2010173645887456E-2</v>
      </c>
      <c r="AA13" s="30">
        <f t="shared" ref="AA13:AA48" si="15">-(1-2^T13)</f>
        <v>-5.7687325513784415E-2</v>
      </c>
      <c r="AB13" s="30">
        <f t="shared" ref="AB13:AB48" si="16">-(1-2^U13)</f>
        <v>-0.17048197442699653</v>
      </c>
      <c r="AC13" s="30">
        <f t="shared" ref="AC13:AD48" si="17">-(1-2^V13)</f>
        <v>-0.27007228333568711</v>
      </c>
      <c r="AD13" s="30">
        <f t="shared" ref="AD13:AD27" si="18">-(1-2^W13)</f>
        <v>-0.24262647666625814</v>
      </c>
      <c r="AE13" s="60">
        <v>-6.6295400886688838E-2</v>
      </c>
      <c r="AF13" s="65">
        <v>-6.7957455786046284E-2</v>
      </c>
      <c r="AG13" s="60">
        <v>-8.778188306737722E-2</v>
      </c>
      <c r="AH13" s="60">
        <v>-9.1979198178370858E-2</v>
      </c>
      <c r="AI13" s="60">
        <v>-9.1979198178370858E-2</v>
      </c>
      <c r="AJ13" s="60">
        <v>-9.1979198178370858E-2</v>
      </c>
      <c r="AK13" s="60">
        <v>-9.1979198178370858E-2</v>
      </c>
      <c r="AL13" s="60">
        <v>-9.1979198178370858E-2</v>
      </c>
      <c r="AM13" s="60">
        <v>-9.193627132320259E-2</v>
      </c>
      <c r="AN13" s="60">
        <v>-9.0544313061063808E-2</v>
      </c>
      <c r="AO13" s="60">
        <v>-9.1711797962424901E-2</v>
      </c>
      <c r="AP13" s="60">
        <v>-9.1711797962424901E-2</v>
      </c>
      <c r="AQ13" s="60">
        <v>-9.4301469141159666E-2</v>
      </c>
      <c r="AR13" s="60">
        <v>-9.4301469141159666E-2</v>
      </c>
      <c r="AS13" s="60">
        <v>-9.1596346378243987E-2</v>
      </c>
      <c r="AT13" s="60">
        <v>-9.3173294073064961E-2</v>
      </c>
      <c r="AU13" s="60">
        <v>-9.3173294073064961E-2</v>
      </c>
      <c r="AV13" s="60">
        <v>-9.3173294073064961E-2</v>
      </c>
      <c r="AW13" s="60">
        <v>-9.1139657947669317E-2</v>
      </c>
      <c r="AX13" s="60">
        <v>-9.1377413609639357E-2</v>
      </c>
      <c r="AY13" s="60">
        <v>-9.0046825809901088E-2</v>
      </c>
      <c r="AZ13" s="60">
        <v>-9.1065246577431314E-2</v>
      </c>
      <c r="BA13" s="60">
        <v>-9.1065246577431314E-2</v>
      </c>
      <c r="BB13" s="60">
        <v>-9.1065246577431314E-2</v>
      </c>
      <c r="BC13" s="60">
        <v>-9.1065246577431314E-2</v>
      </c>
    </row>
    <row r="14" spans="1:55">
      <c r="A14" s="12"/>
      <c r="B14" s="16">
        <v>1988</v>
      </c>
      <c r="C14" s="17">
        <v>3171</v>
      </c>
      <c r="D14" s="17">
        <v>3178</v>
      </c>
      <c r="E14" s="17">
        <v>3191</v>
      </c>
      <c r="I14" s="11">
        <f t="shared" si="1"/>
        <v>1580</v>
      </c>
      <c r="J14" s="17">
        <v>1580</v>
      </c>
      <c r="K14" s="17"/>
      <c r="L14" s="17"/>
      <c r="M14" s="16">
        <v>1988</v>
      </c>
      <c r="N14" s="17">
        <f t="shared" si="5"/>
        <v>3286.5798360641838</v>
      </c>
      <c r="O14" s="17">
        <f t="shared" si="6"/>
        <v>3293.8349791901537</v>
      </c>
      <c r="P14" s="17">
        <f t="shared" si="7"/>
        <v>3307.3088164240971</v>
      </c>
      <c r="Q14" s="11">
        <f t="shared" si="0"/>
        <v>1580</v>
      </c>
      <c r="R14">
        <f t="shared" si="2"/>
        <v>-0.15469505222652744</v>
      </c>
      <c r="S14">
        <f t="shared" si="3"/>
        <v>-0.15416323584303121</v>
      </c>
      <c r="T14">
        <f t="shared" si="4"/>
        <v>-0.15317867733379509</v>
      </c>
      <c r="U14">
        <f t="shared" si="12"/>
        <v>-0.49906505860246053</v>
      </c>
      <c r="V14">
        <f t="shared" si="13"/>
        <v>-0.96878761295974847</v>
      </c>
      <c r="W14">
        <f t="shared" si="14"/>
        <v>-0.97820489591596771</v>
      </c>
      <c r="X14" s="16">
        <v>1988</v>
      </c>
      <c r="Y14" s="30">
        <f t="shared" si="9"/>
        <v>-0.10167776549767082</v>
      </c>
      <c r="Z14" s="30">
        <f t="shared" si="10"/>
        <v>-0.1013465586011052</v>
      </c>
      <c r="AA14" s="30">
        <f t="shared" si="15"/>
        <v>-0.1007330686801523</v>
      </c>
      <c r="AB14" s="30">
        <f t="shared" si="16"/>
        <v>-0.29243482833976286</v>
      </c>
      <c r="AC14" s="30">
        <f t="shared" si="17"/>
        <v>-0.48906474660154697</v>
      </c>
      <c r="AD14" s="30">
        <f t="shared" si="18"/>
        <v>-0.49238904712871268</v>
      </c>
      <c r="AE14" s="60">
        <v>-7.0347848038237348E-2</v>
      </c>
      <c r="AF14" s="65">
        <v>-6.9524059556551721E-2</v>
      </c>
      <c r="AG14" s="60">
        <v>-8.9837876920178972E-2</v>
      </c>
      <c r="AH14" s="60">
        <v>-9.3599802047218406E-2</v>
      </c>
      <c r="AI14" s="60">
        <v>-9.3599802047218406E-2</v>
      </c>
      <c r="AJ14" s="60">
        <v>-9.3599802047218406E-2</v>
      </c>
      <c r="AK14" s="60">
        <v>-9.3599802047218406E-2</v>
      </c>
      <c r="AL14" s="60">
        <v>-9.3599802047218406E-2</v>
      </c>
      <c r="AM14" s="60">
        <v>-9.3783704743950036E-2</v>
      </c>
      <c r="AN14" s="60">
        <v>-9.1141039174015392E-2</v>
      </c>
      <c r="AO14" s="60">
        <v>-9.4721177364459841E-2</v>
      </c>
      <c r="AP14" s="60">
        <v>-9.4721177364459841E-2</v>
      </c>
      <c r="AQ14" s="60">
        <v>-9.6896009420168627E-2</v>
      </c>
      <c r="AR14" s="60">
        <v>-9.6896009420168627E-2</v>
      </c>
      <c r="AS14" s="60">
        <v>-9.4322527470889206E-2</v>
      </c>
      <c r="AT14" s="60">
        <v>-9.5113987099048503E-2</v>
      </c>
      <c r="AU14" s="60">
        <v>-9.5113987099048503E-2</v>
      </c>
      <c r="AV14" s="60">
        <v>-9.5113987099048503E-2</v>
      </c>
      <c r="AW14" s="60">
        <v>-9.3037361548491404E-2</v>
      </c>
      <c r="AX14" s="60">
        <v>-9.3223439203973357E-2</v>
      </c>
      <c r="AY14" s="60">
        <v>-9.0289522250282972E-2</v>
      </c>
      <c r="AZ14" s="60">
        <v>-9.1537519764233521E-2</v>
      </c>
      <c r="BA14" s="60">
        <v>-9.1537519764233521E-2</v>
      </c>
      <c r="BB14" s="60">
        <v>-9.1537519764233521E-2</v>
      </c>
      <c r="BC14" s="60">
        <v>-9.1537519764233521E-2</v>
      </c>
    </row>
    <row r="15" spans="1:55">
      <c r="A15" s="12"/>
      <c r="B15" s="16">
        <v>1989</v>
      </c>
      <c r="C15" s="17">
        <v>2931</v>
      </c>
      <c r="D15" s="17">
        <v>2978</v>
      </c>
      <c r="E15" s="17">
        <v>3226</v>
      </c>
      <c r="I15" s="11">
        <f t="shared" si="1"/>
        <v>1730</v>
      </c>
      <c r="J15" s="17">
        <v>1730</v>
      </c>
      <c r="K15" s="17"/>
      <c r="L15" s="17"/>
      <c r="M15" s="16">
        <v>1989</v>
      </c>
      <c r="N15" s="17">
        <f t="shared" si="5"/>
        <v>3037.8320717452298</v>
      </c>
      <c r="O15" s="17">
        <f t="shared" si="6"/>
        <v>3086.5451755910253</v>
      </c>
      <c r="P15" s="17">
        <f t="shared" si="7"/>
        <v>3343.5845320539443</v>
      </c>
      <c r="Q15" s="11">
        <f t="shared" si="0"/>
        <v>1730</v>
      </c>
      <c r="R15">
        <f t="shared" si="2"/>
        <v>-0.16995892084748271</v>
      </c>
      <c r="S15">
        <f t="shared" si="3"/>
        <v>-0.16620431398077293</v>
      </c>
      <c r="T15">
        <f t="shared" si="4"/>
        <v>-0.14732514731672181</v>
      </c>
      <c r="U15">
        <f t="shared" si="12"/>
        <v>-0.56235989166740208</v>
      </c>
      <c r="V15">
        <f t="shared" si="13"/>
        <v>-0.92550773677261444</v>
      </c>
      <c r="W15">
        <f t="shared" si="14"/>
        <v>-0.78962849768237964</v>
      </c>
      <c r="X15" s="16">
        <v>1989</v>
      </c>
      <c r="Y15" s="30">
        <f t="shared" si="9"/>
        <v>-0.11113200965660031</v>
      </c>
      <c r="Z15" s="30">
        <f t="shared" si="10"/>
        <v>-0.10881572225446734</v>
      </c>
      <c r="AA15" s="30">
        <f t="shared" si="15"/>
        <v>-9.7077009001580339E-2</v>
      </c>
      <c r="AB15" s="30">
        <f t="shared" si="16"/>
        <v>-0.32280646360349197</v>
      </c>
      <c r="AC15" s="30">
        <f t="shared" si="17"/>
        <v>-0.47350480740861489</v>
      </c>
      <c r="AD15" s="30">
        <f t="shared" si="18"/>
        <v>-0.42150696192209758</v>
      </c>
      <c r="AE15" s="60">
        <v>-7.0347848038237348E-2</v>
      </c>
      <c r="AF15" s="65">
        <v>-7.0473089262367616E-2</v>
      </c>
      <c r="AG15" s="60">
        <v>-9.6332910793830551E-2</v>
      </c>
      <c r="AH15" s="60">
        <v>-9.9813393276094842E-2</v>
      </c>
      <c r="AI15" s="60">
        <v>-9.9813393276094842E-2</v>
      </c>
      <c r="AJ15" s="60">
        <v>-9.9813393276094842E-2</v>
      </c>
      <c r="AK15" s="60">
        <v>-9.9813393276094842E-2</v>
      </c>
      <c r="AL15" s="60">
        <v>-9.9813393276094842E-2</v>
      </c>
      <c r="AM15" s="60">
        <v>-9.9346232390087552E-2</v>
      </c>
      <c r="AN15" s="60">
        <v>-9.9682417445384863E-2</v>
      </c>
      <c r="AO15" s="60">
        <v>-0.10294852771005736</v>
      </c>
      <c r="AP15" s="60">
        <v>-0.10294852771005736</v>
      </c>
      <c r="AQ15" s="60">
        <v>-0.10458022619876117</v>
      </c>
      <c r="AR15" s="60">
        <v>-0.10458022619876117</v>
      </c>
      <c r="AS15" s="60">
        <v>-0.10097690890765432</v>
      </c>
      <c r="AT15" s="60">
        <v>-0.10052827983392743</v>
      </c>
      <c r="AU15" s="60">
        <v>-0.10052827983392743</v>
      </c>
      <c r="AV15" s="60">
        <v>-0.10052827983392743</v>
      </c>
      <c r="AW15" s="60">
        <v>-9.8469056275736211E-2</v>
      </c>
      <c r="AX15" s="60">
        <v>-9.8568500024117323E-2</v>
      </c>
      <c r="AY15" s="60">
        <v>-9.3760056388167756E-2</v>
      </c>
      <c r="AZ15" s="60">
        <v>-9.4764464337110832E-2</v>
      </c>
      <c r="BA15" s="60">
        <v>-9.4764464337110832E-2</v>
      </c>
      <c r="BB15" s="60">
        <v>-9.4764464337110832E-2</v>
      </c>
      <c r="BC15" s="60">
        <v>-9.4764464337110832E-2</v>
      </c>
    </row>
    <row r="16" spans="1:55">
      <c r="A16" s="12"/>
      <c r="B16" s="16">
        <v>1990</v>
      </c>
      <c r="C16" s="17">
        <v>3288</v>
      </c>
      <c r="D16" s="17">
        <v>3358</v>
      </c>
      <c r="E16" s="17">
        <v>3579</v>
      </c>
      <c r="I16" s="11">
        <f t="shared" si="1"/>
        <v>1930</v>
      </c>
      <c r="J16" s="17">
        <v>1930</v>
      </c>
      <c r="K16" s="17"/>
      <c r="L16" s="17"/>
      <c r="M16" s="16">
        <v>1990</v>
      </c>
      <c r="N16" s="17">
        <f t="shared" si="5"/>
        <v>3407.8443711696746</v>
      </c>
      <c r="O16" s="17">
        <f t="shared" si="6"/>
        <v>3480.3958024293693</v>
      </c>
      <c r="P16" s="17">
        <f t="shared" si="7"/>
        <v>3709.4510354064064</v>
      </c>
      <c r="Q16" s="11">
        <f t="shared" si="0"/>
        <v>1930</v>
      </c>
      <c r="R16">
        <f t="shared" si="2"/>
        <v>-0.13923715129249048</v>
      </c>
      <c r="S16">
        <f t="shared" si="3"/>
        <v>-0.13439036220426273</v>
      </c>
      <c r="T16">
        <f t="shared" si="4"/>
        <v>-0.11972583958993253</v>
      </c>
      <c r="U16">
        <f t="shared" si="12"/>
        <v>-0.28565863824334425</v>
      </c>
      <c r="V16">
        <f t="shared" si="13"/>
        <v>-0.57842158486409634</v>
      </c>
      <c r="W16">
        <f t="shared" si="14"/>
        <v>-0.49133852299571495</v>
      </c>
      <c r="X16" s="16">
        <v>1990</v>
      </c>
      <c r="Y16" s="30">
        <f t="shared" si="9"/>
        <v>-9.2000852127404165E-2</v>
      </c>
      <c r="Z16" s="30">
        <f t="shared" si="10"/>
        <v>-8.8945264504730726E-2</v>
      </c>
      <c r="AA16" s="30">
        <f t="shared" si="15"/>
        <v>-7.9637466264878554E-2</v>
      </c>
      <c r="AB16" s="30">
        <f t="shared" si="16"/>
        <v>-0.17963300149897399</v>
      </c>
      <c r="AC16" s="30">
        <f t="shared" si="17"/>
        <v>-0.33030392621017246</v>
      </c>
      <c r="AD16" s="30">
        <f t="shared" si="18"/>
        <v>-0.28863520805565412</v>
      </c>
      <c r="AE16" s="60">
        <v>-7.1945797358492491E-2</v>
      </c>
      <c r="AF16" s="65">
        <v>-7.1604474381049443E-2</v>
      </c>
      <c r="AG16" s="60">
        <v>-0.10014215038741192</v>
      </c>
      <c r="AH16" s="60">
        <v>-0.10340673057661431</v>
      </c>
      <c r="AI16" s="60">
        <v>-0.10340673057661431</v>
      </c>
      <c r="AJ16" s="60">
        <v>-0.10340673057661431</v>
      </c>
      <c r="AK16" s="60">
        <v>-0.10340673057661431</v>
      </c>
      <c r="AL16" s="60">
        <v>-0.10340673057661431</v>
      </c>
      <c r="AM16" s="60">
        <v>-0.10271023268552371</v>
      </c>
      <c r="AN16" s="60">
        <v>-0.10577519178793182</v>
      </c>
      <c r="AO16" s="60">
        <v>-0.10868607336704061</v>
      </c>
      <c r="AP16" s="60">
        <v>-0.10868607336704061</v>
      </c>
      <c r="AQ16" s="60">
        <v>-0.10991742893833101</v>
      </c>
      <c r="AR16" s="60">
        <v>-0.10991742893833101</v>
      </c>
      <c r="AS16" s="60">
        <v>-0.1077522393883581</v>
      </c>
      <c r="AT16" s="60">
        <v>-0.1071046708898391</v>
      </c>
      <c r="AU16" s="60">
        <v>-0.1071046708898391</v>
      </c>
      <c r="AV16" s="60">
        <v>-0.1071046708898391</v>
      </c>
      <c r="AW16" s="60">
        <v>-0.10295611823109108</v>
      </c>
      <c r="AX16" s="60">
        <v>-0.10305126612853976</v>
      </c>
      <c r="AY16" s="60">
        <v>-9.8546089192924735E-2</v>
      </c>
      <c r="AZ16" s="60">
        <v>-9.9305473613919282E-2</v>
      </c>
      <c r="BA16" s="60">
        <v>-9.9305473613919282E-2</v>
      </c>
      <c r="BB16" s="60">
        <v>-9.9305473613919282E-2</v>
      </c>
      <c r="BC16" s="60">
        <v>-9.9305473613919282E-2</v>
      </c>
    </row>
    <row r="17" spans="1:55">
      <c r="A17" s="12"/>
      <c r="B17" s="16">
        <v>1991</v>
      </c>
      <c r="C17" s="17">
        <v>2952</v>
      </c>
      <c r="D17" s="17">
        <v>3303</v>
      </c>
      <c r="E17" s="17">
        <v>3549</v>
      </c>
      <c r="I17" s="11">
        <f t="shared" si="1"/>
        <v>2165</v>
      </c>
      <c r="J17" s="17">
        <v>2170</v>
      </c>
      <c r="K17" s="17">
        <v>5</v>
      </c>
      <c r="L17" s="17"/>
      <c r="M17" s="16">
        <v>1991</v>
      </c>
      <c r="N17" s="17">
        <f t="shared" si="5"/>
        <v>3059.5975011231385</v>
      </c>
      <c r="O17" s="17">
        <f t="shared" si="6"/>
        <v>3423.3911064396088</v>
      </c>
      <c r="P17" s="17">
        <f t="shared" si="7"/>
        <v>3678.3575648665369</v>
      </c>
      <c r="Q17" s="11">
        <f t="shared" si="0"/>
        <v>2170</v>
      </c>
      <c r="R17">
        <f t="shared" si="2"/>
        <v>-0.15973111200505682</v>
      </c>
      <c r="S17">
        <f t="shared" si="3"/>
        <v>-0.13456127756555017</v>
      </c>
      <c r="T17">
        <f t="shared" si="4"/>
        <v>-0.11846785058051489</v>
      </c>
      <c r="U17">
        <f t="shared" si="12"/>
        <v>-0.38409937960317159</v>
      </c>
      <c r="V17">
        <f t="shared" si="13"/>
        <v>-0.51049328349792678</v>
      </c>
      <c r="W17">
        <f t="shared" si="14"/>
        <v>-0.42620507665107421</v>
      </c>
      <c r="X17" s="16">
        <v>1991</v>
      </c>
      <c r="Y17" s="30">
        <f t="shared" si="9"/>
        <v>-0.10480809968782867</v>
      </c>
      <c r="Z17" s="30">
        <f t="shared" si="10"/>
        <v>-8.9053190311353392E-2</v>
      </c>
      <c r="AA17" s="30">
        <f t="shared" si="15"/>
        <v>-7.8834586340183255E-2</v>
      </c>
      <c r="AB17" s="30">
        <f t="shared" si="16"/>
        <v>-0.2337428051048005</v>
      </c>
      <c r="AC17" s="30">
        <f t="shared" si="17"/>
        <v>-0.2980176236257025</v>
      </c>
      <c r="AD17" s="30">
        <f t="shared" si="18"/>
        <v>-0.2557831690951593</v>
      </c>
      <c r="AE17" s="60">
        <v>-7.1945797358492491E-2</v>
      </c>
      <c r="AF17" s="65">
        <v>-7.1604474381049443E-2</v>
      </c>
      <c r="AG17" s="60">
        <v>-0.11011463571482161</v>
      </c>
      <c r="AH17" s="60">
        <v>-0.11330618986071739</v>
      </c>
      <c r="AI17" s="60">
        <v>-0.11330618986071739</v>
      </c>
      <c r="AJ17" s="60">
        <v>-0.11330618986071739</v>
      </c>
      <c r="AK17" s="60">
        <v>-0.11330618986071739</v>
      </c>
      <c r="AL17" s="60">
        <v>-0.11337321256054644</v>
      </c>
      <c r="AM17" s="60">
        <v>-0.11750640511431021</v>
      </c>
      <c r="AN17" s="60">
        <v>-0.11826205505467746</v>
      </c>
      <c r="AO17" s="60">
        <v>-0.12096363805245791</v>
      </c>
      <c r="AP17" s="60">
        <v>-0.12096363805245791</v>
      </c>
      <c r="AQ17" s="60">
        <v>-0.12163446129953104</v>
      </c>
      <c r="AR17" s="60">
        <v>-0.12163446129953104</v>
      </c>
      <c r="AS17" s="60">
        <v>-0.11822859729001212</v>
      </c>
      <c r="AT17" s="60">
        <v>-0.11549433938276754</v>
      </c>
      <c r="AU17" s="60">
        <v>-0.11549433938276754</v>
      </c>
      <c r="AV17" s="60">
        <v>-0.11549433938276754</v>
      </c>
      <c r="AW17" s="60">
        <v>-0.11052906191873801</v>
      </c>
      <c r="AX17" s="60">
        <v>-0.11050466055487995</v>
      </c>
      <c r="AY17" s="60">
        <v>-0.10450977227252034</v>
      </c>
      <c r="AZ17" s="60">
        <v>-0.1049726768697119</v>
      </c>
      <c r="BA17" s="60">
        <v>-0.1049726768697119</v>
      </c>
      <c r="BB17" s="60">
        <v>-0.1049726768697119</v>
      </c>
      <c r="BC17" s="60">
        <v>-0.1049726768697119</v>
      </c>
    </row>
    <row r="18" spans="1:55">
      <c r="A18" s="12"/>
      <c r="B18" s="16">
        <v>1992</v>
      </c>
      <c r="C18" s="17">
        <v>2922</v>
      </c>
      <c r="D18" s="17">
        <v>3250</v>
      </c>
      <c r="E18" s="17">
        <v>4286</v>
      </c>
      <c r="I18" s="11">
        <f t="shared" si="1"/>
        <v>2505</v>
      </c>
      <c r="J18" s="17">
        <v>2510</v>
      </c>
      <c r="K18" s="17">
        <v>5</v>
      </c>
      <c r="L18" s="17"/>
      <c r="M18" s="16">
        <v>1992</v>
      </c>
      <c r="N18" s="17">
        <f t="shared" si="5"/>
        <v>3028.504030583269</v>
      </c>
      <c r="O18" s="17">
        <f t="shared" si="6"/>
        <v>3368.4593084858402</v>
      </c>
      <c r="P18" s="17">
        <f t="shared" si="7"/>
        <v>4442.2204911293256</v>
      </c>
      <c r="Q18" s="11">
        <f t="shared" si="0"/>
        <v>2510</v>
      </c>
      <c r="R18">
        <f t="shared" si="2"/>
        <v>-0.15690301406682286</v>
      </c>
      <c r="S18">
        <f t="shared" si="3"/>
        <v>-0.1338214477800862</v>
      </c>
      <c r="T18">
        <f t="shared" si="4"/>
        <v>-7.3789084355330534E-2</v>
      </c>
      <c r="U18">
        <f t="shared" si="12"/>
        <v>-0.33335620892999296</v>
      </c>
      <c r="V18">
        <f t="shared" si="13"/>
        <v>-0.44593994457968844</v>
      </c>
      <c r="W18">
        <f t="shared" si="14"/>
        <v>-0.1477707773210456</v>
      </c>
      <c r="X18" s="16">
        <v>1992</v>
      </c>
      <c r="Y18" s="30">
        <f t="shared" si="9"/>
        <v>-0.10305154453288112</v>
      </c>
      <c r="Z18" s="30">
        <f t="shared" si="10"/>
        <v>-8.858592703217949E-2</v>
      </c>
      <c r="AA18" s="30">
        <f t="shared" si="15"/>
        <v>-4.9860721111178119E-2</v>
      </c>
      <c r="AB18" s="30">
        <f t="shared" si="16"/>
        <v>-0.20631205895494975</v>
      </c>
      <c r="AC18" s="30">
        <f t="shared" si="17"/>
        <v>-0.26589412381361965</v>
      </c>
      <c r="AD18" s="30">
        <f t="shared" si="18"/>
        <v>-9.7355867268903995E-2</v>
      </c>
      <c r="AE18" s="60">
        <v>-7.49206158113499E-2</v>
      </c>
      <c r="AF18" s="65">
        <v>-7.3440930711407115E-2</v>
      </c>
      <c r="AG18" s="60">
        <v>-0.10938129042055877</v>
      </c>
      <c r="AH18" s="60">
        <v>-0.11472717133055232</v>
      </c>
      <c r="AI18" s="60">
        <v>-0.11472717133055232</v>
      </c>
      <c r="AJ18" s="60">
        <v>-0.11472717133055232</v>
      </c>
      <c r="AK18" s="60">
        <v>-0.11472717133055232</v>
      </c>
      <c r="AL18" s="60">
        <v>-0.11477642462124105</v>
      </c>
      <c r="AM18" s="60">
        <v>-0.11858531841307729</v>
      </c>
      <c r="AN18" s="60">
        <v>-0.12217615284568328</v>
      </c>
      <c r="AO18" s="60">
        <v>-0.12462034077714013</v>
      </c>
      <c r="AP18" s="60">
        <v>-0.12462034077714013</v>
      </c>
      <c r="AQ18" s="60">
        <v>-0.12509708799011798</v>
      </c>
      <c r="AR18" s="60">
        <v>-0.12509708799011798</v>
      </c>
      <c r="AS18" s="60">
        <v>-0.12159524176865488</v>
      </c>
      <c r="AT18" s="60">
        <v>-0.11888781351094024</v>
      </c>
      <c r="AU18" s="60">
        <v>-0.11889053481245104</v>
      </c>
      <c r="AV18" s="60">
        <v>-0.11889053481245104</v>
      </c>
      <c r="AW18" s="60">
        <v>-0.11400805387491786</v>
      </c>
      <c r="AX18" s="60">
        <v>-0.11393684108796365</v>
      </c>
      <c r="AY18" s="60">
        <v>-0.10690606861186436</v>
      </c>
      <c r="AZ18" s="60">
        <v>-0.10727673848440988</v>
      </c>
      <c r="BA18" s="60">
        <v>-0.10727673848440988</v>
      </c>
      <c r="BB18" s="60">
        <v>-0.10727673848440988</v>
      </c>
      <c r="BC18" s="60">
        <v>-0.10727673848440988</v>
      </c>
    </row>
    <row r="19" spans="1:55">
      <c r="A19" s="12"/>
      <c r="B19" s="16">
        <v>1993</v>
      </c>
      <c r="C19" s="17">
        <v>1740</v>
      </c>
      <c r="D19" s="17">
        <v>3253</v>
      </c>
      <c r="E19" s="17">
        <v>3225</v>
      </c>
      <c r="I19" s="11">
        <f t="shared" si="1"/>
        <v>2985</v>
      </c>
      <c r="J19" s="17">
        <v>2990</v>
      </c>
      <c r="K19" s="17">
        <v>5</v>
      </c>
      <c r="L19" s="17"/>
      <c r="M19" s="16">
        <v>1993</v>
      </c>
      <c r="N19" s="17">
        <f t="shared" si="5"/>
        <v>1803.4212913124188</v>
      </c>
      <c r="O19" s="17">
        <f t="shared" si="6"/>
        <v>3371.5686555398265</v>
      </c>
      <c r="P19" s="17">
        <f t="shared" si="7"/>
        <v>3342.5480830359488</v>
      </c>
      <c r="Q19" s="11">
        <f t="shared" si="0"/>
        <v>2990</v>
      </c>
      <c r="R19">
        <f t="shared" si="2"/>
        <v>-0.25951818093464479</v>
      </c>
      <c r="S19">
        <f t="shared" si="3"/>
        <v>-0.12873378608106439</v>
      </c>
      <c r="T19">
        <f t="shared" si="4"/>
        <v>-0.13054073028411337</v>
      </c>
      <c r="U19">
        <f t="shared" si="12"/>
        <v>-0.76112142834120855</v>
      </c>
      <c r="V19">
        <f t="shared" si="13"/>
        <v>-0.37252282547071824</v>
      </c>
      <c r="W19">
        <f t="shared" si="14"/>
        <v>-0.38818869879919371</v>
      </c>
      <c r="X19" s="16">
        <v>1993</v>
      </c>
      <c r="Y19" s="30">
        <f t="shared" si="9"/>
        <v>-0.16463313840748051</v>
      </c>
      <c r="Z19" s="30">
        <f t="shared" si="10"/>
        <v>-8.5366152869116418E-2</v>
      </c>
      <c r="AA19" s="30">
        <f t="shared" si="15"/>
        <v>-8.6510994802105778E-2</v>
      </c>
      <c r="AB19" s="30">
        <f t="shared" si="16"/>
        <v>-0.40996249252913453</v>
      </c>
      <c r="AC19" s="30">
        <f t="shared" si="17"/>
        <v>-0.22756942605842667</v>
      </c>
      <c r="AD19" s="30">
        <f t="shared" si="18"/>
        <v>-0.2359116858797452</v>
      </c>
      <c r="AE19" s="60">
        <v>-7.49206158113499E-2</v>
      </c>
      <c r="AF19" s="65">
        <v>-7.3440930711407115E-2</v>
      </c>
      <c r="AG19" s="60">
        <v>-0.11061300075892644</v>
      </c>
      <c r="AH19" s="60">
        <v>-0.11591555933514286</v>
      </c>
      <c r="AI19" s="60">
        <v>-0.11591555933514286</v>
      </c>
      <c r="AJ19" s="60">
        <v>-0.11591555933514286</v>
      </c>
      <c r="AK19" s="60">
        <v>-0.11571300147116059</v>
      </c>
      <c r="AL19" s="60">
        <v>-0.11575157888138365</v>
      </c>
      <c r="AM19" s="60">
        <v>-0.11940463254193456</v>
      </c>
      <c r="AN19" s="60">
        <v>-0.11980069074605826</v>
      </c>
      <c r="AO19" s="60">
        <v>-0.12210342114795913</v>
      </c>
      <c r="AP19" s="60">
        <v>-0.12210342114795913</v>
      </c>
      <c r="AQ19" s="60">
        <v>-0.1226402576089991</v>
      </c>
      <c r="AR19" s="60">
        <v>-0.1226402576089991</v>
      </c>
      <c r="AS19" s="60">
        <v>-0.1196039692387264</v>
      </c>
      <c r="AT19" s="60">
        <v>-0.11735767653250107</v>
      </c>
      <c r="AU19" s="60">
        <v>-0.1187324690142475</v>
      </c>
      <c r="AV19" s="60">
        <v>-0.1187324690142475</v>
      </c>
      <c r="AW19" s="60">
        <v>-0.11407707025257585</v>
      </c>
      <c r="AX19" s="60">
        <v>-0.11405719725973229</v>
      </c>
      <c r="AY19" s="60">
        <v>-0.10722222247021773</v>
      </c>
      <c r="AZ19" s="60">
        <v>-0.10692353322576365</v>
      </c>
      <c r="BA19" s="60">
        <v>-0.10692353322576365</v>
      </c>
      <c r="BB19" s="60">
        <v>-0.10692353322576365</v>
      </c>
      <c r="BC19" s="60">
        <v>-0.10692353322576365</v>
      </c>
    </row>
    <row r="20" spans="1:55">
      <c r="A20" s="12"/>
      <c r="B20" s="16">
        <v>1994</v>
      </c>
      <c r="C20" s="17">
        <v>1462</v>
      </c>
      <c r="D20" s="17">
        <v>3011</v>
      </c>
      <c r="E20" s="17">
        <v>3170</v>
      </c>
      <c r="I20" s="11">
        <f t="shared" si="1"/>
        <v>3483</v>
      </c>
      <c r="J20" s="17">
        <v>3490</v>
      </c>
      <c r="K20" s="17">
        <v>7</v>
      </c>
      <c r="L20" s="17"/>
      <c r="M20" s="16">
        <v>1994</v>
      </c>
      <c r="N20" s="17">
        <f t="shared" si="5"/>
        <v>1515.2884643096302</v>
      </c>
      <c r="O20" s="17">
        <f t="shared" si="6"/>
        <v>3120.7479931848811</v>
      </c>
      <c r="P20" s="17">
        <f t="shared" si="7"/>
        <v>3285.5433870461884</v>
      </c>
      <c r="Q20" s="11">
        <f t="shared" si="0"/>
        <v>3490</v>
      </c>
      <c r="R20">
        <f t="shared" si="2"/>
        <v>-0.28664043618997359</v>
      </c>
      <c r="S20">
        <f t="shared" si="3"/>
        <v>-0.14035598657984849</v>
      </c>
      <c r="T20">
        <f t="shared" si="4"/>
        <v>-0.12993654574890692</v>
      </c>
      <c r="U20">
        <f t="shared" si="12"/>
        <v>-0.80696228927704716</v>
      </c>
      <c r="V20">
        <f t="shared" si="13"/>
        <v>-0.38854007843151761</v>
      </c>
      <c r="W20">
        <f t="shared" si="14"/>
        <v>-0.35337555662741116</v>
      </c>
      <c r="X20" s="16">
        <v>1994</v>
      </c>
      <c r="Y20" s="30">
        <f t="shared" si="9"/>
        <v>-0.1801910963232719</v>
      </c>
      <c r="Z20" s="30">
        <f t="shared" si="10"/>
        <v>-9.2704748401986059E-2</v>
      </c>
      <c r="AA20" s="30">
        <f t="shared" si="15"/>
        <v>-8.6128355714413907E-2</v>
      </c>
      <c r="AB20" s="30">
        <f t="shared" si="16"/>
        <v>-0.4284158918047789</v>
      </c>
      <c r="AC20" s="30">
        <f t="shared" si="17"/>
        <v>-0.23609776288847373</v>
      </c>
      <c r="AD20" s="30">
        <f t="shared" si="18"/>
        <v>-0.21724949276176531</v>
      </c>
      <c r="AE20" s="60">
        <v>-7.49206158113499E-2</v>
      </c>
      <c r="AF20" s="65">
        <v>-7.5405629657602335E-2</v>
      </c>
      <c r="AG20" s="60">
        <v>-0.11295279167269245</v>
      </c>
      <c r="AH20" s="60">
        <v>-0.11787076418034326</v>
      </c>
      <c r="AI20" s="60">
        <v>-0.11787076418034326</v>
      </c>
      <c r="AJ20" s="60">
        <v>-0.11787076418034326</v>
      </c>
      <c r="AK20" s="60">
        <v>-0.11765841086028828</v>
      </c>
      <c r="AL20" s="60">
        <v>-0.11767649994865659</v>
      </c>
      <c r="AM20" s="60">
        <v>-0.12093751031085753</v>
      </c>
      <c r="AN20" s="60">
        <v>-0.12468046986126258</v>
      </c>
      <c r="AO20" s="60">
        <v>-0.12687137920066283</v>
      </c>
      <c r="AP20" s="60">
        <v>-0.12687137920066283</v>
      </c>
      <c r="AQ20" s="60">
        <v>-0.12688360784064912</v>
      </c>
      <c r="AR20" s="60">
        <v>-0.12688360784064912</v>
      </c>
      <c r="AS20" s="60">
        <v>-0.12424672753773314</v>
      </c>
      <c r="AT20" s="60">
        <v>-0.12290079097489393</v>
      </c>
      <c r="AU20" s="60">
        <v>-0.12420501214111301</v>
      </c>
      <c r="AV20" s="60">
        <v>-0.125200696476644</v>
      </c>
      <c r="AW20" s="60">
        <v>-0.11899359941030652</v>
      </c>
      <c r="AX20" s="60">
        <v>-0.11890129856287279</v>
      </c>
      <c r="AY20" s="60">
        <v>-0.11054125604762477</v>
      </c>
      <c r="AZ20" s="60">
        <v>-0.10944981211887128</v>
      </c>
      <c r="BA20" s="60">
        <v>-0.10944981211887128</v>
      </c>
      <c r="BB20" s="60">
        <v>-0.10944981211887128</v>
      </c>
      <c r="BC20" s="60">
        <v>-0.10944981211887128</v>
      </c>
    </row>
    <row r="21" spans="1:55">
      <c r="A21" s="12"/>
      <c r="B21" s="16">
        <v>1995</v>
      </c>
      <c r="C21" s="17">
        <v>2102</v>
      </c>
      <c r="D21" s="17">
        <v>2752</v>
      </c>
      <c r="E21" s="17">
        <v>2923</v>
      </c>
      <c r="H21">
        <v>4778</v>
      </c>
      <c r="I21" s="11">
        <f t="shared" si="1"/>
        <v>4768</v>
      </c>
      <c r="J21" s="17">
        <v>4780</v>
      </c>
      <c r="K21" s="17">
        <v>12</v>
      </c>
      <c r="L21" s="17"/>
      <c r="M21" s="16">
        <v>1995</v>
      </c>
      <c r="N21" s="17">
        <f t="shared" si="5"/>
        <v>2178.6158358268417</v>
      </c>
      <c r="O21" s="17">
        <f t="shared" si="6"/>
        <v>2852.3076975240097</v>
      </c>
      <c r="P21" s="17">
        <f t="shared" si="7"/>
        <v>3029.5404796012645</v>
      </c>
      <c r="Q21" s="11">
        <f t="shared" si="0"/>
        <v>4780</v>
      </c>
      <c r="R21">
        <f t="shared" si="2"/>
        <v>-0.20036291019615715</v>
      </c>
      <c r="S21">
        <f t="shared" si="3"/>
        <v>-0.14907369735843226</v>
      </c>
      <c r="T21">
        <f t="shared" si="4"/>
        <v>-0.13759856048290819</v>
      </c>
      <c r="U21">
        <f t="shared" si="12"/>
        <v>-0.40757751315998492</v>
      </c>
      <c r="V21">
        <f t="shared" si="13"/>
        <v>-0.36765064914214896</v>
      </c>
      <c r="W21">
        <f t="shared" si="14"/>
        <v>-0.33393460866587077</v>
      </c>
      <c r="X21" s="16">
        <v>1995</v>
      </c>
      <c r="Y21" s="30">
        <f t="shared" si="9"/>
        <v>-0.12966839631331128</v>
      </c>
      <c r="Z21" s="30">
        <f t="shared" si="10"/>
        <v>-9.8170691045818104E-2</v>
      </c>
      <c r="AA21" s="30">
        <f t="shared" si="15"/>
        <v>-9.0968974794396806E-2</v>
      </c>
      <c r="AB21" s="30">
        <f t="shared" si="16"/>
        <v>-0.24611180473160987</v>
      </c>
      <c r="AC21" s="30">
        <f t="shared" si="17"/>
        <v>-0.22495641374711461</v>
      </c>
      <c r="AD21" s="30">
        <f t="shared" si="18"/>
        <v>-0.20663019748782874</v>
      </c>
      <c r="AE21" s="60">
        <v>-8.39403477859334E-2</v>
      </c>
      <c r="AF21" s="65">
        <v>-7.7680727763135393E-2</v>
      </c>
      <c r="AG21" s="60">
        <v>-0.11902615227991231</v>
      </c>
      <c r="AH21" s="60">
        <v>-0.12374464910575345</v>
      </c>
      <c r="AI21" s="60">
        <v>-0.12374464910575345</v>
      </c>
      <c r="AJ21" s="60">
        <v>-0.12374464910575345</v>
      </c>
      <c r="AK21" s="60">
        <v>-0.12347027510459907</v>
      </c>
      <c r="AL21" s="60">
        <v>-0.12343626140929786</v>
      </c>
      <c r="AM21" s="60">
        <v>-0.1255677518085806</v>
      </c>
      <c r="AN21" s="60">
        <v>-0.12849768494530189</v>
      </c>
      <c r="AO21" s="60">
        <v>-0.13055321604916359</v>
      </c>
      <c r="AP21" s="60">
        <v>-0.13050428352782495</v>
      </c>
      <c r="AQ21" s="60">
        <v>-0.13036658669164236</v>
      </c>
      <c r="AR21" s="60">
        <v>-0.13036658669164236</v>
      </c>
      <c r="AS21" s="60">
        <v>-0.12745420567633148</v>
      </c>
      <c r="AT21" s="60">
        <v>-0.12565793126014835</v>
      </c>
      <c r="AU21" s="60">
        <v>-0.12689338658311033</v>
      </c>
      <c r="AV21" s="60">
        <v>-0.12784330012295309</v>
      </c>
      <c r="AW21" s="60">
        <v>-0.12133604624216598</v>
      </c>
      <c r="AX21" s="60">
        <v>-0.12288885032488828</v>
      </c>
      <c r="AY21" s="60">
        <v>-0.11314361115572524</v>
      </c>
      <c r="AZ21" s="60">
        <v>-0.11196628019340193</v>
      </c>
      <c r="BA21" s="60">
        <v>-0.11196628019340193</v>
      </c>
      <c r="BB21" s="60">
        <v>-0.11196628019340193</v>
      </c>
      <c r="BC21" s="60">
        <v>-0.11196628019340193</v>
      </c>
    </row>
    <row r="22" spans="1:55">
      <c r="A22" s="12"/>
      <c r="B22" s="16">
        <v>1996</v>
      </c>
      <c r="C22" s="17">
        <v>2163</v>
      </c>
      <c r="D22" s="17">
        <v>2618</v>
      </c>
      <c r="E22" s="17">
        <v>2848</v>
      </c>
      <c r="H22">
        <v>6070</v>
      </c>
      <c r="I22" s="11">
        <f t="shared" si="1"/>
        <v>6071</v>
      </c>
      <c r="J22" s="17">
        <v>6100</v>
      </c>
      <c r="K22" s="17">
        <v>29</v>
      </c>
      <c r="L22" s="17"/>
      <c r="M22" s="16">
        <v>1996</v>
      </c>
      <c r="N22" s="17">
        <f t="shared" si="5"/>
        <v>2241.8392259245761</v>
      </c>
      <c r="O22" s="17">
        <f t="shared" si="6"/>
        <v>2713.4235291125933</v>
      </c>
      <c r="P22" s="17">
        <f t="shared" si="7"/>
        <v>2951.8068032515916</v>
      </c>
      <c r="Q22" s="11">
        <f t="shared" si="0"/>
        <v>6100</v>
      </c>
      <c r="R22">
        <f t="shared" si="2"/>
        <v>-0.18627110669231578</v>
      </c>
      <c r="S22">
        <f t="shared" si="3"/>
        <v>-0.15154149451884011</v>
      </c>
      <c r="T22">
        <f t="shared" si="4"/>
        <v>-0.13622336660080098</v>
      </c>
      <c r="U22">
        <f t="shared" si="12"/>
        <v>-0.33601200064214765</v>
      </c>
      <c r="V22">
        <f t="shared" si="13"/>
        <v>-0.34543425923789262</v>
      </c>
      <c r="W22">
        <f t="shared" si="14"/>
        <v>-0.30293863528847853</v>
      </c>
      <c r="X22" s="16">
        <v>1996</v>
      </c>
      <c r="Y22" s="30">
        <f t="shared" si="9"/>
        <v>-0.12112560990454069</v>
      </c>
      <c r="Z22" s="30">
        <f t="shared" si="10"/>
        <v>-9.9711993532932586E-2</v>
      </c>
      <c r="AA22" s="30">
        <f t="shared" si="15"/>
        <v>-9.0102062619251244E-2</v>
      </c>
      <c r="AB22" s="30">
        <f t="shared" si="16"/>
        <v>-0.20777177902415489</v>
      </c>
      <c r="AC22" s="30">
        <f t="shared" si="17"/>
        <v>-0.21292897185101156</v>
      </c>
      <c r="AD22" s="30">
        <f t="shared" si="18"/>
        <v>-0.18940040217500287</v>
      </c>
      <c r="AE22" s="60">
        <v>-8.39403477859334E-2</v>
      </c>
      <c r="AF22" s="65">
        <v>-7.7284562772129362E-2</v>
      </c>
      <c r="AG22" s="60">
        <v>-0.12135916965617533</v>
      </c>
      <c r="AH22" s="60">
        <v>-0.12576440558838431</v>
      </c>
      <c r="AI22" s="60">
        <v>-0.12576440558838431</v>
      </c>
      <c r="AJ22" s="60">
        <v>-0.12576440558838431</v>
      </c>
      <c r="AK22" s="60">
        <v>-0.12548509664987195</v>
      </c>
      <c r="AL22" s="60">
        <v>-0.12543648090588033</v>
      </c>
      <c r="AM22" s="60">
        <v>-0.12726925720242621</v>
      </c>
      <c r="AN22" s="60">
        <v>-0.12933558290923397</v>
      </c>
      <c r="AO22" s="60">
        <v>-0.13291172050515487</v>
      </c>
      <c r="AP22" s="60">
        <v>-0.13359165608184853</v>
      </c>
      <c r="AQ22" s="60">
        <v>-0.13283486370157505</v>
      </c>
      <c r="AR22" s="60">
        <v>-0.13283486370157505</v>
      </c>
      <c r="AS22" s="60">
        <v>-0.13078695842008126</v>
      </c>
      <c r="AT22" s="60">
        <v>-0.12834703108782064</v>
      </c>
      <c r="AU22" s="60">
        <v>-0.12938550911475011</v>
      </c>
      <c r="AV22" s="60">
        <v>-0.1302750147634818</v>
      </c>
      <c r="AW22" s="60">
        <v>-0.12386390080210641</v>
      </c>
      <c r="AX22" s="60">
        <v>-0.12530479913096892</v>
      </c>
      <c r="AY22" s="60">
        <v>-0.11463433837893944</v>
      </c>
      <c r="AZ22" s="60">
        <v>-0.11333140559663613</v>
      </c>
      <c r="BA22" s="60">
        <v>-0.1131523382645474</v>
      </c>
      <c r="BB22" s="60">
        <v>-0.1131523382645474</v>
      </c>
      <c r="BC22" s="60">
        <v>-0.1131523382645474</v>
      </c>
    </row>
    <row r="23" spans="1:55">
      <c r="A23" s="12"/>
      <c r="B23" s="16">
        <v>1997</v>
      </c>
      <c r="C23" s="17">
        <v>2389</v>
      </c>
      <c r="D23" s="17">
        <v>2477</v>
      </c>
      <c r="E23" s="17">
        <v>2815</v>
      </c>
      <c r="H23">
        <v>7644</v>
      </c>
      <c r="I23" s="11">
        <f t="shared" si="1"/>
        <v>7571</v>
      </c>
      <c r="J23" s="17">
        <v>7600</v>
      </c>
      <c r="K23" s="17">
        <v>29</v>
      </c>
      <c r="L23" s="17"/>
      <c r="M23" s="16">
        <v>1997</v>
      </c>
      <c r="N23" s="17">
        <f t="shared" si="5"/>
        <v>2476.0767039915913</v>
      </c>
      <c r="O23" s="17">
        <f t="shared" si="6"/>
        <v>2567.2842175752075</v>
      </c>
      <c r="P23" s="17">
        <f t="shared" si="7"/>
        <v>2917.6039856577354</v>
      </c>
      <c r="Q23" s="11">
        <f t="shared" si="0"/>
        <v>7600</v>
      </c>
      <c r="R23">
        <f t="shared" si="2"/>
        <v>-0.16172475207685741</v>
      </c>
      <c r="S23">
        <f t="shared" si="3"/>
        <v>-0.15539746383323877</v>
      </c>
      <c r="T23">
        <f t="shared" si="4"/>
        <v>-0.13302323061884166</v>
      </c>
      <c r="U23">
        <f t="shared" si="12"/>
        <v>-0.24974490494078283</v>
      </c>
      <c r="V23">
        <f t="shared" si="13"/>
        <v>-0.33518478918547889</v>
      </c>
      <c r="W23">
        <f t="shared" si="14"/>
        <v>-0.27557820631463048</v>
      </c>
      <c r="X23" s="16">
        <v>1997</v>
      </c>
      <c r="Y23" s="30">
        <f t="shared" si="9"/>
        <v>-0.10604429849791375</v>
      </c>
      <c r="Z23" s="30">
        <f t="shared" si="10"/>
        <v>-0.10211502934355643</v>
      </c>
      <c r="AA23" s="30">
        <f t="shared" si="15"/>
        <v>-8.8081518526835989E-2</v>
      </c>
      <c r="AB23" s="30">
        <f t="shared" si="16"/>
        <v>-0.15895488562387128</v>
      </c>
      <c r="AC23" s="30">
        <f t="shared" si="17"/>
        <v>-0.20731740151727462</v>
      </c>
      <c r="AD23" s="30">
        <f t="shared" si="18"/>
        <v>-0.17388084195469289</v>
      </c>
      <c r="AE23" s="60">
        <v>-8.39403477859334E-2</v>
      </c>
      <c r="AF23" s="65">
        <v>-7.833075835726333E-2</v>
      </c>
      <c r="AG23" s="60">
        <v>-0.12171129575314621</v>
      </c>
      <c r="AH23" s="60">
        <v>-0.12596628425900946</v>
      </c>
      <c r="AI23" s="60">
        <v>-0.12596628425900946</v>
      </c>
      <c r="AJ23" s="60">
        <v>-0.12596628425900946</v>
      </c>
      <c r="AK23" s="60">
        <v>-0.12569413850249689</v>
      </c>
      <c r="AL23" s="60">
        <v>-0.12538166923088101</v>
      </c>
      <c r="AM23" s="60">
        <v>-0.12751603006303514</v>
      </c>
      <c r="AN23" s="60">
        <v>-0.13029669095237173</v>
      </c>
      <c r="AO23" s="60">
        <v>-0.13363733378722364</v>
      </c>
      <c r="AP23" s="60">
        <v>-0.1342101955791758</v>
      </c>
      <c r="AQ23" s="60">
        <v>-0.13258194209302632</v>
      </c>
      <c r="AR23" s="60">
        <v>-0.13258194209302632</v>
      </c>
      <c r="AS23" s="60">
        <v>-0.13053429456973253</v>
      </c>
      <c r="AT23" s="60">
        <v>-0.13016418048044609</v>
      </c>
      <c r="AU23" s="60">
        <v>-0.1312547447864455</v>
      </c>
      <c r="AV23" s="60">
        <v>-0.1320812467394934</v>
      </c>
      <c r="AW23" s="60">
        <v>-0.12477549209344863</v>
      </c>
      <c r="AX23" s="60">
        <v>-0.12609357924300335</v>
      </c>
      <c r="AY23" s="60">
        <v>-0.11648667257514744</v>
      </c>
      <c r="AZ23" s="60">
        <v>-0.11515911188795869</v>
      </c>
      <c r="BA23" s="60">
        <v>-0.11498204836022474</v>
      </c>
      <c r="BB23" s="60">
        <v>-0.11495307805304278</v>
      </c>
      <c r="BC23" s="60">
        <v>-0.11495307805304278</v>
      </c>
    </row>
    <row r="24" spans="1:55">
      <c r="A24" s="12"/>
      <c r="B24" s="16">
        <v>1998</v>
      </c>
      <c r="C24" s="17">
        <v>1475</v>
      </c>
      <c r="D24" s="17">
        <v>2461</v>
      </c>
      <c r="E24" s="17">
        <v>2672</v>
      </c>
      <c r="H24">
        <v>9982.1</v>
      </c>
      <c r="I24" s="11">
        <f t="shared" si="1"/>
        <v>10168</v>
      </c>
      <c r="J24" s="17">
        <v>10200</v>
      </c>
      <c r="K24" s="17">
        <v>32</v>
      </c>
      <c r="L24" s="17"/>
      <c r="M24" s="16">
        <v>1998</v>
      </c>
      <c r="N24" s="17">
        <f t="shared" si="5"/>
        <v>1528.7623015435734</v>
      </c>
      <c r="O24" s="17">
        <f t="shared" si="6"/>
        <v>2550.7010332872778</v>
      </c>
      <c r="P24" s="17">
        <f t="shared" si="7"/>
        <v>2769.3917760843583</v>
      </c>
      <c r="Q24" s="11">
        <f t="shared" si="0"/>
        <v>10200</v>
      </c>
      <c r="R24">
        <f t="shared" si="2"/>
        <v>-0.23402748960626246</v>
      </c>
      <c r="S24">
        <f t="shared" si="3"/>
        <v>-0.14886910839225889</v>
      </c>
      <c r="T24">
        <f t="shared" si="4"/>
        <v>-0.13518489142453877</v>
      </c>
      <c r="U24">
        <f t="shared" si="12"/>
        <v>-0.42725498723125738</v>
      </c>
      <c r="V24">
        <f t="shared" si="13"/>
        <v>-0.2951670643643986</v>
      </c>
      <c r="W24">
        <f t="shared" si="14"/>
        <v>-0.26300495533399676</v>
      </c>
      <c r="X24" s="16">
        <v>1998</v>
      </c>
      <c r="Y24" s="30">
        <f t="shared" si="9"/>
        <v>-0.14974204119700563</v>
      </c>
      <c r="Z24" s="30">
        <f t="shared" si="10"/>
        <v>-9.8042793324070732E-2</v>
      </c>
      <c r="AA24" s="30">
        <f t="shared" si="15"/>
        <v>-8.9446867616030712E-2</v>
      </c>
      <c r="AB24" s="30">
        <f t="shared" si="16"/>
        <v>-0.25632457033150169</v>
      </c>
      <c r="AC24" s="30">
        <f t="shared" si="17"/>
        <v>-0.18502204766618147</v>
      </c>
      <c r="AD24" s="30">
        <f t="shared" si="18"/>
        <v>-0.16664965521728503</v>
      </c>
      <c r="AE24" s="60">
        <v>-7.3154939207472625E-2</v>
      </c>
      <c r="AF24" s="65">
        <v>-7.5111957733425605E-2</v>
      </c>
      <c r="AG24" s="60">
        <v>-0.12427035621484717</v>
      </c>
      <c r="AH24" s="60">
        <v>-0.12822635609150679</v>
      </c>
      <c r="AI24" s="60">
        <v>-0.12822635609150679</v>
      </c>
      <c r="AJ24" s="60">
        <v>-0.12822635609150679</v>
      </c>
      <c r="AK24" s="60">
        <v>-0.12794991505077502</v>
      </c>
      <c r="AL24" s="60">
        <v>-0.12761916056245171</v>
      </c>
      <c r="AM24" s="60">
        <v>-0.13225672986389458</v>
      </c>
      <c r="AN24" s="60">
        <v>-0.1368288767348752</v>
      </c>
      <c r="AO24" s="60">
        <v>-0.13993925410171459</v>
      </c>
      <c r="AP24" s="60">
        <v>-0.14040699884418339</v>
      </c>
      <c r="AQ24" s="60">
        <v>-0.13822117295355385</v>
      </c>
      <c r="AR24" s="60">
        <v>-0.13822117295355385</v>
      </c>
      <c r="AS24" s="60">
        <v>-0.13595638250827558</v>
      </c>
      <c r="AT24" s="60">
        <v>-0.1354193139205585</v>
      </c>
      <c r="AU24" s="60">
        <v>-0.1363772186127189</v>
      </c>
      <c r="AV24" s="60">
        <v>-0.13714863614092399</v>
      </c>
      <c r="AW24" s="60">
        <v>-0.12918041643139921</v>
      </c>
      <c r="AX24" s="60">
        <v>-0.13113115005963016</v>
      </c>
      <c r="AY24" s="60">
        <v>-0.1207118902057267</v>
      </c>
      <c r="AZ24" s="60">
        <v>-0.11926010844327761</v>
      </c>
      <c r="BA24" s="60">
        <v>-0.11907747156524484</v>
      </c>
      <c r="BB24" s="60">
        <v>-0.11904264204110904</v>
      </c>
      <c r="BC24" s="60">
        <v>-0.11904264204110904</v>
      </c>
    </row>
    <row r="25" spans="1:55">
      <c r="A25" s="12"/>
      <c r="B25" s="16">
        <v>1999</v>
      </c>
      <c r="C25" s="17">
        <v>1477</v>
      </c>
      <c r="D25" s="17">
        <v>2297</v>
      </c>
      <c r="E25" s="17">
        <v>2686</v>
      </c>
      <c r="H25">
        <v>13468.8</v>
      </c>
      <c r="I25" s="11">
        <f t="shared" si="1"/>
        <v>13568</v>
      </c>
      <c r="J25" s="17">
        <v>13600</v>
      </c>
      <c r="K25" s="17">
        <v>32</v>
      </c>
      <c r="L25" s="17"/>
      <c r="M25" s="16">
        <v>1999</v>
      </c>
      <c r="N25" s="17">
        <f t="shared" si="5"/>
        <v>1530.8351995795647</v>
      </c>
      <c r="O25" s="17">
        <f t="shared" si="6"/>
        <v>2380.723394335992</v>
      </c>
      <c r="P25" s="17">
        <f t="shared" si="7"/>
        <v>2783.9020623362971</v>
      </c>
      <c r="Q25" s="11">
        <f t="shared" si="0"/>
        <v>13600</v>
      </c>
      <c r="R25">
        <f t="shared" si="2"/>
        <v>-0.22312400010563535</v>
      </c>
      <c r="S25">
        <f t="shared" si="3"/>
        <v>-0.15301851062607905</v>
      </c>
      <c r="T25">
        <f t="shared" si="4"/>
        <v>-0.12818116581461314</v>
      </c>
      <c r="U25">
        <f t="shared" si="12"/>
        <v>-0.37927977617687247</v>
      </c>
      <c r="V25">
        <f>LOG(O25/$O$11)/LOG($Q25/$Q$11)</f>
        <v>-0.2890092342738661</v>
      </c>
      <c r="W25">
        <f t="shared" si="14"/>
        <v>-0.23177742246740279</v>
      </c>
      <c r="X25" s="16">
        <v>1999</v>
      </c>
      <c r="Y25" s="30">
        <f t="shared" si="9"/>
        <v>-0.14329168275307624</v>
      </c>
      <c r="Z25" s="30">
        <f t="shared" si="10"/>
        <v>-0.1006332273310474</v>
      </c>
      <c r="AA25" s="30">
        <f t="shared" si="15"/>
        <v>-8.5015737845137607E-2</v>
      </c>
      <c r="AB25" s="30">
        <f t="shared" si="16"/>
        <v>-0.23117869331559826</v>
      </c>
      <c r="AC25" s="30">
        <f t="shared" si="17"/>
        <v>-0.18153605717703769</v>
      </c>
      <c r="AD25" s="30">
        <f t="shared" si="18"/>
        <v>-0.14841492070001905</v>
      </c>
      <c r="AE25" s="60">
        <v>-7.511613831064734E-2</v>
      </c>
      <c r="AF25" s="65">
        <v>-7.6282290482585058E-2</v>
      </c>
      <c r="AG25" s="60">
        <v>-0.1289830562615264</v>
      </c>
      <c r="AH25" s="60">
        <v>-0.13274274025353616</v>
      </c>
      <c r="AI25" s="60">
        <v>-0.13274274025353616</v>
      </c>
      <c r="AJ25" s="60">
        <v>-0.13274274025353616</v>
      </c>
      <c r="AK25" s="60">
        <v>-0.13243547662250055</v>
      </c>
      <c r="AL25" s="60">
        <v>-0.13204515171615661</v>
      </c>
      <c r="AM25" s="60">
        <v>-0.13604861464325535</v>
      </c>
      <c r="AN25" s="60">
        <v>-0.13987324922620603</v>
      </c>
      <c r="AO25" s="60">
        <v>-0.142845774409182</v>
      </c>
      <c r="AP25" s="60">
        <v>-0.14460574236413004</v>
      </c>
      <c r="AQ25" s="60">
        <v>-0.14206526437803091</v>
      </c>
      <c r="AR25" s="60">
        <v>-0.14206526437803091</v>
      </c>
      <c r="AS25" s="60">
        <v>-0.14280274198556864</v>
      </c>
      <c r="AT25" s="60">
        <v>-0.14137813942686306</v>
      </c>
      <c r="AU25" s="60">
        <v>-0.14223432449802553</v>
      </c>
      <c r="AV25" s="60">
        <v>-0.14297657357231264</v>
      </c>
      <c r="AW25" s="60">
        <v>-0.13408518068094311</v>
      </c>
      <c r="AX25" s="60">
        <v>-0.13592411103149094</v>
      </c>
      <c r="AY25" s="60">
        <v>-0.12311126475285006</v>
      </c>
      <c r="AZ25" s="60">
        <v>-0.1206614646244385</v>
      </c>
      <c r="BA25" s="60">
        <v>-0.12048429617566314</v>
      </c>
      <c r="BB25" s="60">
        <v>-0.12044904802068301</v>
      </c>
      <c r="BC25" s="60">
        <v>-0.12044904802068301</v>
      </c>
    </row>
    <row r="26" spans="1:55">
      <c r="A26" s="12"/>
      <c r="B26" s="16">
        <v>2000</v>
      </c>
      <c r="C26" s="17">
        <v>993</v>
      </c>
      <c r="D26" s="17">
        <v>2244</v>
      </c>
      <c r="E26" s="17">
        <v>2531</v>
      </c>
      <c r="F26">
        <v>16.874775</v>
      </c>
      <c r="G26">
        <f>F26*1000</f>
        <v>16874.775000000001</v>
      </c>
      <c r="H26">
        <v>17933.5</v>
      </c>
      <c r="I26" s="11">
        <f t="shared" si="1"/>
        <v>17364</v>
      </c>
      <c r="J26" s="17">
        <v>17400</v>
      </c>
      <c r="K26" s="17">
        <v>36</v>
      </c>
      <c r="L26" s="17"/>
      <c r="M26" s="16">
        <v>2000</v>
      </c>
      <c r="N26" s="17">
        <f t="shared" si="5"/>
        <v>1029.1938748696734</v>
      </c>
      <c r="O26" s="17">
        <f t="shared" si="6"/>
        <v>2325.7915963822229</v>
      </c>
      <c r="P26" s="17">
        <f t="shared" si="7"/>
        <v>2623.2524645469725</v>
      </c>
      <c r="Q26" s="11">
        <f t="shared" si="0"/>
        <v>17400</v>
      </c>
      <c r="R26">
        <f t="shared" si="2"/>
        <v>-0.27538396945091409</v>
      </c>
      <c r="S26">
        <f t="shared" si="3"/>
        <v>-0.15082460365596898</v>
      </c>
      <c r="T26">
        <f t="shared" si="4"/>
        <v>-0.13243681688394984</v>
      </c>
      <c r="U26">
        <f t="shared" si="12"/>
        <v>-0.48630074933133832</v>
      </c>
      <c r="V26">
        <f t="shared" si="13"/>
        <v>-0.2721344833748483</v>
      </c>
      <c r="W26">
        <f>LOG(P26/$P$11)/LOG($Q26/$Q$11)</f>
        <v>-0.23259830251144306</v>
      </c>
      <c r="X26" s="16">
        <v>2000</v>
      </c>
      <c r="Y26" s="30">
        <f t="shared" si="9"/>
        <v>-0.17376961013356362</v>
      </c>
      <c r="Z26" s="30">
        <f t="shared" si="10"/>
        <v>-9.9264519458893474E-2</v>
      </c>
      <c r="AA26" s="30">
        <f t="shared" si="15"/>
        <v>-8.7710774741948772E-2</v>
      </c>
      <c r="AB26" s="30">
        <f t="shared" si="16"/>
        <v>-0.28614683803461038</v>
      </c>
      <c r="AC26" s="30">
        <f t="shared" si="17"/>
        <v>-0.17190653446323123</v>
      </c>
      <c r="AD26" s="30">
        <f t="shared" si="18"/>
        <v>-0.14889932685590446</v>
      </c>
      <c r="AE26" s="60">
        <v>-7.511613831064734E-2</v>
      </c>
      <c r="AF26" s="65">
        <v>-7.609132684079345E-2</v>
      </c>
      <c r="AG26" s="60">
        <v>-0.12270043796458285</v>
      </c>
      <c r="AH26" s="60">
        <v>-0.12599588699363673</v>
      </c>
      <c r="AI26" s="60">
        <v>-0.12599588699363673</v>
      </c>
      <c r="AJ26" s="60">
        <v>-0.12599588699363673</v>
      </c>
      <c r="AK26" s="60">
        <v>-0.12578411134423384</v>
      </c>
      <c r="AL26" s="60">
        <v>-0.12553894672195864</v>
      </c>
      <c r="AM26" s="60">
        <v>-0.13043319677557219</v>
      </c>
      <c r="AN26" s="60">
        <v>-0.13596491178443326</v>
      </c>
      <c r="AO26" s="60">
        <v>-0.13872183569311369</v>
      </c>
      <c r="AP26" s="60">
        <v>-0.14038240817341574</v>
      </c>
      <c r="AQ26" s="60">
        <v>-0.13770466655830804</v>
      </c>
      <c r="AR26" s="60">
        <v>-0.13770466655830804</v>
      </c>
      <c r="AS26" s="60">
        <v>-0.14040186444429581</v>
      </c>
      <c r="AT26" s="60">
        <v>-0.13937123857669365</v>
      </c>
      <c r="AU26" s="60">
        <v>-0.14019021117086616</v>
      </c>
      <c r="AV26" s="60">
        <v>-0.14088236695822454</v>
      </c>
      <c r="AW26" s="60">
        <v>-0.13299813041231456</v>
      </c>
      <c r="AX26" s="60">
        <v>-0.13619103348384531</v>
      </c>
      <c r="AY26" s="60">
        <v>-0.12414829510551439</v>
      </c>
      <c r="AZ26" s="60">
        <v>-0.1216144642583763</v>
      </c>
      <c r="BA26" s="60">
        <v>-0.12144570443295999</v>
      </c>
      <c r="BB26" s="60">
        <v>-0.12141011141131797</v>
      </c>
      <c r="BC26" s="60">
        <v>-0.12141011141131797</v>
      </c>
    </row>
    <row r="27" spans="1:55">
      <c r="A27" s="12"/>
      <c r="B27" s="16">
        <v>2001</v>
      </c>
      <c r="C27" s="17">
        <v>1188</v>
      </c>
      <c r="D27" s="17">
        <v>2100</v>
      </c>
      <c r="E27" s="17">
        <v>3277</v>
      </c>
      <c r="F27">
        <v>23.892894999999999</v>
      </c>
      <c r="G27">
        <f>F27*1000</f>
        <v>23892.895</v>
      </c>
      <c r="I27" s="11">
        <f t="shared" si="1"/>
        <v>23814</v>
      </c>
      <c r="J27" s="17">
        <v>23900</v>
      </c>
      <c r="K27" s="17">
        <v>86</v>
      </c>
      <c r="L27" s="17"/>
      <c r="M27" s="16">
        <v>2001</v>
      </c>
      <c r="N27" s="17">
        <f t="shared" si="5"/>
        <v>1231.301433378824</v>
      </c>
      <c r="O27" s="17">
        <f t="shared" si="6"/>
        <v>2176.5429377908504</v>
      </c>
      <c r="P27" s="17">
        <f t="shared" si="7"/>
        <v>3396.443431971722</v>
      </c>
      <c r="Q27" s="11">
        <f t="shared" si="0"/>
        <v>23900</v>
      </c>
      <c r="R27">
        <f t="shared" si="2"/>
        <v>-0.23652131629803408</v>
      </c>
      <c r="S27">
        <f t="shared" si="3"/>
        <v>-0.15351297897849248</v>
      </c>
      <c r="T27">
        <f t="shared" si="4"/>
        <v>-8.8671550703566901E-2</v>
      </c>
      <c r="U27">
        <f t="shared" si="12"/>
        <v>-0.38051644837367415</v>
      </c>
      <c r="V27">
        <f t="shared" si="13"/>
        <v>-0.26577601610535961</v>
      </c>
      <c r="W27">
        <f t="shared" si="14"/>
        <v>-0.12729249292792824</v>
      </c>
      <c r="X27" s="16">
        <v>2001</v>
      </c>
      <c r="Y27" s="30">
        <f t="shared" si="9"/>
        <v>-0.15121051813876185</v>
      </c>
      <c r="Z27" s="30">
        <f t="shared" si="10"/>
        <v>-0.10094142289065433</v>
      </c>
      <c r="AA27" s="30">
        <f t="shared" si="15"/>
        <v>-5.9611729582910944E-2</v>
      </c>
      <c r="AB27" s="30">
        <f t="shared" si="16"/>
        <v>-0.23183744136799744</v>
      </c>
      <c r="AC27" s="30">
        <f t="shared" si="17"/>
        <v>-0.16824877910682645</v>
      </c>
      <c r="AD27" s="30">
        <f t="shared" si="18"/>
        <v>-8.4451951204371323E-2</v>
      </c>
      <c r="AE27" s="60">
        <v>-7.4817822342307272E-2</v>
      </c>
      <c r="AF27" s="65">
        <v>-8.6482138387115937E-2</v>
      </c>
      <c r="AG27" s="60">
        <v>-0.1308075114501791</v>
      </c>
      <c r="AH27" s="60">
        <v>-0.13376450272068152</v>
      </c>
      <c r="AI27" s="60">
        <v>-0.13376450272068152</v>
      </c>
      <c r="AJ27" s="60">
        <v>-0.12924794158883135</v>
      </c>
      <c r="AK27" s="60">
        <v>-0.12901501172947183</v>
      </c>
      <c r="AL27" s="60">
        <v>-0.12876200825751305</v>
      </c>
      <c r="AM27" s="60">
        <v>-0.13308742028354459</v>
      </c>
      <c r="AN27" s="60">
        <v>-0.13664969136654681</v>
      </c>
      <c r="AO27" s="60">
        <v>-0.13909540740744475</v>
      </c>
      <c r="AP27" s="60">
        <v>-0.14056846814702861</v>
      </c>
      <c r="AQ27" s="60">
        <v>-0.13778715515992268</v>
      </c>
      <c r="AR27" s="60">
        <v>-0.13778715515992268</v>
      </c>
      <c r="AS27" s="60">
        <v>-0.13956352176663056</v>
      </c>
      <c r="AT27" s="60">
        <v>-0.13870336784066439</v>
      </c>
      <c r="AU27" s="60">
        <v>-0.13945139774545667</v>
      </c>
      <c r="AV27" s="60">
        <v>-0.14007836270914209</v>
      </c>
      <c r="AW27" s="60">
        <v>-0.13286307067814085</v>
      </c>
      <c r="AX27" s="60">
        <v>-0.13591354375398457</v>
      </c>
      <c r="AY27" s="60">
        <v>-0.12283833293006419</v>
      </c>
      <c r="AZ27" s="60">
        <v>-0.12130359961099701</v>
      </c>
      <c r="BA27" s="60">
        <v>-0.12115246116879375</v>
      </c>
      <c r="BB27" s="60">
        <v>-0.12112096619895618</v>
      </c>
      <c r="BC27" s="60">
        <v>-0.12112096619895618</v>
      </c>
    </row>
    <row r="28" spans="1:55">
      <c r="A28" s="12"/>
      <c r="B28" s="16">
        <v>2002</v>
      </c>
      <c r="C28" s="17">
        <v>1084</v>
      </c>
      <c r="D28" s="17">
        <v>2080</v>
      </c>
      <c r="E28" s="17">
        <v>2451</v>
      </c>
      <c r="F28">
        <v>30.493342999999999</v>
      </c>
      <c r="G28">
        <f t="shared" ref="G28:G48" si="19">F28*1000</f>
        <v>30493.343000000001</v>
      </c>
      <c r="I28" s="11">
        <f t="shared" si="1"/>
        <v>30844</v>
      </c>
      <c r="J28" s="17">
        <v>31100</v>
      </c>
      <c r="K28" s="17">
        <v>256</v>
      </c>
      <c r="L28" s="17"/>
      <c r="M28" s="16">
        <v>2002</v>
      </c>
      <c r="N28" s="17">
        <f t="shared" si="5"/>
        <v>1123.5107355072771</v>
      </c>
      <c r="O28" s="17">
        <f t="shared" si="6"/>
        <v>2155.8139574309375</v>
      </c>
      <c r="P28" s="17">
        <f t="shared" si="7"/>
        <v>2540.3365431073207</v>
      </c>
      <c r="Q28" s="11">
        <f t="shared" si="0"/>
        <v>31100</v>
      </c>
      <c r="R28">
        <f t="shared" si="2"/>
        <v>-0.24063722309125932</v>
      </c>
      <c r="S28">
        <f t="shared" si="3"/>
        <v>-0.14918311009748825</v>
      </c>
      <c r="T28">
        <f t="shared" si="4"/>
        <v>-0.12615108641631276</v>
      </c>
      <c r="U28">
        <f t="shared" si="12"/>
        <v>-0.37800347888110142</v>
      </c>
      <c r="V28">
        <f t="shared" si="13"/>
        <v>-0.24809676126678831</v>
      </c>
      <c r="W28">
        <f t="shared" si="14"/>
        <v>-0.20247012040195966</v>
      </c>
      <c r="X28" s="16">
        <v>2002</v>
      </c>
      <c r="Y28" s="30">
        <f>-(1-2^R28)</f>
        <v>-0.15362860347380092</v>
      </c>
      <c r="Z28" s="30">
        <f t="shared" si="10"/>
        <v>-9.823908240405177E-2</v>
      </c>
      <c r="AA28" s="30">
        <f t="shared" si="15"/>
        <v>-8.3727317119229761E-2</v>
      </c>
      <c r="AB28" s="30">
        <f t="shared" si="16"/>
        <v>-0.23049824548035125</v>
      </c>
      <c r="AC28" s="30">
        <f t="shared" si="17"/>
        <v>-0.15799352149094026</v>
      </c>
      <c r="AD28" s="30">
        <f t="shared" si="17"/>
        <v>-0.13093868066440317</v>
      </c>
      <c r="AE28" s="60">
        <v>-7.360359738795752E-2</v>
      </c>
      <c r="AF28" s="65">
        <v>-8.7909719228973393E-2</v>
      </c>
      <c r="AG28" s="60">
        <v>-0.13615380702254853</v>
      </c>
      <c r="AH28" s="60">
        <v>-0.13789579582540035</v>
      </c>
      <c r="AI28" s="60">
        <v>-0.13789579582540035</v>
      </c>
      <c r="AJ28" s="60">
        <v>-0.13503569738669741</v>
      </c>
      <c r="AK28" s="60">
        <v>-0.13476943922400708</v>
      </c>
      <c r="AL28" s="60">
        <v>-0.13360568393725303</v>
      </c>
      <c r="AM28" s="60">
        <v>-0.13713926343966276</v>
      </c>
      <c r="AN28" s="60">
        <v>-0.13954881434186805</v>
      </c>
      <c r="AO28" s="60">
        <v>-0.14183665936793077</v>
      </c>
      <c r="AP28" s="60">
        <v>-0.14320094317204146</v>
      </c>
      <c r="AQ28" s="60">
        <v>-0.14449669220312189</v>
      </c>
      <c r="AR28" s="60">
        <v>-0.14449669220312189</v>
      </c>
      <c r="AS28" s="60">
        <v>-0.14494120205508532</v>
      </c>
      <c r="AT28" s="60">
        <v>-0.14094313202742226</v>
      </c>
      <c r="AU28" s="60">
        <v>-0.14159265832846779</v>
      </c>
      <c r="AV28" s="60">
        <v>-0.14215264492006308</v>
      </c>
      <c r="AW28" s="60">
        <v>-0.13542665966416001</v>
      </c>
      <c r="AX28" s="60">
        <v>-0.13914541013523163</v>
      </c>
      <c r="AY28" s="60">
        <v>-0.12504882438597287</v>
      </c>
      <c r="AZ28" s="60">
        <v>-0.12353963215274888</v>
      </c>
      <c r="BA28" s="60">
        <v>-0.12339480646609491</v>
      </c>
      <c r="BB28" s="60">
        <v>-0.12365462880550737</v>
      </c>
      <c r="BC28" s="60">
        <v>-0.12365462880550737</v>
      </c>
    </row>
    <row r="29" spans="1:55">
      <c r="A29" s="12"/>
      <c r="B29" s="16">
        <v>2003</v>
      </c>
      <c r="C29" s="17">
        <v>1424</v>
      </c>
      <c r="D29" s="17">
        <v>1979</v>
      </c>
      <c r="E29" s="17">
        <v>2343</v>
      </c>
      <c r="F29">
        <v>38.159607000000001</v>
      </c>
      <c r="G29">
        <f t="shared" si="19"/>
        <v>38159.607000000004</v>
      </c>
      <c r="I29" s="11">
        <f t="shared" si="1"/>
        <v>38916</v>
      </c>
      <c r="J29" s="17">
        <v>39431</v>
      </c>
      <c r="K29" s="17">
        <v>515</v>
      </c>
      <c r="L29" s="17"/>
      <c r="M29" s="16">
        <v>2003</v>
      </c>
      <c r="N29" s="17">
        <f t="shared" si="5"/>
        <v>1475.9034016257958</v>
      </c>
      <c r="O29" s="17">
        <f t="shared" si="6"/>
        <v>2051.1326066133774</v>
      </c>
      <c r="P29" s="17">
        <f t="shared" si="7"/>
        <v>2428.4000491637917</v>
      </c>
      <c r="Q29" s="11">
        <f t="shared" si="0"/>
        <v>39431</v>
      </c>
      <c r="R29">
        <f t="shared" si="2"/>
        <v>-0.195831235947628</v>
      </c>
      <c r="S29">
        <f t="shared" si="3"/>
        <v>-0.15113443366573973</v>
      </c>
      <c r="T29">
        <f t="shared" si="4"/>
        <v>-0.12820484073439098</v>
      </c>
      <c r="U29">
        <f t="shared" si="12"/>
        <v>-0.27880955744196539</v>
      </c>
      <c r="V29">
        <f t="shared" si="13"/>
        <v>-0.2456046146301841</v>
      </c>
      <c r="W29">
        <f t="shared" si="14"/>
        <v>-0.20165167244703425</v>
      </c>
      <c r="X29" s="16">
        <v>2003</v>
      </c>
      <c r="Y29" s="30">
        <f t="shared" si="9"/>
        <v>-0.12693028460478373</v>
      </c>
      <c r="Z29" s="30">
        <f t="shared" si="10"/>
        <v>-9.9457938657143696E-2</v>
      </c>
      <c r="AA29" s="30">
        <f t="shared" si="15"/>
        <v>-8.5030752800239751E-2</v>
      </c>
      <c r="AB29" s="30">
        <f t="shared" si="16"/>
        <v>-0.17572911457879048</v>
      </c>
      <c r="AC29" s="30">
        <f t="shared" si="17"/>
        <v>-0.15653776194733415</v>
      </c>
      <c r="AD29" s="30">
        <f t="shared" si="17"/>
        <v>-0.13044551805260107</v>
      </c>
      <c r="AE29" s="60">
        <v>-7.2589460046560639E-2</v>
      </c>
      <c r="AF29" s="65">
        <v>-9.1053176208656716E-2</v>
      </c>
      <c r="AG29" s="60">
        <v>-0.13993591632242419</v>
      </c>
      <c r="AH29" s="60">
        <v>-0.14152656656405738</v>
      </c>
      <c r="AI29" s="60">
        <v>-0.14152656656405738</v>
      </c>
      <c r="AJ29" s="60">
        <v>-0.13822804165008473</v>
      </c>
      <c r="AK29" s="60">
        <v>-0.13795004376585729</v>
      </c>
      <c r="AL29" s="60">
        <v>-0.13678414384686155</v>
      </c>
      <c r="AM29" s="60">
        <v>-0.13981670059201079</v>
      </c>
      <c r="AN29" s="60">
        <v>-0.14237771323136239</v>
      </c>
      <c r="AO29" s="60">
        <v>-0.14455375783787083</v>
      </c>
      <c r="AP29" s="60">
        <v>-0.14583810535950092</v>
      </c>
      <c r="AQ29" s="60">
        <v>-0.14564736204627793</v>
      </c>
      <c r="AR29" s="60">
        <v>-0.14564736204627793</v>
      </c>
      <c r="AS29" s="60">
        <v>-0.14730678386712526</v>
      </c>
      <c r="AT29" s="60">
        <v>-0.14482460165810218</v>
      </c>
      <c r="AU29" s="60">
        <v>-0.14540316203697667</v>
      </c>
      <c r="AV29" s="60">
        <v>-0.14592801411254774</v>
      </c>
      <c r="AW29" s="60">
        <v>-0.13919683653827319</v>
      </c>
      <c r="AX29" s="60">
        <v>-0.14381518038674368</v>
      </c>
      <c r="AY29" s="60">
        <v>-0.13135042501104699</v>
      </c>
      <c r="AZ29" s="60">
        <v>-0.12968151053502808</v>
      </c>
      <c r="BA29" s="60">
        <v>-0.12953202506522377</v>
      </c>
      <c r="BB29" s="60">
        <v>-0.12976154086153413</v>
      </c>
      <c r="BC29" s="60">
        <v>-0.12976154086153413</v>
      </c>
    </row>
    <row r="30" spans="1:55">
      <c r="A30" s="12"/>
      <c r="B30" s="16">
        <v>2004</v>
      </c>
      <c r="C30" s="17">
        <v>1121</v>
      </c>
      <c r="D30" s="17">
        <v>1990</v>
      </c>
      <c r="E30" s="17">
        <v>2652</v>
      </c>
      <c r="F30">
        <v>47.088659999999997</v>
      </c>
      <c r="G30">
        <f t="shared" si="19"/>
        <v>47088.659999999996</v>
      </c>
      <c r="I30" s="11">
        <f t="shared" si="1"/>
        <v>47014</v>
      </c>
      <c r="J30" s="17">
        <v>47620</v>
      </c>
      <c r="K30" s="17">
        <v>606</v>
      </c>
      <c r="L30" s="17"/>
      <c r="M30" s="16">
        <v>2004</v>
      </c>
      <c r="N30" s="17">
        <f t="shared" si="5"/>
        <v>1161.8593491731158</v>
      </c>
      <c r="O30" s="17">
        <f t="shared" si="6"/>
        <v>2062.5335458113295</v>
      </c>
      <c r="P30" s="17">
        <f t="shared" si="7"/>
        <v>2748.6627957244455</v>
      </c>
      <c r="Q30" s="11">
        <f t="shared" si="0"/>
        <v>47620</v>
      </c>
      <c r="R30">
        <f t="shared" si="2"/>
        <v>-0.22261773843060853</v>
      </c>
      <c r="S30">
        <f t="shared" si="3"/>
        <v>-0.14662416837447678</v>
      </c>
      <c r="T30">
        <f t="shared" si="4"/>
        <v>-0.108597896804687</v>
      </c>
      <c r="U30">
        <f t="shared" si="12"/>
        <v>-0.32736935311465254</v>
      </c>
      <c r="V30">
        <f t="shared" si="13"/>
        <v>-0.23210406416257334</v>
      </c>
      <c r="W30">
        <f t="shared" si="14"/>
        <v>-0.15951929614985483</v>
      </c>
      <c r="X30" s="16">
        <v>2004</v>
      </c>
      <c r="Y30" s="30">
        <f t="shared" si="9"/>
        <v>-0.1429909991829269</v>
      </c>
      <c r="Z30" s="30">
        <f t="shared" si="10"/>
        <v>-9.663818875569552E-2</v>
      </c>
      <c r="AA30" s="30">
        <f t="shared" si="15"/>
        <v>-7.2510982911718536E-2</v>
      </c>
      <c r="AB30" s="30">
        <f t="shared" si="16"/>
        <v>-0.20301159142092973</v>
      </c>
      <c r="AC30" s="30">
        <f t="shared" si="17"/>
        <v>-0.14860770690833514</v>
      </c>
      <c r="AD30" s="30">
        <f t="shared" si="17"/>
        <v>-0.10467665835553153</v>
      </c>
      <c r="AE30" s="60">
        <v>-7.9475640366294953E-2</v>
      </c>
      <c r="AF30" s="65">
        <v>-9.5485611712316176E-2</v>
      </c>
      <c r="AG30" s="60">
        <v>-0.14165753320423913</v>
      </c>
      <c r="AH30" s="60">
        <v>-0.14304184536305609</v>
      </c>
      <c r="AI30" s="60">
        <v>-0.14304184536305609</v>
      </c>
      <c r="AJ30" s="60">
        <v>-0.13901506158777044</v>
      </c>
      <c r="AK30" s="60">
        <v>-0.13843375719657536</v>
      </c>
      <c r="AL30" s="60">
        <v>-0.1374094907423834</v>
      </c>
      <c r="AM30" s="60">
        <v>-0.13798216431883148</v>
      </c>
      <c r="AN30" s="60">
        <v>-0.14346893785463111</v>
      </c>
      <c r="AO30" s="60">
        <v>-0.14540853193158965</v>
      </c>
      <c r="AP30" s="60">
        <v>-0.14655065587255833</v>
      </c>
      <c r="AQ30" s="60">
        <v>-0.14720308916048042</v>
      </c>
      <c r="AR30" s="60">
        <v>-0.14720308916048042</v>
      </c>
      <c r="AS30" s="60">
        <v>-0.14943464023618147</v>
      </c>
      <c r="AT30" s="60">
        <v>-0.14532663328426898</v>
      </c>
      <c r="AU30" s="60">
        <v>-0.14567920393769895</v>
      </c>
      <c r="AV30" s="60">
        <v>-0.14614761560699407</v>
      </c>
      <c r="AW30" s="60">
        <v>-0.14008600768058033</v>
      </c>
      <c r="AX30" s="60">
        <v>-0.14269576402294559</v>
      </c>
      <c r="AY30" s="60">
        <v>-0.13110786147013898</v>
      </c>
      <c r="AZ30" s="60">
        <v>-0.12969560016508308</v>
      </c>
      <c r="BA30" s="60">
        <v>-0.12956391094693276</v>
      </c>
      <c r="BB30" s="60">
        <v>-0.12955034293557743</v>
      </c>
      <c r="BC30" s="60">
        <v>-0.12955034293557743</v>
      </c>
    </row>
    <row r="31" spans="1:55">
      <c r="A31" s="12"/>
      <c r="B31" s="16">
        <v>2005</v>
      </c>
      <c r="C31" s="17">
        <v>1184</v>
      </c>
      <c r="D31" s="17">
        <v>1881</v>
      </c>
      <c r="E31" s="17">
        <v>2766</v>
      </c>
      <c r="F31">
        <v>57.722008000000002</v>
      </c>
      <c r="G31">
        <f t="shared" si="19"/>
        <v>57722.008000000002</v>
      </c>
      <c r="I31" s="11">
        <f t="shared" si="1"/>
        <v>58395</v>
      </c>
      <c r="J31" s="17">
        <v>59091</v>
      </c>
      <c r="K31" s="17">
        <v>696</v>
      </c>
      <c r="L31" s="17"/>
      <c r="M31" s="16">
        <v>2005</v>
      </c>
      <c r="N31" s="17">
        <f t="shared" si="5"/>
        <v>1227.1556373068413</v>
      </c>
      <c r="O31" s="17">
        <f t="shared" si="6"/>
        <v>1949.5606028498046</v>
      </c>
      <c r="P31" s="17">
        <f t="shared" si="7"/>
        <v>2866.817983775949</v>
      </c>
      <c r="Q31" s="11">
        <f t="shared" si="0"/>
        <v>59091</v>
      </c>
      <c r="R31">
        <f t="shared" si="2"/>
        <v>-0.20939366590275746</v>
      </c>
      <c r="S31">
        <f t="shared" si="3"/>
        <v>-0.14980207066873275</v>
      </c>
      <c r="T31">
        <f t="shared" si="4"/>
        <v>-0.10016242549812523</v>
      </c>
      <c r="U31">
        <f t="shared" si="12"/>
        <v>-0.2964938618275228</v>
      </c>
      <c r="V31">
        <f t="shared" si="13"/>
        <v>-0.2336405563812293</v>
      </c>
      <c r="W31">
        <f t="shared" si="14"/>
        <v>-0.14066949667646389</v>
      </c>
      <c r="X31" s="16">
        <v>2005</v>
      </c>
      <c r="Y31" s="30">
        <f t="shared" si="9"/>
        <v>-0.13509934568381987</v>
      </c>
      <c r="Z31" s="30">
        <f t="shared" si="10"/>
        <v>-9.8625882608715854E-2</v>
      </c>
      <c r="AA31" s="30">
        <f t="shared" si="15"/>
        <v>-6.7072047860587292E-2</v>
      </c>
      <c r="AB31" s="30">
        <f t="shared" si="16"/>
        <v>-0.18577121057249668</v>
      </c>
      <c r="AC31" s="30">
        <f t="shared" si="17"/>
        <v>-0.14951397000595523</v>
      </c>
      <c r="AD31" s="30">
        <f t="shared" si="17"/>
        <v>-9.2901890077706883E-2</v>
      </c>
      <c r="AE31" s="60">
        <v>-8.4809613410124385E-2</v>
      </c>
      <c r="AF31" s="65">
        <v>-9.7481138662366296E-2</v>
      </c>
      <c r="AG31" s="60">
        <v>-0.14027387812903824</v>
      </c>
      <c r="AH31" s="60">
        <v>-0.14145160802469237</v>
      </c>
      <c r="AI31" s="60">
        <v>-0.142118241556771</v>
      </c>
      <c r="AJ31" s="60">
        <v>-0.13868753013135982</v>
      </c>
      <c r="AK31" s="60">
        <v>-0.1377248410034374</v>
      </c>
      <c r="AL31" s="60">
        <v>-0.13687564460518842</v>
      </c>
      <c r="AM31" s="60">
        <v>-0.13876408189075151</v>
      </c>
      <c r="AN31" s="60">
        <v>-0.14651876959655141</v>
      </c>
      <c r="AO31" s="60">
        <v>-0.14868001030545153</v>
      </c>
      <c r="AP31" s="60">
        <v>-0.14967087143295044</v>
      </c>
      <c r="AQ31" s="60">
        <v>-0.15090814480134906</v>
      </c>
      <c r="AR31" s="60">
        <v>-0.15090814480134906</v>
      </c>
      <c r="AS31" s="60">
        <v>-0.15304702257300185</v>
      </c>
      <c r="AT31" s="60">
        <v>-0.14815232310582516</v>
      </c>
      <c r="AU31" s="60">
        <v>-0.14844669812173428</v>
      </c>
      <c r="AV31" s="60">
        <v>-0.14887028191662155</v>
      </c>
      <c r="AW31" s="60">
        <v>-0.14291833968208234</v>
      </c>
      <c r="AX31" s="60">
        <v>-0.14542798466289542</v>
      </c>
      <c r="AY31" s="60">
        <v>-0.13399733664397107</v>
      </c>
      <c r="AZ31" s="60">
        <v>-0.13266340694672529</v>
      </c>
      <c r="BA31" s="60">
        <v>-0.13251292298630657</v>
      </c>
      <c r="BB31" s="60">
        <v>-0.13247900090166798</v>
      </c>
      <c r="BC31" s="60">
        <v>-0.13247900090166798</v>
      </c>
    </row>
    <row r="32" spans="1:55">
      <c r="A32" s="12"/>
      <c r="B32" s="16">
        <v>2006</v>
      </c>
      <c r="C32" s="17">
        <v>1275</v>
      </c>
      <c r="D32" s="17">
        <v>1918</v>
      </c>
      <c r="E32" s="17">
        <v>2748</v>
      </c>
      <c r="F32">
        <v>72.276929999999993</v>
      </c>
      <c r="G32">
        <f t="shared" si="19"/>
        <v>72276.929999999993</v>
      </c>
      <c r="I32" s="11">
        <f t="shared" si="1"/>
        <v>73264</v>
      </c>
      <c r="J32" s="17">
        <v>74052</v>
      </c>
      <c r="K32" s="17">
        <v>788</v>
      </c>
      <c r="L32" s="17"/>
      <c r="M32" s="16">
        <v>2006</v>
      </c>
      <c r="N32" s="17">
        <f t="shared" si="5"/>
        <v>1321.4724979444447</v>
      </c>
      <c r="O32" s="17">
        <f t="shared" si="6"/>
        <v>1987.9092165156435</v>
      </c>
      <c r="P32" s="17">
        <f t="shared" si="7"/>
        <v>2848.161901452027</v>
      </c>
      <c r="Q32" s="11">
        <f t="shared" si="0"/>
        <v>74052</v>
      </c>
      <c r="R32">
        <f t="shared" si="2"/>
        <v>-0.19421843080264797</v>
      </c>
      <c r="S32">
        <f t="shared" si="3"/>
        <v>-0.14313576507005993</v>
      </c>
      <c r="T32">
        <f t="shared" si="4"/>
        <v>-9.8151242016556631E-2</v>
      </c>
      <c r="U32">
        <f t="shared" si="12"/>
        <v>-0.26359673796462924</v>
      </c>
      <c r="V32">
        <f t="shared" si="13"/>
        <v>-0.21678872388506379</v>
      </c>
      <c r="W32">
        <f t="shared" si="14"/>
        <v>-0.13478410707809627</v>
      </c>
      <c r="X32" s="16">
        <v>2006</v>
      </c>
      <c r="Y32" s="30">
        <f t="shared" si="9"/>
        <v>-0.12595372431796859</v>
      </c>
      <c r="Z32" s="30">
        <f t="shared" si="10"/>
        <v>-9.445123781719178E-2</v>
      </c>
      <c r="AA32" s="30">
        <f t="shared" si="15"/>
        <v>-6.5770596300493422E-2</v>
      </c>
      <c r="AB32" s="30">
        <f t="shared" si="16"/>
        <v>-0.16699141914757332</v>
      </c>
      <c r="AC32" s="30">
        <f t="shared" si="17"/>
        <v>-0.13952136543997373</v>
      </c>
      <c r="AD32" s="30">
        <f t="shared" si="17"/>
        <v>-8.9193878504396085E-2</v>
      </c>
      <c r="AE32" s="60">
        <v>-6.252194735640737E-2</v>
      </c>
      <c r="AF32" s="65">
        <v>-9.4571357823380775E-2</v>
      </c>
      <c r="AG32" s="60">
        <v>-0.13227793980158564</v>
      </c>
      <c r="AH32" s="60">
        <v>-0.13327184640711287</v>
      </c>
      <c r="AI32" s="60">
        <v>-0.13380125770253293</v>
      </c>
      <c r="AJ32" s="60">
        <v>-0.13227869152933913</v>
      </c>
      <c r="AK32" s="60">
        <v>-0.13165449961487863</v>
      </c>
      <c r="AL32" s="60">
        <v>-0.13035514563197814</v>
      </c>
      <c r="AM32" s="60">
        <v>-0.13246690609081413</v>
      </c>
      <c r="AN32" s="60">
        <v>-0.14324271419302004</v>
      </c>
      <c r="AO32" s="60">
        <v>-0.14504913449363899</v>
      </c>
      <c r="AP32" s="60">
        <v>-0.14588989704541344</v>
      </c>
      <c r="AQ32" s="60">
        <v>-0.14739311409221856</v>
      </c>
      <c r="AR32" s="60">
        <v>-0.14739311409221856</v>
      </c>
      <c r="AS32" s="60">
        <v>-0.15026353770352707</v>
      </c>
      <c r="AT32" s="60">
        <v>-0.14650674236767691</v>
      </c>
      <c r="AU32" s="60">
        <v>-0.14677258574731356</v>
      </c>
      <c r="AV32" s="60">
        <v>-0.14713746794022453</v>
      </c>
      <c r="AW32" s="60">
        <v>-0.14203066482996884</v>
      </c>
      <c r="AX32" s="60">
        <v>-0.14467812869841157</v>
      </c>
      <c r="AY32" s="60">
        <v>-0.13459276587059188</v>
      </c>
      <c r="AZ32" s="60">
        <v>-0.13334437150794543</v>
      </c>
      <c r="BA32" s="60">
        <v>-0.13321264563067814</v>
      </c>
      <c r="BB32" s="60">
        <v>-0.13318023614653185</v>
      </c>
      <c r="BC32" s="60">
        <v>-0.13318023614653185</v>
      </c>
    </row>
    <row r="33" spans="1:55">
      <c r="A33" s="12"/>
      <c r="B33" s="16">
        <v>2007</v>
      </c>
      <c r="C33" s="17">
        <v>1101</v>
      </c>
      <c r="D33" s="17">
        <v>1945</v>
      </c>
      <c r="E33" s="17">
        <v>2588</v>
      </c>
      <c r="F33">
        <v>90.447365000000005</v>
      </c>
      <c r="G33">
        <f t="shared" si="19"/>
        <v>90447.365000000005</v>
      </c>
      <c r="I33" s="11">
        <f>J33-K33</f>
        <v>92726</v>
      </c>
      <c r="J33" s="17">
        <v>93835</v>
      </c>
      <c r="K33" s="17">
        <v>1109</v>
      </c>
      <c r="L33" s="17"/>
      <c r="M33" s="16">
        <v>2007</v>
      </c>
      <c r="N33" s="17">
        <f t="shared" si="5"/>
        <v>1141.1303688132032</v>
      </c>
      <c r="O33" s="17">
        <f t="shared" si="6"/>
        <v>2015.8933400015258</v>
      </c>
      <c r="P33" s="17">
        <f t="shared" si="7"/>
        <v>2682.3300585727243</v>
      </c>
      <c r="Q33" s="11">
        <f t="shared" si="0"/>
        <v>93835</v>
      </c>
      <c r="R33">
        <f t="shared" si="2"/>
        <v>-0.2064586546267424</v>
      </c>
      <c r="S33">
        <f t="shared" si="3"/>
        <v>-0.13731961909396159</v>
      </c>
      <c r="T33">
        <f t="shared" si="4"/>
        <v>-0.10261622720513883</v>
      </c>
      <c r="U33">
        <f t="shared" si="12"/>
        <v>-0.28224343393272483</v>
      </c>
      <c r="V33">
        <f t="shared" si="13"/>
        <v>-0.20234556366285891</v>
      </c>
      <c r="W33">
        <f t="shared" si="14"/>
        <v>-0.1409930319219018</v>
      </c>
      <c r="X33" s="16">
        <v>2007</v>
      </c>
      <c r="Y33" s="30">
        <f t="shared" si="9"/>
        <v>-0.133338005274653</v>
      </c>
      <c r="Z33" s="30">
        <f t="shared" si="10"/>
        <v>-9.0793198982902612E-2</v>
      </c>
      <c r="AA33" s="30">
        <f t="shared" si="15"/>
        <v>-6.8657465731111311E-2</v>
      </c>
      <c r="AB33" s="30">
        <f t="shared" si="16"/>
        <v>-0.17768869613978144</v>
      </c>
      <c r="AC33" s="30">
        <f t="shared" si="17"/>
        <v>-0.13086364601472644</v>
      </c>
      <c r="AD33" s="30">
        <f t="shared" si="17"/>
        <v>-9.3105290863334966E-2</v>
      </c>
      <c r="AE33" s="60">
        <v>-6.3302687789349554E-2</v>
      </c>
      <c r="AF33" s="65">
        <v>-0.10155699772068738</v>
      </c>
      <c r="AG33" s="60">
        <v>-0.13901828582163844</v>
      </c>
      <c r="AH33" s="60">
        <v>-0.139857839724291</v>
      </c>
      <c r="AI33" s="60">
        <v>-0.1403287485038951</v>
      </c>
      <c r="AJ33" s="60">
        <v>-0.13800397869067416</v>
      </c>
      <c r="AK33" s="60">
        <v>-0.13750728722737648</v>
      </c>
      <c r="AL33" s="60">
        <v>-0.13620741147552018</v>
      </c>
      <c r="AM33" s="60">
        <v>-0.13753140378989592</v>
      </c>
      <c r="AN33" s="60">
        <v>-0.14735183505858296</v>
      </c>
      <c r="AO33" s="60">
        <v>-0.14896816639351074</v>
      </c>
      <c r="AP33" s="60">
        <v>-0.14971017749054283</v>
      </c>
      <c r="AQ33" s="60">
        <v>-0.15142473079933083</v>
      </c>
      <c r="AR33" s="60">
        <v>-0.15142473079933083</v>
      </c>
      <c r="AS33" s="60">
        <v>-0.15315345645639955</v>
      </c>
      <c r="AT33" s="60">
        <v>-0.14969939001348687</v>
      </c>
      <c r="AU33" s="60">
        <v>-0.14991866964241507</v>
      </c>
      <c r="AV33" s="60">
        <v>-0.15024925013969381</v>
      </c>
      <c r="AW33" s="60">
        <v>-0.14497949415294065</v>
      </c>
      <c r="AX33" s="60">
        <v>-0.14867015580631815</v>
      </c>
      <c r="AY33" s="60">
        <v>-0.13792960121772979</v>
      </c>
      <c r="AZ33" s="60">
        <v>-0.13674333584296461</v>
      </c>
      <c r="BA33" s="60">
        <v>-0.13681140168015871</v>
      </c>
      <c r="BB33" s="60">
        <v>-0.1366997024448936</v>
      </c>
      <c r="BC33" s="60">
        <v>-0.1366997024448936</v>
      </c>
    </row>
    <row r="34" spans="1:55">
      <c r="A34" s="12"/>
      <c r="B34" s="16">
        <v>2008</v>
      </c>
      <c r="C34" s="17">
        <v>1195</v>
      </c>
      <c r="D34" s="17">
        <v>2042</v>
      </c>
      <c r="E34" s="17">
        <v>2813</v>
      </c>
      <c r="F34">
        <v>114.11539500000001</v>
      </c>
      <c r="G34">
        <f t="shared" si="19"/>
        <v>114115.395</v>
      </c>
      <c r="I34" s="11">
        <f t="shared" si="1"/>
        <v>118815</v>
      </c>
      <c r="J34" s="17">
        <v>120297</v>
      </c>
      <c r="K34" s="17">
        <v>1482</v>
      </c>
      <c r="L34" s="17"/>
      <c r="M34" s="16">
        <v>2008</v>
      </c>
      <c r="N34" s="17">
        <f t="shared" si="5"/>
        <v>1238.5565765047934</v>
      </c>
      <c r="O34" s="17">
        <f t="shared" si="6"/>
        <v>2116.4288947471032</v>
      </c>
      <c r="P34" s="17">
        <f t="shared" si="7"/>
        <v>2915.5310876217436</v>
      </c>
      <c r="Q34" s="11">
        <f t="shared" si="0"/>
        <v>120297</v>
      </c>
      <c r="R34">
        <f t="shared" si="2"/>
        <v>-0.19074696206173983</v>
      </c>
      <c r="S34">
        <f t="shared" si="3"/>
        <v>-0.12755632088965685</v>
      </c>
      <c r="T34">
        <f t="shared" si="4"/>
        <v>-8.9777368677763689E-2</v>
      </c>
      <c r="U34">
        <f t="shared" si="12"/>
        <v>-0.2503694853200189</v>
      </c>
      <c r="V34">
        <f t="shared" si="13"/>
        <v>-0.18160504929139865</v>
      </c>
      <c r="W34">
        <f t="shared" si="14"/>
        <v>-0.11617364885525583</v>
      </c>
      <c r="X34" s="16">
        <v>2008</v>
      </c>
      <c r="Y34" s="30">
        <f t="shared" si="9"/>
        <v>-0.12384802789431582</v>
      </c>
      <c r="Z34" s="30">
        <f t="shared" si="10"/>
        <v>-8.4619363640138445E-2</v>
      </c>
      <c r="AA34" s="30">
        <f t="shared" si="15"/>
        <v>-6.0332255949393621E-2</v>
      </c>
      <c r="AB34" s="30">
        <f t="shared" si="16"/>
        <v>-0.15931891722438729</v>
      </c>
      <c r="AC34" s="30">
        <f t="shared" si="17"/>
        <v>-0.11827849595878637</v>
      </c>
      <c r="AD34" s="30">
        <f t="shared" si="17"/>
        <v>-7.7368565837581227E-2</v>
      </c>
      <c r="AE34" s="60">
        <v>-7.373440264499298E-2</v>
      </c>
      <c r="AF34" s="65">
        <v>-0.11120676808969021</v>
      </c>
      <c r="AG34" s="60">
        <v>-0.14284018976530377</v>
      </c>
      <c r="AH34" s="60">
        <v>-0.14352937902423779</v>
      </c>
      <c r="AI34" s="60">
        <v>-0.14395272993995745</v>
      </c>
      <c r="AJ34" s="60">
        <v>-0.14117987911647478</v>
      </c>
      <c r="AK34" s="60">
        <v>-0.1436188472430413</v>
      </c>
      <c r="AL34" s="60">
        <v>-0.14245088431440878</v>
      </c>
      <c r="AM34" s="60">
        <v>-0.14327816402475035</v>
      </c>
      <c r="AN34" s="60">
        <v>-0.15213766363103742</v>
      </c>
      <c r="AO34" s="60">
        <v>-0.15352268557735493</v>
      </c>
      <c r="AP34" s="60">
        <v>-0.15414814350568007</v>
      </c>
      <c r="AQ34" s="60">
        <v>-0.15735671693906927</v>
      </c>
      <c r="AR34" s="60">
        <v>-0.15735671693906927</v>
      </c>
      <c r="AS34" s="60">
        <v>-0.15852108927030006</v>
      </c>
      <c r="AT34" s="60">
        <v>-0.15473767381999393</v>
      </c>
      <c r="AU34" s="60">
        <v>-0.15490086467843667</v>
      </c>
      <c r="AV34" s="60">
        <v>-0.1551921855593752</v>
      </c>
      <c r="AW34" s="60">
        <v>-0.14977252725503132</v>
      </c>
      <c r="AX34" s="60">
        <v>-0.15193377147568521</v>
      </c>
      <c r="AY34" s="60">
        <v>-0.14638262572262417</v>
      </c>
      <c r="AZ34" s="60">
        <v>-0.14510542493891676</v>
      </c>
      <c r="BA34" s="60">
        <v>-0.14575099400506319</v>
      </c>
      <c r="BB34" s="60">
        <v>-0.14561739302146726</v>
      </c>
      <c r="BC34" s="60">
        <v>-0.14561739302146726</v>
      </c>
    </row>
    <row r="35" spans="1:55">
      <c r="A35" s="12"/>
      <c r="B35" s="16">
        <v>2009</v>
      </c>
      <c r="C35" s="17">
        <v>1292</v>
      </c>
      <c r="D35" s="17">
        <v>2076</v>
      </c>
      <c r="E35" s="17">
        <v>2842</v>
      </c>
      <c r="F35">
        <v>148.00604000000001</v>
      </c>
      <c r="G35">
        <f t="shared" si="19"/>
        <v>148006.04</v>
      </c>
      <c r="I35" s="11">
        <f>J35-K35</f>
        <v>156437</v>
      </c>
      <c r="J35" s="17">
        <v>158505</v>
      </c>
      <c r="K35" s="17">
        <v>2068</v>
      </c>
      <c r="L35" s="17"/>
      <c r="M35" s="16">
        <v>2009</v>
      </c>
      <c r="N35" s="17">
        <f t="shared" si="5"/>
        <v>1339.0921312503708</v>
      </c>
      <c r="O35" s="17">
        <f t="shared" si="6"/>
        <v>2151.6681613589549</v>
      </c>
      <c r="P35" s="17">
        <f t="shared" si="7"/>
        <v>2945.5881091436177</v>
      </c>
      <c r="Q35" s="11">
        <f t="shared" si="0"/>
        <v>158505</v>
      </c>
      <c r="R35">
        <f t="shared" si="2"/>
        <v>-0.17582263243699489</v>
      </c>
      <c r="S35">
        <f t="shared" si="3"/>
        <v>-0.12165133886525246</v>
      </c>
      <c r="T35">
        <f t="shared" si="4"/>
        <v>-8.5777317059777397E-2</v>
      </c>
      <c r="U35">
        <f t="shared" si="12"/>
        <v>-0.22121704251419655</v>
      </c>
      <c r="V35">
        <f t="shared" si="13"/>
        <v>-0.16840564115131931</v>
      </c>
      <c r="W35">
        <f t="shared" si="14"/>
        <v>-0.10779078336678294</v>
      </c>
      <c r="X35" s="16">
        <v>2009</v>
      </c>
      <c r="Y35" s="30">
        <f t="shared" si="9"/>
        <v>-0.11473740631046458</v>
      </c>
      <c r="Z35" s="30">
        <f t="shared" si="10"/>
        <v>-8.0865012807058267E-2</v>
      </c>
      <c r="AA35" s="30">
        <f t="shared" si="15"/>
        <v>-5.7723294976139594E-2</v>
      </c>
      <c r="AB35" s="30">
        <f t="shared" si="16"/>
        <v>-0.14215853501414921</v>
      </c>
      <c r="AC35" s="30">
        <f t="shared" si="17"/>
        <v>-0.11017449328984052</v>
      </c>
      <c r="AD35" s="30">
        <f t="shared" si="17"/>
        <v>-7.1991955490502635E-2</v>
      </c>
      <c r="AE35" s="60">
        <v>-7.9850815548587306E-2</v>
      </c>
      <c r="AF35" s="65">
        <v>-0.10373663452652093</v>
      </c>
      <c r="AG35" s="60">
        <v>-0.1330349910096732</v>
      </c>
      <c r="AH35" s="60">
        <v>-0.13338622293113056</v>
      </c>
      <c r="AI35" s="60">
        <v>-0.13381245186030988</v>
      </c>
      <c r="AJ35" s="60">
        <v>-0.13148370046142455</v>
      </c>
      <c r="AK35" s="60">
        <v>-0.13501218838915086</v>
      </c>
      <c r="AL35" s="60">
        <v>-0.13457156227905276</v>
      </c>
      <c r="AM35" s="60">
        <v>-0.13544191706413578</v>
      </c>
      <c r="AN35" s="60">
        <v>-0.14524474641365992</v>
      </c>
      <c r="AO35" s="60">
        <v>-0.14608628542332069</v>
      </c>
      <c r="AP35" s="60">
        <v>-0.1466182759953446</v>
      </c>
      <c r="AQ35" s="60">
        <v>-0.14927631670627972</v>
      </c>
      <c r="AR35" s="60">
        <v>-0.14927631670627972</v>
      </c>
      <c r="AS35" s="60">
        <v>-0.15045132990715349</v>
      </c>
      <c r="AT35" s="60">
        <v>-0.14835188419312384</v>
      </c>
      <c r="AU35" s="60">
        <v>-0.14848429663014995</v>
      </c>
      <c r="AV35" s="60">
        <v>-0.14872707682718034</v>
      </c>
      <c r="AW35" s="60">
        <v>-0.14412888065293805</v>
      </c>
      <c r="AX35" s="60">
        <v>-0.14570484088133828</v>
      </c>
      <c r="AY35" s="60">
        <v>-0.14756543916180453</v>
      </c>
      <c r="AZ35" s="60">
        <v>-0.14595220507623574</v>
      </c>
      <c r="BA35" s="60">
        <v>-0.14639624444531929</v>
      </c>
      <c r="BB35" s="60">
        <v>-0.1462645219851576</v>
      </c>
      <c r="BC35" s="60">
        <v>-0.1462645219851576</v>
      </c>
    </row>
    <row r="36" spans="1:55">
      <c r="A36" s="12"/>
      <c r="B36" s="16">
        <v>2010</v>
      </c>
      <c r="C36" s="17">
        <v>1243</v>
      </c>
      <c r="D36" s="17">
        <v>1972</v>
      </c>
      <c r="E36" s="17">
        <v>2785</v>
      </c>
      <c r="F36">
        <v>178.0273</v>
      </c>
      <c r="G36">
        <f t="shared" si="19"/>
        <v>178027.3</v>
      </c>
      <c r="M36" s="16">
        <v>2010</v>
      </c>
      <c r="N36" s="17">
        <f t="shared" si="5"/>
        <v>1288.3061293685844</v>
      </c>
      <c r="O36" s="17">
        <f t="shared" si="6"/>
        <v>2043.8774634874082</v>
      </c>
      <c r="P36" s="17">
        <f t="shared" si="7"/>
        <v>2886.5105151178659</v>
      </c>
      <c r="Q36" s="11">
        <f t="shared" ref="Q36:Q48" si="20">G36</f>
        <v>178027.3</v>
      </c>
      <c r="R36">
        <f t="shared" si="2"/>
        <v>-0.17787899994707887</v>
      </c>
      <c r="S36">
        <f t="shared" si="3"/>
        <v>-0.1258521712152427</v>
      </c>
      <c r="T36">
        <f t="shared" si="4"/>
        <v>-8.6938095773235288E-2</v>
      </c>
      <c r="U36">
        <f t="shared" si="12"/>
        <v>-0.22372938762778752</v>
      </c>
      <c r="V36">
        <f t="shared" si="13"/>
        <v>-0.17457252143075033</v>
      </c>
      <c r="W36">
        <f t="shared" si="14"/>
        <v>-0.10929019684659526</v>
      </c>
      <c r="X36" s="16">
        <v>2010</v>
      </c>
      <c r="Y36" s="30">
        <f t="shared" si="9"/>
        <v>-0.11599833007791049</v>
      </c>
      <c r="Z36" s="30">
        <f t="shared" si="10"/>
        <v>-8.3537452871311868E-2</v>
      </c>
      <c r="AA36" s="30">
        <f t="shared" si="15"/>
        <v>-5.8481136937192257E-2</v>
      </c>
      <c r="AB36" s="30">
        <f t="shared" si="16"/>
        <v>-0.14365110155556138</v>
      </c>
      <c r="AC36" s="30">
        <f t="shared" si="17"/>
        <v>-0.11396998416470994</v>
      </c>
      <c r="AD36" s="30">
        <f t="shared" si="17"/>
        <v>-7.2955946421510154E-2</v>
      </c>
      <c r="AE36" s="60">
        <v>-7.9966975513138694E-2</v>
      </c>
      <c r="AF36" s="65">
        <v>-0.10622617123274358</v>
      </c>
      <c r="AG36" s="60">
        <v>-0.13331829396631123</v>
      </c>
      <c r="AH36" s="60">
        <v>-0.133616455330268</v>
      </c>
      <c r="AI36" s="60">
        <v>-0.13472111253811248</v>
      </c>
      <c r="AJ36" s="60">
        <v>-0.13256377455213864</v>
      </c>
      <c r="AK36" s="60">
        <v>-0.13791011768314065</v>
      </c>
      <c r="AL36" s="60">
        <v>-0.1371308435414641</v>
      </c>
      <c r="AM36" s="60">
        <v>-0.13774305338277693</v>
      </c>
      <c r="AN36" s="60">
        <v>-0.14494980512422029</v>
      </c>
      <c r="AO36" s="60">
        <v>-0.14621631621098408</v>
      </c>
      <c r="AP36" s="60">
        <v>-0.14653196723260753</v>
      </c>
      <c r="AQ36" s="60">
        <v>-0.15302051862360389</v>
      </c>
      <c r="AR36" s="60">
        <v>-0.15302051862360389</v>
      </c>
      <c r="AS36" s="60">
        <v>-0.15374359901308166</v>
      </c>
      <c r="AT36" s="60">
        <v>-0.15179568936541388</v>
      </c>
      <c r="AU36" s="60">
        <v>-0.15173705468439858</v>
      </c>
      <c r="AV36" s="60">
        <v>-0.15194760639126037</v>
      </c>
      <c r="AW36" s="60">
        <v>-0.14713253719635477</v>
      </c>
      <c r="AX36" s="60">
        <v>-0.14935410941383731</v>
      </c>
      <c r="AY36" s="60">
        <v>-0.15538904759089156</v>
      </c>
      <c r="AZ36" s="60">
        <v>-0.1532201412759352</v>
      </c>
      <c r="BA36" s="60">
        <v>-0.15362839711957799</v>
      </c>
      <c r="BB36" s="60">
        <v>-0.15387224905394847</v>
      </c>
      <c r="BC36" s="60">
        <v>-0.15387224905394847</v>
      </c>
    </row>
    <row r="37" spans="1:55">
      <c r="A37" s="12"/>
      <c r="B37" s="16">
        <v>2011</v>
      </c>
      <c r="C37" s="17">
        <v>1253</v>
      </c>
      <c r="D37" s="17">
        <v>1962</v>
      </c>
      <c r="E37" s="17">
        <v>2829</v>
      </c>
      <c r="F37">
        <v>216.46547000000001</v>
      </c>
      <c r="G37">
        <f t="shared" si="19"/>
        <v>216465.47</v>
      </c>
      <c r="M37" s="16">
        <v>2011</v>
      </c>
      <c r="N37" s="17">
        <f t="shared" si="5"/>
        <v>1298.6706195485406</v>
      </c>
      <c r="O37" s="17">
        <f t="shared" si="6"/>
        <v>2033.5129733074516</v>
      </c>
      <c r="P37" s="17">
        <f t="shared" si="7"/>
        <v>2932.1142719096742</v>
      </c>
      <c r="Q37" s="11">
        <f t="shared" si="20"/>
        <v>216465.47</v>
      </c>
      <c r="R37">
        <f t="shared" si="2"/>
        <v>-0.17315964201640993</v>
      </c>
      <c r="S37">
        <f t="shared" si="3"/>
        <v>-0.1236992043464662</v>
      </c>
      <c r="T37">
        <f t="shared" si="4"/>
        <v>-8.333450127341295E-2</v>
      </c>
      <c r="U37">
        <f t="shared" si="12"/>
        <v>-0.21407014250257159</v>
      </c>
      <c r="V37">
        <f t="shared" si="13"/>
        <v>-0.1691514644783132</v>
      </c>
      <c r="W37">
        <f t="shared" si="14"/>
        <v>-0.10237650138311297</v>
      </c>
      <c r="X37" s="16">
        <v>2011</v>
      </c>
      <c r="Y37" s="30">
        <f t="shared" si="9"/>
        <v>-0.11310184036056858</v>
      </c>
      <c r="Z37" s="30">
        <f t="shared" si="10"/>
        <v>-8.2168773809999318E-2</v>
      </c>
      <c r="AA37" s="30">
        <f t="shared" si="15"/>
        <v>-5.6126451435574709E-2</v>
      </c>
      <c r="AB37" s="30">
        <f t="shared" si="16"/>
        <v>-0.13789837058761856</v>
      </c>
      <c r="AC37" s="30">
        <f t="shared" si="17"/>
        <v>-0.11063438334831499</v>
      </c>
      <c r="AD37" s="30">
        <f t="shared" si="17"/>
        <v>-6.8502696082007541E-2</v>
      </c>
      <c r="AE37" s="60">
        <v>-8.1444145942293433E-2</v>
      </c>
      <c r="AF37" s="65">
        <v>-0.11801571777553743</v>
      </c>
      <c r="AG37" s="60">
        <v>-0.13934957222707423</v>
      </c>
      <c r="AH37" s="60">
        <v>-0.13914399345436479</v>
      </c>
      <c r="AI37" s="60">
        <v>-0.14049683982252803</v>
      </c>
      <c r="AJ37" s="60">
        <v>-0.13929246321256705</v>
      </c>
      <c r="AK37" s="60">
        <v>-0.14211899779192061</v>
      </c>
      <c r="AL37" s="60">
        <v>-0.14198677215846245</v>
      </c>
      <c r="AM37" s="60">
        <v>-0.14266953699890528</v>
      </c>
      <c r="AN37" s="60">
        <v>-0.14767732657169164</v>
      </c>
      <c r="AO37" s="60">
        <v>-0.14876312157715932</v>
      </c>
      <c r="AP37" s="60">
        <v>-0.14902853713445507</v>
      </c>
      <c r="AQ37" s="60">
        <v>-0.15991933436285444</v>
      </c>
      <c r="AR37" s="60">
        <v>-0.15991933436285444</v>
      </c>
      <c r="AS37" s="60">
        <v>-0.16017725990374898</v>
      </c>
      <c r="AT37" s="60">
        <v>-0.15810734695835349</v>
      </c>
      <c r="AU37" s="60">
        <v>-0.15801732460364937</v>
      </c>
      <c r="AV37" s="60">
        <v>-0.15820087098778823</v>
      </c>
      <c r="AW37" s="60">
        <v>-0.15294043426593384</v>
      </c>
      <c r="AX37" s="60">
        <v>-0.15657472010669859</v>
      </c>
      <c r="AY37" s="60">
        <v>-0.16804155450008718</v>
      </c>
      <c r="AZ37" s="60">
        <v>-0.16579434352081601</v>
      </c>
      <c r="BA37" s="60">
        <v>-0.16647767476546438</v>
      </c>
      <c r="BB37" s="60">
        <v>-0.16668368853999616</v>
      </c>
      <c r="BC37" s="60">
        <v>-0.16668368853999616</v>
      </c>
    </row>
    <row r="38" spans="1:55">
      <c r="A38" s="12"/>
      <c r="B38" s="16">
        <v>2012</v>
      </c>
      <c r="C38" s="17">
        <v>1267</v>
      </c>
      <c r="D38" s="17">
        <v>1996</v>
      </c>
      <c r="E38" s="17">
        <v>2943</v>
      </c>
      <c r="F38">
        <v>261.95486</v>
      </c>
      <c r="G38">
        <f t="shared" si="19"/>
        <v>261954.86</v>
      </c>
      <c r="M38" s="16">
        <v>2012</v>
      </c>
      <c r="N38" s="17">
        <f t="shared" si="5"/>
        <v>1313.1809058004799</v>
      </c>
      <c r="O38" s="17">
        <f t="shared" si="6"/>
        <v>2068.7522399193035</v>
      </c>
      <c r="P38" s="17">
        <f t="shared" si="7"/>
        <v>3050.2694599611777</v>
      </c>
      <c r="Q38" s="11">
        <f t="shared" si="20"/>
        <v>261954.86</v>
      </c>
      <c r="R38">
        <f t="shared" si="2"/>
        <v>-0.16839139642625975</v>
      </c>
      <c r="S38">
        <f t="shared" si="3"/>
        <v>-0.11929441678423885</v>
      </c>
      <c r="T38">
        <f t="shared" si="4"/>
        <v>-7.7349712798697762E-2</v>
      </c>
      <c r="U38">
        <f t="shared" si="12"/>
        <v>-0.20470825497706951</v>
      </c>
      <c r="V38">
        <f t="shared" si="13"/>
        <v>-0.1602398442287549</v>
      </c>
      <c r="W38">
        <f t="shared" si="14"/>
        <v>-9.1736692986181437E-2</v>
      </c>
      <c r="X38" s="16">
        <v>2012</v>
      </c>
      <c r="Y38" s="30">
        <f t="shared" si="9"/>
        <v>-0.11016570738435727</v>
      </c>
      <c r="Z38" s="30">
        <f t="shared" si="10"/>
        <v>-7.936220035604824E-2</v>
      </c>
      <c r="AA38" s="30">
        <f t="shared" si="15"/>
        <v>-5.2202811071007882E-2</v>
      </c>
      <c r="AB38" s="30">
        <f t="shared" si="16"/>
        <v>-0.1322858594915669</v>
      </c>
      <c r="AC38" s="30">
        <f t="shared" si="17"/>
        <v>-0.10512371225134243</v>
      </c>
      <c r="AD38" s="30">
        <f t="shared" si="17"/>
        <v>-6.1607552639209362E-2</v>
      </c>
      <c r="AE38" s="60">
        <v>-8.294247779059194E-2</v>
      </c>
      <c r="AF38" s="65">
        <v>-0.12548445934489905</v>
      </c>
      <c r="AG38" s="60">
        <v>-0.14372529700915004</v>
      </c>
      <c r="AH38" s="60">
        <v>-0.14350770190088757</v>
      </c>
      <c r="AI38" s="60">
        <v>-0.14440287841450128</v>
      </c>
      <c r="AJ38" s="60">
        <v>-0.14382957686992492</v>
      </c>
      <c r="AK38" s="60">
        <v>-0.14649026688781663</v>
      </c>
      <c r="AL38" s="60">
        <v>-0.14409613403052035</v>
      </c>
      <c r="AM38" s="60">
        <v>-0.14554861742575054</v>
      </c>
      <c r="AN38" s="60">
        <v>-0.14916960096214527</v>
      </c>
      <c r="AO38" s="60">
        <v>-0.15038242113300571</v>
      </c>
      <c r="AP38" s="60">
        <v>-0.1506035224927067</v>
      </c>
      <c r="AQ38" s="60">
        <v>-0.16659274112529043</v>
      </c>
      <c r="AR38" s="60">
        <v>-0.16659274112529043</v>
      </c>
      <c r="AS38" s="60">
        <v>-0.16689830343831991</v>
      </c>
      <c r="AT38" s="60">
        <v>-0.16422046341927721</v>
      </c>
      <c r="AU38" s="60">
        <v>-0.16407160642541008</v>
      </c>
      <c r="AV38" s="60">
        <v>-0.16422683593492682</v>
      </c>
      <c r="AW38" s="60">
        <v>-0.15955449392837506</v>
      </c>
      <c r="AX38" s="60">
        <v>-0.16490815572836737</v>
      </c>
      <c r="AY38" s="60">
        <v>-0.17780131656150888</v>
      </c>
      <c r="AZ38" s="60">
        <v>-0.17570565337119337</v>
      </c>
      <c r="BA38" s="60">
        <v>-0.17643396602090267</v>
      </c>
      <c r="BB38" s="60">
        <v>-0.17664511993798626</v>
      </c>
      <c r="BC38" s="60">
        <v>-0.17664511993798626</v>
      </c>
    </row>
    <row r="39" spans="1:55">
      <c r="A39" s="12"/>
      <c r="B39" s="16">
        <v>2013</v>
      </c>
      <c r="C39" s="17">
        <v>1216</v>
      </c>
      <c r="D39" s="17">
        <v>1850</v>
      </c>
      <c r="E39" s="17">
        <v>3049</v>
      </c>
      <c r="F39">
        <v>292.85556000000003</v>
      </c>
      <c r="G39">
        <f t="shared" si="19"/>
        <v>292855.56</v>
      </c>
      <c r="M39" s="16">
        <v>2013</v>
      </c>
      <c r="N39" s="17">
        <f t="shared" si="5"/>
        <v>1260.3220058827019</v>
      </c>
      <c r="O39" s="17">
        <f t="shared" si="6"/>
        <v>1917.4306832919397</v>
      </c>
      <c r="P39" s="17">
        <f t="shared" si="7"/>
        <v>3160.1330558687155</v>
      </c>
      <c r="Q39" s="11">
        <f t="shared" si="20"/>
        <v>292855.56</v>
      </c>
      <c r="R39">
        <f t="shared" si="2"/>
        <v>-0.170772578489052</v>
      </c>
      <c r="S39">
        <f t="shared" si="3"/>
        <v>-0.12598246116289596</v>
      </c>
      <c r="T39">
        <f t="shared" si="4"/>
        <v>-7.2652164540628061E-2</v>
      </c>
      <c r="U39">
        <f t="shared" si="12"/>
        <v>-0.20793423486798723</v>
      </c>
      <c r="V39">
        <f t="shared" si="13"/>
        <v>-0.17050360516154342</v>
      </c>
      <c r="W39">
        <f t="shared" si="14"/>
        <v>-8.3677593406024792E-2</v>
      </c>
      <c r="X39" s="16">
        <v>2013</v>
      </c>
      <c r="Y39" s="30">
        <f t="shared" si="9"/>
        <v>-0.11163317608753953</v>
      </c>
      <c r="Z39" s="30">
        <f t="shared" si="10"/>
        <v>-8.3620214967452644E-2</v>
      </c>
      <c r="AA39" s="30">
        <f t="shared" si="15"/>
        <v>-4.9111666117521491E-2</v>
      </c>
      <c r="AB39" s="30">
        <f t="shared" si="16"/>
        <v>-0.13422396905236089</v>
      </c>
      <c r="AC39" s="30">
        <f t="shared" si="17"/>
        <v>-0.11146753522117614</v>
      </c>
      <c r="AD39" s="30">
        <f t="shared" si="17"/>
        <v>-5.6350890472485649E-2</v>
      </c>
      <c r="AE39" s="60">
        <v>-9.1637220569272704E-2</v>
      </c>
      <c r="AF39" s="65">
        <v>-0.12919545487030004</v>
      </c>
      <c r="AG39" s="60">
        <v>-0.14491044532220643</v>
      </c>
      <c r="AH39" s="60">
        <v>-0.14471422964088121</v>
      </c>
      <c r="AI39" s="60">
        <v>-0.14629685285012617</v>
      </c>
      <c r="AJ39" s="60">
        <v>-0.14744510878947004</v>
      </c>
      <c r="AK39" s="60">
        <v>-0.15039964205018508</v>
      </c>
      <c r="AL39" s="60">
        <v>-0.14814309020884631</v>
      </c>
      <c r="AM39" s="60">
        <v>-0.14937273424555719</v>
      </c>
      <c r="AN39" s="60">
        <v>-0.15252253472667665</v>
      </c>
      <c r="AO39" s="60">
        <v>-0.15357445557905747</v>
      </c>
      <c r="AP39" s="60">
        <v>-0.15376017422260302</v>
      </c>
      <c r="AQ39" s="60">
        <v>-0.17474623068631279</v>
      </c>
      <c r="AR39" s="60">
        <v>-0.17474623068631279</v>
      </c>
      <c r="AS39" s="60">
        <v>-0.17456426949171278</v>
      </c>
      <c r="AT39" s="60">
        <v>-0.17165017410142591</v>
      </c>
      <c r="AU39" s="60">
        <v>-0.17147678196260518</v>
      </c>
      <c r="AV39" s="60">
        <v>-0.17161373316658413</v>
      </c>
      <c r="AW39" s="60">
        <v>-0.16653323320186619</v>
      </c>
      <c r="AX39" s="60">
        <v>-0.17326146591635538</v>
      </c>
      <c r="AY39" s="60">
        <v>-0.1878876396125001</v>
      </c>
      <c r="AZ39" s="60">
        <v>-0.18498288557962761</v>
      </c>
      <c r="BA39" s="60">
        <v>-0.18573498094263408</v>
      </c>
      <c r="BB39" s="60">
        <v>-0.18569146891863941</v>
      </c>
      <c r="BC39" s="60">
        <v>-0.18569146891863941</v>
      </c>
    </row>
    <row r="40" spans="1:55">
      <c r="A40" s="12"/>
      <c r="B40" s="16">
        <v>2014</v>
      </c>
      <c r="C40" s="17">
        <v>1231</v>
      </c>
      <c r="D40" s="17">
        <v>1803</v>
      </c>
      <c r="E40" s="17">
        <v>3037</v>
      </c>
      <c r="F40">
        <v>340.97442999999998</v>
      </c>
      <c r="G40">
        <f t="shared" si="19"/>
        <v>340974.43</v>
      </c>
      <c r="M40" s="16">
        <v>2014</v>
      </c>
      <c r="N40" s="17">
        <f t="shared" si="5"/>
        <v>1275.8687411526366</v>
      </c>
      <c r="O40" s="17">
        <f t="shared" si="6"/>
        <v>1868.7175794461443</v>
      </c>
      <c r="P40" s="17">
        <f t="shared" si="7"/>
        <v>3147.695667652768</v>
      </c>
      <c r="Q40" s="11">
        <f t="shared" si="20"/>
        <v>340974.43</v>
      </c>
      <c r="R40">
        <f t="shared" si="2"/>
        <v>-0.16675612991283464</v>
      </c>
      <c r="S40">
        <f t="shared" si="3"/>
        <v>-0.1266723524192912</v>
      </c>
      <c r="T40">
        <f t="shared" si="4"/>
        <v>-7.190548055904368E-2</v>
      </c>
      <c r="U40">
        <f t="shared" si="12"/>
        <v>-0.20038216326046013</v>
      </c>
      <c r="V40">
        <f t="shared" si="13"/>
        <v>-0.17046838966727942</v>
      </c>
      <c r="W40">
        <f t="shared" si="14"/>
        <v>-8.2165856790998471E-2</v>
      </c>
      <c r="X40" s="16">
        <v>2014</v>
      </c>
      <c r="Y40" s="30">
        <f t="shared" si="9"/>
        <v>-0.10915652584254987</v>
      </c>
      <c r="Z40" s="30">
        <f t="shared" si="10"/>
        <v>-8.4058319521099101E-2</v>
      </c>
      <c r="AA40" s="30">
        <f t="shared" si="15"/>
        <v>-4.8619395168623902E-2</v>
      </c>
      <c r="AB40" s="30">
        <f t="shared" si="16"/>
        <v>-0.12968001099142856</v>
      </c>
      <c r="AC40" s="30">
        <f t="shared" si="17"/>
        <v>-0.11144584630500098</v>
      </c>
      <c r="AD40" s="30">
        <f t="shared" si="17"/>
        <v>-5.5361563871795361E-2</v>
      </c>
      <c r="AE40" s="60">
        <v>-8.717884488185168E-2</v>
      </c>
      <c r="AF40" s="65">
        <v>-0.13281210801033061</v>
      </c>
      <c r="AG40" s="60">
        <v>-0.14722181764957454</v>
      </c>
      <c r="AH40" s="60">
        <v>-0.14702622731967396</v>
      </c>
      <c r="AI40" s="60">
        <v>-0.14804367009699115</v>
      </c>
      <c r="AJ40" s="60">
        <v>-0.14847487927925529</v>
      </c>
      <c r="AK40" s="60">
        <v>-0.15135688236330558</v>
      </c>
      <c r="AL40" s="60">
        <v>-0.14878366555522726</v>
      </c>
      <c r="AM40" s="60">
        <v>-0.14987047087826455</v>
      </c>
      <c r="AN40" s="60">
        <v>-0.15338915217506832</v>
      </c>
      <c r="AO40" s="60">
        <v>-0.15472280546024875</v>
      </c>
      <c r="AP40" s="60">
        <v>-0.15488845454455169</v>
      </c>
      <c r="AQ40" s="60">
        <v>-0.17685800252328909</v>
      </c>
      <c r="AR40" s="60">
        <v>-0.17685800252328909</v>
      </c>
      <c r="AS40" s="60">
        <v>-0.17674965644010254</v>
      </c>
      <c r="AT40" s="60">
        <v>-0.17356163701010674</v>
      </c>
      <c r="AU40" s="60">
        <v>-0.17339427274859331</v>
      </c>
      <c r="AV40" s="60">
        <v>-0.17351867373481522</v>
      </c>
      <c r="AW40" s="60">
        <v>-0.1685130845128352</v>
      </c>
      <c r="AX40" s="60">
        <v>-0.17729681072593106</v>
      </c>
      <c r="AY40" s="60">
        <v>-0.19318285412697678</v>
      </c>
      <c r="AZ40" s="60">
        <v>-0.1902653249553008</v>
      </c>
      <c r="BA40" s="60">
        <v>-0.19098295103340646</v>
      </c>
      <c r="BB40" s="60">
        <v>-0.19085521613172063</v>
      </c>
      <c r="BC40" s="60">
        <v>-0.19085521613172063</v>
      </c>
    </row>
    <row r="41" spans="1:55">
      <c r="A41" s="12"/>
      <c r="B41" s="16">
        <v>2015</v>
      </c>
      <c r="C41" s="17">
        <v>1206</v>
      </c>
      <c r="D41" s="17">
        <v>1662</v>
      </c>
      <c r="E41" s="17">
        <v>2958</v>
      </c>
      <c r="F41">
        <v>404.62957999999998</v>
      </c>
      <c r="G41">
        <f t="shared" si="19"/>
        <v>404629.57999999996</v>
      </c>
      <c r="M41" s="16">
        <v>2015</v>
      </c>
      <c r="N41" s="17">
        <f t="shared" si="5"/>
        <v>1249.9575157027455</v>
      </c>
      <c r="O41" s="17">
        <f t="shared" si="6"/>
        <v>1722.5782679087588</v>
      </c>
      <c r="P41" s="17">
        <f t="shared" si="7"/>
        <v>3065.816195231112</v>
      </c>
      <c r="Q41" s="11">
        <f t="shared" si="20"/>
        <v>404629.57999999996</v>
      </c>
      <c r="R41">
        <f t="shared" si="2"/>
        <v>-0.1659281160142142</v>
      </c>
      <c r="S41">
        <f t="shared" si="3"/>
        <v>-0.13283716341235433</v>
      </c>
      <c r="T41">
        <f t="shared" si="4"/>
        <v>-7.33550645871026E-2</v>
      </c>
      <c r="U41">
        <f t="shared" si="12"/>
        <v>-0.198078940435613</v>
      </c>
      <c r="V41">
        <f t="shared" si="13"/>
        <v>-0.17920157109467016</v>
      </c>
      <c r="W41">
        <f t="shared" si="14"/>
        <v>-8.4220443530111808E-2</v>
      </c>
      <c r="X41" s="16">
        <v>2015</v>
      </c>
      <c r="Y41" s="30">
        <f t="shared" si="9"/>
        <v>-0.10864509239755127</v>
      </c>
      <c r="Z41" s="30">
        <f t="shared" si="10"/>
        <v>-8.7963899028665526E-2</v>
      </c>
      <c r="AA41" s="30">
        <f t="shared" si="15"/>
        <v>-4.9574838610624727E-2</v>
      </c>
      <c r="AB41" s="30">
        <f t="shared" si="16"/>
        <v>-0.1282894594502646</v>
      </c>
      <c r="AC41" s="30">
        <f t="shared" si="17"/>
        <v>-0.11680835529467992</v>
      </c>
      <c r="AD41" s="30">
        <f t="shared" si="17"/>
        <v>-5.6705895278381213E-2</v>
      </c>
      <c r="AE41" s="60">
        <v>-9.0064539238294161E-2</v>
      </c>
      <c r="AF41" s="65">
        <v>-0.13786342355344761</v>
      </c>
      <c r="AG41" s="60">
        <v>-0.15075160788505959</v>
      </c>
      <c r="AH41" s="60">
        <v>-0.1505512637557439</v>
      </c>
      <c r="AI41" s="60">
        <v>-0.15140852688806539</v>
      </c>
      <c r="AJ41" s="60">
        <v>-0.15216214907679637</v>
      </c>
      <c r="AK41" s="60">
        <v>-0.15508510401022468</v>
      </c>
      <c r="AL41" s="60">
        <v>-0.15260055892825164</v>
      </c>
      <c r="AM41" s="60">
        <v>-0.15408473429169645</v>
      </c>
      <c r="AN41" s="60">
        <v>-0.15714582555998413</v>
      </c>
      <c r="AO41" s="60">
        <v>-0.15834306355269068</v>
      </c>
      <c r="AP41" s="60">
        <v>-0.15848499528039806</v>
      </c>
      <c r="AQ41" s="60">
        <v>-0.18187820322597881</v>
      </c>
      <c r="AR41" s="60">
        <v>-0.18187820322597881</v>
      </c>
      <c r="AS41" s="60">
        <v>-0.18099408005741546</v>
      </c>
      <c r="AT41" s="60">
        <v>-0.17760347022981271</v>
      </c>
      <c r="AU41" s="60">
        <v>-0.17743246587210248</v>
      </c>
      <c r="AV41" s="60">
        <v>-0.17754546209478084</v>
      </c>
      <c r="AW41" s="60">
        <v>-0.173055667189558</v>
      </c>
      <c r="AX41" s="60">
        <v>-0.18289214593875114</v>
      </c>
      <c r="AY41" s="60">
        <v>-0.19819321844548998</v>
      </c>
      <c r="AZ41" s="60">
        <v>-0.1953495936981986</v>
      </c>
      <c r="BA41" s="60">
        <v>-0.19581954731355478</v>
      </c>
      <c r="BB41" s="60">
        <v>-0.19572592999377003</v>
      </c>
      <c r="BC41" s="60">
        <v>-0.19572592999377003</v>
      </c>
    </row>
    <row r="42" spans="1:55">
      <c r="A42" s="12"/>
      <c r="B42" s="16">
        <v>2016</v>
      </c>
      <c r="C42" s="17">
        <v>1231</v>
      </c>
      <c r="D42" s="17">
        <v>1655</v>
      </c>
      <c r="E42" s="17">
        <v>2620</v>
      </c>
      <c r="F42">
        <v>452.68637000000001</v>
      </c>
      <c r="G42">
        <f t="shared" si="19"/>
        <v>452686.37</v>
      </c>
      <c r="M42" s="16">
        <v>2016</v>
      </c>
      <c r="N42" s="17">
        <f t="shared" si="5"/>
        <v>1275.8687411526366</v>
      </c>
      <c r="O42" s="17">
        <f t="shared" si="6"/>
        <v>1715.3231247827894</v>
      </c>
      <c r="P42" s="17">
        <f t="shared" si="7"/>
        <v>2715.4964271485851</v>
      </c>
      <c r="Q42" s="11">
        <f t="shared" si="20"/>
        <v>452686.37</v>
      </c>
      <c r="R42">
        <f t="shared" si="2"/>
        <v>-0.16193595632898988</v>
      </c>
      <c r="S42">
        <f t="shared" si="3"/>
        <v>-0.13174707661567447</v>
      </c>
      <c r="T42">
        <f t="shared" si="4"/>
        <v>-8.4891751505545093E-2</v>
      </c>
      <c r="U42">
        <f t="shared" si="12"/>
        <v>-0.19106583585554202</v>
      </c>
      <c r="V42">
        <f t="shared" si="13"/>
        <v>-0.17659457773282455</v>
      </c>
      <c r="W42">
        <f t="shared" si="14"/>
        <v>-0.10257645823591474</v>
      </c>
      <c r="X42" s="16">
        <v>2016</v>
      </c>
      <c r="Y42" s="30">
        <f t="shared" si="9"/>
        <v>-0.10617516012869566</v>
      </c>
      <c r="Z42" s="30">
        <f t="shared" si="10"/>
        <v>-8.7274512719213604E-2</v>
      </c>
      <c r="AA42" s="30">
        <f t="shared" si="15"/>
        <v>-5.7144722287746808E-2</v>
      </c>
      <c r="AB42" s="30">
        <f t="shared" si="16"/>
        <v>-0.12404165927326416</v>
      </c>
      <c r="AC42" s="30">
        <f t="shared" si="17"/>
        <v>-0.11521095857264685</v>
      </c>
      <c r="AD42" s="30">
        <f t="shared" si="17"/>
        <v>-6.863179222282656E-2</v>
      </c>
      <c r="AE42" s="60">
        <v>-9.4059610434658381E-2</v>
      </c>
      <c r="AF42" s="65">
        <v>-0.14036870060877726</v>
      </c>
      <c r="AG42" s="60">
        <v>-0.15282090442105123</v>
      </c>
      <c r="AH42" s="60">
        <v>-0.15262111037113468</v>
      </c>
      <c r="AI42" s="60">
        <v>-0.15375647168809248</v>
      </c>
      <c r="AJ42" s="60">
        <v>-0.15508027709126981</v>
      </c>
      <c r="AK42" s="60">
        <v>-0.15833600536225567</v>
      </c>
      <c r="AL42" s="60">
        <v>-0.15603367847200922</v>
      </c>
      <c r="AM42" s="60">
        <v>-0.15728218926514903</v>
      </c>
      <c r="AN42" s="60">
        <v>-0.15969648463146069</v>
      </c>
      <c r="AO42" s="60">
        <v>-0.16080395811873538</v>
      </c>
      <c r="AP42" s="60">
        <v>-0.16093089663420235</v>
      </c>
      <c r="AQ42" s="60">
        <v>-0.18555546672333445</v>
      </c>
      <c r="AR42" s="60">
        <v>-0.18555546672333445</v>
      </c>
      <c r="AS42" s="60">
        <v>-0.18440559064126583</v>
      </c>
      <c r="AT42" s="60">
        <v>-0.18093972250226908</v>
      </c>
      <c r="AU42" s="60">
        <v>-0.1807449183139781</v>
      </c>
      <c r="AV42" s="60">
        <v>-0.18084962038754404</v>
      </c>
      <c r="AW42" s="60">
        <v>-0.17634849320803836</v>
      </c>
      <c r="AX42" s="60">
        <v>-0.186697528913221</v>
      </c>
      <c r="AY42" s="60">
        <v>-0.20279109507279625</v>
      </c>
      <c r="AZ42" s="60">
        <v>-0.1998289134629827</v>
      </c>
      <c r="BA42" s="60">
        <v>-0.20032788321841588</v>
      </c>
      <c r="BB42" s="60">
        <v>-0.20014786554785224</v>
      </c>
      <c r="BC42" s="60">
        <v>-0.20014786554785224</v>
      </c>
    </row>
    <row r="43" spans="1:55">
      <c r="A43" s="12"/>
      <c r="B43" s="16">
        <v>2017</v>
      </c>
      <c r="C43" s="17">
        <v>1183</v>
      </c>
      <c r="D43" s="17">
        <v>1647</v>
      </c>
      <c r="E43" s="17">
        <v>2665</v>
      </c>
      <c r="F43">
        <v>495.58587999999997</v>
      </c>
      <c r="G43">
        <f t="shared" si="19"/>
        <v>495585.87999999995</v>
      </c>
      <c r="M43" s="16">
        <v>2017</v>
      </c>
      <c r="N43" s="17">
        <f t="shared" si="5"/>
        <v>1226.1191882888459</v>
      </c>
      <c r="O43" s="17">
        <f t="shared" si="6"/>
        <v>1707.031532638824</v>
      </c>
      <c r="P43" s="17">
        <f t="shared" si="7"/>
        <v>2762.1366329583889</v>
      </c>
      <c r="Q43" s="11">
        <f t="shared" si="20"/>
        <v>495585.87999999995</v>
      </c>
      <c r="R43">
        <f t="shared" si="2"/>
        <v>-0.16447384057501052</v>
      </c>
      <c r="S43">
        <f t="shared" si="3"/>
        <v>-0.13103123616688006</v>
      </c>
      <c r="T43">
        <f t="shared" si="4"/>
        <v>-8.239383514099996E-2</v>
      </c>
      <c r="U43">
        <f t="shared" si="12"/>
        <v>-0.19469890632605302</v>
      </c>
      <c r="V43">
        <f t="shared" si="13"/>
        <v>-0.17479315135143889</v>
      </c>
      <c r="W43">
        <f t="shared" si="14"/>
        <v>-9.8322111296836698E-2</v>
      </c>
      <c r="X43" s="16">
        <v>2017</v>
      </c>
      <c r="Y43" s="30">
        <f t="shared" si="9"/>
        <v>-0.10774612964181218</v>
      </c>
      <c r="Z43" s="30">
        <f t="shared" si="10"/>
        <v>-8.6821521667626467E-2</v>
      </c>
      <c r="AA43" s="30">
        <f t="shared" si="15"/>
        <v>-5.5510826253081569E-2</v>
      </c>
      <c r="AB43" s="30">
        <f t="shared" si="16"/>
        <v>-0.12624476844456345</v>
      </c>
      <c r="AC43" s="30">
        <f t="shared" si="17"/>
        <v>-0.11410547349523403</v>
      </c>
      <c r="AD43" s="30">
        <f t="shared" si="17"/>
        <v>-6.5881237599254683E-2</v>
      </c>
      <c r="AE43" s="60">
        <v>-9.805050471899579E-2</v>
      </c>
      <c r="AF43" s="65">
        <v>-0.14597068770266008</v>
      </c>
      <c r="AG43" s="60">
        <v>-0.15562876477234899</v>
      </c>
      <c r="AH43" s="60">
        <v>-0.15507421023073664</v>
      </c>
      <c r="AI43" s="60">
        <v>-0.15587090095060341</v>
      </c>
      <c r="AJ43" s="60">
        <v>-0.15716371489387282</v>
      </c>
      <c r="AK43" s="60">
        <v>-0.16059819915603435</v>
      </c>
      <c r="AL43" s="60">
        <v>-0.15763392309301227</v>
      </c>
      <c r="AM43" s="60">
        <v>-0.15873689429908044</v>
      </c>
      <c r="AN43" s="60">
        <v>-0.16106526970013768</v>
      </c>
      <c r="AO43" s="60">
        <v>-0.16207610098764602</v>
      </c>
      <c r="AP43" s="60">
        <v>-0.16218991297081153</v>
      </c>
      <c r="AQ43" s="60">
        <v>-0.18746914073104748</v>
      </c>
      <c r="AR43" s="60">
        <v>-0.18746914073104748</v>
      </c>
      <c r="AS43" s="60">
        <v>-0.18754914141935375</v>
      </c>
      <c r="AT43" s="60">
        <v>-0.18405782472449383</v>
      </c>
      <c r="AU43" s="60">
        <v>-0.18386498041350752</v>
      </c>
      <c r="AV43" s="60">
        <v>-0.18396132205182791</v>
      </c>
      <c r="AW43" s="60">
        <v>-0.1796339518336969</v>
      </c>
      <c r="AX43" s="60">
        <v>-0.19100374169194434</v>
      </c>
      <c r="AY43" s="60">
        <v>-0.20658778500068764</v>
      </c>
      <c r="AZ43" s="60">
        <v>-0.20358944010221813</v>
      </c>
      <c r="BA43" s="60">
        <v>-0.20390184177951565</v>
      </c>
      <c r="BB43" s="60">
        <v>-0.20402564400427936</v>
      </c>
      <c r="BC43" s="60">
        <v>-0.20402564400427936</v>
      </c>
    </row>
    <row r="44" spans="1:55">
      <c r="A44" s="12"/>
      <c r="B44" s="16">
        <v>2018</v>
      </c>
      <c r="C44" s="17">
        <v>1187</v>
      </c>
      <c r="D44" s="17">
        <v>1567</v>
      </c>
      <c r="E44" s="17">
        <v>2413</v>
      </c>
      <c r="F44">
        <v>540.923</v>
      </c>
      <c r="G44">
        <f t="shared" si="19"/>
        <v>540923</v>
      </c>
      <c r="M44" s="16">
        <v>2018</v>
      </c>
      <c r="N44" s="17">
        <f t="shared" si="5"/>
        <v>1230.2649843608283</v>
      </c>
      <c r="O44" s="17">
        <f t="shared" si="6"/>
        <v>1624.1156111991727</v>
      </c>
      <c r="P44" s="17">
        <f t="shared" si="7"/>
        <v>2500.9514804234868</v>
      </c>
      <c r="Q44" s="11">
        <f t="shared" si="20"/>
        <v>540923</v>
      </c>
      <c r="R44">
        <f t="shared" si="2"/>
        <v>-0.16269336767250051</v>
      </c>
      <c r="S44">
        <f t="shared" si="3"/>
        <v>-0.13487033657687797</v>
      </c>
      <c r="T44">
        <f t="shared" si="4"/>
        <v>-9.1622384307095794E-2</v>
      </c>
      <c r="U44">
        <f t="shared" si="12"/>
        <v>-0.19144413109277494</v>
      </c>
      <c r="V44">
        <f t="shared" si="13"/>
        <v>-0.18029118062182237</v>
      </c>
      <c r="W44">
        <f t="shared" si="14"/>
        <v>-0.11278403693605343</v>
      </c>
      <c r="X44" s="16">
        <v>2018</v>
      </c>
      <c r="Y44" s="30">
        <f t="shared" si="9"/>
        <v>-0.10664429281085974</v>
      </c>
      <c r="Z44" s="30">
        <f t="shared" si="10"/>
        <v>-8.9248315517109433E-2</v>
      </c>
      <c r="AA44" s="30">
        <f t="shared" si="15"/>
        <v>-6.1533198290092517E-2</v>
      </c>
      <c r="AB44" s="30">
        <f t="shared" si="16"/>
        <v>-0.12427131794514679</v>
      </c>
      <c r="AC44" s="30">
        <f t="shared" si="17"/>
        <v>-0.11747514258408576</v>
      </c>
      <c r="AD44" s="30">
        <f t="shared" si="17"/>
        <v>-7.5198294806290256E-2</v>
      </c>
      <c r="AE44" s="60">
        <v>-0.10548016355448386</v>
      </c>
      <c r="AF44" s="65">
        <v>-0.14897630346814728</v>
      </c>
      <c r="AG44" s="60">
        <v>-0.15771306537833285</v>
      </c>
      <c r="AH44" s="60">
        <v>-0.15717774833339704</v>
      </c>
      <c r="AI44" s="60">
        <v>-0.15702791519817372</v>
      </c>
      <c r="AJ44" s="60">
        <v>-0.15878521479195429</v>
      </c>
      <c r="AK44" s="60">
        <v>-0.16203812445394405</v>
      </c>
      <c r="AL44" s="60">
        <v>-0.15927960750004877</v>
      </c>
      <c r="AM44" s="60">
        <v>-0.16026380403872065</v>
      </c>
      <c r="AN44" s="60">
        <v>-0.16177002330968215</v>
      </c>
      <c r="AO44" s="60">
        <v>-0.16270913183706015</v>
      </c>
      <c r="AP44" s="60">
        <v>-0.1628139276156565</v>
      </c>
      <c r="AQ44" s="60">
        <v>-0.18878300336656817</v>
      </c>
      <c r="AR44" s="60">
        <v>-0.18878300336656817</v>
      </c>
      <c r="AS44" s="60">
        <v>-0.1882014919647611</v>
      </c>
      <c r="AT44" s="60">
        <v>-0.18488458203923452</v>
      </c>
      <c r="AU44" s="60">
        <v>-0.1847020224856325</v>
      </c>
      <c r="AV44" s="60">
        <v>-0.18479154945732912</v>
      </c>
      <c r="AW44" s="60">
        <v>-0.18105705813952511</v>
      </c>
      <c r="AX44" s="60">
        <v>-0.19242822225040246</v>
      </c>
      <c r="AY44" s="60">
        <v>-0.20961633484828279</v>
      </c>
      <c r="AZ44" s="60">
        <v>-0.20672090947549482</v>
      </c>
      <c r="BA44" s="60">
        <v>-0.20700801352488596</v>
      </c>
      <c r="BB44" s="60">
        <v>-0.20724738700007528</v>
      </c>
      <c r="BC44" s="60">
        <v>-0.20724738700007528</v>
      </c>
    </row>
    <row r="45" spans="1:55">
      <c r="A45" s="12"/>
      <c r="B45" s="16">
        <v>2019</v>
      </c>
      <c r="C45" s="17">
        <v>1121</v>
      </c>
      <c r="D45" s="17">
        <v>1491</v>
      </c>
      <c r="E45" s="17">
        <v>2479</v>
      </c>
      <c r="F45">
        <v>592.53869999999995</v>
      </c>
      <c r="G45">
        <f t="shared" si="19"/>
        <v>592538.69999999995</v>
      </c>
      <c r="M45" s="16">
        <v>2019</v>
      </c>
      <c r="N45" s="17">
        <f t="shared" si="5"/>
        <v>1161.8593491731158</v>
      </c>
      <c r="O45" s="17">
        <f t="shared" si="6"/>
        <v>1545.3454858315038</v>
      </c>
      <c r="P45" s="17">
        <f t="shared" si="7"/>
        <v>2569.3571156111993</v>
      </c>
      <c r="Q45" s="11">
        <f t="shared" si="20"/>
        <v>592538.69999999995</v>
      </c>
      <c r="R45">
        <f t="shared" si="2"/>
        <v>-0.16690055287990901</v>
      </c>
      <c r="S45">
        <f t="shared" si="3"/>
        <v>-0.13858550070184764</v>
      </c>
      <c r="T45">
        <f t="shared" si="4"/>
        <v>-8.8114608615781881E-2</v>
      </c>
      <c r="U45">
        <f t="shared" si="12"/>
        <v>-0.19769115569064372</v>
      </c>
      <c r="V45">
        <f t="shared" si="13"/>
        <v>-0.18552077150273338</v>
      </c>
      <c r="W45">
        <f t="shared" si="14"/>
        <v>-0.10692924020247131</v>
      </c>
      <c r="X45" s="16">
        <v>2019</v>
      </c>
      <c r="Y45" s="30">
        <f t="shared" si="9"/>
        <v>-0.10924570048760618</v>
      </c>
      <c r="Z45" s="30">
        <f t="shared" si="10"/>
        <v>-9.1590625560894701E-2</v>
      </c>
      <c r="AA45" s="30">
        <f t="shared" si="15"/>
        <v>-5.924862934467312E-2</v>
      </c>
      <c r="AB45" s="30">
        <f t="shared" si="16"/>
        <v>-0.1280551192225523</v>
      </c>
      <c r="AC45" s="30">
        <f t="shared" si="17"/>
        <v>-0.12066839484465486</v>
      </c>
      <c r="AD45" s="30">
        <f t="shared" si="17"/>
        <v>-7.1437605652944769E-2</v>
      </c>
      <c r="AE45" s="60">
        <v>-0.10826702038105052</v>
      </c>
      <c r="AF45" s="65">
        <v>-0.15310775611997518</v>
      </c>
      <c r="AG45" s="60">
        <v>-0.16091384071598747</v>
      </c>
      <c r="AH45" s="60">
        <v>-0.16039009856556474</v>
      </c>
      <c r="AI45" s="60">
        <v>-0.16041445340136906</v>
      </c>
      <c r="AJ45" s="60">
        <v>-0.16204087510478526</v>
      </c>
      <c r="AK45" s="60">
        <v>-0.16574134266008134</v>
      </c>
      <c r="AL45" s="60">
        <v>-0.16312433587714603</v>
      </c>
      <c r="AM45" s="60">
        <v>-0.16393278881413276</v>
      </c>
      <c r="AN45" s="60">
        <v>-0.16547760706421322</v>
      </c>
      <c r="AO45" s="60">
        <v>-0.16634076306284129</v>
      </c>
      <c r="AP45" s="60">
        <v>-0.16646256237191559</v>
      </c>
      <c r="AQ45" s="60">
        <v>-0.19293339191187486</v>
      </c>
      <c r="AR45" s="60">
        <v>-0.19293339191187486</v>
      </c>
      <c r="AS45" s="60">
        <v>-0.19271871745741787</v>
      </c>
      <c r="AT45" s="60">
        <v>-0.18933476407976768</v>
      </c>
      <c r="AU45" s="60">
        <v>-0.18914867217050213</v>
      </c>
      <c r="AV45" s="60">
        <v>-0.18922093594396128</v>
      </c>
      <c r="AW45" s="60">
        <v>-0.18573680304117723</v>
      </c>
      <c r="AX45" s="60">
        <v>-0.19735230685110894</v>
      </c>
      <c r="AY45" s="60">
        <v>-0.21562965923529109</v>
      </c>
      <c r="AZ45" s="60">
        <v>-0.2127740032413018</v>
      </c>
      <c r="BA45" s="60">
        <v>-0.21330835708392193</v>
      </c>
      <c r="BB45" s="60">
        <v>-0.21341131016905734</v>
      </c>
      <c r="BC45" s="60">
        <v>-0.21341131016905734</v>
      </c>
    </row>
    <row r="46" spans="1:55">
      <c r="A46" s="12"/>
      <c r="B46" s="16">
        <v>2020</v>
      </c>
      <c r="C46" s="17">
        <v>1050</v>
      </c>
      <c r="D46" s="17">
        <v>1349</v>
      </c>
      <c r="E46" s="17">
        <v>2275</v>
      </c>
      <c r="F46">
        <v>697.28459999999995</v>
      </c>
      <c r="G46">
        <f t="shared" si="19"/>
        <v>697284.6</v>
      </c>
      <c r="M46" s="16">
        <v>2020</v>
      </c>
      <c r="N46" s="17">
        <f t="shared" si="5"/>
        <v>1088.2714688954252</v>
      </c>
      <c r="O46" s="17">
        <f t="shared" si="6"/>
        <v>1398.1697252761226</v>
      </c>
      <c r="P46" s="17">
        <f t="shared" si="7"/>
        <v>2357.9215159400883</v>
      </c>
      <c r="Q46" s="11">
        <f t="shared" si="20"/>
        <v>697284.6</v>
      </c>
      <c r="R46">
        <f t="shared" si="2"/>
        <v>-0.17063863986120875</v>
      </c>
      <c r="S46">
        <f t="shared" si="3"/>
        <v>-0.14615919246600409</v>
      </c>
      <c r="T46">
        <f t="shared" si="4"/>
        <v>-9.510284791638822E-2</v>
      </c>
      <c r="U46">
        <f t="shared" si="12"/>
        <v>-0.20278527604187971</v>
      </c>
      <c r="V46">
        <f t="shared" si="13"/>
        <v>-0.19622717136333043</v>
      </c>
      <c r="W46">
        <f t="shared" si="14"/>
        <v>-0.11741881101997219</v>
      </c>
      <c r="X46" s="16">
        <v>2020</v>
      </c>
      <c r="Y46" s="30">
        <f t="shared" si="9"/>
        <v>-0.11155069700947695</v>
      </c>
      <c r="Z46" s="30">
        <f t="shared" si="10"/>
        <v>-9.6346991265423232E-2</v>
      </c>
      <c r="AA46" s="30">
        <f t="shared" si="15"/>
        <v>-6.3794495858335853E-2</v>
      </c>
      <c r="AB46" s="30">
        <f t="shared" si="16"/>
        <v>-0.1311285057176238</v>
      </c>
      <c r="AC46" s="30">
        <f t="shared" si="17"/>
        <v>-0.12716985830600291</v>
      </c>
      <c r="AD46" s="30">
        <f t="shared" si="17"/>
        <v>-7.8164527630761982E-2</v>
      </c>
      <c r="AE46" s="60">
        <v>-0.10834156909616433</v>
      </c>
      <c r="AF46" s="65">
        <v>-0.15819176090976528</v>
      </c>
      <c r="AG46" s="60">
        <v>-0.16422082083073253</v>
      </c>
      <c r="AH46" s="60">
        <v>-0.16387216137735827</v>
      </c>
      <c r="AI46" s="60">
        <v>-0.16504626382133991</v>
      </c>
      <c r="AJ46" s="60">
        <v>-0.16693093514882429</v>
      </c>
      <c r="AK46" s="60">
        <v>-0.16998363522859028</v>
      </c>
      <c r="AL46" s="60">
        <v>-0.16713388399974349</v>
      </c>
      <c r="AM46" s="60">
        <v>-0.16745858703564476</v>
      </c>
      <c r="AN46" s="60">
        <v>-0.16792230424105548</v>
      </c>
      <c r="AO46" s="60">
        <v>-0.1687255496627359</v>
      </c>
      <c r="AP46" s="60">
        <v>-0.16883526726079978</v>
      </c>
      <c r="AQ46" s="60">
        <v>-0.19793023332486037</v>
      </c>
      <c r="AR46" s="60">
        <v>-0.19793023332486037</v>
      </c>
      <c r="AS46" s="60">
        <v>-0.19737299747531722</v>
      </c>
      <c r="AT46" s="60">
        <v>-0.19458747250868458</v>
      </c>
      <c r="AU46" s="60">
        <v>-0.19439410532739265</v>
      </c>
      <c r="AV46" s="60">
        <v>-0.19446091294678569</v>
      </c>
      <c r="AW46" s="60">
        <v>-0.19102789973649559</v>
      </c>
      <c r="AX46" s="60">
        <v>-0.20214350754122767</v>
      </c>
      <c r="AY46" s="60">
        <v>-0.22181747279645803</v>
      </c>
      <c r="AZ46" s="60">
        <v>-0.21877764035754366</v>
      </c>
      <c r="BA46" s="60">
        <v>-0.21908267148471094</v>
      </c>
      <c r="BB46" s="60">
        <v>-0.21908866138989025</v>
      </c>
      <c r="BC46" s="60">
        <v>-0.21908866138989025</v>
      </c>
    </row>
    <row r="47" spans="1:55">
      <c r="A47" s="12"/>
      <c r="B47" s="16">
        <v>2021</v>
      </c>
      <c r="C47" s="72">
        <v>955.78</v>
      </c>
      <c r="D47" s="72">
        <v>1418.18</v>
      </c>
      <c r="E47" s="72">
        <v>2291.15</v>
      </c>
      <c r="F47">
        <v>769.91234999999995</v>
      </c>
      <c r="G47">
        <f t="shared" si="19"/>
        <v>769912.35</v>
      </c>
      <c r="M47" s="16">
        <v>2021</v>
      </c>
      <c r="N47" s="17">
        <f t="shared" ref="N47:N48" si="21">C47*$G$6/$G$5</f>
        <v>990.61724241987577</v>
      </c>
      <c r="O47" s="17">
        <f t="shared" ref="O47:O48" si="22">D47*$G$6/$G$5</f>
        <v>1469.8712683410613</v>
      </c>
      <c r="P47" s="17">
        <f t="shared" ref="P47:P48" si="23">E47*$G$6/$G$5</f>
        <v>2374.6601675807178</v>
      </c>
      <c r="Q47" s="11">
        <f t="shared" si="20"/>
        <v>769912.35</v>
      </c>
      <c r="R47">
        <f t="shared" si="2"/>
        <v>-0.17809960977075842</v>
      </c>
      <c r="S47">
        <f t="shared" si="3"/>
        <v>-0.1399190663587303</v>
      </c>
      <c r="T47">
        <f t="shared" si="4"/>
        <v>-9.3506655223303092E-2</v>
      </c>
      <c r="U47">
        <f t="shared" si="12"/>
        <v>-0.21394129993690703</v>
      </c>
      <c r="V47">
        <f t="shared" si="13"/>
        <v>-0.18574594649927165</v>
      </c>
      <c r="W47">
        <f t="shared" si="14"/>
        <v>-0.1145955850080955</v>
      </c>
      <c r="X47" s="16">
        <v>2021</v>
      </c>
      <c r="Y47" s="30">
        <f t="shared" si="9"/>
        <v>-0.11613349692680075</v>
      </c>
      <c r="Z47" s="30">
        <f t="shared" si="10"/>
        <v>-9.242993240552555E-2</v>
      </c>
      <c r="AA47" s="30">
        <f t="shared" si="15"/>
        <v>-6.2758108176074856E-2</v>
      </c>
      <c r="AB47" s="30">
        <f t="shared" si="16"/>
        <v>-0.13782137555908269</v>
      </c>
      <c r="AC47" s="30">
        <f t="shared" si="17"/>
        <v>-0.12080562969623809</v>
      </c>
      <c r="AD47" s="30">
        <f t="shared" si="17"/>
        <v>-7.6358811279236161E-2</v>
      </c>
      <c r="AE47" s="60">
        <v>-0.10937912461720167</v>
      </c>
      <c r="AF47" s="65">
        <v>-0.16207685359905344</v>
      </c>
      <c r="AG47" s="60">
        <v>-0.16678523883303753</v>
      </c>
      <c r="AH47" s="60">
        <v>-0.16643251663049752</v>
      </c>
      <c r="AI47" s="60">
        <v>-0.16888350318923806</v>
      </c>
      <c r="AJ47" s="60">
        <v>-0.17093034250271433</v>
      </c>
      <c r="AK47" s="60">
        <v>-0.17373797335579166</v>
      </c>
      <c r="AL47" s="60">
        <v>-0.17050086892092986</v>
      </c>
      <c r="AM47" s="60">
        <v>-0.17059225135814904</v>
      </c>
      <c r="AN47" s="60">
        <v>-0.17088818534208194</v>
      </c>
      <c r="AO47" s="60">
        <v>-0.17164256099249098</v>
      </c>
      <c r="AP47" s="60">
        <v>-0.17174134003076746</v>
      </c>
      <c r="AQ47" s="60">
        <v>-0.20239264149479397</v>
      </c>
      <c r="AR47" s="60">
        <v>-0.20239264149479397</v>
      </c>
      <c r="AS47" s="60">
        <v>-0.20133648971342999</v>
      </c>
      <c r="AT47" s="60">
        <v>-0.19850611641506288</v>
      </c>
      <c r="AU47" s="60">
        <v>-0.1983107018263458</v>
      </c>
      <c r="AV47" s="60">
        <v>-0.19837293270872502</v>
      </c>
      <c r="AW47" s="60">
        <v>-0.19476702350932784</v>
      </c>
      <c r="AX47" s="60">
        <v>-0.20587728557867735</v>
      </c>
      <c r="AY47" s="60">
        <v>-0.22790349990894032</v>
      </c>
      <c r="AZ47" s="60">
        <v>-0.22490232221834094</v>
      </c>
      <c r="BA47" s="60">
        <v>-0.22578436021406512</v>
      </c>
      <c r="BB47" s="60">
        <v>-0.22575707623817842</v>
      </c>
      <c r="BC47" s="60">
        <v>-0.22575707623817842</v>
      </c>
    </row>
    <row r="48" spans="1:55">
      <c r="B48" s="16">
        <v>2022</v>
      </c>
      <c r="C48" s="72">
        <v>801.32</v>
      </c>
      <c r="D48" s="72">
        <v>1274.19</v>
      </c>
      <c r="E48" s="72">
        <v>2006.04</v>
      </c>
      <c r="F48">
        <v>835.62390000000005</v>
      </c>
      <c r="G48">
        <f t="shared" si="19"/>
        <v>835623.9</v>
      </c>
      <c r="M48" s="16">
        <v>2022</v>
      </c>
      <c r="N48" s="17">
        <f t="shared" si="21"/>
        <v>830.52732710026874</v>
      </c>
      <c r="O48" s="17">
        <f t="shared" si="22"/>
        <v>1320.6329742398686</v>
      </c>
      <c r="P48" s="17">
        <f t="shared" si="23"/>
        <v>2079.1581880599797</v>
      </c>
      <c r="Q48" s="11">
        <f t="shared" si="20"/>
        <v>835623.9</v>
      </c>
      <c r="R48">
        <f t="shared" si="2"/>
        <v>-0.19362037251467434</v>
      </c>
      <c r="S48">
        <f t="shared" si="3"/>
        <v>-0.14909670855255941</v>
      </c>
      <c r="T48">
        <f t="shared" si="4"/>
        <v>-0.10552855877519347</v>
      </c>
      <c r="U48">
        <f t="shared" si="12"/>
        <v>-0.23760502756159199</v>
      </c>
      <c r="V48">
        <f>LOG(O48/$O$11)/LOG($Q48/$Q$11)</f>
        <v>-0.19943789231786932</v>
      </c>
      <c r="W48">
        <f>LOG(P48/$P$11)/LOG($Q48/$Q$11)</f>
        <v>-0.13300624698641844</v>
      </c>
      <c r="X48" s="16">
        <v>2022</v>
      </c>
      <c r="Y48" s="30">
        <f t="shared" si="9"/>
        <v>-0.12559131995224637</v>
      </c>
      <c r="Z48" s="30">
        <f t="shared" si="10"/>
        <v>-9.8185075238742092E-2</v>
      </c>
      <c r="AA48" s="30">
        <f t="shared" si="15"/>
        <v>-7.0535646722403089E-2</v>
      </c>
      <c r="AB48" s="30">
        <f t="shared" si="16"/>
        <v>-0.15184786511961001</v>
      </c>
      <c r="AC48" s="30">
        <f t="shared" si="17"/>
        <v>-0.12911018378653427</v>
      </c>
      <c r="AD48" s="30">
        <f t="shared" si="17"/>
        <v>-8.8070783216176118E-2</v>
      </c>
      <c r="AE48" s="60">
        <v>-0.11448663725991004</v>
      </c>
      <c r="AF48" s="65">
        <v>-0.16447079828660827</v>
      </c>
      <c r="AG48" s="60">
        <v>-0.16814581415449981</v>
      </c>
      <c r="AH48" s="60">
        <v>-0.16779024671358</v>
      </c>
      <c r="AI48" s="60">
        <v>-0.17137285376093281</v>
      </c>
      <c r="AJ48" s="60">
        <v>-0.17253633890822462</v>
      </c>
      <c r="AK48" s="60">
        <v>-0.17518456871668731</v>
      </c>
      <c r="AL48" s="60">
        <v>-0.17160252813998955</v>
      </c>
      <c r="AM48" s="60">
        <v>-0.17135131466554721</v>
      </c>
      <c r="AN48" s="60">
        <v>-0.17149743951981233</v>
      </c>
      <c r="AO48" s="60">
        <v>-0.17222283234106872</v>
      </c>
      <c r="AP48" s="60">
        <v>-0.17231700131902528</v>
      </c>
      <c r="AQ48" s="60">
        <v>-0.20587462557889136</v>
      </c>
      <c r="AR48" s="60">
        <v>-0.20587462557889136</v>
      </c>
      <c r="AS48" s="60">
        <v>-0.20423071466990483</v>
      </c>
      <c r="AT48" s="60">
        <v>-0.20151215752214569</v>
      </c>
      <c r="AU48" s="60">
        <v>-0.20131594241120887</v>
      </c>
      <c r="AV48" s="60">
        <v>-0.20137480721310386</v>
      </c>
      <c r="AW48" s="60">
        <v>-0.19773664323399509</v>
      </c>
      <c r="AX48" s="60">
        <v>-0.20871771649488657</v>
      </c>
      <c r="AY48" s="60">
        <v>-0.23160630443672869</v>
      </c>
      <c r="AZ48" s="60">
        <v>-0.22865910895106345</v>
      </c>
      <c r="BA48" s="60">
        <v>-0.23019670057520825</v>
      </c>
      <c r="BB48" s="60">
        <v>-0.2301759146270792</v>
      </c>
      <c r="BC48" s="60">
        <v>-0.2301759146270792</v>
      </c>
    </row>
    <row r="49" spans="1:55">
      <c r="X49" s="16">
        <v>2023</v>
      </c>
      <c r="AB49" s="30"/>
      <c r="AC49" s="30"/>
      <c r="AD49" s="30"/>
      <c r="AE49" s="60">
        <v>-0.1139182804420209</v>
      </c>
      <c r="AF49" s="65">
        <v>-0.1645575080866446</v>
      </c>
      <c r="AG49" s="60">
        <v>-0.16838782874853986</v>
      </c>
      <c r="AH49" s="60">
        <v>-0.16803298796278754</v>
      </c>
      <c r="AI49" s="60">
        <v>-0.17257752165296181</v>
      </c>
      <c r="AJ49" s="60">
        <v>-0.17392656209841206</v>
      </c>
      <c r="AK49" s="60">
        <v>-0.17646226609872673</v>
      </c>
      <c r="AL49" s="60">
        <v>-0.17304834281196357</v>
      </c>
      <c r="AM49" s="60">
        <v>-0.17270028588556097</v>
      </c>
      <c r="AN49" s="60">
        <v>-0.17275617142907151</v>
      </c>
      <c r="AO49" s="60">
        <v>-0.17347221407878999</v>
      </c>
      <c r="AP49" s="60">
        <v>-0.17356339542246324</v>
      </c>
      <c r="AQ49" s="60">
        <v>-0.20997991249430825</v>
      </c>
      <c r="AR49" s="60">
        <v>-0.20997991249430825</v>
      </c>
      <c r="AS49" s="60">
        <v>-0.20786372482133764</v>
      </c>
      <c r="AT49" s="60">
        <v>-0.20466740087579782</v>
      </c>
      <c r="AU49" s="60">
        <v>-0.20446405349543861</v>
      </c>
      <c r="AV49" s="60">
        <v>-0.20452148792952363</v>
      </c>
      <c r="AW49" s="60">
        <v>-0.20072132729277881</v>
      </c>
      <c r="AX49" s="60">
        <v>-0.21150702185130599</v>
      </c>
      <c r="AY49" s="60">
        <v>-0.23455390725375092</v>
      </c>
      <c r="AZ49" s="60">
        <v>-0.23160996427185832</v>
      </c>
      <c r="BA49" s="60">
        <v>-0.23299584349107239</v>
      </c>
      <c r="BB49" s="60">
        <v>-0.23294895970017582</v>
      </c>
      <c r="BC49" s="60">
        <v>-0.23294895970017582</v>
      </c>
    </row>
    <row r="50" spans="1:55">
      <c r="X50" s="16"/>
      <c r="AE50" s="60"/>
      <c r="AF50" s="65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</row>
    <row r="51" spans="1:55">
      <c r="X51" s="16"/>
      <c r="AE51" s="60"/>
      <c r="AF51" s="65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</row>
    <row r="52" spans="1:55">
      <c r="X52" s="16"/>
      <c r="AE52" s="60"/>
      <c r="AF52" s="65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</row>
    <row r="53" spans="1:55">
      <c r="A53" s="12"/>
      <c r="B53" s="13" t="s">
        <v>14</v>
      </c>
      <c r="C53" s="13"/>
      <c r="D53" s="12"/>
      <c r="E53" s="12"/>
      <c r="H53" t="s">
        <v>160</v>
      </c>
      <c r="I53" t="s">
        <v>159</v>
      </c>
      <c r="J53" t="s">
        <v>159</v>
      </c>
      <c r="K53" t="s">
        <v>159</v>
      </c>
      <c r="M53" s="13" t="s">
        <v>14</v>
      </c>
      <c r="N53" s="13" t="s">
        <v>163</v>
      </c>
      <c r="O53" s="13" t="s">
        <v>163</v>
      </c>
      <c r="P53" s="13" t="s">
        <v>163</v>
      </c>
    </row>
    <row r="54" spans="1:55" ht="61">
      <c r="A54" s="12"/>
      <c r="B54" s="14" t="s">
        <v>1</v>
      </c>
      <c r="C54" s="15" t="s">
        <v>10</v>
      </c>
      <c r="D54" s="15" t="s">
        <v>11</v>
      </c>
      <c r="E54" s="15" t="s">
        <v>12</v>
      </c>
      <c r="F54" s="15" t="s">
        <v>55</v>
      </c>
      <c r="G54" s="15" t="s">
        <v>54</v>
      </c>
      <c r="H54" t="s">
        <v>56</v>
      </c>
      <c r="I54" s="15" t="s">
        <v>161</v>
      </c>
      <c r="J54" s="15" t="s">
        <v>161</v>
      </c>
      <c r="K54" s="15" t="s">
        <v>162</v>
      </c>
      <c r="L54" s="15"/>
      <c r="M54" s="14" t="s">
        <v>1</v>
      </c>
      <c r="N54" s="15" t="s">
        <v>10</v>
      </c>
      <c r="O54" s="15" t="s">
        <v>11</v>
      </c>
      <c r="P54" s="15" t="s">
        <v>12</v>
      </c>
      <c r="Q54" s="15" t="s">
        <v>41</v>
      </c>
      <c r="X54" s="14" t="s">
        <v>1</v>
      </c>
      <c r="Y54" s="15" t="s">
        <v>53</v>
      </c>
      <c r="Z54" s="15" t="s">
        <v>164</v>
      </c>
      <c r="AA54" s="15" t="s">
        <v>165</v>
      </c>
      <c r="AB54" s="15"/>
      <c r="AC54" t="s">
        <v>166</v>
      </c>
      <c r="AD54" t="s">
        <v>167</v>
      </c>
      <c r="AE54" t="s">
        <v>168</v>
      </c>
      <c r="AF54" t="s">
        <v>169</v>
      </c>
      <c r="AG54" t="s">
        <v>170</v>
      </c>
      <c r="AH54" t="s">
        <v>171</v>
      </c>
      <c r="AI54" t="s">
        <v>172</v>
      </c>
      <c r="AJ54" t="s">
        <v>173</v>
      </c>
      <c r="AK54" t="s">
        <v>174</v>
      </c>
      <c r="AL54" t="s">
        <v>175</v>
      </c>
      <c r="AM54" t="s">
        <v>176</v>
      </c>
      <c r="AN54" t="s">
        <v>177</v>
      </c>
      <c r="AO54" t="s">
        <v>178</v>
      </c>
      <c r="AP54" t="s">
        <v>179</v>
      </c>
      <c r="AQ54" t="s">
        <v>180</v>
      </c>
      <c r="AR54" t="s">
        <v>181</v>
      </c>
      <c r="AS54" t="s">
        <v>182</v>
      </c>
      <c r="AT54" t="s">
        <v>183</v>
      </c>
      <c r="AU54" t="s">
        <v>184</v>
      </c>
      <c r="AV54" t="s">
        <v>185</v>
      </c>
      <c r="AW54" t="s">
        <v>186</v>
      </c>
      <c r="AX54" t="s">
        <v>187</v>
      </c>
      <c r="AY54" t="s">
        <v>188</v>
      </c>
      <c r="AZ54" t="s">
        <v>189</v>
      </c>
      <c r="BA54" t="s">
        <v>190</v>
      </c>
    </row>
    <row r="55" spans="1:55">
      <c r="A55" s="12"/>
      <c r="B55" s="14"/>
      <c r="C55" s="15"/>
      <c r="D55" s="15"/>
      <c r="E55" s="15"/>
      <c r="F55" s="66">
        <v>44562</v>
      </c>
      <c r="G55" s="67">
        <v>117.973</v>
      </c>
      <c r="I55" s="15"/>
      <c r="J55" s="15"/>
      <c r="K55" s="15"/>
      <c r="L55" s="15"/>
      <c r="M55" s="14"/>
      <c r="N55" s="15"/>
      <c r="O55" s="15"/>
      <c r="P55" s="15"/>
      <c r="Q55" s="15"/>
      <c r="X55" s="14">
        <v>1979</v>
      </c>
      <c r="Y55" s="15"/>
      <c r="Z55" s="15"/>
      <c r="AA55" s="15"/>
      <c r="AB55" s="15"/>
      <c r="AC55" s="32">
        <v>-0.1364155872299726</v>
      </c>
      <c r="AD55" s="32">
        <v>-0.1364155872299726</v>
      </c>
      <c r="AE55" s="32">
        <v>-0.1364155872299726</v>
      </c>
      <c r="AF55" s="32">
        <v>-0.1364155872299726</v>
      </c>
      <c r="AG55" s="32">
        <v>-0.1364155872299726</v>
      </c>
      <c r="AH55" s="32">
        <v>-0.1364155872299726</v>
      </c>
      <c r="AI55" s="32">
        <v>-0.1364155872299726</v>
      </c>
      <c r="AJ55" s="32">
        <v>-0.1364155872299726</v>
      </c>
      <c r="AK55" s="32">
        <v>-8.1076429938632288E-2</v>
      </c>
      <c r="AL55" s="32">
        <v>-7.8206007952367762E-2</v>
      </c>
      <c r="AM55" s="32">
        <v>-7.8206007952367762E-2</v>
      </c>
      <c r="AN55" s="32">
        <v>-7.8206007952367762E-2</v>
      </c>
      <c r="AO55" s="32">
        <v>-7.8206007952367762E-2</v>
      </c>
      <c r="AP55" s="32">
        <v>-7.8206007952367762E-2</v>
      </c>
      <c r="AQ55" s="32">
        <v>-7.6531341828854016E-2</v>
      </c>
      <c r="AR55" s="32">
        <v>-7.6531341828854016E-2</v>
      </c>
      <c r="AS55" s="32">
        <v>-7.6531341828854016E-2</v>
      </c>
      <c r="AT55" s="32">
        <v>-7.6531341828854016E-2</v>
      </c>
      <c r="AU55" s="32">
        <v>-7.6531341828854016E-2</v>
      </c>
      <c r="AV55" s="32">
        <v>-7.6531341828854016E-2</v>
      </c>
      <c r="AW55" s="32">
        <v>-7.8659527539176266E-2</v>
      </c>
      <c r="AX55" s="32">
        <v>-7.8659527539176266E-2</v>
      </c>
      <c r="AY55" s="32">
        <v>-8.1186521669873613E-2</v>
      </c>
      <c r="AZ55" s="32">
        <v>-8.4646399436651865E-2</v>
      </c>
      <c r="BA55" s="32">
        <v>-8.4646399436651865E-2</v>
      </c>
    </row>
    <row r="56" spans="1:55">
      <c r="A56" s="12"/>
      <c r="B56" s="14">
        <v>1980</v>
      </c>
      <c r="C56" s="15"/>
      <c r="D56" s="15"/>
      <c r="E56" s="15"/>
      <c r="F56" s="66">
        <v>44927</v>
      </c>
      <c r="G56" s="67">
        <v>122.273</v>
      </c>
      <c r="I56" s="11">
        <f>J56-K56</f>
        <v>10</v>
      </c>
      <c r="J56" s="17">
        <v>10</v>
      </c>
      <c r="K56" s="17"/>
      <c r="L56" s="17"/>
      <c r="M56" s="14">
        <v>1980</v>
      </c>
      <c r="N56" s="15"/>
      <c r="O56" s="15"/>
      <c r="P56" s="15"/>
      <c r="Q56" s="11">
        <f t="shared" ref="Q56:Q85" si="24">J56</f>
        <v>10</v>
      </c>
      <c r="X56" s="14">
        <v>1980</v>
      </c>
      <c r="AC56" s="32">
        <v>-6.7186790425282639E-2</v>
      </c>
      <c r="AD56" s="32">
        <v>-6.7186790425282639E-2</v>
      </c>
      <c r="AE56" s="32">
        <v>-6.7186790425282639E-2</v>
      </c>
      <c r="AF56" s="32">
        <v>-6.7186790425282639E-2</v>
      </c>
      <c r="AG56" s="32">
        <v>-6.7186790425282639E-2</v>
      </c>
      <c r="AH56" s="32">
        <v>-6.7186790425282639E-2</v>
      </c>
      <c r="AI56" s="32">
        <v>-6.7186790425282639E-2</v>
      </c>
      <c r="AJ56" s="32">
        <v>-6.7186790425282639E-2</v>
      </c>
      <c r="AK56" s="32">
        <v>-6.7615784862888884E-2</v>
      </c>
      <c r="AL56" s="32">
        <v>-6.9348357938502803E-2</v>
      </c>
      <c r="AM56" s="32">
        <v>-6.9348357938502803E-2</v>
      </c>
      <c r="AN56" s="32">
        <v>-6.9348357938502803E-2</v>
      </c>
      <c r="AO56" s="32">
        <v>-6.9348357938502803E-2</v>
      </c>
      <c r="AP56" s="32">
        <v>-6.9348357938502803E-2</v>
      </c>
      <c r="AQ56" s="32">
        <v>-6.9747237546579077E-2</v>
      </c>
      <c r="AR56" s="32">
        <v>-6.9747237546579077E-2</v>
      </c>
      <c r="AS56" s="32">
        <v>-6.9747237546579077E-2</v>
      </c>
      <c r="AT56" s="32">
        <v>-6.9747237546579077E-2</v>
      </c>
      <c r="AU56" s="32">
        <v>-6.9747237546579077E-2</v>
      </c>
      <c r="AV56" s="32">
        <v>-6.9747237546579077E-2</v>
      </c>
      <c r="AW56" s="32">
        <v>-7.2188583632029957E-2</v>
      </c>
      <c r="AX56" s="32">
        <v>-7.2188583632029957E-2</v>
      </c>
      <c r="AY56" s="32">
        <v>-7.3403563583205766E-2</v>
      </c>
      <c r="AZ56" s="32">
        <v>-7.3732131942068624E-2</v>
      </c>
      <c r="BA56" s="32">
        <v>-7.3732131942068624E-2</v>
      </c>
    </row>
    <row r="57" spans="1:55">
      <c r="A57" s="12"/>
      <c r="B57" s="14">
        <v>1981</v>
      </c>
      <c r="C57" s="15"/>
      <c r="D57" s="15"/>
      <c r="E57" s="15"/>
      <c r="F57" s="15"/>
      <c r="G57" s="15"/>
      <c r="I57" s="11">
        <f t="shared" ref="I57:I82" si="25">J57-K57</f>
        <v>25</v>
      </c>
      <c r="J57" s="17">
        <v>25</v>
      </c>
      <c r="K57" s="17"/>
      <c r="L57" s="17">
        <v>6241.7476854537435</v>
      </c>
      <c r="M57" s="14">
        <v>1981</v>
      </c>
      <c r="N57" s="68">
        <f>L57</f>
        <v>6241.7476854537435</v>
      </c>
      <c r="O57" s="15"/>
      <c r="P57" s="15"/>
      <c r="Q57" s="11">
        <f t="shared" si="24"/>
        <v>25</v>
      </c>
      <c r="X57" s="14">
        <v>1981</v>
      </c>
      <c r="AC57" s="32">
        <v>-5.5305234999955544E-2</v>
      </c>
      <c r="AD57" s="32">
        <v>-5.5305234999955544E-2</v>
      </c>
      <c r="AE57" s="32">
        <v>-5.5305234999955544E-2</v>
      </c>
      <c r="AF57" s="32">
        <v>-5.5305234999955544E-2</v>
      </c>
      <c r="AG57" s="32">
        <v>-5.5305234999955544E-2</v>
      </c>
      <c r="AH57" s="32">
        <v>-5.5305234999955544E-2</v>
      </c>
      <c r="AI57" s="32">
        <v>-5.5305234999955544E-2</v>
      </c>
      <c r="AJ57" s="32">
        <v>-5.6094652226548192E-2</v>
      </c>
      <c r="AK57" s="32">
        <v>-6.2162571982424586E-2</v>
      </c>
      <c r="AL57" s="32">
        <v>-6.0305026502719072E-2</v>
      </c>
      <c r="AM57" s="32">
        <v>-6.0305026502719072E-2</v>
      </c>
      <c r="AN57" s="32">
        <v>-6.0305026502719072E-2</v>
      </c>
      <c r="AO57" s="32">
        <v>-6.0305026502719072E-2</v>
      </c>
      <c r="AP57" s="32">
        <v>-6.0305026502719072E-2</v>
      </c>
      <c r="AQ57" s="32">
        <v>-6.0851805617913035E-2</v>
      </c>
      <c r="AR57" s="32">
        <v>-6.0851805617913035E-2</v>
      </c>
      <c r="AS57" s="32">
        <v>-6.2632527956236417E-2</v>
      </c>
      <c r="AT57" s="32">
        <v>-6.2632527956236417E-2</v>
      </c>
      <c r="AU57" s="32">
        <v>-6.2632527956236417E-2</v>
      </c>
      <c r="AV57" s="32">
        <v>-6.2632527956236417E-2</v>
      </c>
      <c r="AW57" s="32">
        <v>-6.9440314345475596E-2</v>
      </c>
      <c r="AX57" s="32">
        <v>-6.9440314345475596E-2</v>
      </c>
      <c r="AY57" s="32">
        <v>-7.1281171788301512E-2</v>
      </c>
      <c r="AZ57" s="32">
        <v>-7.2711789078894862E-2</v>
      </c>
      <c r="BA57" s="32">
        <v>-7.2711789078894862E-2</v>
      </c>
    </row>
    <row r="58" spans="1:55">
      <c r="A58" s="12"/>
      <c r="B58" s="14">
        <v>1982</v>
      </c>
      <c r="C58" s="15"/>
      <c r="D58" s="15"/>
      <c r="E58" s="15"/>
      <c r="F58" s="15"/>
      <c r="G58" s="15"/>
      <c r="I58" s="11">
        <f t="shared" si="25"/>
        <v>90</v>
      </c>
      <c r="J58" s="17">
        <v>90</v>
      </c>
      <c r="K58" s="17"/>
      <c r="L58" s="17">
        <v>4480.6785087465523</v>
      </c>
      <c r="M58" s="14">
        <v>1982</v>
      </c>
      <c r="N58" s="68">
        <f>L58</f>
        <v>4480.6785087465523</v>
      </c>
      <c r="O58" s="15"/>
      <c r="P58" s="15"/>
      <c r="Q58" s="11">
        <f t="shared" si="24"/>
        <v>90</v>
      </c>
      <c r="R58">
        <f t="shared" ref="R58:R98" si="26">LOG(N58/$N$7)/LOG($Q58/$Q$7)</f>
        <v>-0.25878442851206657</v>
      </c>
      <c r="X58" s="14">
        <v>1982</v>
      </c>
      <c r="AC58" s="32">
        <v>-5.8089240930687125E-2</v>
      </c>
      <c r="AD58" s="32">
        <v>-5.8089240930687125E-2</v>
      </c>
      <c r="AE58" s="32">
        <v>-5.8089240930687125E-2</v>
      </c>
      <c r="AF58" s="32">
        <v>-5.8089240930687125E-2</v>
      </c>
      <c r="AG58" s="32">
        <v>-5.8089240930687125E-2</v>
      </c>
      <c r="AH58" s="32">
        <v>-5.8089240930687125E-2</v>
      </c>
      <c r="AI58" s="32">
        <v>-5.8089240930687125E-2</v>
      </c>
      <c r="AJ58" s="32">
        <v>-6.0121323951784711E-2</v>
      </c>
      <c r="AK58" s="32">
        <v>-6.870358222274342E-2</v>
      </c>
      <c r="AL58" s="32">
        <v>-6.7106689868130731E-2</v>
      </c>
      <c r="AM58" s="32">
        <v>-6.7106689868130731E-2</v>
      </c>
      <c r="AN58" s="32">
        <v>-6.7106689868130731E-2</v>
      </c>
      <c r="AO58" s="32">
        <v>-6.7106689868130731E-2</v>
      </c>
      <c r="AP58" s="32">
        <v>-6.7106689868130731E-2</v>
      </c>
      <c r="AQ58" s="32">
        <v>-6.7543851045669179E-2</v>
      </c>
      <c r="AR58" s="32">
        <v>-6.7543851045669179E-2</v>
      </c>
      <c r="AS58" s="32">
        <v>-6.863243722364698E-2</v>
      </c>
      <c r="AT58" s="32">
        <v>-6.863243722364698E-2</v>
      </c>
      <c r="AU58" s="32">
        <v>-6.863243722364698E-2</v>
      </c>
      <c r="AV58" s="32">
        <v>-6.863243722364698E-2</v>
      </c>
      <c r="AW58" s="32">
        <v>-7.7850267291593611E-2</v>
      </c>
      <c r="AX58" s="32">
        <v>-7.7850267291593611E-2</v>
      </c>
      <c r="AY58" s="32">
        <v>-7.8339268295390507E-2</v>
      </c>
      <c r="AZ58" s="32">
        <v>-7.8687443038467419E-2</v>
      </c>
      <c r="BA58" s="32">
        <v>-7.8687443038467419E-2</v>
      </c>
    </row>
    <row r="59" spans="1:55">
      <c r="A59" s="12"/>
      <c r="B59" s="16">
        <v>1983</v>
      </c>
      <c r="C59" s="17">
        <v>4190</v>
      </c>
      <c r="D59" s="17">
        <v>5241</v>
      </c>
      <c r="E59" s="17">
        <v>5571</v>
      </c>
      <c r="I59" s="11">
        <f t="shared" si="25"/>
        <v>210</v>
      </c>
      <c r="J59" s="17">
        <v>210</v>
      </c>
      <c r="K59" s="17"/>
      <c r="L59" s="17">
        <v>3914.6980655364619</v>
      </c>
      <c r="M59" s="16">
        <v>1983</v>
      </c>
      <c r="N59" s="17">
        <f>C59*$G$56/$G$55</f>
        <v>4342.7213854017446</v>
      </c>
      <c r="O59" s="17">
        <f>D59*$G$56/$G$55</f>
        <v>5432.0293033151647</v>
      </c>
      <c r="P59" s="17">
        <f>E59*$G$56/$G$55</f>
        <v>5774.0574792537282</v>
      </c>
      <c r="Q59" s="11">
        <f t="shared" si="24"/>
        <v>210</v>
      </c>
      <c r="R59">
        <f t="shared" si="26"/>
        <v>-0.17045090581023689</v>
      </c>
      <c r="S59">
        <f t="shared" ref="S59:S98" si="27">LOG(O59/$N$7)/LOG($Q59/$Q$7)</f>
        <v>-6.5287739003326212E-2</v>
      </c>
      <c r="T59">
        <f t="shared" ref="T59:T98" si="28">LOG(P59/$N$7)/LOG($Q59/$Q$7)</f>
        <v>-3.6596196136623842E-2</v>
      </c>
      <c r="X59" s="16">
        <v>1983</v>
      </c>
      <c r="AC59" s="32">
        <v>-6.0271701365579466E-2</v>
      </c>
      <c r="AD59" s="32">
        <v>-6.0271701365579466E-2</v>
      </c>
      <c r="AE59" s="32">
        <v>-6.0271701365579466E-2</v>
      </c>
      <c r="AF59" s="32">
        <v>-6.0789949338535765E-2</v>
      </c>
      <c r="AG59" s="32">
        <v>-6.0789949338535765E-2</v>
      </c>
      <c r="AH59" s="32">
        <v>-6.0789949338535765E-2</v>
      </c>
      <c r="AI59" s="32">
        <v>-6.0789949338535765E-2</v>
      </c>
      <c r="AJ59" s="32">
        <v>-6.3659688122311153E-2</v>
      </c>
      <c r="AK59" s="32">
        <v>-6.9081171317304291E-2</v>
      </c>
      <c r="AL59" s="32">
        <v>-6.7719097661120942E-2</v>
      </c>
      <c r="AM59" s="32">
        <v>-6.7719097661120942E-2</v>
      </c>
      <c r="AN59" s="32">
        <v>-6.7719097661120942E-2</v>
      </c>
      <c r="AO59" s="32">
        <v>-6.7719097661120942E-2</v>
      </c>
      <c r="AP59" s="32">
        <v>-6.7719097661120942E-2</v>
      </c>
      <c r="AQ59" s="32">
        <v>-6.8192071453752057E-2</v>
      </c>
      <c r="AR59" s="32">
        <v>-6.8192071453752057E-2</v>
      </c>
      <c r="AS59" s="32">
        <v>-6.9018240931609465E-2</v>
      </c>
      <c r="AT59" s="32">
        <v>-6.9018240931609465E-2</v>
      </c>
      <c r="AU59" s="32">
        <v>-6.8710780106167824E-2</v>
      </c>
      <c r="AV59" s="32">
        <v>-6.8710780106167824E-2</v>
      </c>
      <c r="AW59" s="32">
        <v>-7.9912100069146286E-2</v>
      </c>
      <c r="AX59" s="32">
        <v>-7.9912100069146286E-2</v>
      </c>
      <c r="AY59" s="32">
        <v>-8.0480248544289035E-2</v>
      </c>
      <c r="AZ59" s="32">
        <v>-8.2083262652427935E-2</v>
      </c>
      <c r="BA59" s="32">
        <v>-8.2083262652427935E-2</v>
      </c>
    </row>
    <row r="60" spans="1:55">
      <c r="A60" s="12"/>
      <c r="B60" s="16">
        <v>1984</v>
      </c>
      <c r="C60" s="17">
        <v>3908</v>
      </c>
      <c r="D60" s="17">
        <v>4957</v>
      </c>
      <c r="E60" s="17">
        <v>4844</v>
      </c>
      <c r="I60" s="11">
        <f t="shared" si="25"/>
        <v>600</v>
      </c>
      <c r="J60" s="17">
        <v>600</v>
      </c>
      <c r="K60" s="17"/>
      <c r="L60" s="17">
        <v>3301.5525853921963</v>
      </c>
      <c r="M60" s="16">
        <v>1984</v>
      </c>
      <c r="N60" s="17">
        <f t="shared" ref="N60:N96" si="29">C60*$G$56/$G$55</f>
        <v>4050.442762326973</v>
      </c>
      <c r="O60" s="17">
        <f t="shared" ref="O60:O96" si="30">D60*$G$56/$G$55</f>
        <v>5137.6777822044023</v>
      </c>
      <c r="P60" s="17">
        <f t="shared" ref="P60:P96" si="31">E60*$G$56/$G$55</f>
        <v>5020.5590431708952</v>
      </c>
      <c r="Q60" s="11">
        <f t="shared" si="24"/>
        <v>600</v>
      </c>
      <c r="R60">
        <f t="shared" si="26"/>
        <v>-0.13606881597164108</v>
      </c>
      <c r="S60">
        <f t="shared" si="27"/>
        <v>-6.1251019436121726E-2</v>
      </c>
      <c r="T60">
        <f t="shared" si="28"/>
        <v>-6.8506998906131586E-2</v>
      </c>
      <c r="X60" s="16">
        <v>1984</v>
      </c>
      <c r="Y60" s="30">
        <f>-(1-2^R60)</f>
        <v>-9.0004583368742508E-2</v>
      </c>
      <c r="Z60" s="30">
        <f>-(1-2^S60)</f>
        <v>-4.1567336987043513E-2</v>
      </c>
      <c r="AA60" s="30">
        <f t="shared" ref="AA60:AB62" si="32">-(1-2^T60)</f>
        <v>-4.637563565633096E-2</v>
      </c>
      <c r="AB60" s="30"/>
      <c r="AC60" s="32">
        <v>-6.3465604931218222E-2</v>
      </c>
      <c r="AD60" s="32">
        <v>-6.3465604931218222E-2</v>
      </c>
      <c r="AE60" s="32">
        <v>-6.3465604931218222E-2</v>
      </c>
      <c r="AF60" s="32">
        <v>-6.38904013203071E-2</v>
      </c>
      <c r="AG60" s="32">
        <v>-6.38904013203071E-2</v>
      </c>
      <c r="AH60" s="32">
        <v>-6.38904013203071E-2</v>
      </c>
      <c r="AI60" s="32">
        <v>-6.38904013203071E-2</v>
      </c>
      <c r="AJ60" s="32">
        <v>-6.7364859407246014E-2</v>
      </c>
      <c r="AK60" s="32">
        <v>-7.325382017920834E-2</v>
      </c>
      <c r="AL60" s="32">
        <v>-7.1477704150825994E-2</v>
      </c>
      <c r="AM60" s="32">
        <v>-7.1477704150825994E-2</v>
      </c>
      <c r="AN60" s="32">
        <v>-7.1477704150825994E-2</v>
      </c>
      <c r="AO60" s="32">
        <v>-7.1477704150825994E-2</v>
      </c>
      <c r="AP60" s="32">
        <v>-7.1477704150825994E-2</v>
      </c>
      <c r="AQ60" s="32">
        <v>-7.1640898924187901E-2</v>
      </c>
      <c r="AR60" s="32">
        <v>-7.1640898924187901E-2</v>
      </c>
      <c r="AS60" s="32">
        <v>-7.2341873813455471E-2</v>
      </c>
      <c r="AT60" s="32">
        <v>-7.2341873813455471E-2</v>
      </c>
      <c r="AU60" s="32">
        <v>-7.1800028698309482E-2</v>
      </c>
      <c r="AV60" s="32">
        <v>-7.1800028698309482E-2</v>
      </c>
      <c r="AW60" s="32">
        <v>-8.51435873985249E-2</v>
      </c>
      <c r="AX60" s="32">
        <v>-8.51435873985249E-2</v>
      </c>
      <c r="AY60" s="32">
        <v>-8.5244202919076195E-2</v>
      </c>
      <c r="AZ60" s="32">
        <v>-8.6884152553836524E-2</v>
      </c>
      <c r="BA60" s="32">
        <v>-8.6884152553836524E-2</v>
      </c>
    </row>
    <row r="61" spans="1:55">
      <c r="A61" s="12"/>
      <c r="B61" s="16">
        <v>1985</v>
      </c>
      <c r="C61" s="17">
        <v>3945</v>
      </c>
      <c r="D61" s="17">
        <v>4856</v>
      </c>
      <c r="E61" s="17">
        <v>4896</v>
      </c>
      <c r="I61" s="11">
        <f t="shared" si="25"/>
        <v>1020</v>
      </c>
      <c r="J61" s="17">
        <v>1020</v>
      </c>
      <c r="K61" s="17"/>
      <c r="L61" s="17">
        <v>2594.0770313795801</v>
      </c>
      <c r="M61" s="16">
        <v>1985</v>
      </c>
      <c r="N61" s="17">
        <f t="shared" si="29"/>
        <v>4088.7913759928119</v>
      </c>
      <c r="O61" s="17">
        <f t="shared" si="30"/>
        <v>5032.9964313868422</v>
      </c>
      <c r="P61" s="17">
        <f t="shared" si="31"/>
        <v>5074.4543921066688</v>
      </c>
      <c r="Q61" s="11">
        <f t="shared" si="24"/>
        <v>1020</v>
      </c>
      <c r="R61">
        <f t="shared" si="26"/>
        <v>-0.11405960187114367</v>
      </c>
      <c r="S61">
        <f t="shared" si="27"/>
        <v>-5.8038057047770014E-2</v>
      </c>
      <c r="T61">
        <f t="shared" si="28"/>
        <v>-5.5826087600739718E-2</v>
      </c>
      <c r="X61" s="16">
        <v>1985</v>
      </c>
      <c r="Y61" s="30">
        <f t="shared" ref="Y61:Y98" si="33">-(1-2^R61)</f>
        <v>-7.6015600788080784E-2</v>
      </c>
      <c r="Z61" s="30">
        <f t="shared" ref="Z61:Z98" si="34">-(1-2^S61)</f>
        <v>-3.9430475374251484E-2</v>
      </c>
      <c r="AA61" s="30">
        <f t="shared" si="32"/>
        <v>-3.7956580983487753E-2</v>
      </c>
      <c r="AB61" s="30"/>
      <c r="AC61" s="32">
        <v>-6.2382229170287129E-2</v>
      </c>
      <c r="AD61" s="32">
        <v>-6.2382229170287129E-2</v>
      </c>
      <c r="AE61" s="32">
        <v>-6.2382229170287129E-2</v>
      </c>
      <c r="AF61" s="32">
        <v>-6.2766689778661511E-2</v>
      </c>
      <c r="AG61" s="32">
        <v>-6.2766689778661511E-2</v>
      </c>
      <c r="AH61" s="32">
        <v>-6.2766689778661511E-2</v>
      </c>
      <c r="AI61" s="32">
        <v>-6.2766689778661511E-2</v>
      </c>
      <c r="AJ61" s="32">
        <v>-7.0355624703581143E-2</v>
      </c>
      <c r="AK61" s="32">
        <v>-7.6250955174252177E-2</v>
      </c>
      <c r="AL61" s="32">
        <v>-7.4482401581958624E-2</v>
      </c>
      <c r="AM61" s="32">
        <v>-7.4482401581958624E-2</v>
      </c>
      <c r="AN61" s="32">
        <v>-7.4482401581958624E-2</v>
      </c>
      <c r="AO61" s="32">
        <v>-7.4482401581958624E-2</v>
      </c>
      <c r="AP61" s="32">
        <v>-7.4482401581958624E-2</v>
      </c>
      <c r="AQ61" s="32">
        <v>-7.4917578870360546E-2</v>
      </c>
      <c r="AR61" s="32">
        <v>-7.4917578870360546E-2</v>
      </c>
      <c r="AS61" s="32">
        <v>-7.553625495150551E-2</v>
      </c>
      <c r="AT61" s="32">
        <v>-7.553625495150551E-2</v>
      </c>
      <c r="AU61" s="32">
        <v>-7.4792874616648186E-2</v>
      </c>
      <c r="AV61" s="32">
        <v>-7.4792874616648186E-2</v>
      </c>
      <c r="AW61" s="32">
        <v>-8.9656321678232898E-2</v>
      </c>
      <c r="AX61" s="32">
        <v>-8.9656321678232898E-2</v>
      </c>
      <c r="AY61" s="32">
        <v>-8.9957493638787356E-2</v>
      </c>
      <c r="AZ61" s="32">
        <v>-9.353952105720309E-2</v>
      </c>
      <c r="BA61" s="32">
        <v>-9.353952105720309E-2</v>
      </c>
    </row>
    <row r="62" spans="1:55">
      <c r="A62" s="12"/>
      <c r="B62" s="16">
        <v>1986</v>
      </c>
      <c r="C62" s="17">
        <v>3788</v>
      </c>
      <c r="D62" s="17">
        <v>4280</v>
      </c>
      <c r="E62" s="17">
        <v>4367</v>
      </c>
      <c r="I62" s="11">
        <f t="shared" si="25"/>
        <v>1270</v>
      </c>
      <c r="J62" s="17">
        <v>1270</v>
      </c>
      <c r="K62" s="17"/>
      <c r="L62" s="17"/>
      <c r="M62" s="16">
        <v>1986</v>
      </c>
      <c r="N62" s="17">
        <f t="shared" si="29"/>
        <v>3926.068880167496</v>
      </c>
      <c r="O62" s="17">
        <f t="shared" si="30"/>
        <v>4436.0017970213521</v>
      </c>
      <c r="P62" s="17">
        <f t="shared" si="31"/>
        <v>4526.1728615869733</v>
      </c>
      <c r="Q62" s="11">
        <f t="shared" si="24"/>
        <v>1270</v>
      </c>
      <c r="R62">
        <f t="shared" si="26"/>
        <v>-0.11803304842938971</v>
      </c>
      <c r="S62">
        <f t="shared" si="27"/>
        <v>-8.6943930172145592E-2</v>
      </c>
      <c r="T62">
        <f t="shared" si="28"/>
        <v>-8.1820764209216953E-2</v>
      </c>
      <c r="U62">
        <f t="shared" ref="U62:U98" si="35">LOG(N62/$N$11)/LOG($Q62/$Q$11)</f>
        <v>-0.18525608933188359</v>
      </c>
      <c r="X62" s="16">
        <v>1986</v>
      </c>
      <c r="Y62" s="30">
        <f t="shared" si="33"/>
        <v>-7.8556921931866253E-2</v>
      </c>
      <c r="Z62" s="30">
        <f t="shared" si="34"/>
        <v>-5.8484944523248483E-2</v>
      </c>
      <c r="AA62" s="30">
        <f t="shared" si="32"/>
        <v>-5.5135579378354338E-2</v>
      </c>
      <c r="AB62" s="30">
        <f t="shared" si="32"/>
        <v>-0.12050705461484845</v>
      </c>
      <c r="AC62" s="32">
        <v>-6.2885275204495938E-2</v>
      </c>
      <c r="AD62" s="32">
        <v>-6.2885275204495938E-2</v>
      </c>
      <c r="AE62" s="32">
        <v>-6.2885275204495938E-2</v>
      </c>
      <c r="AF62" s="32">
        <v>-6.3832790936115713E-2</v>
      </c>
      <c r="AG62" s="32">
        <v>-6.3832790936115713E-2</v>
      </c>
      <c r="AH62" s="32">
        <v>-6.3832790936115713E-2</v>
      </c>
      <c r="AI62" s="32">
        <v>-6.3832790936115713E-2</v>
      </c>
      <c r="AJ62" s="32">
        <v>-7.4428958806501133E-2</v>
      </c>
      <c r="AK62" s="32">
        <v>-8.216299753737244E-2</v>
      </c>
      <c r="AL62" s="32">
        <v>-8.0343369470128434E-2</v>
      </c>
      <c r="AM62" s="32">
        <v>-8.0343369470128434E-2</v>
      </c>
      <c r="AN62" s="32">
        <v>-8.0343369470128434E-2</v>
      </c>
      <c r="AO62" s="32">
        <v>-8.0343369470128434E-2</v>
      </c>
      <c r="AP62" s="32">
        <v>-8.0343369470128434E-2</v>
      </c>
      <c r="AQ62" s="32">
        <v>-8.1083320534398151E-2</v>
      </c>
      <c r="AR62" s="32">
        <v>-8.1083320534398151E-2</v>
      </c>
      <c r="AS62" s="32">
        <v>-8.162838525193461E-2</v>
      </c>
      <c r="AT62" s="32">
        <v>-8.162838525193461E-2</v>
      </c>
      <c r="AU62" s="32">
        <v>-8.0926249052273858E-2</v>
      </c>
      <c r="AV62" s="32">
        <v>-8.0926249052273858E-2</v>
      </c>
      <c r="AW62" s="32">
        <v>-9.5353990963870205E-2</v>
      </c>
      <c r="AX62" s="32">
        <v>-9.5353990963870205E-2</v>
      </c>
      <c r="AY62" s="32">
        <v>-9.5434742442697451E-2</v>
      </c>
      <c r="AZ62" s="32">
        <v>-0.10064597218092686</v>
      </c>
      <c r="BA62" s="32">
        <v>-0.10064597218092686</v>
      </c>
    </row>
    <row r="63" spans="1:55">
      <c r="A63" s="12"/>
      <c r="B63" s="16">
        <v>1987</v>
      </c>
      <c r="C63" s="17">
        <v>3588</v>
      </c>
      <c r="D63" s="17">
        <v>4139</v>
      </c>
      <c r="E63" s="17">
        <v>4252</v>
      </c>
      <c r="I63" s="11">
        <f t="shared" si="25"/>
        <v>1450</v>
      </c>
      <c r="J63" s="17">
        <v>1450</v>
      </c>
      <c r="K63" s="17"/>
      <c r="L63" s="17"/>
      <c r="M63" s="16">
        <v>1987</v>
      </c>
      <c r="N63" s="17">
        <f t="shared" si="29"/>
        <v>3718.7790765683671</v>
      </c>
      <c r="O63" s="17">
        <f t="shared" si="30"/>
        <v>4289.8624854839663</v>
      </c>
      <c r="P63" s="17">
        <f t="shared" si="31"/>
        <v>4406.9812245174744</v>
      </c>
      <c r="Q63" s="11">
        <f t="shared" si="24"/>
        <v>1450</v>
      </c>
      <c r="R63">
        <f t="shared" si="26"/>
        <v>-0.12753899277209174</v>
      </c>
      <c r="S63">
        <f t="shared" si="27"/>
        <v>-9.2355819852538587E-2</v>
      </c>
      <c r="T63">
        <f t="shared" si="28"/>
        <v>-8.5722246214601588E-2</v>
      </c>
      <c r="U63">
        <f t="shared" si="35"/>
        <v>-0.26965476334790184</v>
      </c>
      <c r="X63" s="16">
        <v>1987</v>
      </c>
      <c r="Y63" s="30">
        <f t="shared" si="33"/>
        <v>-8.4608368996023087E-2</v>
      </c>
      <c r="Z63" s="30">
        <f t="shared" si="34"/>
        <v>-6.2010173645887456E-2</v>
      </c>
      <c r="AA63" s="30">
        <f t="shared" ref="AA63:AA98" si="36">-(1-2^T63)</f>
        <v>-5.7687325513784415E-2</v>
      </c>
      <c r="AB63" s="30">
        <f t="shared" ref="AB63:AB98" si="37">-(1-2^U63)</f>
        <v>-0.17048197442699653</v>
      </c>
      <c r="AC63" s="32">
        <v>-6.4216819910342116E-2</v>
      </c>
      <c r="AD63" s="32">
        <v>-6.4216819910342116E-2</v>
      </c>
      <c r="AE63" s="32">
        <v>-6.4216819910342116E-2</v>
      </c>
      <c r="AF63" s="32">
        <v>-6.5099168857073453E-2</v>
      </c>
      <c r="AG63" s="32">
        <v>-6.5099168857073453E-2</v>
      </c>
      <c r="AH63" s="32">
        <v>-6.5099168857073453E-2</v>
      </c>
      <c r="AI63" s="32">
        <v>-6.5099168857073453E-2</v>
      </c>
      <c r="AJ63" s="32">
        <v>-7.7830856077998556E-2</v>
      </c>
      <c r="AK63" s="32">
        <v>-8.7109597283883233E-2</v>
      </c>
      <c r="AL63" s="32">
        <v>-8.5198549306039872E-2</v>
      </c>
      <c r="AM63" s="32">
        <v>-8.5198549306039872E-2</v>
      </c>
      <c r="AN63" s="32">
        <v>-8.5198549306039872E-2</v>
      </c>
      <c r="AO63" s="32">
        <v>-8.5198549306039872E-2</v>
      </c>
      <c r="AP63" s="32">
        <v>-8.5198549306039872E-2</v>
      </c>
      <c r="AQ63" s="32">
        <v>-8.6430868349286261E-2</v>
      </c>
      <c r="AR63" s="32">
        <v>-8.6430868349286261E-2</v>
      </c>
      <c r="AS63" s="32">
        <v>-8.6918505024700554E-2</v>
      </c>
      <c r="AT63" s="32">
        <v>-8.6918505024700554E-2</v>
      </c>
      <c r="AU63" s="32">
        <v>-8.6252888878590728E-2</v>
      </c>
      <c r="AV63" s="32">
        <v>-8.6252888878590728E-2</v>
      </c>
      <c r="AW63" s="32">
        <v>-0.10076944917231834</v>
      </c>
      <c r="AX63" s="32">
        <v>-0.10076944917231834</v>
      </c>
      <c r="AY63" s="32">
        <v>-0.10041384134604314</v>
      </c>
      <c r="AZ63" s="32">
        <v>-0.1061895386432673</v>
      </c>
      <c r="BA63" s="32">
        <v>-0.1061895386432673</v>
      </c>
    </row>
    <row r="64" spans="1:55">
      <c r="A64" s="12"/>
      <c r="B64" s="16">
        <v>1988</v>
      </c>
      <c r="C64" s="17">
        <v>3171</v>
      </c>
      <c r="D64" s="17">
        <v>3178</v>
      </c>
      <c r="E64" s="17">
        <v>3191</v>
      </c>
      <c r="I64" s="11">
        <f t="shared" si="25"/>
        <v>1580</v>
      </c>
      <c r="J64" s="17">
        <v>1580</v>
      </c>
      <c r="K64" s="17"/>
      <c r="L64" s="17"/>
      <c r="M64" s="16">
        <v>1988</v>
      </c>
      <c r="N64" s="17">
        <f t="shared" si="29"/>
        <v>3286.5798360641838</v>
      </c>
      <c r="O64" s="17">
        <f t="shared" si="30"/>
        <v>3293.8349791901537</v>
      </c>
      <c r="P64" s="17">
        <f t="shared" si="31"/>
        <v>3307.3088164240971</v>
      </c>
      <c r="Q64" s="11">
        <f t="shared" si="24"/>
        <v>1580</v>
      </c>
      <c r="R64">
        <f t="shared" si="26"/>
        <v>-0.15469505222652744</v>
      </c>
      <c r="S64">
        <f t="shared" si="27"/>
        <v>-0.15416323584303121</v>
      </c>
      <c r="T64">
        <f t="shared" si="28"/>
        <v>-0.15317867733379509</v>
      </c>
      <c r="U64">
        <f t="shared" si="35"/>
        <v>-0.49906505860246053</v>
      </c>
      <c r="X64" s="16">
        <v>1988</v>
      </c>
      <c r="Y64" s="30">
        <f t="shared" si="33"/>
        <v>-0.10167776549767082</v>
      </c>
      <c r="Z64" s="30">
        <f t="shared" si="34"/>
        <v>-0.1013465586011052</v>
      </c>
      <c r="AA64" s="30">
        <f t="shared" si="36"/>
        <v>-0.1007330686801523</v>
      </c>
      <c r="AB64" s="30">
        <f t="shared" si="37"/>
        <v>-0.29243482833976286</v>
      </c>
      <c r="AC64" s="32">
        <v>-6.4588145802143559E-2</v>
      </c>
      <c r="AD64" s="32">
        <v>-6.4588145802143559E-2</v>
      </c>
      <c r="AE64" s="32">
        <v>-6.4588145802143559E-2</v>
      </c>
      <c r="AF64" s="32">
        <v>-6.5253381528696641E-2</v>
      </c>
      <c r="AG64" s="32">
        <v>-6.5253381528696641E-2</v>
      </c>
      <c r="AH64" s="32">
        <v>-6.5253381528696641E-2</v>
      </c>
      <c r="AI64" s="32">
        <v>-6.5253381528696641E-2</v>
      </c>
      <c r="AJ64" s="32">
        <v>-7.7857818714331173E-2</v>
      </c>
      <c r="AK64" s="32">
        <v>-8.8578420025112403E-2</v>
      </c>
      <c r="AL64" s="32">
        <v>-8.6777436104199746E-2</v>
      </c>
      <c r="AM64" s="32">
        <v>-8.6777436104199746E-2</v>
      </c>
      <c r="AN64" s="32">
        <v>-8.6777436104199746E-2</v>
      </c>
      <c r="AO64" s="32">
        <v>-8.6777436104199746E-2</v>
      </c>
      <c r="AP64" s="32">
        <v>-8.6777436104199746E-2</v>
      </c>
      <c r="AQ64" s="32">
        <v>-8.7765246664164631E-2</v>
      </c>
      <c r="AR64" s="32">
        <v>-8.7765246664164631E-2</v>
      </c>
      <c r="AS64" s="32">
        <v>-8.8203049307795101E-2</v>
      </c>
      <c r="AT64" s="32">
        <v>-8.8203049307795101E-2</v>
      </c>
      <c r="AU64" s="32">
        <v>-8.7596876012785985E-2</v>
      </c>
      <c r="AV64" s="32">
        <v>-8.7596876012785985E-2</v>
      </c>
      <c r="AW64" s="32">
        <v>-0.10249331892796321</v>
      </c>
      <c r="AX64" s="32">
        <v>-0.10249331892796321</v>
      </c>
      <c r="AY64" s="32">
        <v>-0.10238853969597184</v>
      </c>
      <c r="AZ64" s="32">
        <v>-0.10833435937344815</v>
      </c>
      <c r="BA64" s="32">
        <v>-0.10833435937344815</v>
      </c>
    </row>
    <row r="65" spans="1:53">
      <c r="A65" s="12"/>
      <c r="B65" s="16">
        <v>1989</v>
      </c>
      <c r="C65" s="17">
        <v>2931</v>
      </c>
      <c r="D65" s="17">
        <v>2978</v>
      </c>
      <c r="E65" s="17">
        <v>3226</v>
      </c>
      <c r="I65" s="11">
        <f t="shared" si="25"/>
        <v>1730</v>
      </c>
      <c r="J65" s="17">
        <v>1730</v>
      </c>
      <c r="K65" s="17"/>
      <c r="L65" s="17"/>
      <c r="M65" s="16">
        <v>1989</v>
      </c>
      <c r="N65" s="17">
        <f t="shared" si="29"/>
        <v>3037.8320717452298</v>
      </c>
      <c r="O65" s="17">
        <f t="shared" si="30"/>
        <v>3086.5451755910253</v>
      </c>
      <c r="P65" s="17">
        <f t="shared" si="31"/>
        <v>3343.5845320539443</v>
      </c>
      <c r="Q65" s="11">
        <f t="shared" si="24"/>
        <v>1730</v>
      </c>
      <c r="R65">
        <f t="shared" si="26"/>
        <v>-0.16995892084748271</v>
      </c>
      <c r="S65">
        <f t="shared" si="27"/>
        <v>-0.16620431398077293</v>
      </c>
      <c r="T65">
        <f t="shared" si="28"/>
        <v>-0.14732514731672181</v>
      </c>
      <c r="U65">
        <f t="shared" si="35"/>
        <v>-0.56235989166740208</v>
      </c>
      <c r="X65" s="16">
        <v>1989</v>
      </c>
      <c r="Y65" s="30">
        <f t="shared" si="33"/>
        <v>-0.11113200965660031</v>
      </c>
      <c r="Z65" s="30">
        <f t="shared" si="34"/>
        <v>-0.10881572225446734</v>
      </c>
      <c r="AA65" s="30">
        <f t="shared" si="36"/>
        <v>-9.7077009001580339E-2</v>
      </c>
      <c r="AB65" s="30">
        <f t="shared" si="37"/>
        <v>-0.32280646360349197</v>
      </c>
      <c r="AC65" s="32">
        <v>-6.5226484084153769E-2</v>
      </c>
      <c r="AD65" s="32">
        <v>-6.5226484084153769E-2</v>
      </c>
      <c r="AE65" s="32">
        <v>-6.5226484084153769E-2</v>
      </c>
      <c r="AF65" s="32">
        <v>-6.5847265058274318E-2</v>
      </c>
      <c r="AG65" s="32">
        <v>-6.5847265058274318E-2</v>
      </c>
      <c r="AH65" s="32">
        <v>-6.5847265058274318E-2</v>
      </c>
      <c r="AI65" s="32">
        <v>-6.5847265058274318E-2</v>
      </c>
      <c r="AJ65" s="32">
        <v>-8.0627440934907035E-2</v>
      </c>
      <c r="AK65" s="32">
        <v>-9.21717294755241E-2</v>
      </c>
      <c r="AL65" s="32">
        <v>-9.0159233504042091E-2</v>
      </c>
      <c r="AM65" s="32">
        <v>-9.0159233504042091E-2</v>
      </c>
      <c r="AN65" s="32">
        <v>-9.0159233504042091E-2</v>
      </c>
      <c r="AO65" s="32">
        <v>-9.0159233504042091E-2</v>
      </c>
      <c r="AP65" s="32">
        <v>-9.0159233504042091E-2</v>
      </c>
      <c r="AQ65" s="32">
        <v>-9.1399023072938679E-2</v>
      </c>
      <c r="AR65" s="32">
        <v>-9.1399023072938679E-2</v>
      </c>
      <c r="AS65" s="32">
        <v>-9.1796340220926975E-2</v>
      </c>
      <c r="AT65" s="32">
        <v>-9.1796340220926975E-2</v>
      </c>
      <c r="AU65" s="32">
        <v>-9.122494872304665E-2</v>
      </c>
      <c r="AV65" s="32">
        <v>-9.122494872304665E-2</v>
      </c>
      <c r="AW65" s="32">
        <v>-0.1064790418304643</v>
      </c>
      <c r="AX65" s="32">
        <v>-0.1064790418304643</v>
      </c>
      <c r="AY65" s="32">
        <v>-0.106336853440958</v>
      </c>
      <c r="AZ65" s="32">
        <v>-0.11363522455912078</v>
      </c>
      <c r="BA65" s="32">
        <v>-0.11363522455912078</v>
      </c>
    </row>
    <row r="66" spans="1:53">
      <c r="A66" s="12"/>
      <c r="B66" s="16">
        <v>1990</v>
      </c>
      <c r="C66" s="17">
        <v>3288</v>
      </c>
      <c r="D66" s="17">
        <v>3358</v>
      </c>
      <c r="E66" s="17">
        <v>3579</v>
      </c>
      <c r="I66" s="11">
        <f t="shared" si="25"/>
        <v>1930</v>
      </c>
      <c r="J66" s="17">
        <v>1930</v>
      </c>
      <c r="K66" s="17"/>
      <c r="L66" s="17"/>
      <c r="M66" s="16">
        <v>1990</v>
      </c>
      <c r="N66" s="17">
        <f t="shared" si="29"/>
        <v>3407.8443711696746</v>
      </c>
      <c r="O66" s="17">
        <f t="shared" si="30"/>
        <v>3480.3958024293693</v>
      </c>
      <c r="P66" s="17">
        <f t="shared" si="31"/>
        <v>3709.4510354064064</v>
      </c>
      <c r="Q66" s="11">
        <f t="shared" si="24"/>
        <v>1930</v>
      </c>
      <c r="R66">
        <f t="shared" si="26"/>
        <v>-0.13923715129249048</v>
      </c>
      <c r="S66">
        <f t="shared" si="27"/>
        <v>-0.13439036220426273</v>
      </c>
      <c r="T66">
        <f t="shared" si="28"/>
        <v>-0.11972583958993253</v>
      </c>
      <c r="U66">
        <f t="shared" si="35"/>
        <v>-0.28565863824334425</v>
      </c>
      <c r="X66" s="16">
        <v>1990</v>
      </c>
      <c r="Y66" s="30">
        <f t="shared" si="33"/>
        <v>-9.2000852127404165E-2</v>
      </c>
      <c r="Z66" s="30">
        <f t="shared" si="34"/>
        <v>-8.8945264504730726E-2</v>
      </c>
      <c r="AA66" s="30">
        <f t="shared" si="36"/>
        <v>-7.9637466264878554E-2</v>
      </c>
      <c r="AB66" s="30">
        <f t="shared" si="37"/>
        <v>-0.17963300149897399</v>
      </c>
      <c r="AC66" s="32">
        <v>-6.6198082451117801E-2</v>
      </c>
      <c r="AD66" s="32">
        <v>-6.6198082451117801E-2</v>
      </c>
      <c r="AE66" s="32">
        <v>-6.6198082451117801E-2</v>
      </c>
      <c r="AF66" s="32">
        <v>-6.6761995840211585E-2</v>
      </c>
      <c r="AG66" s="32">
        <v>-6.6761995840211585E-2</v>
      </c>
      <c r="AH66" s="32">
        <v>-6.6761995840211585E-2</v>
      </c>
      <c r="AI66" s="32">
        <v>-6.6761995840211585E-2</v>
      </c>
      <c r="AJ66" s="32">
        <v>-8.1089741229947165E-2</v>
      </c>
      <c r="AK66" s="32">
        <v>-9.4739364851376129E-2</v>
      </c>
      <c r="AL66" s="32">
        <v>-9.2569028145395582E-2</v>
      </c>
      <c r="AM66" s="32">
        <v>-9.2569028145395582E-2</v>
      </c>
      <c r="AN66" s="32">
        <v>-9.2569028145395582E-2</v>
      </c>
      <c r="AO66" s="32">
        <v>-9.2569028145395582E-2</v>
      </c>
      <c r="AP66" s="32">
        <v>-9.2569028145395582E-2</v>
      </c>
      <c r="AQ66" s="32">
        <v>-9.4032372880130666E-2</v>
      </c>
      <c r="AR66" s="32">
        <v>-9.4032372880130666E-2</v>
      </c>
      <c r="AS66" s="32">
        <v>-9.4400484116575867E-2</v>
      </c>
      <c r="AT66" s="32">
        <v>-9.4400484116575867E-2</v>
      </c>
      <c r="AU66" s="32">
        <v>-9.3856606197299519E-2</v>
      </c>
      <c r="AV66" s="32">
        <v>-9.3856606197299519E-2</v>
      </c>
      <c r="AW66" s="32">
        <v>-0.10984550441912611</v>
      </c>
      <c r="AX66" s="32">
        <v>-0.10984550441912611</v>
      </c>
      <c r="AY66" s="32">
        <v>-0.10997293382629669</v>
      </c>
      <c r="AZ66" s="32">
        <v>-0.11748665154869387</v>
      </c>
      <c r="BA66" s="32">
        <v>-0.11748665154869387</v>
      </c>
    </row>
    <row r="67" spans="1:53">
      <c r="A67" s="12"/>
      <c r="B67" s="16">
        <v>1991</v>
      </c>
      <c r="C67" s="17">
        <v>2952</v>
      </c>
      <c r="D67" s="17">
        <v>3303</v>
      </c>
      <c r="E67" s="17">
        <v>3549</v>
      </c>
      <c r="I67" s="11">
        <f t="shared" si="25"/>
        <v>2165</v>
      </c>
      <c r="J67" s="17">
        <v>2170</v>
      </c>
      <c r="K67" s="17">
        <v>5</v>
      </c>
      <c r="L67" s="17"/>
      <c r="M67" s="16">
        <v>1991</v>
      </c>
      <c r="N67" s="17">
        <f t="shared" si="29"/>
        <v>3059.5975011231385</v>
      </c>
      <c r="O67" s="17">
        <f t="shared" si="30"/>
        <v>3423.3911064396088</v>
      </c>
      <c r="P67" s="17">
        <f t="shared" si="31"/>
        <v>3678.3575648665369</v>
      </c>
      <c r="Q67" s="11">
        <f t="shared" si="24"/>
        <v>2170</v>
      </c>
      <c r="R67">
        <f t="shared" si="26"/>
        <v>-0.15973111200505682</v>
      </c>
      <c r="S67">
        <f t="shared" si="27"/>
        <v>-0.13456127756555017</v>
      </c>
      <c r="T67">
        <f t="shared" si="28"/>
        <v>-0.11846785058051489</v>
      </c>
      <c r="U67">
        <f t="shared" si="35"/>
        <v>-0.38409937960317159</v>
      </c>
      <c r="X67" s="16">
        <v>1991</v>
      </c>
      <c r="Y67" s="30">
        <f t="shared" si="33"/>
        <v>-0.10480809968782867</v>
      </c>
      <c r="Z67" s="30">
        <f t="shared" si="34"/>
        <v>-8.9053190311353392E-2</v>
      </c>
      <c r="AA67" s="30">
        <f t="shared" si="36"/>
        <v>-7.8834586340183255E-2</v>
      </c>
      <c r="AB67" s="30">
        <f t="shared" si="37"/>
        <v>-0.2337428051048005</v>
      </c>
      <c r="AC67" s="32">
        <v>-6.6181905361639259E-2</v>
      </c>
      <c r="AD67" s="32">
        <v>-6.6181905361639259E-2</v>
      </c>
      <c r="AE67" s="32">
        <v>-6.6181905361639259E-2</v>
      </c>
      <c r="AF67" s="32">
        <v>-6.7135712259571489E-2</v>
      </c>
      <c r="AG67" s="32">
        <v>-6.7135712259571489E-2</v>
      </c>
      <c r="AH67" s="32">
        <v>-6.7135712259571489E-2</v>
      </c>
      <c r="AI67" s="32">
        <v>-6.7135712259571489E-2</v>
      </c>
      <c r="AJ67" s="32">
        <v>-8.1006600732362433E-2</v>
      </c>
      <c r="AK67" s="32">
        <v>-0.10033539913282774</v>
      </c>
      <c r="AL67" s="32">
        <v>-9.8648777292485001E-2</v>
      </c>
      <c r="AM67" s="32">
        <v>-9.8648777292485001E-2</v>
      </c>
      <c r="AN67" s="32">
        <v>-9.8648777292485001E-2</v>
      </c>
      <c r="AO67" s="32">
        <v>-9.8648777292485001E-2</v>
      </c>
      <c r="AP67" s="32">
        <v>-9.8648777292485001E-2</v>
      </c>
      <c r="AQ67" s="32">
        <v>-0.10038418275338912</v>
      </c>
      <c r="AR67" s="32">
        <v>-0.10038418275338912</v>
      </c>
      <c r="AS67" s="32">
        <v>-0.10072649420302282</v>
      </c>
      <c r="AT67" s="32">
        <v>-0.10072649420302282</v>
      </c>
      <c r="AU67" s="32">
        <v>-0.10018763469893777</v>
      </c>
      <c r="AV67" s="32">
        <v>-0.10018763469893777</v>
      </c>
      <c r="AW67" s="32">
        <v>-0.11697245658683619</v>
      </c>
      <c r="AX67" s="32">
        <v>-0.11697245658683619</v>
      </c>
      <c r="AY67" s="32">
        <v>-0.11759180467993191</v>
      </c>
      <c r="AZ67" s="32">
        <v>-0.12466518173032748</v>
      </c>
      <c r="BA67" s="32">
        <v>-0.12466518173032748</v>
      </c>
    </row>
    <row r="68" spans="1:53">
      <c r="A68" s="12"/>
      <c r="B68" s="16">
        <v>1992</v>
      </c>
      <c r="C68" s="17">
        <v>2922</v>
      </c>
      <c r="D68" s="17">
        <v>3250</v>
      </c>
      <c r="E68" s="17">
        <v>4286</v>
      </c>
      <c r="I68" s="11">
        <f t="shared" si="25"/>
        <v>2505</v>
      </c>
      <c r="J68" s="17">
        <v>2510</v>
      </c>
      <c r="K68" s="17">
        <v>5</v>
      </c>
      <c r="L68" s="17"/>
      <c r="M68" s="16">
        <v>1992</v>
      </c>
      <c r="N68" s="17">
        <f t="shared" si="29"/>
        <v>3028.504030583269</v>
      </c>
      <c r="O68" s="17">
        <f t="shared" si="30"/>
        <v>3368.4593084858402</v>
      </c>
      <c r="P68" s="17">
        <f t="shared" si="31"/>
        <v>4442.2204911293256</v>
      </c>
      <c r="Q68" s="11">
        <f t="shared" si="24"/>
        <v>2510</v>
      </c>
      <c r="R68">
        <f t="shared" si="26"/>
        <v>-0.15690301406682286</v>
      </c>
      <c r="S68">
        <f t="shared" si="27"/>
        <v>-0.1338214477800862</v>
      </c>
      <c r="T68">
        <f t="shared" si="28"/>
        <v>-7.3789084355330534E-2</v>
      </c>
      <c r="U68">
        <f t="shared" si="35"/>
        <v>-0.33335620892999296</v>
      </c>
      <c r="X68" s="16">
        <v>1992</v>
      </c>
      <c r="Y68" s="30">
        <f t="shared" si="33"/>
        <v>-0.10305154453288112</v>
      </c>
      <c r="Z68" s="30">
        <f t="shared" si="34"/>
        <v>-8.858592703217949E-2</v>
      </c>
      <c r="AA68" s="30">
        <f t="shared" si="36"/>
        <v>-4.9860721111178119E-2</v>
      </c>
      <c r="AB68" s="30">
        <f t="shared" si="37"/>
        <v>-0.20631205895494975</v>
      </c>
      <c r="AC68" s="32">
        <v>-6.5755654761718296E-2</v>
      </c>
      <c r="AD68" s="32">
        <v>-6.5755654761718296E-2</v>
      </c>
      <c r="AE68" s="32">
        <v>-6.5755654761718296E-2</v>
      </c>
      <c r="AF68" s="32">
        <v>-6.6779985853509194E-2</v>
      </c>
      <c r="AG68" s="32">
        <v>-6.6779985853509194E-2</v>
      </c>
      <c r="AH68" s="32">
        <v>-6.6779985853509194E-2</v>
      </c>
      <c r="AI68" s="32">
        <v>-6.6779985853509194E-2</v>
      </c>
      <c r="AJ68" s="32">
        <v>-7.9449463887382055E-2</v>
      </c>
      <c r="AK68" s="32">
        <v>-0.10107218318270039</v>
      </c>
      <c r="AL68" s="32">
        <v>-9.9470251854850478E-2</v>
      </c>
      <c r="AM68" s="32">
        <v>-9.9470251854850478E-2</v>
      </c>
      <c r="AN68" s="32">
        <v>-9.9470251854850478E-2</v>
      </c>
      <c r="AO68" s="32">
        <v>-9.9470251854850478E-2</v>
      </c>
      <c r="AP68" s="32">
        <v>-9.9291382656236493E-2</v>
      </c>
      <c r="AQ68" s="32">
        <v>-0.10087618393225617</v>
      </c>
      <c r="AR68" s="32">
        <v>-0.10087618393225617</v>
      </c>
      <c r="AS68" s="32">
        <v>-0.10142483367792199</v>
      </c>
      <c r="AT68" s="32">
        <v>-0.10142483367792199</v>
      </c>
      <c r="AU68" s="32">
        <v>-0.10091783549098532</v>
      </c>
      <c r="AV68" s="32">
        <v>-0.10091783549098532</v>
      </c>
      <c r="AW68" s="32">
        <v>-0.12105129499960843</v>
      </c>
      <c r="AX68" s="32">
        <v>-0.12105129499960843</v>
      </c>
      <c r="AY68" s="32">
        <v>-0.12260708453090541</v>
      </c>
      <c r="AZ68" s="32">
        <v>-0.12990665121129896</v>
      </c>
      <c r="BA68" s="32">
        <v>-0.12990665121129896</v>
      </c>
    </row>
    <row r="69" spans="1:53">
      <c r="A69" s="12"/>
      <c r="B69" s="16">
        <v>1993</v>
      </c>
      <c r="C69" s="17">
        <v>1740</v>
      </c>
      <c r="D69" s="17">
        <v>3253</v>
      </c>
      <c r="E69" s="17">
        <v>3225</v>
      </c>
      <c r="I69" s="11">
        <f t="shared" si="25"/>
        <v>2985</v>
      </c>
      <c r="J69" s="17">
        <v>2990</v>
      </c>
      <c r="K69" s="17">
        <v>5</v>
      </c>
      <c r="L69" s="17"/>
      <c r="M69" s="16">
        <v>1993</v>
      </c>
      <c r="N69" s="17">
        <f t="shared" si="29"/>
        <v>1803.4212913124188</v>
      </c>
      <c r="O69" s="17">
        <f t="shared" si="30"/>
        <v>3371.5686555398265</v>
      </c>
      <c r="P69" s="17">
        <f t="shared" si="31"/>
        <v>3342.5480830359488</v>
      </c>
      <c r="Q69" s="11">
        <f t="shared" si="24"/>
        <v>2990</v>
      </c>
      <c r="R69">
        <f t="shared" si="26"/>
        <v>-0.25951818093464479</v>
      </c>
      <c r="S69">
        <f t="shared" si="27"/>
        <v>-0.12873378608106439</v>
      </c>
      <c r="T69">
        <f t="shared" si="28"/>
        <v>-0.13054073028411337</v>
      </c>
      <c r="U69">
        <f t="shared" si="35"/>
        <v>-0.76112142834120855</v>
      </c>
      <c r="X69" s="16">
        <v>1993</v>
      </c>
      <c r="Y69" s="30">
        <f t="shared" si="33"/>
        <v>-0.16463313840748051</v>
      </c>
      <c r="Z69" s="30">
        <f t="shared" si="34"/>
        <v>-8.5366152869116418E-2</v>
      </c>
      <c r="AA69" s="30">
        <f t="shared" si="36"/>
        <v>-8.6510994802105778E-2</v>
      </c>
      <c r="AB69" s="30">
        <f t="shared" si="37"/>
        <v>-0.40996249252913453</v>
      </c>
      <c r="AC69" s="32">
        <v>-6.5076153288015637E-2</v>
      </c>
      <c r="AD69" s="32">
        <v>-6.5076153288015637E-2</v>
      </c>
      <c r="AE69" s="32">
        <v>-6.5076153288015637E-2</v>
      </c>
      <c r="AF69" s="32">
        <v>-6.6317715728252624E-2</v>
      </c>
      <c r="AG69" s="32">
        <v>-6.6317715728252624E-2</v>
      </c>
      <c r="AH69" s="32">
        <v>-6.6317715728252624E-2</v>
      </c>
      <c r="AI69" s="32">
        <v>-6.6317715728252624E-2</v>
      </c>
      <c r="AJ69" s="32">
        <v>-7.9338743962080294E-2</v>
      </c>
      <c r="AK69" s="32">
        <v>-0.10465879968826575</v>
      </c>
      <c r="AL69" s="32">
        <v>-0.10303185258359349</v>
      </c>
      <c r="AM69" s="32">
        <v>-0.10303185258359349</v>
      </c>
      <c r="AN69" s="32">
        <v>-0.10303185258359349</v>
      </c>
      <c r="AO69" s="32">
        <v>-0.10303185258359349</v>
      </c>
      <c r="AP69" s="32">
        <v>-0.10285951371300639</v>
      </c>
      <c r="AQ69" s="32">
        <v>-0.10421664308367506</v>
      </c>
      <c r="AR69" s="32">
        <v>-0.10421664308367506</v>
      </c>
      <c r="AS69" s="32">
        <v>-0.10472704403833455</v>
      </c>
      <c r="AT69" s="32">
        <v>-0.10472704403833455</v>
      </c>
      <c r="AU69" s="32">
        <v>-0.10423836899511063</v>
      </c>
      <c r="AV69" s="32">
        <v>-0.10423836899511063</v>
      </c>
      <c r="AW69" s="32">
        <v>-0.12447009800021047</v>
      </c>
      <c r="AX69" s="32">
        <v>-0.12444808529541096</v>
      </c>
      <c r="AY69" s="32">
        <v>-0.12659509084954956</v>
      </c>
      <c r="AZ69" s="32">
        <v>-0.13392143248823041</v>
      </c>
      <c r="BA69" s="32">
        <v>-0.13392143248823041</v>
      </c>
    </row>
    <row r="70" spans="1:53">
      <c r="A70" s="12"/>
      <c r="B70" s="16">
        <v>1994</v>
      </c>
      <c r="C70" s="17">
        <v>1462</v>
      </c>
      <c r="D70" s="17">
        <v>3011</v>
      </c>
      <c r="E70" s="17">
        <v>3170</v>
      </c>
      <c r="I70" s="11">
        <f t="shared" si="25"/>
        <v>3483</v>
      </c>
      <c r="J70" s="17">
        <v>3490</v>
      </c>
      <c r="K70" s="17">
        <v>7</v>
      </c>
      <c r="L70" s="17"/>
      <c r="M70" s="16">
        <v>1994</v>
      </c>
      <c r="N70" s="17">
        <f t="shared" si="29"/>
        <v>1515.2884643096302</v>
      </c>
      <c r="O70" s="17">
        <f t="shared" si="30"/>
        <v>3120.7479931848811</v>
      </c>
      <c r="P70" s="17">
        <f t="shared" si="31"/>
        <v>3285.5433870461884</v>
      </c>
      <c r="Q70" s="11">
        <f t="shared" si="24"/>
        <v>3490</v>
      </c>
      <c r="R70">
        <f t="shared" si="26"/>
        <v>-0.28664043618997359</v>
      </c>
      <c r="S70">
        <f t="shared" si="27"/>
        <v>-0.14035598657984849</v>
      </c>
      <c r="T70">
        <f t="shared" si="28"/>
        <v>-0.12993654574890692</v>
      </c>
      <c r="U70">
        <f t="shared" si="35"/>
        <v>-0.80696228927704716</v>
      </c>
      <c r="X70" s="16">
        <v>1994</v>
      </c>
      <c r="Y70" s="30">
        <f t="shared" si="33"/>
        <v>-0.1801910963232719</v>
      </c>
      <c r="Z70" s="30">
        <f t="shared" si="34"/>
        <v>-9.2704748401986059E-2</v>
      </c>
      <c r="AA70" s="30">
        <f t="shared" si="36"/>
        <v>-8.6128355714413907E-2</v>
      </c>
      <c r="AB70" s="30">
        <f t="shared" si="37"/>
        <v>-0.4284158918047789</v>
      </c>
      <c r="AC70" s="32">
        <v>-6.3495947490774585E-2</v>
      </c>
      <c r="AD70" s="32">
        <v>-6.3495947490774585E-2</v>
      </c>
      <c r="AE70" s="32">
        <v>-6.3495947490774585E-2</v>
      </c>
      <c r="AF70" s="32">
        <v>-6.4697865993653902E-2</v>
      </c>
      <c r="AG70" s="32">
        <v>-6.4697865993653902E-2</v>
      </c>
      <c r="AH70" s="32">
        <v>-6.4697865993653902E-2</v>
      </c>
      <c r="AI70" s="32">
        <v>-6.4697865993653902E-2</v>
      </c>
      <c r="AJ70" s="32">
        <v>-7.7300950769665366E-2</v>
      </c>
      <c r="AK70" s="32">
        <v>-0.10711949486367922</v>
      </c>
      <c r="AL70" s="32">
        <v>-0.10553919883008267</v>
      </c>
      <c r="AM70" s="32">
        <v>-0.10553919883008267</v>
      </c>
      <c r="AN70" s="32">
        <v>-0.10553919883008267</v>
      </c>
      <c r="AO70" s="32">
        <v>-0.10553919883008267</v>
      </c>
      <c r="AP70" s="32">
        <v>-0.10537555699428891</v>
      </c>
      <c r="AQ70" s="32">
        <v>-0.10679712805285491</v>
      </c>
      <c r="AR70" s="32">
        <v>-0.10679712805285491</v>
      </c>
      <c r="AS70" s="32">
        <v>-0.10726926083269017</v>
      </c>
      <c r="AT70" s="32">
        <v>-0.10726926083269017</v>
      </c>
      <c r="AU70" s="32">
        <v>-0.10680480644519963</v>
      </c>
      <c r="AV70" s="32">
        <v>-0.10680480644519963</v>
      </c>
      <c r="AW70" s="32">
        <v>-0.13036561390998547</v>
      </c>
      <c r="AX70" s="32">
        <v>-0.13034049550822024</v>
      </c>
      <c r="AY70" s="32">
        <v>-0.13233418813288078</v>
      </c>
      <c r="AZ70" s="32">
        <v>-0.14078067669561922</v>
      </c>
      <c r="BA70" s="32">
        <v>-0.14078067669561922</v>
      </c>
    </row>
    <row r="71" spans="1:53">
      <c r="A71" s="12"/>
      <c r="B71" s="16">
        <v>1995</v>
      </c>
      <c r="C71" s="17">
        <v>2102</v>
      </c>
      <c r="D71" s="17">
        <v>2752</v>
      </c>
      <c r="E71" s="17">
        <v>2923</v>
      </c>
      <c r="H71">
        <v>4778</v>
      </c>
      <c r="I71" s="11">
        <f t="shared" si="25"/>
        <v>4768</v>
      </c>
      <c r="J71" s="17">
        <v>4780</v>
      </c>
      <c r="K71" s="17">
        <v>12</v>
      </c>
      <c r="L71" s="17"/>
      <c r="M71" s="16">
        <v>1995</v>
      </c>
      <c r="N71" s="17">
        <f t="shared" si="29"/>
        <v>2178.6158358268417</v>
      </c>
      <c r="O71" s="17">
        <f t="shared" si="30"/>
        <v>2852.3076975240097</v>
      </c>
      <c r="P71" s="17">
        <f t="shared" si="31"/>
        <v>3029.5404796012645</v>
      </c>
      <c r="Q71" s="11">
        <f t="shared" si="24"/>
        <v>4780</v>
      </c>
      <c r="R71">
        <f t="shared" si="26"/>
        <v>-0.20036291019615715</v>
      </c>
      <c r="S71">
        <f t="shared" si="27"/>
        <v>-0.14907369735843226</v>
      </c>
      <c r="T71">
        <f t="shared" si="28"/>
        <v>-0.13759856048290819</v>
      </c>
      <c r="U71">
        <f t="shared" si="35"/>
        <v>-0.40757751315998492</v>
      </c>
      <c r="X71" s="16">
        <v>1995</v>
      </c>
      <c r="Y71" s="30">
        <f t="shared" si="33"/>
        <v>-0.12966839631331128</v>
      </c>
      <c r="Z71" s="30">
        <f t="shared" si="34"/>
        <v>-9.8170691045818104E-2</v>
      </c>
      <c r="AA71" s="30">
        <f t="shared" si="36"/>
        <v>-9.0968974794396806E-2</v>
      </c>
      <c r="AB71" s="30">
        <f t="shared" si="37"/>
        <v>-0.24611180473160987</v>
      </c>
      <c r="AC71" s="32">
        <v>-6.4771126496140918E-2</v>
      </c>
      <c r="AD71" s="32">
        <v>-6.4771126496140918E-2</v>
      </c>
      <c r="AE71" s="32">
        <v>-6.4771126496140918E-2</v>
      </c>
      <c r="AF71" s="32">
        <v>-6.5681804050283121E-2</v>
      </c>
      <c r="AG71" s="32">
        <v>-6.5681804050283121E-2</v>
      </c>
      <c r="AH71" s="32">
        <v>-6.5681804050283121E-2</v>
      </c>
      <c r="AI71" s="32">
        <v>-6.5681804050283121E-2</v>
      </c>
      <c r="AJ71" s="32">
        <v>-7.7392424739175292E-2</v>
      </c>
      <c r="AK71" s="32">
        <v>-0.10872178005265942</v>
      </c>
      <c r="AL71" s="32">
        <v>-0.10720505314816076</v>
      </c>
      <c r="AM71" s="32">
        <v>-0.10720505314816076</v>
      </c>
      <c r="AN71" s="32">
        <v>-0.10720505314816076</v>
      </c>
      <c r="AO71" s="32">
        <v>-0.10705132166889397</v>
      </c>
      <c r="AP71" s="32">
        <v>-0.10689791823264494</v>
      </c>
      <c r="AQ71" s="32">
        <v>-0.10851079161601707</v>
      </c>
      <c r="AR71" s="32">
        <v>-0.10851079161601707</v>
      </c>
      <c r="AS71" s="32">
        <v>-0.10894651367229091</v>
      </c>
      <c r="AT71" s="32">
        <v>-0.10894651367229091</v>
      </c>
      <c r="AU71" s="32">
        <v>-0.1085101478905196</v>
      </c>
      <c r="AV71" s="32">
        <v>-0.1085101478905196</v>
      </c>
      <c r="AW71" s="32">
        <v>-0.13265285048631281</v>
      </c>
      <c r="AX71" s="32">
        <v>-0.13262780055632628</v>
      </c>
      <c r="AY71" s="32">
        <v>-0.13433845581717752</v>
      </c>
      <c r="AZ71" s="32">
        <v>-0.14443494183867644</v>
      </c>
      <c r="BA71" s="32">
        <v>-0.14443494183867644</v>
      </c>
    </row>
    <row r="72" spans="1:53">
      <c r="A72" s="12"/>
      <c r="B72" s="16">
        <v>1996</v>
      </c>
      <c r="C72" s="17">
        <v>2163</v>
      </c>
      <c r="D72" s="17">
        <v>2618</v>
      </c>
      <c r="E72" s="17">
        <v>2848</v>
      </c>
      <c r="H72">
        <v>6070</v>
      </c>
      <c r="I72" s="11">
        <f t="shared" si="25"/>
        <v>6071</v>
      </c>
      <c r="J72" s="17">
        <v>6100</v>
      </c>
      <c r="K72" s="17">
        <v>29</v>
      </c>
      <c r="L72" s="17"/>
      <c r="M72" s="16">
        <v>1996</v>
      </c>
      <c r="N72" s="17">
        <f t="shared" si="29"/>
        <v>2241.8392259245761</v>
      </c>
      <c r="O72" s="17">
        <f t="shared" si="30"/>
        <v>2713.4235291125933</v>
      </c>
      <c r="P72" s="17">
        <f t="shared" si="31"/>
        <v>2951.8068032515916</v>
      </c>
      <c r="Q72" s="11">
        <f t="shared" si="24"/>
        <v>6100</v>
      </c>
      <c r="R72">
        <f t="shared" si="26"/>
        <v>-0.18627110669231578</v>
      </c>
      <c r="S72">
        <f t="shared" si="27"/>
        <v>-0.15154149451884011</v>
      </c>
      <c r="T72">
        <f t="shared" si="28"/>
        <v>-0.13622336660080098</v>
      </c>
      <c r="U72">
        <f t="shared" si="35"/>
        <v>-0.33601200064214765</v>
      </c>
      <c r="X72" s="16">
        <v>1996</v>
      </c>
      <c r="Y72" s="30">
        <f t="shared" si="33"/>
        <v>-0.12112560990454069</v>
      </c>
      <c r="Z72" s="30">
        <f t="shared" si="34"/>
        <v>-9.9711993532932586E-2</v>
      </c>
      <c r="AA72" s="30">
        <f t="shared" si="36"/>
        <v>-9.0102062619251244E-2</v>
      </c>
      <c r="AB72" s="30">
        <f t="shared" si="37"/>
        <v>-0.20777177902415489</v>
      </c>
      <c r="AC72" s="32">
        <v>-6.3134425594902455E-2</v>
      </c>
      <c r="AD72" s="32">
        <v>-6.3134425594902455E-2</v>
      </c>
      <c r="AE72" s="32">
        <v>-6.3134425594902455E-2</v>
      </c>
      <c r="AF72" s="32">
        <v>-6.4021063302897918E-2</v>
      </c>
      <c r="AG72" s="32">
        <v>-6.4021063302897918E-2</v>
      </c>
      <c r="AH72" s="32">
        <v>-6.4021063302897918E-2</v>
      </c>
      <c r="AI72" s="32">
        <v>-6.4021063302897918E-2</v>
      </c>
      <c r="AJ72" s="32">
        <v>-7.4826719958420718E-2</v>
      </c>
      <c r="AK72" s="32">
        <v>-0.10721166089730494</v>
      </c>
      <c r="AL72" s="32">
        <v>-0.10615181319830758</v>
      </c>
      <c r="AM72" s="32">
        <v>-0.10615181319830758</v>
      </c>
      <c r="AN72" s="32">
        <v>-0.10615181319830758</v>
      </c>
      <c r="AO72" s="32">
        <v>-0.10601076495780648</v>
      </c>
      <c r="AP72" s="32">
        <v>-0.10586999564564159</v>
      </c>
      <c r="AQ72" s="32">
        <v>-0.10767992161786544</v>
      </c>
      <c r="AR72" s="32">
        <v>-0.10767992161786544</v>
      </c>
      <c r="AS72" s="32">
        <v>-0.10808361473036898</v>
      </c>
      <c r="AT72" s="32">
        <v>-0.10808361473036898</v>
      </c>
      <c r="AU72" s="32">
        <v>-0.10768280988072387</v>
      </c>
      <c r="AV72" s="32">
        <v>-0.10768280988072387</v>
      </c>
      <c r="AW72" s="32">
        <v>-0.13200103924193474</v>
      </c>
      <c r="AX72" s="32">
        <v>-0.131978261661301</v>
      </c>
      <c r="AY72" s="32">
        <v>-0.13391745745027461</v>
      </c>
      <c r="AZ72" s="32">
        <v>-0.14474628549680912</v>
      </c>
      <c r="BA72" s="32">
        <v>-0.14474628549680912</v>
      </c>
    </row>
    <row r="73" spans="1:53">
      <c r="A73" s="12"/>
      <c r="B73" s="16">
        <v>1997</v>
      </c>
      <c r="C73" s="17">
        <v>2389</v>
      </c>
      <c r="D73" s="17">
        <v>2477</v>
      </c>
      <c r="E73" s="17">
        <v>2815</v>
      </c>
      <c r="H73">
        <v>7644</v>
      </c>
      <c r="I73" s="11">
        <f t="shared" si="25"/>
        <v>7571</v>
      </c>
      <c r="J73" s="17">
        <v>7600</v>
      </c>
      <c r="K73" s="17">
        <v>29</v>
      </c>
      <c r="L73" s="17"/>
      <c r="M73" s="16">
        <v>1997</v>
      </c>
      <c r="N73" s="17">
        <f t="shared" si="29"/>
        <v>2476.0767039915913</v>
      </c>
      <c r="O73" s="17">
        <f t="shared" si="30"/>
        <v>2567.2842175752075</v>
      </c>
      <c r="P73" s="17">
        <f t="shared" si="31"/>
        <v>2917.6039856577354</v>
      </c>
      <c r="Q73" s="11">
        <f t="shared" si="24"/>
        <v>7600</v>
      </c>
      <c r="R73">
        <f t="shared" si="26"/>
        <v>-0.16172475207685741</v>
      </c>
      <c r="S73">
        <f t="shared" si="27"/>
        <v>-0.15539746383323877</v>
      </c>
      <c r="T73">
        <f t="shared" si="28"/>
        <v>-0.13302323061884166</v>
      </c>
      <c r="U73">
        <f t="shared" si="35"/>
        <v>-0.24974490494078283</v>
      </c>
      <c r="X73" s="16">
        <v>1997</v>
      </c>
      <c r="Y73" s="30">
        <f t="shared" si="33"/>
        <v>-0.10604429849791375</v>
      </c>
      <c r="Z73" s="30">
        <f t="shared" si="34"/>
        <v>-0.10211502934355643</v>
      </c>
      <c r="AA73" s="30">
        <f t="shared" si="36"/>
        <v>-8.8081518526835989E-2</v>
      </c>
      <c r="AB73" s="30">
        <f t="shared" si="37"/>
        <v>-0.15895488562387128</v>
      </c>
      <c r="AC73" s="32">
        <v>-6.1632076002344549E-2</v>
      </c>
      <c r="AD73" s="32">
        <v>-6.1632076002344549E-2</v>
      </c>
      <c r="AE73" s="32">
        <v>-6.1632076002344549E-2</v>
      </c>
      <c r="AF73" s="32">
        <v>-6.3295463499883242E-2</v>
      </c>
      <c r="AG73" s="32">
        <v>-6.3295463499883242E-2</v>
      </c>
      <c r="AH73" s="32">
        <v>-6.3389651514607848E-2</v>
      </c>
      <c r="AI73" s="32">
        <v>-6.3389651514607848E-2</v>
      </c>
      <c r="AJ73" s="32">
        <v>-7.3284576774688581E-2</v>
      </c>
      <c r="AK73" s="32">
        <v>-0.10504781224400461</v>
      </c>
      <c r="AL73" s="32">
        <v>-0.10412093397224154</v>
      </c>
      <c r="AM73" s="32">
        <v>-0.10412093397224154</v>
      </c>
      <c r="AN73" s="32">
        <v>-0.10412093397224154</v>
      </c>
      <c r="AO73" s="32">
        <v>-0.10399165768133756</v>
      </c>
      <c r="AP73" s="32">
        <v>-0.10386262032751192</v>
      </c>
      <c r="AQ73" s="32">
        <v>-0.10572280346377205</v>
      </c>
      <c r="AR73" s="32">
        <v>-0.10589687128122749</v>
      </c>
      <c r="AS73" s="32">
        <v>-0.10627525014246808</v>
      </c>
      <c r="AT73" s="32">
        <v>-0.10627525014246808</v>
      </c>
      <c r="AU73" s="32">
        <v>-0.10590652509373666</v>
      </c>
      <c r="AV73" s="32">
        <v>-0.10590652509373666</v>
      </c>
      <c r="AW73" s="32">
        <v>-0.13144361963274609</v>
      </c>
      <c r="AX73" s="32">
        <v>-0.13142291260295835</v>
      </c>
      <c r="AY73" s="32">
        <v>-0.13336599845344277</v>
      </c>
      <c r="AZ73" s="32">
        <v>-0.14355271485286147</v>
      </c>
      <c r="BA73" s="32">
        <v>-0.14355271485286147</v>
      </c>
    </row>
    <row r="74" spans="1:53">
      <c r="A74" s="12"/>
      <c r="B74" s="16">
        <v>1998</v>
      </c>
      <c r="C74" s="17">
        <v>1475</v>
      </c>
      <c r="D74" s="17">
        <v>2461</v>
      </c>
      <c r="E74" s="17">
        <v>2672</v>
      </c>
      <c r="H74">
        <v>9982.1</v>
      </c>
      <c r="I74" s="11">
        <f t="shared" si="25"/>
        <v>10168</v>
      </c>
      <c r="J74" s="17">
        <v>10200</v>
      </c>
      <c r="K74" s="17">
        <v>32</v>
      </c>
      <c r="L74" s="17"/>
      <c r="M74" s="16">
        <v>1998</v>
      </c>
      <c r="N74" s="17">
        <f t="shared" si="29"/>
        <v>1528.7623015435734</v>
      </c>
      <c r="O74" s="17">
        <f t="shared" si="30"/>
        <v>2550.7010332872778</v>
      </c>
      <c r="P74" s="17">
        <f t="shared" si="31"/>
        <v>2769.3917760843583</v>
      </c>
      <c r="Q74" s="11">
        <f t="shared" si="24"/>
        <v>10200</v>
      </c>
      <c r="R74">
        <f t="shared" si="26"/>
        <v>-0.23402748960626246</v>
      </c>
      <c r="S74">
        <f t="shared" si="27"/>
        <v>-0.14886910839225889</v>
      </c>
      <c r="T74">
        <f t="shared" si="28"/>
        <v>-0.13518489142453877</v>
      </c>
      <c r="U74">
        <f t="shared" si="35"/>
        <v>-0.42725498723125738</v>
      </c>
      <c r="X74" s="16">
        <v>1998</v>
      </c>
      <c r="Y74" s="30">
        <f t="shared" si="33"/>
        <v>-0.14974204119700563</v>
      </c>
      <c r="Z74" s="30">
        <f t="shared" si="34"/>
        <v>-9.8042793324070732E-2</v>
      </c>
      <c r="AA74" s="30">
        <f t="shared" si="36"/>
        <v>-8.9446867616030712E-2</v>
      </c>
      <c r="AB74" s="30">
        <f t="shared" si="37"/>
        <v>-0.25632457033150169</v>
      </c>
      <c r="AC74" s="32">
        <v>-6.025120395289929E-2</v>
      </c>
      <c r="AD74" s="32">
        <v>-6.025120395289929E-2</v>
      </c>
      <c r="AE74" s="32">
        <v>-6.025120395289929E-2</v>
      </c>
      <c r="AF74" s="32">
        <v>-6.2726039371462705E-2</v>
      </c>
      <c r="AG74" s="32">
        <v>-6.2726039371462705E-2</v>
      </c>
      <c r="AH74" s="32">
        <v>-6.2813536982256446E-2</v>
      </c>
      <c r="AI74" s="32">
        <v>-6.2813536982256446E-2</v>
      </c>
      <c r="AJ74" s="32">
        <v>-7.2468047640920297E-2</v>
      </c>
      <c r="AK74" s="32">
        <v>-0.10381220926980317</v>
      </c>
      <c r="AL74" s="32">
        <v>-0.10346474938085926</v>
      </c>
      <c r="AM74" s="32">
        <v>-0.10346474938085926</v>
      </c>
      <c r="AN74" s="32">
        <v>-0.10346474938085926</v>
      </c>
      <c r="AO74" s="32">
        <v>-0.10334668868085894</v>
      </c>
      <c r="AP74" s="32">
        <v>-0.10322882854304583</v>
      </c>
      <c r="AQ74" s="32">
        <v>-0.10558659204786014</v>
      </c>
      <c r="AR74" s="32">
        <v>-0.10576323289091594</v>
      </c>
      <c r="AS74" s="32">
        <v>-0.10611086932831504</v>
      </c>
      <c r="AT74" s="32">
        <v>-0.10611086932831504</v>
      </c>
      <c r="AU74" s="32">
        <v>-0.10577257941957285</v>
      </c>
      <c r="AV74" s="32">
        <v>-0.10577257941957285</v>
      </c>
      <c r="AW74" s="32">
        <v>-0.13285101164155744</v>
      </c>
      <c r="AX74" s="32">
        <v>-0.13283116983467114</v>
      </c>
      <c r="AY74" s="32">
        <v>-0.13491228242499409</v>
      </c>
      <c r="AZ74" s="32">
        <v>-0.14552474485894296</v>
      </c>
      <c r="BA74" s="32">
        <v>-0.14552474485894296</v>
      </c>
    </row>
    <row r="75" spans="1:53">
      <c r="A75" s="12"/>
      <c r="B75" s="16">
        <v>1999</v>
      </c>
      <c r="C75" s="17">
        <v>1477</v>
      </c>
      <c r="D75" s="17">
        <v>2297</v>
      </c>
      <c r="E75" s="17">
        <v>2686</v>
      </c>
      <c r="H75">
        <v>13468.8</v>
      </c>
      <c r="I75" s="11">
        <f t="shared" si="25"/>
        <v>13568</v>
      </c>
      <c r="J75" s="17">
        <v>13600</v>
      </c>
      <c r="K75" s="17">
        <v>32</v>
      </c>
      <c r="L75" s="17"/>
      <c r="M75" s="16">
        <v>1999</v>
      </c>
      <c r="N75" s="17">
        <f t="shared" si="29"/>
        <v>1530.8351995795647</v>
      </c>
      <c r="O75" s="17">
        <f t="shared" si="30"/>
        <v>2380.723394335992</v>
      </c>
      <c r="P75" s="17">
        <f t="shared" si="31"/>
        <v>2783.9020623362971</v>
      </c>
      <c r="Q75" s="11">
        <f t="shared" si="24"/>
        <v>13600</v>
      </c>
      <c r="R75">
        <f t="shared" si="26"/>
        <v>-0.22312400010563535</v>
      </c>
      <c r="S75">
        <f t="shared" si="27"/>
        <v>-0.15301851062607905</v>
      </c>
      <c r="T75">
        <f t="shared" si="28"/>
        <v>-0.12818116581461314</v>
      </c>
      <c r="U75">
        <f t="shared" si="35"/>
        <v>-0.37927977617687247</v>
      </c>
      <c r="X75" s="16">
        <v>1999</v>
      </c>
      <c r="Y75" s="30">
        <f t="shared" si="33"/>
        <v>-0.14329168275307624</v>
      </c>
      <c r="Z75" s="30">
        <f t="shared" si="34"/>
        <v>-0.1006332273310474</v>
      </c>
      <c r="AA75" s="30">
        <f t="shared" si="36"/>
        <v>-8.5015737845137607E-2</v>
      </c>
      <c r="AB75" s="30">
        <f t="shared" si="37"/>
        <v>-0.23117869331559826</v>
      </c>
      <c r="AC75" s="32">
        <v>-5.8798320210309618E-2</v>
      </c>
      <c r="AD75" s="32">
        <v>-5.8798320210309618E-2</v>
      </c>
      <c r="AE75" s="32">
        <v>-5.8798320210309618E-2</v>
      </c>
      <c r="AF75" s="32">
        <v>-6.0965993220020165E-2</v>
      </c>
      <c r="AG75" s="32">
        <v>-6.0965993220020165E-2</v>
      </c>
      <c r="AH75" s="32">
        <v>-6.1050007830545927E-2</v>
      </c>
      <c r="AI75" s="32">
        <v>-6.1050007830545927E-2</v>
      </c>
      <c r="AJ75" s="32">
        <v>-6.9976764657265322E-2</v>
      </c>
      <c r="AK75" s="32">
        <v>-0.1032075241358108</v>
      </c>
      <c r="AL75" s="32">
        <v>-0.10279103186393423</v>
      </c>
      <c r="AM75" s="32">
        <v>-0.10279103186393423</v>
      </c>
      <c r="AN75" s="32">
        <v>-0.11652234556804719</v>
      </c>
      <c r="AO75" s="32">
        <v>-0.10268241113596244</v>
      </c>
      <c r="AP75" s="32">
        <v>-0.10257396130918828</v>
      </c>
      <c r="AQ75" s="32">
        <v>-0.10514046691474654</v>
      </c>
      <c r="AR75" s="32">
        <v>-0.10530513513042883</v>
      </c>
      <c r="AS75" s="32">
        <v>-0.10562723974633237</v>
      </c>
      <c r="AT75" s="32">
        <v>-0.10562723974633237</v>
      </c>
      <c r="AU75" s="32">
        <v>-0.10531530318545457</v>
      </c>
      <c r="AV75" s="32">
        <v>-0.10531530318545457</v>
      </c>
      <c r="AW75" s="32">
        <v>-0.1314925599811938</v>
      </c>
      <c r="AX75" s="32">
        <v>-0.13147518493258692</v>
      </c>
      <c r="AY75" s="32">
        <v>-0.13385711524488297</v>
      </c>
      <c r="AZ75" s="32">
        <v>-0.14445081514079561</v>
      </c>
      <c r="BA75" s="32">
        <v>-0.14445081514079561</v>
      </c>
    </row>
    <row r="76" spans="1:53">
      <c r="A76" s="12"/>
      <c r="B76" s="16">
        <v>2000</v>
      </c>
      <c r="C76" s="17">
        <v>993</v>
      </c>
      <c r="D76" s="17">
        <v>2244</v>
      </c>
      <c r="E76" s="17">
        <v>2531</v>
      </c>
      <c r="F76">
        <v>16.874775</v>
      </c>
      <c r="G76">
        <f>F76*1000</f>
        <v>16874.775000000001</v>
      </c>
      <c r="H76">
        <v>17933.5</v>
      </c>
      <c r="I76" s="11">
        <f t="shared" si="25"/>
        <v>17364</v>
      </c>
      <c r="J76" s="17">
        <v>17400</v>
      </c>
      <c r="K76" s="17">
        <v>36</v>
      </c>
      <c r="L76" s="17"/>
      <c r="M76" s="16">
        <v>2000</v>
      </c>
      <c r="N76" s="17">
        <f t="shared" si="29"/>
        <v>1029.1938748696734</v>
      </c>
      <c r="O76" s="17">
        <f t="shared" si="30"/>
        <v>2325.7915963822229</v>
      </c>
      <c r="P76" s="17">
        <f t="shared" si="31"/>
        <v>2623.2524645469725</v>
      </c>
      <c r="Q76" s="11">
        <f t="shared" si="24"/>
        <v>17400</v>
      </c>
      <c r="R76">
        <f t="shared" si="26"/>
        <v>-0.27538396945091409</v>
      </c>
      <c r="S76">
        <f t="shared" si="27"/>
        <v>-0.15082460365596898</v>
      </c>
      <c r="T76">
        <f t="shared" si="28"/>
        <v>-0.13243681688394984</v>
      </c>
      <c r="U76">
        <f t="shared" si="35"/>
        <v>-0.48630074933133832</v>
      </c>
      <c r="X76" s="16">
        <v>2000</v>
      </c>
      <c r="Y76" s="30">
        <f t="shared" si="33"/>
        <v>-0.17376961013356362</v>
      </c>
      <c r="Z76" s="30">
        <f t="shared" si="34"/>
        <v>-9.9264519458893474E-2</v>
      </c>
      <c r="AA76" s="30">
        <f t="shared" si="36"/>
        <v>-8.7710774741948772E-2</v>
      </c>
      <c r="AB76" s="30">
        <f t="shared" si="37"/>
        <v>-0.28614683803461038</v>
      </c>
      <c r="AC76" s="32">
        <v>-5.8543658609141458E-2</v>
      </c>
      <c r="AD76" s="32">
        <v>-5.8543658609141458E-2</v>
      </c>
      <c r="AE76" s="32">
        <v>-5.8543658609141458E-2</v>
      </c>
      <c r="AF76" s="32">
        <v>-6.0356849558632963E-2</v>
      </c>
      <c r="AG76" s="32">
        <v>-6.0356849558632963E-2</v>
      </c>
      <c r="AH76" s="32">
        <v>-6.1211571150542099E-2</v>
      </c>
      <c r="AI76" s="32">
        <v>-6.1211571150542099E-2</v>
      </c>
      <c r="AJ76" s="32">
        <v>-6.9142404891183173E-2</v>
      </c>
      <c r="AK76" s="32">
        <v>-9.9808812255757107E-2</v>
      </c>
      <c r="AL76" s="32">
        <v>-9.9503471025229273E-2</v>
      </c>
      <c r="AM76" s="32">
        <v>-9.9503471025229273E-2</v>
      </c>
      <c r="AN76" s="32">
        <v>-9.9503471025229273E-2</v>
      </c>
      <c r="AO76" s="32">
        <v>-9.9407241958789694E-2</v>
      </c>
      <c r="AP76" s="32">
        <v>-9.9215199393376863E-2</v>
      </c>
      <c r="AQ76" s="32">
        <v>-0.10158278482006478</v>
      </c>
      <c r="AR76" s="32">
        <v>-0.101741013306484</v>
      </c>
      <c r="AS76" s="32">
        <v>-0.10203614854994458</v>
      </c>
      <c r="AT76" s="32">
        <v>-0.10203614854994458</v>
      </c>
      <c r="AU76" s="32">
        <v>-0.10176092545869242</v>
      </c>
      <c r="AV76" s="32">
        <v>-0.10176092545869242</v>
      </c>
      <c r="AW76" s="32">
        <v>-0.12805884941883494</v>
      </c>
      <c r="AX76" s="32">
        <v>-0.12804483131098887</v>
      </c>
      <c r="AY76" s="32">
        <v>-0.12990390950133635</v>
      </c>
      <c r="AZ76" s="32">
        <v>-0.14080260344595963</v>
      </c>
      <c r="BA76" s="32">
        <v>-0.14080260344595963</v>
      </c>
    </row>
    <row r="77" spans="1:53">
      <c r="A77" s="12"/>
      <c r="B77" s="16">
        <v>2001</v>
      </c>
      <c r="C77" s="17">
        <v>1188</v>
      </c>
      <c r="D77" s="17">
        <v>2100</v>
      </c>
      <c r="E77" s="17">
        <v>3277</v>
      </c>
      <c r="F77">
        <v>23.892894999999999</v>
      </c>
      <c r="G77">
        <f>F77*1000</f>
        <v>23892.895</v>
      </c>
      <c r="I77" s="11">
        <f t="shared" si="25"/>
        <v>23814</v>
      </c>
      <c r="J77" s="17">
        <v>23900</v>
      </c>
      <c r="K77" s="17">
        <v>86</v>
      </c>
      <c r="L77" s="17"/>
      <c r="M77" s="16">
        <v>2001</v>
      </c>
      <c r="N77" s="17">
        <f t="shared" si="29"/>
        <v>1231.301433378824</v>
      </c>
      <c r="O77" s="17">
        <f t="shared" si="30"/>
        <v>2176.5429377908504</v>
      </c>
      <c r="P77" s="17">
        <f t="shared" si="31"/>
        <v>3396.443431971722</v>
      </c>
      <c r="Q77" s="11">
        <f t="shared" si="24"/>
        <v>23900</v>
      </c>
      <c r="R77">
        <f t="shared" si="26"/>
        <v>-0.23652131629803408</v>
      </c>
      <c r="S77">
        <f t="shared" si="27"/>
        <v>-0.15351297897849248</v>
      </c>
      <c r="T77">
        <f t="shared" si="28"/>
        <v>-8.8671550703566901E-2</v>
      </c>
      <c r="U77">
        <f t="shared" si="35"/>
        <v>-0.38051644837367415</v>
      </c>
      <c r="X77" s="16">
        <v>2001</v>
      </c>
      <c r="Y77" s="30">
        <f t="shared" si="33"/>
        <v>-0.15121051813876185</v>
      </c>
      <c r="Z77" s="30">
        <f t="shared" si="34"/>
        <v>-0.10094142289065433</v>
      </c>
      <c r="AA77" s="30">
        <f t="shared" si="36"/>
        <v>-5.9611729582910944E-2</v>
      </c>
      <c r="AB77" s="30">
        <f t="shared" si="37"/>
        <v>-0.23183744136799744</v>
      </c>
      <c r="AC77" s="32">
        <v>-5.8165858989634778E-2</v>
      </c>
      <c r="AD77" s="32">
        <v>-5.8165858989634778E-2</v>
      </c>
      <c r="AE77" s="32">
        <v>-5.8165858989634778E-2</v>
      </c>
      <c r="AF77" s="32">
        <v>-5.9642906276159757E-2</v>
      </c>
      <c r="AG77" s="32">
        <v>-5.9642906276159757E-2</v>
      </c>
      <c r="AH77" s="32">
        <v>-6.0566037754602564E-2</v>
      </c>
      <c r="AI77" s="32">
        <v>-6.0566037754602564E-2</v>
      </c>
      <c r="AJ77" s="32">
        <v>-6.7930390223645332E-2</v>
      </c>
      <c r="AK77" s="32">
        <v>-9.7690319375566048E-2</v>
      </c>
      <c r="AL77" s="32">
        <v>-9.7371390391938428E-2</v>
      </c>
      <c r="AM77" s="32">
        <v>-9.7371390391938428E-2</v>
      </c>
      <c r="AN77" s="32">
        <v>-9.7371390391938428E-2</v>
      </c>
      <c r="AO77" s="32">
        <v>-9.7286318511103143E-2</v>
      </c>
      <c r="AP77" s="32">
        <v>-9.7031766484236059E-2</v>
      </c>
      <c r="AQ77" s="32">
        <v>-9.9471636359358184E-2</v>
      </c>
      <c r="AR77" s="32">
        <v>-9.961871718491988E-2</v>
      </c>
      <c r="AS77" s="32">
        <v>-9.9885856898465963E-2</v>
      </c>
      <c r="AT77" s="32">
        <v>-9.9885856898465963E-2</v>
      </c>
      <c r="AU77" s="32">
        <v>-9.9642345922701936E-2</v>
      </c>
      <c r="AV77" s="32">
        <v>-9.9345483818044089E-2</v>
      </c>
      <c r="AW77" s="32">
        <v>-0.12588751316356372</v>
      </c>
      <c r="AX77" s="32">
        <v>-0.12587583510928324</v>
      </c>
      <c r="AY77" s="32">
        <v>-0.12785434046314326</v>
      </c>
      <c r="AZ77" s="32">
        <v>-0.13931682989485283</v>
      </c>
      <c r="BA77" s="32">
        <v>-0.13931682989485283</v>
      </c>
    </row>
    <row r="78" spans="1:53">
      <c r="A78" s="12"/>
      <c r="B78" s="16">
        <v>2002</v>
      </c>
      <c r="C78" s="17">
        <v>1084</v>
      </c>
      <c r="D78" s="17">
        <v>2080</v>
      </c>
      <c r="E78" s="17">
        <v>2451</v>
      </c>
      <c r="F78">
        <v>30.493342999999999</v>
      </c>
      <c r="G78">
        <f t="shared" ref="G78:G98" si="38">F78*1000</f>
        <v>30493.343000000001</v>
      </c>
      <c r="I78" s="11">
        <f t="shared" si="25"/>
        <v>30844</v>
      </c>
      <c r="J78" s="17">
        <v>31100</v>
      </c>
      <c r="K78" s="17">
        <v>256</v>
      </c>
      <c r="L78" s="17"/>
      <c r="M78" s="16">
        <v>2002</v>
      </c>
      <c r="N78" s="17">
        <f t="shared" si="29"/>
        <v>1123.5107355072771</v>
      </c>
      <c r="O78" s="17">
        <f t="shared" si="30"/>
        <v>2155.8139574309375</v>
      </c>
      <c r="P78" s="17">
        <f t="shared" si="31"/>
        <v>2540.3365431073207</v>
      </c>
      <c r="Q78" s="11">
        <f t="shared" si="24"/>
        <v>31100</v>
      </c>
      <c r="R78">
        <f t="shared" si="26"/>
        <v>-0.24063722309125932</v>
      </c>
      <c r="S78">
        <f t="shared" si="27"/>
        <v>-0.14918311009748825</v>
      </c>
      <c r="T78">
        <f t="shared" si="28"/>
        <v>-0.12615108641631276</v>
      </c>
      <c r="U78">
        <f t="shared" si="35"/>
        <v>-0.37800347888110142</v>
      </c>
      <c r="X78" s="16">
        <v>2002</v>
      </c>
      <c r="Y78" s="30">
        <f t="shared" si="33"/>
        <v>-0.15362860347380092</v>
      </c>
      <c r="Z78" s="30">
        <f t="shared" si="34"/>
        <v>-9.823908240405177E-2</v>
      </c>
      <c r="AA78" s="30">
        <f t="shared" si="36"/>
        <v>-8.3727317119229761E-2</v>
      </c>
      <c r="AB78" s="30">
        <f t="shared" si="37"/>
        <v>-0.23049824548035125</v>
      </c>
      <c r="AC78" s="32">
        <v>-5.5381025752040069E-2</v>
      </c>
      <c r="AD78" s="32">
        <v>-5.5381025752040069E-2</v>
      </c>
      <c r="AE78" s="32">
        <v>-5.5381025752040069E-2</v>
      </c>
      <c r="AF78" s="32">
        <v>-5.7364639695531627E-2</v>
      </c>
      <c r="AG78" s="32">
        <v>-5.7364639695531627E-2</v>
      </c>
      <c r="AH78" s="32">
        <v>-5.8753218698860077E-2</v>
      </c>
      <c r="AI78" s="32">
        <v>-5.8753218698860077E-2</v>
      </c>
      <c r="AJ78" s="32">
        <v>-6.5622048373188635E-2</v>
      </c>
      <c r="AK78" s="32">
        <v>-9.4308519155521853E-2</v>
      </c>
      <c r="AL78" s="32">
        <v>-9.4083026396769687E-2</v>
      </c>
      <c r="AM78" s="32">
        <v>-9.4083026396769687E-2</v>
      </c>
      <c r="AN78" s="32">
        <v>-9.4083026396769687E-2</v>
      </c>
      <c r="AO78" s="32">
        <v>-9.3913726091914396E-2</v>
      </c>
      <c r="AP78" s="32">
        <v>-9.3692002476702396E-2</v>
      </c>
      <c r="AQ78" s="32">
        <v>-9.6439542200717709E-2</v>
      </c>
      <c r="AR78" s="32">
        <v>-9.6632072199302699E-2</v>
      </c>
      <c r="AS78" s="32">
        <v>-9.6822591095541921E-2</v>
      </c>
      <c r="AT78" s="32">
        <v>-9.6822591095541921E-2</v>
      </c>
      <c r="AU78" s="32">
        <v>-9.6609732039943497E-2</v>
      </c>
      <c r="AV78" s="32">
        <v>-9.6367695280023868E-2</v>
      </c>
      <c r="AW78" s="32">
        <v>-0.12328577084071091</v>
      </c>
      <c r="AX78" s="32">
        <v>-0.12327619300921389</v>
      </c>
      <c r="AY78" s="32">
        <v>-0.12495055873362981</v>
      </c>
      <c r="AZ78" s="32">
        <v>-0.13611547099686039</v>
      </c>
      <c r="BA78" s="32">
        <v>-0.13611547099686039</v>
      </c>
    </row>
    <row r="79" spans="1:53">
      <c r="A79" s="12"/>
      <c r="B79" s="16">
        <v>2003</v>
      </c>
      <c r="C79" s="17">
        <v>1424</v>
      </c>
      <c r="D79" s="17">
        <v>1979</v>
      </c>
      <c r="E79" s="17">
        <v>2343</v>
      </c>
      <c r="F79">
        <v>38.159607000000001</v>
      </c>
      <c r="G79">
        <f t="shared" si="38"/>
        <v>38159.607000000004</v>
      </c>
      <c r="I79" s="11">
        <f t="shared" si="25"/>
        <v>38916</v>
      </c>
      <c r="J79" s="17">
        <v>39431</v>
      </c>
      <c r="K79" s="17">
        <v>515</v>
      </c>
      <c r="L79" s="17"/>
      <c r="M79" s="16">
        <v>2003</v>
      </c>
      <c r="N79" s="17">
        <f t="shared" si="29"/>
        <v>1475.9034016257958</v>
      </c>
      <c r="O79" s="17">
        <f t="shared" si="30"/>
        <v>2051.1326066133774</v>
      </c>
      <c r="P79" s="17">
        <f t="shared" si="31"/>
        <v>2428.4000491637917</v>
      </c>
      <c r="Q79" s="11">
        <f t="shared" si="24"/>
        <v>39431</v>
      </c>
      <c r="R79">
        <f t="shared" si="26"/>
        <v>-0.195831235947628</v>
      </c>
      <c r="S79">
        <f t="shared" si="27"/>
        <v>-0.15113443366573973</v>
      </c>
      <c r="T79">
        <f t="shared" si="28"/>
        <v>-0.12820484073439098</v>
      </c>
      <c r="U79">
        <f t="shared" si="35"/>
        <v>-0.27880955744196539</v>
      </c>
      <c r="X79" s="16">
        <v>2003</v>
      </c>
      <c r="Y79" s="30">
        <f t="shared" si="33"/>
        <v>-0.12693028460478373</v>
      </c>
      <c r="Z79" s="30">
        <f t="shared" si="34"/>
        <v>-9.9457938657143696E-2</v>
      </c>
      <c r="AA79" s="30">
        <f t="shared" si="36"/>
        <v>-8.5030752800239751E-2</v>
      </c>
      <c r="AB79" s="30">
        <f t="shared" si="37"/>
        <v>-0.17572911457879048</v>
      </c>
      <c r="AC79" s="32">
        <v>-5.5910303032941755E-2</v>
      </c>
      <c r="AD79" s="32">
        <v>-5.5910303032941755E-2</v>
      </c>
      <c r="AE79" s="32">
        <v>-5.5910303032941755E-2</v>
      </c>
      <c r="AF79" s="32">
        <v>-5.7890083794938096E-2</v>
      </c>
      <c r="AG79" s="32">
        <v>-5.7890083794938096E-2</v>
      </c>
      <c r="AH79" s="32">
        <v>-5.9426663113445133E-2</v>
      </c>
      <c r="AI79" s="32">
        <v>-5.9426663113445133E-2</v>
      </c>
      <c r="AJ79" s="32">
        <v>-6.5126989239748134E-2</v>
      </c>
      <c r="AK79" s="32">
        <v>-9.0643209915119538E-2</v>
      </c>
      <c r="AL79" s="32">
        <v>-9.0559906212655306E-2</v>
      </c>
      <c r="AM79" s="32">
        <v>-9.0559906212655306E-2</v>
      </c>
      <c r="AN79" s="32">
        <v>-9.0559906212655306E-2</v>
      </c>
      <c r="AO79" s="32">
        <v>-9.0420792588932541E-2</v>
      </c>
      <c r="AP79" s="32">
        <v>-9.0240776585005289E-2</v>
      </c>
      <c r="AQ79" s="32">
        <v>-9.2942060167319207E-2</v>
      </c>
      <c r="AR79" s="32">
        <v>-9.3120560981185374E-2</v>
      </c>
      <c r="AS79" s="32">
        <v>-9.329400879759786E-2</v>
      </c>
      <c r="AT79" s="32">
        <v>-9.329400879759786E-2</v>
      </c>
      <c r="AU79" s="32">
        <v>-9.3112791121633176E-2</v>
      </c>
      <c r="AV79" s="32">
        <v>-9.2912874496296594E-2</v>
      </c>
      <c r="AW79" s="32">
        <v>-0.11899214415334247</v>
      </c>
      <c r="AX79" s="32">
        <v>-0.11898517210798398</v>
      </c>
      <c r="AY79" s="32">
        <v>-0.12069420371706685</v>
      </c>
      <c r="AZ79" s="32">
        <v>-0.1305621486818449</v>
      </c>
      <c r="BA79" s="32">
        <v>-0.1305621486818449</v>
      </c>
    </row>
    <row r="80" spans="1:53">
      <c r="A80" s="12"/>
      <c r="B80" s="16">
        <v>2004</v>
      </c>
      <c r="C80" s="17">
        <v>1121</v>
      </c>
      <c r="D80" s="17">
        <v>1990</v>
      </c>
      <c r="E80" s="17">
        <v>2652</v>
      </c>
      <c r="F80">
        <v>47.088659999999997</v>
      </c>
      <c r="G80">
        <f t="shared" si="38"/>
        <v>47088.659999999996</v>
      </c>
      <c r="I80" s="11">
        <f t="shared" si="25"/>
        <v>47014</v>
      </c>
      <c r="J80" s="17">
        <v>47620</v>
      </c>
      <c r="K80" s="17">
        <v>606</v>
      </c>
      <c r="L80" s="17"/>
      <c r="M80" s="16">
        <v>2004</v>
      </c>
      <c r="N80" s="17">
        <f t="shared" si="29"/>
        <v>1161.8593491731158</v>
      </c>
      <c r="O80" s="17">
        <f t="shared" si="30"/>
        <v>2062.5335458113295</v>
      </c>
      <c r="P80" s="17">
        <f t="shared" si="31"/>
        <v>2748.6627957244455</v>
      </c>
      <c r="Q80" s="11">
        <f t="shared" si="24"/>
        <v>47620</v>
      </c>
      <c r="R80">
        <f t="shared" si="26"/>
        <v>-0.22261773843060853</v>
      </c>
      <c r="S80">
        <f t="shared" si="27"/>
        <v>-0.14662416837447678</v>
      </c>
      <c r="T80">
        <f t="shared" si="28"/>
        <v>-0.108597896804687</v>
      </c>
      <c r="U80">
        <f t="shared" si="35"/>
        <v>-0.32736935311465254</v>
      </c>
      <c r="X80" s="16">
        <v>2004</v>
      </c>
      <c r="Y80" s="30">
        <f t="shared" si="33"/>
        <v>-0.1429909991829269</v>
      </c>
      <c r="Z80" s="30">
        <f t="shared" si="34"/>
        <v>-9.663818875569552E-2</v>
      </c>
      <c r="AA80" s="30">
        <f t="shared" si="36"/>
        <v>-7.2510982911718536E-2</v>
      </c>
      <c r="AB80" s="30">
        <f t="shared" si="37"/>
        <v>-0.20301159142092973</v>
      </c>
      <c r="AC80" s="32">
        <v>-5.4108402892140361E-2</v>
      </c>
      <c r="AD80" s="32">
        <v>-5.4108402892140361E-2</v>
      </c>
      <c r="AE80" s="32">
        <v>-5.4108402892140361E-2</v>
      </c>
      <c r="AF80" s="32">
        <v>-5.6123763602525911E-2</v>
      </c>
      <c r="AG80" s="32">
        <v>-5.6123763602525911E-2</v>
      </c>
      <c r="AH80" s="32">
        <v>-5.7418470417936684E-2</v>
      </c>
      <c r="AI80" s="32">
        <v>-5.7418470417936684E-2</v>
      </c>
      <c r="AJ80" s="32">
        <v>-6.2261960020462026E-2</v>
      </c>
      <c r="AK80" s="32">
        <v>-8.6241208920150525E-2</v>
      </c>
      <c r="AL80" s="32">
        <v>-8.6231022817484626E-2</v>
      </c>
      <c r="AM80" s="32">
        <v>-8.6231022817484626E-2</v>
      </c>
      <c r="AN80" s="32">
        <v>-8.6231022817484626E-2</v>
      </c>
      <c r="AO80" s="32">
        <v>-8.6119500862907872E-2</v>
      </c>
      <c r="AP80" s="32">
        <v>-8.5956151554950511E-2</v>
      </c>
      <c r="AQ80" s="32">
        <v>-8.8735420700531753E-2</v>
      </c>
      <c r="AR80" s="32">
        <v>-8.8897480141311824E-2</v>
      </c>
      <c r="AS80" s="32">
        <v>-8.9054982076573475E-2</v>
      </c>
      <c r="AT80" s="32">
        <v>-8.9054982076573475E-2</v>
      </c>
      <c r="AU80" s="32">
        <v>-8.8903038591375494E-2</v>
      </c>
      <c r="AV80" s="32">
        <v>-8.8742060174337722E-2</v>
      </c>
      <c r="AW80" s="32">
        <v>-0.11463755094058647</v>
      </c>
      <c r="AX80" s="32">
        <v>-0.11463281301007888</v>
      </c>
      <c r="AY80" s="32">
        <v>-0.11630651734066655</v>
      </c>
      <c r="AZ80" s="32">
        <v>-0.12526731081332032</v>
      </c>
      <c r="BA80" s="32">
        <v>-0.12526731081332032</v>
      </c>
    </row>
    <row r="81" spans="1:53">
      <c r="A81" s="12"/>
      <c r="B81" s="16">
        <v>2005</v>
      </c>
      <c r="C81" s="17">
        <v>1184</v>
      </c>
      <c r="D81" s="17">
        <v>1881</v>
      </c>
      <c r="E81" s="17">
        <v>2766</v>
      </c>
      <c r="F81">
        <v>57.722008000000002</v>
      </c>
      <c r="G81">
        <f t="shared" si="38"/>
        <v>57722.008000000002</v>
      </c>
      <c r="I81" s="11">
        <f t="shared" si="25"/>
        <v>58395</v>
      </c>
      <c r="J81" s="17">
        <v>59091</v>
      </c>
      <c r="K81" s="17">
        <v>696</v>
      </c>
      <c r="L81" s="17"/>
      <c r="M81" s="16">
        <v>2005</v>
      </c>
      <c r="N81" s="17">
        <f t="shared" si="29"/>
        <v>1227.1556373068413</v>
      </c>
      <c r="O81" s="17">
        <f t="shared" si="30"/>
        <v>1949.5606028498046</v>
      </c>
      <c r="P81" s="17">
        <f t="shared" si="31"/>
        <v>2866.817983775949</v>
      </c>
      <c r="Q81" s="11">
        <f t="shared" si="24"/>
        <v>59091</v>
      </c>
      <c r="R81">
        <f t="shared" si="26"/>
        <v>-0.20939366590275746</v>
      </c>
      <c r="S81">
        <f t="shared" si="27"/>
        <v>-0.14980207066873275</v>
      </c>
      <c r="T81">
        <f t="shared" si="28"/>
        <v>-0.10016242549812523</v>
      </c>
      <c r="U81">
        <f t="shared" si="35"/>
        <v>-0.2964938618275228</v>
      </c>
      <c r="X81" s="16">
        <v>2005</v>
      </c>
      <c r="Y81" s="30">
        <f t="shared" si="33"/>
        <v>-0.13509934568381987</v>
      </c>
      <c r="Z81" s="30">
        <f t="shared" si="34"/>
        <v>-9.8625882608715854E-2</v>
      </c>
      <c r="AA81" s="30">
        <f t="shared" si="36"/>
        <v>-6.7072047860587292E-2</v>
      </c>
      <c r="AB81" s="30">
        <f t="shared" si="37"/>
        <v>-0.18577121057249668</v>
      </c>
      <c r="AC81" s="32">
        <v>-7.7375388831822378E-2</v>
      </c>
      <c r="AD81" s="32">
        <v>-5.6127634811878879E-2</v>
      </c>
      <c r="AE81" s="32">
        <v>-5.6030237205446753E-2</v>
      </c>
      <c r="AF81" s="32">
        <v>-5.7979835195904772E-2</v>
      </c>
      <c r="AG81" s="32">
        <v>-5.7979835195904772E-2</v>
      </c>
      <c r="AH81" s="32">
        <v>-5.9090275987498497E-2</v>
      </c>
      <c r="AI81" s="32">
        <v>-5.9090275987498497E-2</v>
      </c>
      <c r="AJ81" s="32">
        <v>-6.308380444745032E-2</v>
      </c>
      <c r="AK81" s="32">
        <v>-8.471992455825661E-2</v>
      </c>
      <c r="AL81" s="32">
        <v>-8.4738293114484775E-2</v>
      </c>
      <c r="AM81" s="32">
        <v>-8.4738293114484775E-2</v>
      </c>
      <c r="AN81" s="32">
        <v>-8.4738293114484775E-2</v>
      </c>
      <c r="AO81" s="32">
        <v>-8.4553900333615983E-2</v>
      </c>
      <c r="AP81" s="32">
        <v>-8.4424011966585333E-2</v>
      </c>
      <c r="AQ81" s="32">
        <v>-8.726002065504157E-2</v>
      </c>
      <c r="AR81" s="32">
        <v>-8.7405195812852332E-2</v>
      </c>
      <c r="AS81" s="32">
        <v>-8.7500859552065435E-2</v>
      </c>
      <c r="AT81" s="32">
        <v>-8.7500859552065435E-2</v>
      </c>
      <c r="AU81" s="32">
        <v>-8.7370348364816497E-2</v>
      </c>
      <c r="AV81" s="32">
        <v>-8.723421489743366E-2</v>
      </c>
      <c r="AW81" s="32">
        <v>-0.11230903769148726</v>
      </c>
      <c r="AX81" s="32">
        <v>-0.11230548419207564</v>
      </c>
      <c r="AY81" s="32">
        <v>-0.11379194044864793</v>
      </c>
      <c r="AZ81" s="32">
        <v>-0.12279741575020076</v>
      </c>
      <c r="BA81" s="32">
        <v>-0.12279741575020076</v>
      </c>
    </row>
    <row r="82" spans="1:53">
      <c r="A82" s="12"/>
      <c r="B82" s="16">
        <v>2006</v>
      </c>
      <c r="C82" s="17">
        <v>1275</v>
      </c>
      <c r="D82" s="17">
        <v>1918</v>
      </c>
      <c r="E82" s="17">
        <v>2748</v>
      </c>
      <c r="F82">
        <v>72.276929999999993</v>
      </c>
      <c r="G82">
        <f t="shared" si="38"/>
        <v>72276.929999999993</v>
      </c>
      <c r="I82" s="11">
        <f t="shared" si="25"/>
        <v>73264</v>
      </c>
      <c r="J82" s="17">
        <v>74052</v>
      </c>
      <c r="K82" s="17">
        <v>788</v>
      </c>
      <c r="L82" s="17"/>
      <c r="M82" s="16">
        <v>2006</v>
      </c>
      <c r="N82" s="17">
        <f t="shared" si="29"/>
        <v>1321.4724979444447</v>
      </c>
      <c r="O82" s="17">
        <f t="shared" si="30"/>
        <v>1987.9092165156435</v>
      </c>
      <c r="P82" s="17">
        <f t="shared" si="31"/>
        <v>2848.161901452027</v>
      </c>
      <c r="Q82" s="11">
        <f t="shared" si="24"/>
        <v>74052</v>
      </c>
      <c r="R82">
        <f t="shared" si="26"/>
        <v>-0.19421843080264797</v>
      </c>
      <c r="S82">
        <f t="shared" si="27"/>
        <v>-0.14313576507005993</v>
      </c>
      <c r="T82">
        <f t="shared" si="28"/>
        <v>-9.8151242016556631E-2</v>
      </c>
      <c r="U82">
        <f t="shared" si="35"/>
        <v>-0.26359673796462924</v>
      </c>
      <c r="X82" s="16">
        <v>2006</v>
      </c>
      <c r="Y82" s="30">
        <f t="shared" si="33"/>
        <v>-0.12595372431796859</v>
      </c>
      <c r="Z82" s="30">
        <f t="shared" si="34"/>
        <v>-9.445123781719178E-2</v>
      </c>
      <c r="AA82" s="30">
        <f t="shared" si="36"/>
        <v>-6.5770596300493422E-2</v>
      </c>
      <c r="AB82" s="30">
        <f t="shared" si="37"/>
        <v>-0.16699141914757332</v>
      </c>
      <c r="AC82" s="32">
        <v>-5.6845475512288246E-2</v>
      </c>
      <c r="AD82" s="32">
        <v>-5.6845475512288246E-2</v>
      </c>
      <c r="AE82" s="32">
        <v>-5.6783479585236885E-2</v>
      </c>
      <c r="AF82" s="32">
        <v>-5.8369747101714164E-2</v>
      </c>
      <c r="AG82" s="32">
        <v>-5.8369747101714164E-2</v>
      </c>
      <c r="AH82" s="32">
        <v>-5.9340616060374662E-2</v>
      </c>
      <c r="AI82" s="32">
        <v>-5.9340616060374662E-2</v>
      </c>
      <c r="AJ82" s="32">
        <v>-6.2653579338887488E-2</v>
      </c>
      <c r="AK82" s="32">
        <v>-8.2180325899811058E-2</v>
      </c>
      <c r="AL82" s="32">
        <v>-8.2233396947041015E-2</v>
      </c>
      <c r="AM82" s="32">
        <v>-8.2233396947041015E-2</v>
      </c>
      <c r="AN82" s="32">
        <v>-8.2233396947041015E-2</v>
      </c>
      <c r="AO82" s="32">
        <v>-8.2005264357370766E-2</v>
      </c>
      <c r="AP82" s="32">
        <v>-8.18622750250102E-2</v>
      </c>
      <c r="AQ82" s="32">
        <v>-8.4710517046729605E-2</v>
      </c>
      <c r="AR82" s="32">
        <v>-8.4738558856694013E-2</v>
      </c>
      <c r="AS82" s="32">
        <v>-8.4824909389006553E-2</v>
      </c>
      <c r="AT82" s="32">
        <v>-8.4824909389006553E-2</v>
      </c>
      <c r="AU82" s="32">
        <v>-8.4715261542169684E-2</v>
      </c>
      <c r="AV82" s="32">
        <v>-8.4731932936997656E-2</v>
      </c>
      <c r="AW82" s="32">
        <v>-0.10895361058056641</v>
      </c>
      <c r="AX82" s="32">
        <v>-0.10895136195296007</v>
      </c>
      <c r="AY82" s="32">
        <v>-0.11058791930781464</v>
      </c>
      <c r="AZ82" s="32">
        <v>-0.11901562357995976</v>
      </c>
      <c r="BA82" s="32">
        <v>-0.11901562357995976</v>
      </c>
    </row>
    <row r="83" spans="1:53">
      <c r="A83" s="12"/>
      <c r="B83" s="16">
        <v>2007</v>
      </c>
      <c r="C83" s="17">
        <v>1101</v>
      </c>
      <c r="D83" s="17">
        <v>1945</v>
      </c>
      <c r="E83" s="17">
        <v>2588</v>
      </c>
      <c r="F83">
        <v>90.447365000000005</v>
      </c>
      <c r="G83">
        <f t="shared" si="38"/>
        <v>90447.365000000005</v>
      </c>
      <c r="I83" s="11">
        <f>J83-K83</f>
        <v>92726</v>
      </c>
      <c r="J83" s="17">
        <v>93835</v>
      </c>
      <c r="K83" s="17">
        <v>1109</v>
      </c>
      <c r="L83" s="17"/>
      <c r="M83" s="16">
        <v>2007</v>
      </c>
      <c r="N83" s="17">
        <f t="shared" si="29"/>
        <v>1141.1303688132032</v>
      </c>
      <c r="O83" s="17">
        <f t="shared" si="30"/>
        <v>2015.8933400015258</v>
      </c>
      <c r="P83" s="17">
        <f t="shared" si="31"/>
        <v>2682.3300585727243</v>
      </c>
      <c r="Q83" s="11">
        <f t="shared" si="24"/>
        <v>93835</v>
      </c>
      <c r="R83">
        <f t="shared" si="26"/>
        <v>-0.2064586546267424</v>
      </c>
      <c r="S83">
        <f t="shared" si="27"/>
        <v>-0.13731961909396159</v>
      </c>
      <c r="T83">
        <f t="shared" si="28"/>
        <v>-0.10261622720513883</v>
      </c>
      <c r="U83">
        <f t="shared" si="35"/>
        <v>-0.28224343393272483</v>
      </c>
      <c r="X83" s="16">
        <v>2007</v>
      </c>
      <c r="Y83" s="30">
        <f t="shared" si="33"/>
        <v>-0.133338005274653</v>
      </c>
      <c r="Z83" s="30">
        <f t="shared" si="34"/>
        <v>-9.0793198982902612E-2</v>
      </c>
      <c r="AA83" s="30">
        <f t="shared" si="36"/>
        <v>-6.8657465731111311E-2</v>
      </c>
      <c r="AB83" s="30">
        <f t="shared" si="37"/>
        <v>-0.17768869613978144</v>
      </c>
      <c r="AC83" s="32">
        <v>-6.0297292335061536E-2</v>
      </c>
      <c r="AD83" s="32">
        <v>-6.0297292335061536E-2</v>
      </c>
      <c r="AE83" s="32">
        <v>-6.0258192539165645E-2</v>
      </c>
      <c r="AF83" s="32">
        <v>-6.1456097696909739E-2</v>
      </c>
      <c r="AG83" s="32">
        <v>-6.1456097696909739E-2</v>
      </c>
      <c r="AH83" s="32">
        <v>-6.2622485279519968E-2</v>
      </c>
      <c r="AI83" s="32">
        <v>-6.2622485279519968E-2</v>
      </c>
      <c r="AJ83" s="32">
        <v>-6.5128120328008521E-2</v>
      </c>
      <c r="AK83" s="32">
        <v>-8.2489468892682494E-2</v>
      </c>
      <c r="AL83" s="32">
        <v>-8.2416201948345202E-2</v>
      </c>
      <c r="AM83" s="32">
        <v>-8.2416201948345202E-2</v>
      </c>
      <c r="AN83" s="32">
        <v>-8.2416201948345202E-2</v>
      </c>
      <c r="AO83" s="32">
        <v>-8.2166427212566506E-2</v>
      </c>
      <c r="AP83" s="32">
        <v>-8.1979195301118746E-2</v>
      </c>
      <c r="AQ83" s="32">
        <v>-8.4716848166266345E-2</v>
      </c>
      <c r="AR83" s="32">
        <v>-8.4670399135682528E-2</v>
      </c>
      <c r="AS83" s="32">
        <v>-8.4713126105795844E-2</v>
      </c>
      <c r="AT83" s="32">
        <v>-8.4713126105795844E-2</v>
      </c>
      <c r="AU83" s="32">
        <v>-8.4619357711915755E-2</v>
      </c>
      <c r="AV83" s="32">
        <v>-8.4626123395373121E-2</v>
      </c>
      <c r="AW83" s="32">
        <v>-0.10631860609706711</v>
      </c>
      <c r="AX83" s="32">
        <v>-0.1063172493444644</v>
      </c>
      <c r="AY83" s="32">
        <v>-0.10816324952285195</v>
      </c>
      <c r="AZ83" s="32">
        <v>-0.11593705546621302</v>
      </c>
      <c r="BA83" s="32">
        <v>-0.11593705546621302</v>
      </c>
    </row>
    <row r="84" spans="1:53">
      <c r="A84" s="12"/>
      <c r="B84" s="16">
        <v>2008</v>
      </c>
      <c r="C84" s="17">
        <v>1195</v>
      </c>
      <c r="D84" s="17">
        <v>2042</v>
      </c>
      <c r="E84" s="17">
        <v>2813</v>
      </c>
      <c r="F84">
        <v>114.11539500000001</v>
      </c>
      <c r="G84">
        <f t="shared" si="38"/>
        <v>114115.395</v>
      </c>
      <c r="I84" s="11">
        <f t="shared" ref="I84" si="39">J84-K84</f>
        <v>118815</v>
      </c>
      <c r="J84" s="17">
        <v>120297</v>
      </c>
      <c r="K84" s="17">
        <v>1482</v>
      </c>
      <c r="L84" s="17"/>
      <c r="M84" s="16">
        <v>2008</v>
      </c>
      <c r="N84" s="17">
        <f t="shared" si="29"/>
        <v>1238.5565765047934</v>
      </c>
      <c r="O84" s="17">
        <f t="shared" si="30"/>
        <v>2116.4288947471032</v>
      </c>
      <c r="P84" s="17">
        <f t="shared" si="31"/>
        <v>2915.5310876217436</v>
      </c>
      <c r="Q84" s="11">
        <f t="shared" si="24"/>
        <v>120297</v>
      </c>
      <c r="R84">
        <f t="shared" si="26"/>
        <v>-0.19074696206173983</v>
      </c>
      <c r="S84">
        <f t="shared" si="27"/>
        <v>-0.12755632088965685</v>
      </c>
      <c r="T84">
        <f t="shared" si="28"/>
        <v>-8.9777368677763689E-2</v>
      </c>
      <c r="U84">
        <f t="shared" si="35"/>
        <v>-0.2503694853200189</v>
      </c>
      <c r="X84" s="16">
        <v>2008</v>
      </c>
      <c r="Y84" s="30">
        <f t="shared" si="33"/>
        <v>-0.12384802789431582</v>
      </c>
      <c r="Z84" s="30">
        <f t="shared" si="34"/>
        <v>-8.4619363640138445E-2</v>
      </c>
      <c r="AA84" s="30">
        <f t="shared" si="36"/>
        <v>-6.0332255949393621E-2</v>
      </c>
      <c r="AB84" s="30">
        <f t="shared" si="37"/>
        <v>-0.15931891722438729</v>
      </c>
      <c r="AC84" s="32">
        <v>-6.776050169678316E-2</v>
      </c>
      <c r="AD84" s="32">
        <v>-6.776050169678316E-2</v>
      </c>
      <c r="AE84" s="32">
        <v>-6.7691793762822416E-2</v>
      </c>
      <c r="AF84" s="32">
        <v>-6.8281079860484706E-2</v>
      </c>
      <c r="AG84" s="32">
        <v>-6.8281079860484706E-2</v>
      </c>
      <c r="AH84" s="32">
        <v>-6.8976416511919769E-2</v>
      </c>
      <c r="AI84" s="32">
        <v>-6.8976416511919769E-2</v>
      </c>
      <c r="AJ84" s="32">
        <v>-7.0804157765717912E-2</v>
      </c>
      <c r="AK84" s="32">
        <v>-8.4975213200384592E-2</v>
      </c>
      <c r="AL84" s="32">
        <v>-8.4802732863818564E-2</v>
      </c>
      <c r="AM84" s="32">
        <v>-8.4802732863818564E-2</v>
      </c>
      <c r="AN84" s="32">
        <v>-8.4802732863818564E-2</v>
      </c>
      <c r="AO84" s="32">
        <v>-8.4580459144768194E-2</v>
      </c>
      <c r="AP84" s="32">
        <v>-8.4415038229859185E-2</v>
      </c>
      <c r="AQ84" s="32">
        <v>-8.6674062875333635E-2</v>
      </c>
      <c r="AR84" s="32">
        <v>-8.6545541972368523E-2</v>
      </c>
      <c r="AS84" s="32">
        <v>-8.6525219294238953E-2</v>
      </c>
      <c r="AT84" s="32">
        <v>-8.6513684825860082E-2</v>
      </c>
      <c r="AU84" s="32">
        <v>-8.6432553983173399E-2</v>
      </c>
      <c r="AV84" s="32">
        <v>-8.64272457278904E-2</v>
      </c>
      <c r="AW84" s="32">
        <v>-0.10561131168005111</v>
      </c>
      <c r="AX84" s="32">
        <v>-0.10561026985669331</v>
      </c>
      <c r="AY84" s="32">
        <v>-0.10717698543395493</v>
      </c>
      <c r="AZ84" s="32">
        <v>-0.11461252273584233</v>
      </c>
      <c r="BA84" s="32">
        <v>-0.11461252273584233</v>
      </c>
    </row>
    <row r="85" spans="1:53">
      <c r="A85" s="12"/>
      <c r="B85" s="16">
        <v>2009</v>
      </c>
      <c r="C85" s="17">
        <v>1292</v>
      </c>
      <c r="D85" s="17">
        <v>2076</v>
      </c>
      <c r="E85" s="17">
        <v>2842</v>
      </c>
      <c r="F85">
        <v>148.00604000000001</v>
      </c>
      <c r="G85">
        <f t="shared" si="38"/>
        <v>148006.04</v>
      </c>
      <c r="I85" s="11">
        <f>J85-K85</f>
        <v>156437</v>
      </c>
      <c r="J85" s="17">
        <v>158505</v>
      </c>
      <c r="K85" s="17">
        <v>2068</v>
      </c>
      <c r="L85" s="17"/>
      <c r="M85" s="16">
        <v>2009</v>
      </c>
      <c r="N85" s="17">
        <f t="shared" si="29"/>
        <v>1339.0921312503708</v>
      </c>
      <c r="O85" s="17">
        <f t="shared" si="30"/>
        <v>2151.6681613589549</v>
      </c>
      <c r="P85" s="17">
        <f t="shared" si="31"/>
        <v>2945.5881091436177</v>
      </c>
      <c r="Q85" s="11">
        <f t="shared" si="24"/>
        <v>158505</v>
      </c>
      <c r="R85">
        <f t="shared" si="26"/>
        <v>-0.17582263243699489</v>
      </c>
      <c r="S85">
        <f t="shared" si="27"/>
        <v>-0.12165133886525246</v>
      </c>
      <c r="T85">
        <f t="shared" si="28"/>
        <v>-8.5777317059777397E-2</v>
      </c>
      <c r="U85">
        <f t="shared" si="35"/>
        <v>-0.22121704251419655</v>
      </c>
      <c r="X85" s="16">
        <v>2009</v>
      </c>
      <c r="Y85" s="30">
        <f t="shared" si="33"/>
        <v>-0.11473740631046458</v>
      </c>
      <c r="Z85" s="30">
        <f t="shared" si="34"/>
        <v>-8.0865012807058267E-2</v>
      </c>
      <c r="AA85" s="30">
        <f t="shared" si="36"/>
        <v>-5.7723294976139594E-2</v>
      </c>
      <c r="AB85" s="30">
        <f t="shared" si="37"/>
        <v>-0.14215853501414921</v>
      </c>
      <c r="AC85" s="32">
        <v>-6.9839929566173908E-2</v>
      </c>
      <c r="AD85" s="32">
        <v>-6.9839929566173908E-2</v>
      </c>
      <c r="AE85" s="32">
        <v>-6.9735004920105759E-2</v>
      </c>
      <c r="AF85" s="32">
        <v>-7.0854915496688542E-2</v>
      </c>
      <c r="AG85" s="32">
        <v>-7.0854915496688542E-2</v>
      </c>
      <c r="AH85" s="32">
        <v>-7.1260540733781519E-2</v>
      </c>
      <c r="AI85" s="32">
        <v>-7.1260540733781519E-2</v>
      </c>
      <c r="AJ85" s="32">
        <v>-7.2925036835266077E-2</v>
      </c>
      <c r="AK85" s="32">
        <v>-8.4554794310163772E-2</v>
      </c>
      <c r="AL85" s="32">
        <v>-8.4329570686891286E-2</v>
      </c>
      <c r="AM85" s="32">
        <v>-8.4329570686891286E-2</v>
      </c>
      <c r="AN85" s="32">
        <v>-8.4329570686891286E-2</v>
      </c>
      <c r="AO85" s="32">
        <v>-8.4255128341364283E-2</v>
      </c>
      <c r="AP85" s="32">
        <v>-8.4099610044220952E-2</v>
      </c>
      <c r="AQ85" s="32">
        <v>-8.6145893825471775E-2</v>
      </c>
      <c r="AR85" s="32">
        <v>-8.596575899721437E-2</v>
      </c>
      <c r="AS85" s="32">
        <v>-8.5927834737098863E-2</v>
      </c>
      <c r="AT85" s="32">
        <v>-8.591917646191527E-2</v>
      </c>
      <c r="AU85" s="32">
        <v>-8.58538867663311E-2</v>
      </c>
      <c r="AV85" s="32">
        <v>-8.5856861532591977E-2</v>
      </c>
      <c r="AW85" s="32">
        <v>-0.10305537242439311</v>
      </c>
      <c r="AX85" s="32">
        <v>-0.10305493309940561</v>
      </c>
      <c r="AY85" s="32">
        <v>-0.10430706486915109</v>
      </c>
      <c r="AZ85" s="32">
        <v>-0.11105974221757664</v>
      </c>
      <c r="BA85" s="32">
        <v>-0.11105974221757664</v>
      </c>
    </row>
    <row r="86" spans="1:53">
      <c r="A86" s="12"/>
      <c r="B86" s="16">
        <v>2010</v>
      </c>
      <c r="C86" s="17">
        <v>1243</v>
      </c>
      <c r="D86" s="17">
        <v>1972</v>
      </c>
      <c r="E86" s="17">
        <v>2785</v>
      </c>
      <c r="F86">
        <v>178.0273</v>
      </c>
      <c r="G86">
        <f t="shared" si="38"/>
        <v>178027.3</v>
      </c>
      <c r="M86" s="16">
        <v>2010</v>
      </c>
      <c r="N86" s="17">
        <f t="shared" si="29"/>
        <v>1288.3061293685844</v>
      </c>
      <c r="O86" s="17">
        <f t="shared" si="30"/>
        <v>2043.8774634874082</v>
      </c>
      <c r="P86" s="17">
        <f t="shared" si="31"/>
        <v>2886.5105151178659</v>
      </c>
      <c r="Q86" s="11">
        <f>G86</f>
        <v>178027.3</v>
      </c>
      <c r="R86">
        <f t="shared" si="26"/>
        <v>-0.17787899994707887</v>
      </c>
      <c r="S86">
        <f t="shared" si="27"/>
        <v>-0.1258521712152427</v>
      </c>
      <c r="T86">
        <f t="shared" si="28"/>
        <v>-8.6938095773235288E-2</v>
      </c>
      <c r="U86">
        <f t="shared" si="35"/>
        <v>-0.22372938762778752</v>
      </c>
      <c r="X86" s="16">
        <v>2010</v>
      </c>
      <c r="Y86" s="30">
        <f t="shared" si="33"/>
        <v>-0.11599833007791049</v>
      </c>
      <c r="Z86" s="30">
        <f t="shared" si="34"/>
        <v>-8.3537452871311868E-2</v>
      </c>
      <c r="AA86" s="30">
        <f t="shared" si="36"/>
        <v>-5.8481136937192257E-2</v>
      </c>
      <c r="AB86" s="30">
        <f t="shared" si="37"/>
        <v>-0.14365110155556138</v>
      </c>
      <c r="AC86" s="32">
        <v>-7.4058069275428573E-2</v>
      </c>
      <c r="AD86" s="32">
        <v>-7.4058069275428573E-2</v>
      </c>
      <c r="AE86" s="32">
        <v>-7.3971305712609015E-2</v>
      </c>
      <c r="AF86" s="32">
        <v>-7.5461779169034848E-2</v>
      </c>
      <c r="AG86" s="32">
        <v>-7.5480217867816002E-2</v>
      </c>
      <c r="AH86" s="32">
        <v>-7.611380209076879E-2</v>
      </c>
      <c r="AI86" s="32">
        <v>-7.611380209076879E-2</v>
      </c>
      <c r="AJ86" s="32">
        <v>-7.7258537364703228E-2</v>
      </c>
      <c r="AK86" s="32">
        <v>-8.6437842372287021E-2</v>
      </c>
      <c r="AL86" s="32">
        <v>-8.6200313798405204E-2</v>
      </c>
      <c r="AM86" s="32">
        <v>-8.6200313798405204E-2</v>
      </c>
      <c r="AN86" s="32">
        <v>-8.6200313798405204E-2</v>
      </c>
      <c r="AO86" s="32">
        <v>-8.6116075049535445E-2</v>
      </c>
      <c r="AP86" s="32">
        <v>-8.5968645136708433E-2</v>
      </c>
      <c r="AQ86" s="32">
        <v>-8.77409814357063E-2</v>
      </c>
      <c r="AR86" s="32">
        <v>-8.7534663638490495E-2</v>
      </c>
      <c r="AS86" s="32">
        <v>-8.7501145274390901E-2</v>
      </c>
      <c r="AT86" s="32">
        <v>-8.7549336081753526E-2</v>
      </c>
      <c r="AU86" s="32">
        <v>-8.7495706503713078E-2</v>
      </c>
      <c r="AV86" s="32">
        <v>-8.7497453326200736E-2</v>
      </c>
      <c r="AW86" s="32">
        <v>-0.1025416388866548</v>
      </c>
      <c r="AX86" s="32">
        <v>-0.11852236906760438</v>
      </c>
      <c r="AY86" s="32">
        <v>-0.10366322353375612</v>
      </c>
      <c r="AZ86" s="32">
        <v>-0.10976441698083172</v>
      </c>
      <c r="BA86" s="32">
        <v>-0.10974707585766286</v>
      </c>
    </row>
    <row r="87" spans="1:53">
      <c r="A87" s="12"/>
      <c r="B87" s="16">
        <v>2011</v>
      </c>
      <c r="C87" s="17">
        <v>1253</v>
      </c>
      <c r="D87" s="17">
        <v>1962</v>
      </c>
      <c r="E87" s="17">
        <v>2829</v>
      </c>
      <c r="F87">
        <v>216.46547000000001</v>
      </c>
      <c r="G87">
        <f t="shared" si="38"/>
        <v>216465.47</v>
      </c>
      <c r="M87" s="16">
        <v>2011</v>
      </c>
      <c r="N87" s="17">
        <f t="shared" si="29"/>
        <v>1298.6706195485406</v>
      </c>
      <c r="O87" s="17">
        <f t="shared" si="30"/>
        <v>2033.5129733074516</v>
      </c>
      <c r="P87" s="17">
        <f t="shared" si="31"/>
        <v>2932.1142719096742</v>
      </c>
      <c r="Q87" s="11">
        <f t="shared" ref="Q87:Q98" si="40">G87</f>
        <v>216465.47</v>
      </c>
      <c r="R87">
        <f t="shared" si="26"/>
        <v>-0.17315964201640993</v>
      </c>
      <c r="S87">
        <f t="shared" si="27"/>
        <v>-0.1236992043464662</v>
      </c>
      <c r="T87">
        <f t="shared" si="28"/>
        <v>-8.333450127341295E-2</v>
      </c>
      <c r="U87">
        <f t="shared" si="35"/>
        <v>-0.21407014250257159</v>
      </c>
      <c r="X87" s="16">
        <v>2011</v>
      </c>
      <c r="Y87" s="30">
        <f t="shared" si="33"/>
        <v>-0.11310184036056858</v>
      </c>
      <c r="Z87" s="30">
        <f t="shared" si="34"/>
        <v>-8.2168773809999318E-2</v>
      </c>
      <c r="AA87" s="30">
        <f t="shared" si="36"/>
        <v>-5.6126451435574709E-2</v>
      </c>
      <c r="AB87" s="30">
        <f t="shared" si="37"/>
        <v>-0.13789837058761856</v>
      </c>
      <c r="AC87" s="32">
        <v>-8.0076397151200185E-2</v>
      </c>
      <c r="AD87" s="32">
        <v>-8.0042071816318838E-2</v>
      </c>
      <c r="AE87" s="32">
        <v>-8.0064980351939541E-2</v>
      </c>
      <c r="AF87" s="32">
        <v>-8.2453454992450159E-2</v>
      </c>
      <c r="AG87" s="32">
        <v>-8.2464927965652524E-2</v>
      </c>
      <c r="AH87" s="32">
        <v>-8.325386078142738E-2</v>
      </c>
      <c r="AI87" s="32">
        <v>-8.325386078142738E-2</v>
      </c>
      <c r="AJ87" s="32">
        <v>-8.4064592553801165E-2</v>
      </c>
      <c r="AK87" s="32">
        <v>-9.1052599083476071E-2</v>
      </c>
      <c r="AL87" s="32">
        <v>-9.0826220462709273E-2</v>
      </c>
      <c r="AM87" s="32">
        <v>-9.0826220462709273E-2</v>
      </c>
      <c r="AN87" s="32">
        <v>-9.0826220462709273E-2</v>
      </c>
      <c r="AO87" s="32">
        <v>-9.0746974559299587E-2</v>
      </c>
      <c r="AP87" s="32">
        <v>-9.0575252373583881E-2</v>
      </c>
      <c r="AQ87" s="32">
        <v>-9.1817581932389092E-2</v>
      </c>
      <c r="AR87" s="32">
        <v>-9.148606136619053E-2</v>
      </c>
      <c r="AS87" s="32">
        <v>-9.1438724083413137E-2</v>
      </c>
      <c r="AT87" s="32">
        <v>-9.1437253593012247E-2</v>
      </c>
      <c r="AU87" s="32">
        <v>-9.1392898373814591E-2</v>
      </c>
      <c r="AV87" s="32">
        <v>-9.1417287643976719E-2</v>
      </c>
      <c r="AW87" s="32">
        <v>-0.10361036540507362</v>
      </c>
      <c r="AX87" s="32">
        <v>-0.1036099903265344</v>
      </c>
      <c r="AY87" s="32">
        <v>-0.10458359722036115</v>
      </c>
      <c r="AZ87" s="32">
        <v>-0.10994123568224146</v>
      </c>
      <c r="BA87" s="32">
        <v>-0.10992648595740506</v>
      </c>
    </row>
    <row r="88" spans="1:53">
      <c r="A88" s="12"/>
      <c r="B88" s="16">
        <v>2012</v>
      </c>
      <c r="C88" s="17">
        <v>1267</v>
      </c>
      <c r="D88" s="17">
        <v>1996</v>
      </c>
      <c r="E88" s="17">
        <v>2943</v>
      </c>
      <c r="F88">
        <v>261.95486</v>
      </c>
      <c r="G88">
        <f t="shared" si="38"/>
        <v>261954.86</v>
      </c>
      <c r="M88" s="16">
        <v>2012</v>
      </c>
      <c r="N88" s="17">
        <f t="shared" si="29"/>
        <v>1313.1809058004799</v>
      </c>
      <c r="O88" s="17">
        <f t="shared" si="30"/>
        <v>2068.7522399193035</v>
      </c>
      <c r="P88" s="17">
        <f t="shared" si="31"/>
        <v>3050.2694599611777</v>
      </c>
      <c r="Q88" s="11">
        <f t="shared" si="40"/>
        <v>261954.86</v>
      </c>
      <c r="R88">
        <f t="shared" si="26"/>
        <v>-0.16839139642625975</v>
      </c>
      <c r="S88">
        <f t="shared" si="27"/>
        <v>-0.11929441678423885</v>
      </c>
      <c r="T88">
        <f t="shared" si="28"/>
        <v>-7.7349712798697762E-2</v>
      </c>
      <c r="U88">
        <f t="shared" si="35"/>
        <v>-0.20470825497706951</v>
      </c>
      <c r="X88" s="16">
        <v>2012</v>
      </c>
      <c r="Y88" s="30">
        <f t="shared" si="33"/>
        <v>-0.11016570738435727</v>
      </c>
      <c r="Z88" s="30">
        <f t="shared" si="34"/>
        <v>-7.936220035604824E-2</v>
      </c>
      <c r="AA88" s="30">
        <f t="shared" si="36"/>
        <v>-5.2202811071007882E-2</v>
      </c>
      <c r="AB88" s="30">
        <f t="shared" si="37"/>
        <v>-0.1322858594915669</v>
      </c>
      <c r="AC88" s="32">
        <v>-8.4230096004159205E-2</v>
      </c>
      <c r="AD88" s="32">
        <v>-8.4200938609375275E-2</v>
      </c>
      <c r="AE88" s="32">
        <v>-8.4185900715206152E-2</v>
      </c>
      <c r="AF88" s="32">
        <v>-8.664858500906325E-2</v>
      </c>
      <c r="AG88" s="32">
        <v>-8.6704012066791236E-2</v>
      </c>
      <c r="AH88" s="32">
        <v>-8.793496497368003E-2</v>
      </c>
      <c r="AI88" s="32">
        <v>-8.793496497368003E-2</v>
      </c>
      <c r="AJ88" s="32">
        <v>-8.829973283103898E-2</v>
      </c>
      <c r="AK88" s="32">
        <v>-9.3804773458533663E-2</v>
      </c>
      <c r="AL88" s="32">
        <v>-9.3597287231713011E-2</v>
      </c>
      <c r="AM88" s="32">
        <v>-9.3597287231713011E-2</v>
      </c>
      <c r="AN88" s="32">
        <v>-9.3597287231713011E-2</v>
      </c>
      <c r="AO88" s="32">
        <v>-9.352938708013836E-2</v>
      </c>
      <c r="AP88" s="32">
        <v>-9.3421094165730634E-2</v>
      </c>
      <c r="AQ88" s="32">
        <v>-9.444992898712401E-2</v>
      </c>
      <c r="AR88" s="32">
        <v>-9.4191469624942403E-2</v>
      </c>
      <c r="AS88" s="32">
        <v>-9.4150744526768304E-2</v>
      </c>
      <c r="AT88" s="32">
        <v>-9.4132703790983596E-2</v>
      </c>
      <c r="AU88" s="32">
        <v>-9.4096880018382234E-2</v>
      </c>
      <c r="AV88" s="32">
        <v>-9.4085676071947288E-2</v>
      </c>
      <c r="AW88" s="32">
        <v>-0.10389790380015096</v>
      </c>
      <c r="AX88" s="32">
        <v>-0.10389723347087609</v>
      </c>
      <c r="AY88" s="32">
        <v>-0.10474378676000562</v>
      </c>
      <c r="AZ88" s="32">
        <v>-0.10937434979271932</v>
      </c>
      <c r="BA88" s="32">
        <v>-0.10936214987078108</v>
      </c>
    </row>
    <row r="89" spans="1:53">
      <c r="A89" s="12"/>
      <c r="B89" s="16">
        <v>2013</v>
      </c>
      <c r="C89" s="17">
        <v>1216</v>
      </c>
      <c r="D89" s="17">
        <v>1850</v>
      </c>
      <c r="E89" s="17">
        <v>3049</v>
      </c>
      <c r="F89">
        <v>292.85556000000003</v>
      </c>
      <c r="G89">
        <f t="shared" si="38"/>
        <v>292855.56</v>
      </c>
      <c r="M89" s="16">
        <v>2013</v>
      </c>
      <c r="N89" s="17">
        <f t="shared" si="29"/>
        <v>1260.3220058827019</v>
      </c>
      <c r="O89" s="17">
        <f t="shared" si="30"/>
        <v>1917.4306832919397</v>
      </c>
      <c r="P89" s="17">
        <f t="shared" si="31"/>
        <v>3160.1330558687155</v>
      </c>
      <c r="Q89" s="11">
        <f t="shared" si="40"/>
        <v>292855.56</v>
      </c>
      <c r="R89">
        <f t="shared" si="26"/>
        <v>-0.170772578489052</v>
      </c>
      <c r="S89">
        <f t="shared" si="27"/>
        <v>-0.12598246116289596</v>
      </c>
      <c r="T89">
        <f t="shared" si="28"/>
        <v>-7.2652164540628061E-2</v>
      </c>
      <c r="U89">
        <f t="shared" si="35"/>
        <v>-0.20793423486798723</v>
      </c>
      <c r="X89" s="16">
        <v>2013</v>
      </c>
      <c r="Y89" s="30">
        <f t="shared" si="33"/>
        <v>-0.11163317608753953</v>
      </c>
      <c r="Z89" s="30">
        <f t="shared" si="34"/>
        <v>-8.3620214967452644E-2</v>
      </c>
      <c r="AA89" s="30">
        <f t="shared" si="36"/>
        <v>-4.9111666117521491E-2</v>
      </c>
      <c r="AB89" s="30">
        <f t="shared" si="37"/>
        <v>-0.13422396905236089</v>
      </c>
      <c r="AC89" s="32">
        <v>-8.7892644610970905E-2</v>
      </c>
      <c r="AD89" s="32">
        <v>-8.7939854224296843E-2</v>
      </c>
      <c r="AE89" s="32">
        <v>-8.7858254920529566E-2</v>
      </c>
      <c r="AF89" s="32">
        <v>-9.0968652299369235E-2</v>
      </c>
      <c r="AG89" s="32">
        <v>-9.0997932680996096E-2</v>
      </c>
      <c r="AH89" s="32">
        <v>-9.1679033943409927E-2</v>
      </c>
      <c r="AI89" s="32">
        <v>-9.1679033943409927E-2</v>
      </c>
      <c r="AJ89" s="32">
        <v>-9.1840220902313141E-2</v>
      </c>
      <c r="AK89" s="32">
        <v>-9.6521721524040038E-2</v>
      </c>
      <c r="AL89" s="32">
        <v>-9.6177917387917367E-2</v>
      </c>
      <c r="AM89" s="32">
        <v>-9.6169965083359954E-2</v>
      </c>
      <c r="AN89" s="32">
        <v>-9.6169965083359954E-2</v>
      </c>
      <c r="AO89" s="32">
        <v>-9.6109947831251041E-2</v>
      </c>
      <c r="AP89" s="32">
        <v>-9.6016776641276391E-2</v>
      </c>
      <c r="AQ89" s="32">
        <v>-9.6814211514870463E-2</v>
      </c>
      <c r="AR89" s="32">
        <v>-9.6531347078713137E-2</v>
      </c>
      <c r="AS89" s="32">
        <v>-9.6495220308742358E-2</v>
      </c>
      <c r="AT89" s="32">
        <v>-9.6467317573813771E-2</v>
      </c>
      <c r="AU89" s="32">
        <v>-9.6437072527598811E-2</v>
      </c>
      <c r="AV89" s="32">
        <v>-9.6494575170182006E-2</v>
      </c>
      <c r="AW89" s="32">
        <v>-0.10502894316769484</v>
      </c>
      <c r="AX89" s="32">
        <v>-0.10502819044855249</v>
      </c>
      <c r="AY89" s="32">
        <v>-0.10577519571640948</v>
      </c>
      <c r="AZ89" s="32">
        <v>-0.10973995361104127</v>
      </c>
      <c r="BA89" s="32">
        <v>-0.10972945905352582</v>
      </c>
    </row>
    <row r="90" spans="1:53">
      <c r="A90" s="12"/>
      <c r="B90" s="16">
        <v>2014</v>
      </c>
      <c r="C90" s="17">
        <v>1231</v>
      </c>
      <c r="D90" s="17">
        <v>1803</v>
      </c>
      <c r="E90" s="17">
        <v>3037</v>
      </c>
      <c r="F90">
        <v>340.97442999999998</v>
      </c>
      <c r="G90">
        <f t="shared" si="38"/>
        <v>340974.43</v>
      </c>
      <c r="M90" s="16">
        <v>2014</v>
      </c>
      <c r="N90" s="17">
        <f t="shared" si="29"/>
        <v>1275.8687411526366</v>
      </c>
      <c r="O90" s="17">
        <f t="shared" si="30"/>
        <v>1868.7175794461443</v>
      </c>
      <c r="P90" s="17">
        <f t="shared" si="31"/>
        <v>3147.695667652768</v>
      </c>
      <c r="Q90" s="11">
        <f t="shared" si="40"/>
        <v>340974.43</v>
      </c>
      <c r="R90">
        <f t="shared" si="26"/>
        <v>-0.16675612991283464</v>
      </c>
      <c r="S90">
        <f t="shared" si="27"/>
        <v>-0.1266723524192912</v>
      </c>
      <c r="T90">
        <f t="shared" si="28"/>
        <v>-7.190548055904368E-2</v>
      </c>
      <c r="U90">
        <f t="shared" si="35"/>
        <v>-0.20038216326046013</v>
      </c>
      <c r="X90" s="16">
        <v>2014</v>
      </c>
      <c r="Y90" s="30">
        <f t="shared" si="33"/>
        <v>-0.10915652584254987</v>
      </c>
      <c r="Z90" s="30">
        <f t="shared" si="34"/>
        <v>-8.4058319521099101E-2</v>
      </c>
      <c r="AA90" s="30">
        <f t="shared" si="36"/>
        <v>-4.8619395168623902E-2</v>
      </c>
      <c r="AB90" s="30">
        <f t="shared" si="37"/>
        <v>-0.12968001099142856</v>
      </c>
      <c r="AC90" s="32">
        <v>-8.9802429247650251E-2</v>
      </c>
      <c r="AD90" s="32">
        <v>-8.9843567764538612E-2</v>
      </c>
      <c r="AE90" s="32">
        <v>-8.968207227598457E-2</v>
      </c>
      <c r="AF90" s="32">
        <v>-9.2729512055103824E-2</v>
      </c>
      <c r="AG90" s="32">
        <v>-9.2754060395716986E-2</v>
      </c>
      <c r="AH90" s="32">
        <v>-9.3456029349850755E-2</v>
      </c>
      <c r="AI90" s="32">
        <v>-9.3456029349850755E-2</v>
      </c>
      <c r="AJ90" s="32">
        <v>-9.3471046350489306E-2</v>
      </c>
      <c r="AK90" s="32">
        <v>-9.779863202853567E-2</v>
      </c>
      <c r="AL90" s="32">
        <v>-9.7419991720453569E-2</v>
      </c>
      <c r="AM90" s="32">
        <v>-9.7413286786684705E-2</v>
      </c>
      <c r="AN90" s="32">
        <v>-9.7413286786684705E-2</v>
      </c>
      <c r="AO90" s="32">
        <v>-9.7350531016600295E-2</v>
      </c>
      <c r="AP90" s="32">
        <v>-9.7268708324555475E-2</v>
      </c>
      <c r="AQ90" s="32">
        <v>-9.7941393471664751E-2</v>
      </c>
      <c r="AR90" s="32">
        <v>-9.7684711275879299E-2</v>
      </c>
      <c r="AS90" s="32">
        <v>-9.765249020629363E-2</v>
      </c>
      <c r="AT90" s="32">
        <v>-9.760950091889331E-2</v>
      </c>
      <c r="AU90" s="32">
        <v>-9.7583138556285975E-2</v>
      </c>
      <c r="AV90" s="32">
        <v>-9.7594260658211529E-2</v>
      </c>
      <c r="AW90" s="32">
        <v>-0.10552869896792894</v>
      </c>
      <c r="AX90" s="32">
        <v>-0.10552797261074975</v>
      </c>
      <c r="AY90" s="32">
        <v>-0.106131779399112</v>
      </c>
      <c r="AZ90" s="32">
        <v>-0.10956850230317805</v>
      </c>
      <c r="BA90" s="32">
        <v>-0.10955935735107858</v>
      </c>
    </row>
    <row r="91" spans="1:53">
      <c r="A91" s="12"/>
      <c r="B91" s="16">
        <v>2015</v>
      </c>
      <c r="C91" s="17">
        <v>1206</v>
      </c>
      <c r="D91" s="17">
        <v>1662</v>
      </c>
      <c r="E91" s="17">
        <v>2958</v>
      </c>
      <c r="F91">
        <v>404.62957999999998</v>
      </c>
      <c r="G91">
        <f t="shared" si="38"/>
        <v>404629.57999999996</v>
      </c>
      <c r="M91" s="16">
        <v>2015</v>
      </c>
      <c r="N91" s="17">
        <f t="shared" si="29"/>
        <v>1249.9575157027455</v>
      </c>
      <c r="O91" s="17">
        <f t="shared" si="30"/>
        <v>1722.5782679087588</v>
      </c>
      <c r="P91" s="17">
        <f t="shared" si="31"/>
        <v>3065.816195231112</v>
      </c>
      <c r="Q91" s="11">
        <f t="shared" si="40"/>
        <v>404629.57999999996</v>
      </c>
      <c r="R91">
        <f t="shared" si="26"/>
        <v>-0.1659281160142142</v>
      </c>
      <c r="S91">
        <f t="shared" si="27"/>
        <v>-0.13283716341235433</v>
      </c>
      <c r="T91">
        <f t="shared" si="28"/>
        <v>-7.33550645871026E-2</v>
      </c>
      <c r="U91">
        <f t="shared" si="35"/>
        <v>-0.198078940435613</v>
      </c>
      <c r="X91" s="16">
        <v>2015</v>
      </c>
      <c r="Y91" s="30">
        <f t="shared" si="33"/>
        <v>-0.10864509239755127</v>
      </c>
      <c r="Z91" s="30">
        <f t="shared" si="34"/>
        <v>-8.7963899028665526E-2</v>
      </c>
      <c r="AA91" s="30">
        <f t="shared" si="36"/>
        <v>-4.9574838610624727E-2</v>
      </c>
      <c r="AB91" s="30">
        <f t="shared" si="37"/>
        <v>-0.1282894594502646</v>
      </c>
      <c r="AC91" s="32">
        <v>-9.2640289638853845E-2</v>
      </c>
      <c r="AD91" s="32">
        <v>-9.2676478488621594E-2</v>
      </c>
      <c r="AE91" s="32">
        <v>-9.2506812163243746E-2</v>
      </c>
      <c r="AF91" s="32">
        <v>-9.504188743435571E-2</v>
      </c>
      <c r="AG91" s="32">
        <v>-9.5062416647874737E-2</v>
      </c>
      <c r="AH91" s="32">
        <v>-9.5837871039280209E-2</v>
      </c>
      <c r="AI91" s="32">
        <v>-9.5837871039280209E-2</v>
      </c>
      <c r="AJ91" s="32">
        <v>-9.5928509745849988E-2</v>
      </c>
      <c r="AK91" s="32">
        <v>-9.9671541566752286E-2</v>
      </c>
      <c r="AL91" s="32">
        <v>-9.9362363940402765E-2</v>
      </c>
      <c r="AM91" s="32">
        <v>-9.9356039682619857E-2</v>
      </c>
      <c r="AN91" s="32">
        <v>-9.9356039682619857E-2</v>
      </c>
      <c r="AO91" s="32">
        <v>-9.9297614879233165E-2</v>
      </c>
      <c r="AP91" s="32">
        <v>-9.9223021970570868E-2</v>
      </c>
      <c r="AQ91" s="32">
        <v>-9.975139003477862E-2</v>
      </c>
      <c r="AR91" s="32">
        <v>-9.9533938635876895E-2</v>
      </c>
      <c r="AS91" s="32">
        <v>-9.9503916650900859E-2</v>
      </c>
      <c r="AT91" s="32">
        <v>-9.9447892096436341E-2</v>
      </c>
      <c r="AU91" s="32">
        <v>-9.9424173842257324E-2</v>
      </c>
      <c r="AV91" s="32">
        <v>-9.9421643133383308E-2</v>
      </c>
      <c r="AW91" s="32">
        <v>-0.10674528767737312</v>
      </c>
      <c r="AX91" s="32">
        <v>-0.10674448667941372</v>
      </c>
      <c r="AY91" s="32">
        <v>-0.10735843315768923</v>
      </c>
      <c r="AZ91" s="32">
        <v>-0.11050378595959298</v>
      </c>
      <c r="BA91" s="32">
        <v>-0.11049076699956606</v>
      </c>
    </row>
    <row r="92" spans="1:53">
      <c r="A92" s="12"/>
      <c r="B92" s="16">
        <v>2016</v>
      </c>
      <c r="C92" s="17">
        <v>1231</v>
      </c>
      <c r="D92" s="17">
        <v>1655</v>
      </c>
      <c r="E92" s="17">
        <v>2620</v>
      </c>
      <c r="F92">
        <v>452.68637000000001</v>
      </c>
      <c r="G92">
        <f t="shared" si="38"/>
        <v>452686.37</v>
      </c>
      <c r="M92" s="16">
        <v>2016</v>
      </c>
      <c r="N92" s="17">
        <f t="shared" si="29"/>
        <v>1275.8687411526366</v>
      </c>
      <c r="O92" s="17">
        <f t="shared" si="30"/>
        <v>1715.3231247827894</v>
      </c>
      <c r="P92" s="17">
        <f t="shared" si="31"/>
        <v>2715.4964271485851</v>
      </c>
      <c r="Q92" s="11">
        <f t="shared" si="40"/>
        <v>452686.37</v>
      </c>
      <c r="R92">
        <f t="shared" si="26"/>
        <v>-0.16193595632898988</v>
      </c>
      <c r="S92">
        <f t="shared" si="27"/>
        <v>-0.13174707661567447</v>
      </c>
      <c r="T92">
        <f t="shared" si="28"/>
        <v>-8.4891751505545093E-2</v>
      </c>
      <c r="U92">
        <f t="shared" si="35"/>
        <v>-0.19106583585554202</v>
      </c>
      <c r="X92" s="16">
        <v>2016</v>
      </c>
      <c r="Y92" s="30">
        <f t="shared" si="33"/>
        <v>-0.10617516012869566</v>
      </c>
      <c r="Z92" s="30">
        <f t="shared" si="34"/>
        <v>-8.7274512719213604E-2</v>
      </c>
      <c r="AA92" s="30">
        <f t="shared" si="36"/>
        <v>-5.7144722287746808E-2</v>
      </c>
      <c r="AB92" s="30">
        <f t="shared" si="37"/>
        <v>-0.12404165927326416</v>
      </c>
      <c r="AC92" s="32">
        <v>-9.4785664819620807E-2</v>
      </c>
      <c r="AD92" s="32">
        <v>-9.4795165157609884E-2</v>
      </c>
      <c r="AE92" s="32">
        <v>-9.4650962825136187E-2</v>
      </c>
      <c r="AF92" s="32">
        <v>-9.7291348365724284E-2</v>
      </c>
      <c r="AG92" s="32">
        <v>-9.7308908744283329E-2</v>
      </c>
      <c r="AH92" s="32">
        <v>-9.800694377465291E-2</v>
      </c>
      <c r="AI92" s="32">
        <v>-9.800694377465291E-2</v>
      </c>
      <c r="AJ92" s="32">
        <v>-9.8276459221069867E-2</v>
      </c>
      <c r="AK92" s="32">
        <v>-0.1018876288021231</v>
      </c>
      <c r="AL92" s="32">
        <v>-0.10162511797171037</v>
      </c>
      <c r="AM92" s="32">
        <v>-0.10161901265741391</v>
      </c>
      <c r="AN92" s="32">
        <v>-0.10161901265741391</v>
      </c>
      <c r="AO92" s="32">
        <v>-0.10155000602578312</v>
      </c>
      <c r="AP92" s="32">
        <v>-0.10148058427542395</v>
      </c>
      <c r="AQ92" s="32">
        <v>-0.1018736268268694</v>
      </c>
      <c r="AR92" s="32">
        <v>-0.10162342737657515</v>
      </c>
      <c r="AS92" s="32">
        <v>-0.10159488607906808</v>
      </c>
      <c r="AT92" s="32">
        <v>-0.10156529023666416</v>
      </c>
      <c r="AU92" s="32">
        <v>-0.10154355779922242</v>
      </c>
      <c r="AV92" s="32">
        <v>-0.1015465604768564</v>
      </c>
      <c r="AW92" s="32">
        <v>-0.10843283465006415</v>
      </c>
      <c r="AX92" s="32">
        <v>-0.10843191833057408</v>
      </c>
      <c r="AY92" s="32">
        <v>-0.10893305650093643</v>
      </c>
      <c r="AZ92" s="32">
        <v>-0.11163321543593541</v>
      </c>
      <c r="BA92" s="32">
        <v>-0.11162420231373427</v>
      </c>
    </row>
    <row r="93" spans="1:53">
      <c r="A93" s="12"/>
      <c r="B93" s="16">
        <v>2017</v>
      </c>
      <c r="C93" s="17">
        <v>1183</v>
      </c>
      <c r="D93" s="17">
        <v>1647</v>
      </c>
      <c r="E93" s="17">
        <v>2665</v>
      </c>
      <c r="F93">
        <v>495.58587999999997</v>
      </c>
      <c r="G93">
        <f t="shared" si="38"/>
        <v>495585.87999999995</v>
      </c>
      <c r="M93" s="16">
        <v>2017</v>
      </c>
      <c r="N93" s="17">
        <f t="shared" si="29"/>
        <v>1226.1191882888459</v>
      </c>
      <c r="O93" s="17">
        <f t="shared" si="30"/>
        <v>1707.031532638824</v>
      </c>
      <c r="P93" s="17">
        <f t="shared" si="31"/>
        <v>2762.1366329583889</v>
      </c>
      <c r="Q93" s="11">
        <f t="shared" si="40"/>
        <v>495585.87999999995</v>
      </c>
      <c r="R93">
        <f t="shared" si="26"/>
        <v>-0.16447384057501052</v>
      </c>
      <c r="S93">
        <f t="shared" si="27"/>
        <v>-0.13103123616688006</v>
      </c>
      <c r="T93">
        <f t="shared" si="28"/>
        <v>-8.239383514099996E-2</v>
      </c>
      <c r="U93">
        <f t="shared" si="35"/>
        <v>-0.19469890632605302</v>
      </c>
      <c r="X93" s="16">
        <v>2017</v>
      </c>
      <c r="Y93" s="30">
        <f t="shared" si="33"/>
        <v>-0.10774612964181218</v>
      </c>
      <c r="Z93" s="30">
        <f t="shared" si="34"/>
        <v>-8.6821521667626467E-2</v>
      </c>
      <c r="AA93" s="30">
        <f t="shared" si="36"/>
        <v>-5.5510826253081569E-2</v>
      </c>
      <c r="AB93" s="30">
        <f t="shared" si="37"/>
        <v>-0.12624476844456345</v>
      </c>
      <c r="AC93" s="32">
        <v>-9.6875051221192443E-2</v>
      </c>
      <c r="AD93" s="32">
        <v>-9.6872140266098028E-2</v>
      </c>
      <c r="AE93" s="32">
        <v>-9.6755149522053441E-2</v>
      </c>
      <c r="AF93" s="32">
        <v>-9.9141739355307568E-2</v>
      </c>
      <c r="AG93" s="32">
        <v>-9.9146821757957415E-2</v>
      </c>
      <c r="AH93" s="32">
        <v>-9.9981015381411908E-2</v>
      </c>
      <c r="AI93" s="32">
        <v>-9.9981015381411908E-2</v>
      </c>
      <c r="AJ93" s="32">
        <v>-0.10032497090281711</v>
      </c>
      <c r="AK93" s="32">
        <v>-0.10328334348746859</v>
      </c>
      <c r="AL93" s="32">
        <v>-0.10298675748122654</v>
      </c>
      <c r="AM93" s="32">
        <v>-0.10299100283427565</v>
      </c>
      <c r="AN93" s="32">
        <v>-0.10299100283427565</v>
      </c>
      <c r="AO93" s="32">
        <v>-0.10295392829177152</v>
      </c>
      <c r="AP93" s="32">
        <v>-0.10287523580103963</v>
      </c>
      <c r="AQ93" s="32">
        <v>-0.10306263111239888</v>
      </c>
      <c r="AR93" s="32">
        <v>-0.10278187307564968</v>
      </c>
      <c r="AS93" s="32">
        <v>-0.10273001063018172</v>
      </c>
      <c r="AT93" s="32">
        <v>-0.10270200470036472</v>
      </c>
      <c r="AU93" s="32">
        <v>-0.10268194454518231</v>
      </c>
      <c r="AV93" s="32">
        <v>-0.10265434769341564</v>
      </c>
      <c r="AW93" s="32">
        <v>-0.10963234801256994</v>
      </c>
      <c r="AX93" s="32">
        <v>-0.11533485251910436</v>
      </c>
      <c r="AY93" s="32">
        <v>-0.11004406755815566</v>
      </c>
      <c r="AZ93" s="32">
        <v>-0.11234382054328751</v>
      </c>
      <c r="BA93" s="32">
        <v>-0.11233540298351519</v>
      </c>
    </row>
    <row r="94" spans="1:53">
      <c r="A94" s="12"/>
      <c r="B94" s="16">
        <v>2018</v>
      </c>
      <c r="C94" s="17">
        <v>1187</v>
      </c>
      <c r="D94" s="17">
        <v>1567</v>
      </c>
      <c r="E94" s="17">
        <v>2413</v>
      </c>
      <c r="F94">
        <v>540.923</v>
      </c>
      <c r="G94">
        <f t="shared" si="38"/>
        <v>540923</v>
      </c>
      <c r="M94" s="16">
        <v>2018</v>
      </c>
      <c r="N94" s="17">
        <f t="shared" si="29"/>
        <v>1230.2649843608283</v>
      </c>
      <c r="O94" s="17">
        <f t="shared" si="30"/>
        <v>1624.1156111991727</v>
      </c>
      <c r="P94" s="17">
        <f t="shared" si="31"/>
        <v>2500.9514804234868</v>
      </c>
      <c r="Q94" s="11">
        <f t="shared" si="40"/>
        <v>540923</v>
      </c>
      <c r="R94">
        <f t="shared" si="26"/>
        <v>-0.16269336767250051</v>
      </c>
      <c r="S94">
        <f t="shared" si="27"/>
        <v>-0.13487033657687797</v>
      </c>
      <c r="T94">
        <f t="shared" si="28"/>
        <v>-9.1622384307095794E-2</v>
      </c>
      <c r="U94">
        <f t="shared" si="35"/>
        <v>-0.19144413109277494</v>
      </c>
      <c r="X94" s="16">
        <v>2018</v>
      </c>
      <c r="Y94" s="30">
        <f t="shared" si="33"/>
        <v>-0.10664429281085974</v>
      </c>
      <c r="Z94" s="30">
        <f t="shared" si="34"/>
        <v>-8.9248315517109433E-2</v>
      </c>
      <c r="AA94" s="30">
        <f t="shared" si="36"/>
        <v>-6.1533198290092517E-2</v>
      </c>
      <c r="AB94" s="30">
        <f t="shared" si="37"/>
        <v>-0.12427131794514679</v>
      </c>
      <c r="AC94" s="32">
        <v>-9.822205060757605E-2</v>
      </c>
      <c r="AD94" s="32">
        <v>-9.8218750550123302E-2</v>
      </c>
      <c r="AE94" s="32">
        <v>-9.8119304428257226E-2</v>
      </c>
      <c r="AF94" s="32">
        <v>-0.10042736410672037</v>
      </c>
      <c r="AG94" s="32">
        <v>-0.10043137950651937</v>
      </c>
      <c r="AH94" s="32">
        <v>-0.10128911492355797</v>
      </c>
      <c r="AI94" s="32">
        <v>-0.10128911492355797</v>
      </c>
      <c r="AJ94" s="32">
        <v>-0.10147177690246389</v>
      </c>
      <c r="AK94" s="32">
        <v>-0.10415354704986779</v>
      </c>
      <c r="AL94" s="32">
        <v>-0.10385756279965275</v>
      </c>
      <c r="AM94" s="32">
        <v>-0.10386128767736491</v>
      </c>
      <c r="AN94" s="32">
        <v>-0.10386128767736491</v>
      </c>
      <c r="AO94" s="32">
        <v>-0.10381984507571451</v>
      </c>
      <c r="AP94" s="32">
        <v>-0.10374659696522648</v>
      </c>
      <c r="AQ94" s="32">
        <v>-0.10386052874140861</v>
      </c>
      <c r="AR94" s="32">
        <v>-0.10365251297217404</v>
      </c>
      <c r="AS94" s="32">
        <v>-0.10360384386946875</v>
      </c>
      <c r="AT94" s="32">
        <v>-0.10353131139417315</v>
      </c>
      <c r="AU94" s="32">
        <v>-0.10351272750618468</v>
      </c>
      <c r="AV94" s="32">
        <v>-0.10351143150690667</v>
      </c>
      <c r="AW94" s="32">
        <v>-0.11053816690354523</v>
      </c>
      <c r="AX94" s="32">
        <v>-0.11053719229119086</v>
      </c>
      <c r="AY94" s="32">
        <v>-0.11093997984557802</v>
      </c>
      <c r="AZ94" s="32">
        <v>-0.11284664140392076</v>
      </c>
      <c r="BA94" s="32">
        <v>-0.11283879016188858</v>
      </c>
    </row>
    <row r="95" spans="1:53">
      <c r="A95" s="12"/>
      <c r="B95" s="16">
        <v>2019</v>
      </c>
      <c r="C95" s="17">
        <v>1121</v>
      </c>
      <c r="D95" s="17">
        <v>1491</v>
      </c>
      <c r="E95" s="17">
        <v>2479</v>
      </c>
      <c r="F95">
        <v>592.53869999999995</v>
      </c>
      <c r="G95">
        <f t="shared" si="38"/>
        <v>592538.69999999995</v>
      </c>
      <c r="M95" s="16">
        <v>2019</v>
      </c>
      <c r="N95" s="17">
        <f t="shared" si="29"/>
        <v>1161.8593491731158</v>
      </c>
      <c r="O95" s="17">
        <f t="shared" si="30"/>
        <v>1545.3454858315038</v>
      </c>
      <c r="P95" s="17">
        <f t="shared" si="31"/>
        <v>2569.3571156111993</v>
      </c>
      <c r="Q95" s="11">
        <f t="shared" si="40"/>
        <v>592538.69999999995</v>
      </c>
      <c r="R95">
        <f t="shared" si="26"/>
        <v>-0.16690055287990901</v>
      </c>
      <c r="S95">
        <f t="shared" si="27"/>
        <v>-0.13858550070184764</v>
      </c>
      <c r="T95">
        <f t="shared" si="28"/>
        <v>-8.8114608615781881E-2</v>
      </c>
      <c r="U95">
        <f t="shared" si="35"/>
        <v>-0.19769115569064372</v>
      </c>
      <c r="X95" s="16">
        <v>2019</v>
      </c>
      <c r="Y95" s="30">
        <f t="shared" si="33"/>
        <v>-0.10924570048760618</v>
      </c>
      <c r="Z95" s="30">
        <f t="shared" si="34"/>
        <v>-9.1590625560894701E-2</v>
      </c>
      <c r="AA95" s="30">
        <f t="shared" si="36"/>
        <v>-5.924862934467312E-2</v>
      </c>
      <c r="AB95" s="30">
        <f t="shared" si="37"/>
        <v>-0.1280551192225523</v>
      </c>
      <c r="AC95" s="32">
        <v>-0.10011356717460274</v>
      </c>
      <c r="AD95" s="32">
        <v>-0.10014780429213055</v>
      </c>
      <c r="AE95" s="32">
        <v>-0.10007483617387547</v>
      </c>
      <c r="AF95" s="32">
        <v>-0.102283143632247</v>
      </c>
      <c r="AG95" s="32">
        <v>-0.10228588503117741</v>
      </c>
      <c r="AH95" s="32">
        <v>-0.10298406158498785</v>
      </c>
      <c r="AI95" s="32">
        <v>-0.10298406158498785</v>
      </c>
      <c r="AJ95" s="32">
        <v>-0.10301096984446245</v>
      </c>
      <c r="AK95" s="32">
        <v>-0.10528246673663144</v>
      </c>
      <c r="AL95" s="32">
        <v>-0.10499670992910004</v>
      </c>
      <c r="AM95" s="32">
        <v>-0.10499393938842028</v>
      </c>
      <c r="AN95" s="32">
        <v>-0.10499393938842028</v>
      </c>
      <c r="AO95" s="32">
        <v>-0.10490880254488966</v>
      </c>
      <c r="AP95" s="32">
        <v>-0.10484053804631188</v>
      </c>
      <c r="AQ95" s="32">
        <v>-0.10491647503725743</v>
      </c>
      <c r="AR95" s="32">
        <v>-0.10474098437378121</v>
      </c>
      <c r="AS95" s="32">
        <v>-0.10469519252728676</v>
      </c>
      <c r="AT95" s="32">
        <v>-0.10463490148418986</v>
      </c>
      <c r="AU95" s="32">
        <v>-0.10461767046746329</v>
      </c>
      <c r="AV95" s="32">
        <v>-0.10461087439222438</v>
      </c>
      <c r="AW95" s="32">
        <v>-0.11144799427026852</v>
      </c>
      <c r="AX95" s="32">
        <v>-0.11144701865160345</v>
      </c>
      <c r="AY95" s="32">
        <v>-0.11178066041578893</v>
      </c>
      <c r="AZ95" s="32">
        <v>-0.11343498121767659</v>
      </c>
      <c r="BA95" s="32">
        <v>-0.11341772092543501</v>
      </c>
    </row>
    <row r="96" spans="1:53">
      <c r="A96" s="12"/>
      <c r="B96" s="16">
        <v>2020</v>
      </c>
      <c r="C96" s="17">
        <v>1050</v>
      </c>
      <c r="D96" s="17">
        <v>1349</v>
      </c>
      <c r="E96" s="17">
        <v>2275</v>
      </c>
      <c r="F96">
        <v>697.28459999999995</v>
      </c>
      <c r="G96">
        <f t="shared" si="38"/>
        <v>697284.6</v>
      </c>
      <c r="M96" s="16">
        <v>2020</v>
      </c>
      <c r="N96" s="17">
        <f t="shared" si="29"/>
        <v>1088.2714688954252</v>
      </c>
      <c r="O96" s="17">
        <f t="shared" si="30"/>
        <v>1398.1697252761226</v>
      </c>
      <c r="P96" s="17">
        <f t="shared" si="31"/>
        <v>2357.9215159400883</v>
      </c>
      <c r="Q96" s="11">
        <f t="shared" si="40"/>
        <v>697284.6</v>
      </c>
      <c r="R96">
        <f t="shared" si="26"/>
        <v>-0.17063863986120875</v>
      </c>
      <c r="S96">
        <f t="shared" si="27"/>
        <v>-0.14615919246600409</v>
      </c>
      <c r="T96">
        <f t="shared" si="28"/>
        <v>-9.510284791638822E-2</v>
      </c>
      <c r="U96">
        <f t="shared" si="35"/>
        <v>-0.20278527604187971</v>
      </c>
      <c r="X96" s="16">
        <v>2020</v>
      </c>
      <c r="Y96" s="30">
        <f t="shared" si="33"/>
        <v>-0.11155069700947695</v>
      </c>
      <c r="Z96" s="30">
        <f t="shared" si="34"/>
        <v>-9.6346991265423232E-2</v>
      </c>
      <c r="AA96" s="30">
        <f t="shared" si="36"/>
        <v>-6.3794495858335853E-2</v>
      </c>
      <c r="AB96" s="30">
        <f t="shared" si="37"/>
        <v>-0.1311285057176238</v>
      </c>
      <c r="AC96" s="32">
        <v>-0.10227180853223727</v>
      </c>
      <c r="AD96" s="32">
        <v>-0.10230417043894047</v>
      </c>
      <c r="AE96" s="32">
        <v>-0.10222813106621731</v>
      </c>
      <c r="AF96" s="32">
        <v>-0.10463370645794701</v>
      </c>
      <c r="AG96" s="32">
        <v>-0.10463111903175037</v>
      </c>
      <c r="AH96" s="32">
        <v>-0.10523774880915082</v>
      </c>
      <c r="AI96" s="32">
        <v>-0.10523774880915082</v>
      </c>
      <c r="AJ96" s="32">
        <v>-0.10443646042949661</v>
      </c>
      <c r="AK96" s="32">
        <v>-0.10626488476109874</v>
      </c>
      <c r="AL96" s="32">
        <v>-0.1059751472584376</v>
      </c>
      <c r="AM96" s="32">
        <v>-0.10599219700310691</v>
      </c>
      <c r="AN96" s="32">
        <v>-0.10599219700310691</v>
      </c>
      <c r="AO96" s="32">
        <v>-0.10596351898861345</v>
      </c>
      <c r="AP96" s="32">
        <v>-0.10590003539399118</v>
      </c>
      <c r="AQ96" s="32">
        <v>-0.10582399258535058</v>
      </c>
      <c r="AR96" s="32">
        <v>-0.10561877891728322</v>
      </c>
      <c r="AS96" s="32">
        <v>-0.10558274430160353</v>
      </c>
      <c r="AT96" s="32">
        <v>-0.10552412442075532</v>
      </c>
      <c r="AU96" s="32">
        <v>-0.1055082081244636</v>
      </c>
      <c r="AV96" s="32">
        <v>-0.10548832950699805</v>
      </c>
      <c r="AW96" s="32">
        <v>-0.11189571635273798</v>
      </c>
      <c r="AX96" s="32">
        <v>-0.11189478610340864</v>
      </c>
      <c r="AY96" s="32">
        <v>-0.11220553305099001</v>
      </c>
      <c r="AZ96" s="32">
        <v>-0.11372409069159628</v>
      </c>
      <c r="BA96" s="32">
        <v>-0.11370469246003234</v>
      </c>
    </row>
    <row r="97" spans="1:53">
      <c r="A97" s="12"/>
      <c r="B97" s="16">
        <v>2021</v>
      </c>
      <c r="C97" s="72">
        <v>955.78</v>
      </c>
      <c r="D97" s="72">
        <v>1418.18</v>
      </c>
      <c r="E97" s="72">
        <v>2291.15</v>
      </c>
      <c r="F97">
        <v>769.91234999999995</v>
      </c>
      <c r="G97">
        <f t="shared" si="38"/>
        <v>769912.35</v>
      </c>
      <c r="M97" s="16">
        <v>2021</v>
      </c>
      <c r="N97" s="17">
        <f t="shared" ref="N97:N98" si="41">C97*$G$56/$G$55</f>
        <v>990.61724241987577</v>
      </c>
      <c r="O97" s="17">
        <f t="shared" ref="O97:O98" si="42">D97*$G$56/$G$55</f>
        <v>1469.8712683410613</v>
      </c>
      <c r="P97" s="17">
        <f t="shared" ref="P97:P98" si="43">E97*$G$56/$G$55</f>
        <v>2374.6601675807178</v>
      </c>
      <c r="Q97" s="11">
        <f t="shared" si="40"/>
        <v>769912.35</v>
      </c>
      <c r="R97">
        <f t="shared" si="26"/>
        <v>-0.17809960977075842</v>
      </c>
      <c r="S97">
        <f t="shared" si="27"/>
        <v>-0.1399190663587303</v>
      </c>
      <c r="T97">
        <f t="shared" si="28"/>
        <v>-9.3506655223303092E-2</v>
      </c>
      <c r="U97">
        <f t="shared" si="35"/>
        <v>-0.21394129993690703</v>
      </c>
      <c r="X97" s="16">
        <v>2021</v>
      </c>
      <c r="Y97" s="30">
        <f t="shared" si="33"/>
        <v>-0.11613349692680075</v>
      </c>
      <c r="Z97" s="30">
        <f t="shared" si="34"/>
        <v>-9.242993240552555E-2</v>
      </c>
      <c r="AA97" s="30">
        <f t="shared" si="36"/>
        <v>-6.2758108176074856E-2</v>
      </c>
      <c r="AB97" s="30">
        <f t="shared" si="37"/>
        <v>-0.13782137555908269</v>
      </c>
      <c r="AC97" s="32">
        <v>-0.10372318070121989</v>
      </c>
      <c r="AD97" s="32">
        <v>-0.10375240758165061</v>
      </c>
      <c r="AE97" s="32">
        <v>-0.1037221063294802</v>
      </c>
      <c r="AF97" s="32">
        <v>-0.10592089768257618</v>
      </c>
      <c r="AG97" s="32">
        <v>-0.10591773352934164</v>
      </c>
      <c r="AH97" s="32">
        <v>-0.10641691348555016</v>
      </c>
      <c r="AI97" s="32">
        <v>-0.10641691348555016</v>
      </c>
      <c r="AJ97" s="32">
        <v>-0.10571187251169989</v>
      </c>
      <c r="AK97" s="32">
        <v>-0.10709007326225461</v>
      </c>
      <c r="AL97" s="32">
        <v>-0.10679705599036216</v>
      </c>
      <c r="AM97" s="32">
        <v>-0.10679195121387031</v>
      </c>
      <c r="AN97" s="32">
        <v>-0.10679195121387031</v>
      </c>
      <c r="AO97" s="32">
        <v>-0.10682648597107514</v>
      </c>
      <c r="AP97" s="32">
        <v>-0.10676715060043851</v>
      </c>
      <c r="AQ97" s="32">
        <v>-0.10655683662562543</v>
      </c>
      <c r="AR97" s="32">
        <v>-0.10621597454998288</v>
      </c>
      <c r="AS97" s="32">
        <v>-0.10618218833509629</v>
      </c>
      <c r="AT97" s="32">
        <v>-0.10612214073793136</v>
      </c>
      <c r="AU97" s="32">
        <v>-0.1061073759829072</v>
      </c>
      <c r="AV97" s="32">
        <v>-0.10609134646672524</v>
      </c>
      <c r="AW97" s="32">
        <v>-0.11208142781268371</v>
      </c>
      <c r="AX97" s="32">
        <v>-0.11208055421314533</v>
      </c>
      <c r="AY97" s="32">
        <v>-0.11233573046679335</v>
      </c>
      <c r="AZ97" s="32">
        <v>-0.11366681373165366</v>
      </c>
      <c r="BA97" s="32">
        <v>-0.11361968953402823</v>
      </c>
    </row>
    <row r="98" spans="1:53">
      <c r="B98" s="16">
        <v>2022</v>
      </c>
      <c r="C98" s="72">
        <v>801.32</v>
      </c>
      <c r="D98" s="72">
        <v>1274.19</v>
      </c>
      <c r="E98" s="72">
        <v>2006.04</v>
      </c>
      <c r="F98">
        <v>835.62390000000005</v>
      </c>
      <c r="G98">
        <f t="shared" si="38"/>
        <v>835623.9</v>
      </c>
      <c r="M98" s="16">
        <v>2022</v>
      </c>
      <c r="N98" s="17">
        <f t="shared" si="41"/>
        <v>830.52732710026874</v>
      </c>
      <c r="O98" s="17">
        <f t="shared" si="42"/>
        <v>1320.6329742398686</v>
      </c>
      <c r="P98" s="17">
        <f t="shared" si="43"/>
        <v>2079.1581880599797</v>
      </c>
      <c r="Q98" s="11">
        <f t="shared" si="40"/>
        <v>835623.9</v>
      </c>
      <c r="R98">
        <f t="shared" si="26"/>
        <v>-0.19362037251467434</v>
      </c>
      <c r="S98">
        <f t="shared" si="27"/>
        <v>-0.14909670855255941</v>
      </c>
      <c r="T98">
        <f t="shared" si="28"/>
        <v>-0.10552855877519347</v>
      </c>
      <c r="U98">
        <f t="shared" si="35"/>
        <v>-0.23760502756159199</v>
      </c>
      <c r="X98" s="16">
        <v>2022</v>
      </c>
      <c r="Y98" s="30">
        <f t="shared" si="33"/>
        <v>-0.12559131995224637</v>
      </c>
      <c r="Z98" s="30">
        <f t="shared" si="34"/>
        <v>-9.8185075238742092E-2</v>
      </c>
      <c r="AA98" s="30">
        <f t="shared" si="36"/>
        <v>-7.0535646722403089E-2</v>
      </c>
      <c r="AB98" s="30">
        <f t="shared" si="37"/>
        <v>-0.15184786511961001</v>
      </c>
      <c r="AC98" s="32">
        <v>-0.10421522137686301</v>
      </c>
      <c r="AD98" s="32">
        <v>-0.10421988152540873</v>
      </c>
      <c r="AE98" s="32">
        <v>-0.10416565591622817</v>
      </c>
      <c r="AF98" s="32">
        <v>-0.10643855529067181</v>
      </c>
      <c r="AG98" s="32">
        <v>-0.10643531033728226</v>
      </c>
      <c r="AH98" s="32">
        <v>-0.10693175250895182</v>
      </c>
      <c r="AI98" s="32">
        <v>-0.10693175250895182</v>
      </c>
      <c r="AJ98" s="32">
        <v>-0.10618881591171181</v>
      </c>
      <c r="AK98" s="32">
        <v>-0.10663758883413232</v>
      </c>
      <c r="AL98" s="32">
        <v>-0.1063523013902139</v>
      </c>
      <c r="AM98" s="32">
        <v>-0.10635350886107198</v>
      </c>
      <c r="AN98" s="32">
        <v>-0.10635350886107198</v>
      </c>
      <c r="AO98" s="32">
        <v>-0.10639305444141878</v>
      </c>
      <c r="AP98" s="32">
        <v>-0.10633833750243304</v>
      </c>
      <c r="AQ98" s="32">
        <v>-0.10607383248317181</v>
      </c>
      <c r="AR98" s="32">
        <v>-0.10574270333890023</v>
      </c>
      <c r="AS98" s="32">
        <v>-0.10571173009830015</v>
      </c>
      <c r="AT98" s="32">
        <v>-0.10566766746323375</v>
      </c>
      <c r="AU98" s="32">
        <v>-0.10565401239020134</v>
      </c>
      <c r="AV98" s="32">
        <v>-0.10562397793199962</v>
      </c>
      <c r="AW98" s="32">
        <v>-0.11122196314029087</v>
      </c>
      <c r="AX98" s="32">
        <v>-0.11121765955690088</v>
      </c>
      <c r="AY98" s="32">
        <v>-0.11143254298289795</v>
      </c>
      <c r="AZ98" s="32">
        <v>-0.11262107766319507</v>
      </c>
      <c r="BA98" s="32">
        <v>-0.1125750518989761</v>
      </c>
    </row>
    <row r="99" spans="1:53">
      <c r="X99" s="16">
        <v>2023</v>
      </c>
      <c r="AA99" s="30"/>
      <c r="AB99" s="30"/>
      <c r="AC99" s="32">
        <v>-0.10401516733396698</v>
      </c>
      <c r="AD99" s="32">
        <v>-0.10398286111519084</v>
      </c>
      <c r="AE99" s="32">
        <v>-0.10393143224958157</v>
      </c>
      <c r="AF99" s="32">
        <v>-0.10589695355706563</v>
      </c>
      <c r="AG99" s="32">
        <v>-0.10589412772221274</v>
      </c>
      <c r="AH99" s="32">
        <v>-0.10635004244766721</v>
      </c>
      <c r="AI99" s="32">
        <v>-0.10635004244766721</v>
      </c>
      <c r="AJ99" s="32">
        <v>-0.10560997043289944</v>
      </c>
      <c r="AK99" s="32">
        <v>-0.10544075589798618</v>
      </c>
      <c r="AL99" s="32">
        <v>-0.10515590607307523</v>
      </c>
      <c r="AM99" s="32">
        <v>-0.20069491677218532</v>
      </c>
      <c r="AN99" s="32">
        <v>-0.1067749624053812</v>
      </c>
      <c r="AO99" s="32">
        <v>-0.10519189566504916</v>
      </c>
      <c r="AP99" s="32">
        <v>-0.10514018911305312</v>
      </c>
      <c r="AQ99" s="32">
        <v>-0.10486930568152997</v>
      </c>
      <c r="AR99" s="32">
        <v>-0.10454028883995437</v>
      </c>
      <c r="AS99" s="32">
        <v>-0.10451148459643067</v>
      </c>
      <c r="AT99" s="32">
        <v>-0.10447921312350039</v>
      </c>
      <c r="AU99" s="32">
        <v>-0.11780356560213179</v>
      </c>
      <c r="AV99" s="32">
        <v>-0.10443227212820771</v>
      </c>
      <c r="AW99" s="32">
        <v>-0.10970296350184028</v>
      </c>
      <c r="AX99" s="32">
        <v>-0.1096989762367756</v>
      </c>
      <c r="AY99" s="32">
        <v>-0.10987438275421213</v>
      </c>
      <c r="AZ99" s="32">
        <v>-0.11067730557359534</v>
      </c>
      <c r="BA99" s="32">
        <v>-0.11062992827312856</v>
      </c>
    </row>
    <row r="100" spans="1:53">
      <c r="Y100" s="16"/>
      <c r="AC100" s="60"/>
      <c r="AD100" s="65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</row>
    <row r="101" spans="1:53">
      <c r="R101" t="s">
        <v>195</v>
      </c>
      <c r="X101" s="16"/>
      <c r="AB101" s="60"/>
      <c r="AC101" s="65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</row>
    <row r="102" spans="1:53">
      <c r="X102" s="16"/>
      <c r="AB102" s="60"/>
      <c r="AC102" s="65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</row>
    <row r="103" spans="1:53">
      <c r="X103" s="16"/>
      <c r="AB103" s="60"/>
      <c r="AC103" s="65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</row>
    <row r="104" spans="1:53">
      <c r="V104" s="16"/>
      <c r="Z104" s="60"/>
      <c r="AA104" s="65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</row>
    <row r="105" spans="1:53">
      <c r="V105" s="16"/>
      <c r="Z105" s="60"/>
      <c r="AA105" s="65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</row>
    <row r="106" spans="1:53">
      <c r="V106" s="16"/>
      <c r="Z106" s="60"/>
      <c r="AA106" s="65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</row>
    <row r="107" spans="1:53">
      <c r="V107" s="16"/>
      <c r="Z107" s="60"/>
      <c r="AA107" s="65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</row>
    <row r="108" spans="1:53">
      <c r="V108" s="16"/>
      <c r="Z108" s="60"/>
      <c r="AA108" s="65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</row>
    <row r="109" spans="1:53">
      <c r="V109" s="16"/>
      <c r="Z109" s="60"/>
      <c r="AA109" s="65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</row>
    <row r="110" spans="1:53">
      <c r="V110" s="16"/>
      <c r="Z110" s="60"/>
      <c r="AA110" s="65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</row>
    <row r="111" spans="1:53">
      <c r="V111" s="16"/>
      <c r="Z111" s="60"/>
      <c r="AA111" s="65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</row>
    <row r="112" spans="1:53">
      <c r="V112" s="16"/>
      <c r="Z112" s="60"/>
      <c r="AA112" s="65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</row>
    <row r="113" spans="1:50">
      <c r="V113" s="16"/>
      <c r="Z113" s="60"/>
      <c r="AA113" s="65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</row>
    <row r="114" spans="1:50">
      <c r="V114" s="16"/>
      <c r="Z114" s="60"/>
      <c r="AA114" s="65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</row>
    <row r="115" spans="1:50">
      <c r="V115" s="16"/>
      <c r="Z115" s="60"/>
      <c r="AA115" s="65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</row>
    <row r="116" spans="1:50">
      <c r="V116" s="16"/>
      <c r="Z116" s="60"/>
      <c r="AA116" s="65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</row>
    <row r="117" spans="1:50">
      <c r="V117" s="16"/>
      <c r="Z117" s="60"/>
      <c r="AA117" s="65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</row>
    <row r="118" spans="1:50">
      <c r="V118" s="16"/>
    </row>
    <row r="119" spans="1:50">
      <c r="A119" s="18" t="s">
        <v>15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</row>
    <row r="120" spans="1:50">
      <c r="A120" s="18" t="s">
        <v>14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</row>
    <row r="121" spans="1:50">
      <c r="A121" s="1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</row>
    <row r="122" spans="1:50">
      <c r="A122" s="10" t="s">
        <v>16</v>
      </c>
      <c r="B122" s="19">
        <v>1984</v>
      </c>
      <c r="C122" s="19">
        <v>1985</v>
      </c>
      <c r="D122" s="19">
        <v>1986</v>
      </c>
      <c r="E122" s="19">
        <v>1987</v>
      </c>
      <c r="F122" s="19">
        <v>1988</v>
      </c>
      <c r="G122" s="19"/>
      <c r="H122" s="19">
        <v>1989</v>
      </c>
      <c r="I122" s="19"/>
      <c r="J122" s="19"/>
      <c r="K122" s="19"/>
      <c r="L122" s="19"/>
      <c r="M122" s="19">
        <v>1990</v>
      </c>
      <c r="N122" s="19">
        <v>1991</v>
      </c>
      <c r="O122" s="19">
        <v>1992</v>
      </c>
      <c r="P122" s="19">
        <v>1993</v>
      </c>
      <c r="Q122" s="19">
        <v>1994</v>
      </c>
      <c r="R122" s="19">
        <v>1995</v>
      </c>
      <c r="S122" s="19">
        <v>2002</v>
      </c>
      <c r="T122" s="19">
        <v>2003</v>
      </c>
      <c r="U122" s="19">
        <v>2004</v>
      </c>
      <c r="V122" s="19">
        <v>2005</v>
      </c>
      <c r="W122" s="19">
        <v>2006</v>
      </c>
      <c r="X122" s="19">
        <v>2007</v>
      </c>
      <c r="Y122" s="19">
        <v>2008</v>
      </c>
      <c r="Z122" s="19">
        <v>2009</v>
      </c>
      <c r="AA122" s="19">
        <v>2010</v>
      </c>
      <c r="AB122" s="19">
        <v>2011</v>
      </c>
      <c r="AC122" s="19">
        <v>2012</v>
      </c>
      <c r="AD122" s="19">
        <v>2013</v>
      </c>
      <c r="AE122" s="19">
        <v>2014</v>
      </c>
      <c r="AF122" s="19">
        <v>2015</v>
      </c>
      <c r="AG122" s="19">
        <v>2016</v>
      </c>
      <c r="AH122" s="19">
        <v>2017</v>
      </c>
      <c r="AI122" s="19">
        <v>2018</v>
      </c>
      <c r="AJ122" s="19">
        <v>2019</v>
      </c>
      <c r="AK122" s="19">
        <v>2020</v>
      </c>
      <c r="AL122" s="20" t="s">
        <v>16</v>
      </c>
      <c r="AM122" s="21" t="s">
        <v>17</v>
      </c>
      <c r="AN122" s="9"/>
    </row>
    <row r="123" spans="1:50">
      <c r="A123" s="9" t="s">
        <v>18</v>
      </c>
      <c r="B123" s="22">
        <v>3908.4949495340002</v>
      </c>
      <c r="C123" s="22">
        <v>3892.0392595550002</v>
      </c>
      <c r="D123" s="22">
        <v>3755.6697694539998</v>
      </c>
      <c r="E123" s="22">
        <v>3550.8159307750002</v>
      </c>
      <c r="F123" s="22">
        <v>3191.7872565869998</v>
      </c>
      <c r="G123" s="22"/>
      <c r="H123" s="22">
        <v>3072.510738257</v>
      </c>
      <c r="I123" s="22"/>
      <c r="J123" s="22"/>
      <c r="K123" s="22"/>
      <c r="L123" s="22"/>
      <c r="M123" s="22">
        <v>3320.110486046</v>
      </c>
      <c r="N123" s="22">
        <v>3286.4898313670001</v>
      </c>
      <c r="O123" s="22">
        <v>3098.3267027229999</v>
      </c>
      <c r="P123" s="22">
        <v>3013.20421627</v>
      </c>
      <c r="Q123" s="22"/>
      <c r="R123" s="22">
        <v>2602.5057192230001</v>
      </c>
      <c r="S123" s="22">
        <v>1766.1953787469999</v>
      </c>
      <c r="T123" s="22">
        <v>1715.3697615660001</v>
      </c>
      <c r="U123" s="22">
        <v>1552.890737707</v>
      </c>
      <c r="V123" s="22">
        <v>1715.1755647939999</v>
      </c>
      <c r="W123" s="22">
        <v>1958.2712955889999</v>
      </c>
      <c r="X123" s="22"/>
      <c r="Y123" s="22">
        <v>2525.4947459549999</v>
      </c>
      <c r="Z123" s="22"/>
      <c r="AA123" s="22">
        <v>2404.1555403430002</v>
      </c>
      <c r="AB123" s="22">
        <v>2585.8028478350002</v>
      </c>
      <c r="AC123" s="22">
        <v>2083.6014682969999</v>
      </c>
      <c r="AD123" s="22">
        <v>2268.4543165099999</v>
      </c>
      <c r="AE123" s="22"/>
      <c r="AF123" s="22">
        <v>1923.3244322739999</v>
      </c>
      <c r="AG123" s="22">
        <v>1923.3244322739999</v>
      </c>
      <c r="AH123" s="22">
        <v>1772.12594986</v>
      </c>
      <c r="AI123" s="22">
        <v>1925.4983878410001</v>
      </c>
      <c r="AJ123" s="22">
        <v>1922.8144970000001</v>
      </c>
      <c r="AK123" s="22">
        <v>1922.8144970000001</v>
      </c>
      <c r="AL123" s="21" t="s">
        <v>18</v>
      </c>
      <c r="AM123" s="23">
        <f>(AK123-B123)/B123</f>
        <v>-0.50804222038735081</v>
      </c>
      <c r="AN123" s="9"/>
    </row>
    <row r="124" spans="1:50">
      <c r="A124" s="9" t="s">
        <v>19</v>
      </c>
      <c r="B124" s="22">
        <v>5009.5023443729997</v>
      </c>
      <c r="C124" s="22">
        <v>4949.0143907089996</v>
      </c>
      <c r="D124" s="22">
        <v>4399.1239028529999</v>
      </c>
      <c r="E124" s="22">
        <v>4289.1458052810003</v>
      </c>
      <c r="F124" s="22">
        <v>3169.568772005</v>
      </c>
      <c r="G124" s="22"/>
      <c r="H124" s="22">
        <v>2905.8830763599999</v>
      </c>
      <c r="I124" s="22"/>
      <c r="J124" s="22"/>
      <c r="K124" s="22"/>
      <c r="L124" s="22"/>
      <c r="M124" s="22">
        <v>3287.8413847100001</v>
      </c>
      <c r="N124" s="22">
        <v>3167.3692100540002</v>
      </c>
      <c r="O124" s="22"/>
      <c r="P124" s="22"/>
      <c r="Q124" s="22"/>
      <c r="R124" s="22"/>
      <c r="S124" s="22">
        <v>1828.862479101</v>
      </c>
      <c r="T124" s="22">
        <v>1576.9715974349999</v>
      </c>
      <c r="U124" s="22">
        <v>1922.466628725</v>
      </c>
      <c r="V124" s="22">
        <v>1663.452541717</v>
      </c>
      <c r="W124" s="22">
        <v>1711.774658157</v>
      </c>
      <c r="X124" s="22">
        <v>1998.558133132</v>
      </c>
      <c r="Y124" s="22">
        <v>2307.6123560390001</v>
      </c>
      <c r="Z124" s="22">
        <v>2417.0449480420002</v>
      </c>
      <c r="AA124" s="22">
        <v>2421.6757932420001</v>
      </c>
      <c r="AB124" s="22">
        <v>2398.1414282830001</v>
      </c>
      <c r="AC124" s="22">
        <v>2194.8892504330001</v>
      </c>
      <c r="AD124" s="22">
        <v>2030.8634407940001</v>
      </c>
      <c r="AE124" s="22">
        <v>1926.736973863</v>
      </c>
      <c r="AF124" s="22">
        <v>1842.760147345</v>
      </c>
      <c r="AG124" s="22">
        <v>1883.7850217929999</v>
      </c>
      <c r="AH124" s="22">
        <v>1705.6425917240001</v>
      </c>
      <c r="AI124" s="22">
        <v>1663.0458099069999</v>
      </c>
      <c r="AJ124" s="22">
        <v>1571.8103086680001</v>
      </c>
      <c r="AK124" s="22">
        <v>1389.5374351790001</v>
      </c>
      <c r="AL124" s="21" t="s">
        <v>19</v>
      </c>
      <c r="AM124" s="23">
        <f>(AK124-B124)/B124</f>
        <v>-0.72261966565604674</v>
      </c>
      <c r="AN124" s="9"/>
    </row>
    <row r="125" spans="1:50">
      <c r="A125" s="9" t="s">
        <v>20</v>
      </c>
      <c r="B125" s="22">
        <v>3908.4949495340002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>
        <v>3486.1160103480001</v>
      </c>
      <c r="N125" s="22">
        <v>3450.8143229349998</v>
      </c>
      <c r="O125" s="22">
        <v>3253.2430378590002</v>
      </c>
      <c r="P125" s="22">
        <v>3163.864427084</v>
      </c>
      <c r="Q125" s="22">
        <v>2930.2418597669998</v>
      </c>
      <c r="R125" s="22">
        <v>2474.507195355</v>
      </c>
      <c r="S125" s="22">
        <v>2297.1347822900002</v>
      </c>
      <c r="T125" s="22">
        <v>2273.8228508880002</v>
      </c>
      <c r="U125" s="22">
        <v>2282.1204976859999</v>
      </c>
      <c r="V125" s="22">
        <v>2256.7407687660002</v>
      </c>
      <c r="W125" s="22">
        <v>2213.5323055710001</v>
      </c>
      <c r="X125" s="22">
        <v>2207.436096636</v>
      </c>
      <c r="Y125" s="22">
        <v>2382.3007961339999</v>
      </c>
      <c r="Z125" s="22">
        <v>2337.010595711</v>
      </c>
      <c r="AA125" s="22">
        <v>2298.3726965679998</v>
      </c>
      <c r="AB125" s="22">
        <v>2298.3726965679998</v>
      </c>
      <c r="AC125" s="22">
        <v>2088.066966335</v>
      </c>
      <c r="AD125" s="22">
        <v>2062.7643640599999</v>
      </c>
      <c r="AE125" s="22">
        <v>2035.0168634869999</v>
      </c>
      <c r="AF125" s="22">
        <v>1997.1142943689999</v>
      </c>
      <c r="AG125" s="22">
        <v>1959.0396156249999</v>
      </c>
      <c r="AH125" s="22">
        <v>1958.7345929400001</v>
      </c>
      <c r="AI125" s="22">
        <v>1926.500428198</v>
      </c>
      <c r="AJ125" s="22">
        <v>1783.248471464</v>
      </c>
      <c r="AK125" s="22">
        <v>1775.187098071</v>
      </c>
      <c r="AL125" s="21" t="s">
        <v>20</v>
      </c>
      <c r="AM125" s="23">
        <f>(AK125-B125)/B125</f>
        <v>-0.54581312730552434</v>
      </c>
      <c r="AN125" s="9"/>
    </row>
    <row r="126" spans="1:50">
      <c r="A126" s="9" t="s">
        <v>21</v>
      </c>
      <c r="B126" s="22">
        <v>3908.4949495340002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>
        <v>3486.1160103480001</v>
      </c>
      <c r="N126" s="22">
        <v>3450.8143229349998</v>
      </c>
      <c r="O126" s="22">
        <v>3253.2430378590002</v>
      </c>
      <c r="P126" s="22">
        <v>3163.864427084</v>
      </c>
      <c r="Q126" s="22">
        <v>2930.2418597669998</v>
      </c>
      <c r="R126" s="22">
        <v>2732.6310051840001</v>
      </c>
      <c r="S126" s="22">
        <v>2144.5729026409999</v>
      </c>
      <c r="T126" s="22">
        <v>1801.1382496440001</v>
      </c>
      <c r="U126" s="22">
        <v>2170.9676460579999</v>
      </c>
      <c r="V126" s="22">
        <v>2144.5729026409999</v>
      </c>
      <c r="W126" s="22">
        <v>2144.5729026409999</v>
      </c>
      <c r="X126" s="22">
        <v>2166.9214818579999</v>
      </c>
      <c r="Y126" s="22">
        <v>2364.529097783</v>
      </c>
      <c r="Z126" s="22">
        <v>2484.6180064700002</v>
      </c>
      <c r="AA126" s="22">
        <v>2356.5423724910002</v>
      </c>
      <c r="AB126" s="22">
        <v>2168.014040602</v>
      </c>
      <c r="AC126" s="22">
        <v>2358.2170564180001</v>
      </c>
      <c r="AD126" s="22">
        <v>2032.5536910599999</v>
      </c>
      <c r="AE126" s="22">
        <v>2171.3005568829999</v>
      </c>
      <c r="AF126" s="22">
        <v>1941.55133946</v>
      </c>
      <c r="AG126" s="22">
        <v>1785.824408034</v>
      </c>
      <c r="AH126" s="22">
        <v>1618.4289093120001</v>
      </c>
      <c r="AI126" s="22">
        <v>1291.663199504</v>
      </c>
      <c r="AJ126" s="22">
        <v>1355.613301614</v>
      </c>
      <c r="AK126" s="22">
        <v>1358.196543327</v>
      </c>
      <c r="AL126" s="21" t="s">
        <v>21</v>
      </c>
      <c r="AM126" s="23">
        <f>(AK126-B126)/B126</f>
        <v>-0.65250139481722125</v>
      </c>
      <c r="AN126" s="9"/>
    </row>
    <row r="127" spans="1:50">
      <c r="A127" s="9" t="s">
        <v>22</v>
      </c>
      <c r="B127" s="22"/>
      <c r="C127" s="22"/>
      <c r="D127" s="22"/>
      <c r="E127" s="22"/>
      <c r="F127" s="22"/>
      <c r="G127" s="22"/>
      <c r="H127" s="22">
        <v>3226.1362751699999</v>
      </c>
      <c r="I127" s="22"/>
      <c r="J127" s="22"/>
      <c r="K127" s="22"/>
      <c r="L127" s="22"/>
      <c r="M127" s="22"/>
      <c r="N127" s="22">
        <v>3450.8143229349998</v>
      </c>
      <c r="O127" s="22">
        <v>3253.2430378590002</v>
      </c>
      <c r="P127" s="22">
        <v>3163.864427084</v>
      </c>
      <c r="Q127" s="22">
        <v>2930.2418597669998</v>
      </c>
      <c r="R127" s="22">
        <v>2732.6310051840001</v>
      </c>
      <c r="S127" s="22">
        <v>2078.586044098</v>
      </c>
      <c r="T127" s="22">
        <v>2188.564141669</v>
      </c>
      <c r="U127" s="22">
        <v>2036.016450071</v>
      </c>
      <c r="V127" s="22">
        <v>2066.907581125</v>
      </c>
      <c r="W127" s="22">
        <v>2064.278734725</v>
      </c>
      <c r="X127" s="22">
        <v>2191.5146449560002</v>
      </c>
      <c r="Y127" s="22">
        <v>2357.2370504129999</v>
      </c>
      <c r="Z127" s="22">
        <v>2792.0607262640001</v>
      </c>
      <c r="AA127" s="22">
        <v>2585.376339767</v>
      </c>
      <c r="AB127" s="22">
        <v>3171.5222614849999</v>
      </c>
      <c r="AC127" s="22">
        <v>2967.3453589229998</v>
      </c>
      <c r="AD127" s="22">
        <v>2047.151863132</v>
      </c>
      <c r="AE127" s="22">
        <v>2006.6684910060001</v>
      </c>
      <c r="AF127" s="22">
        <v>2147.7291666679998</v>
      </c>
      <c r="AG127" s="22">
        <v>1809.8223861189999</v>
      </c>
      <c r="AH127" s="22">
        <v>2589.6643405079999</v>
      </c>
      <c r="AI127" s="22">
        <v>1779.1677700749999</v>
      </c>
      <c r="AJ127" s="22">
        <v>1690.0527420999999</v>
      </c>
      <c r="AK127" s="22">
        <v>1731.1751049950001</v>
      </c>
      <c r="AL127" s="21" t="s">
        <v>22</v>
      </c>
      <c r="AM127" s="23">
        <f>(AK127-H127)/H127</f>
        <v>-0.46339058324379784</v>
      </c>
      <c r="AN127" s="9"/>
    </row>
    <row r="128" spans="1:50">
      <c r="A128" s="9" t="s">
        <v>23</v>
      </c>
      <c r="B128" s="22"/>
      <c r="C128" s="22"/>
      <c r="D128" s="22"/>
      <c r="E128" s="22"/>
      <c r="F128" s="22"/>
      <c r="G128" s="22"/>
      <c r="H128" s="22">
        <v>3226.1362751699999</v>
      </c>
      <c r="I128" s="22"/>
      <c r="J128" s="22"/>
      <c r="K128" s="22"/>
      <c r="L128" s="22"/>
      <c r="M128" s="22">
        <v>3486.1160103480001</v>
      </c>
      <c r="N128" s="22">
        <v>3450.8143229349998</v>
      </c>
      <c r="O128" s="22">
        <v>3535.0338392560002</v>
      </c>
      <c r="P128" s="22">
        <v>3033.0558867300001</v>
      </c>
      <c r="Q128" s="22">
        <v>2930.2418597669998</v>
      </c>
      <c r="R128" s="22">
        <v>2732.6310051840001</v>
      </c>
      <c r="S128" s="22">
        <v>1833.994292849</v>
      </c>
      <c r="T128" s="22">
        <v>2188.564141669</v>
      </c>
      <c r="U128" s="22">
        <v>2718.2910471800001</v>
      </c>
      <c r="V128" s="22">
        <v>2197.2223474409998</v>
      </c>
      <c r="W128" s="22">
        <v>2177.5663319119999</v>
      </c>
      <c r="X128" s="22">
        <v>2160.7423109169999</v>
      </c>
      <c r="Y128" s="22">
        <v>2430.5159563259999</v>
      </c>
      <c r="Z128" s="22">
        <v>1555.302893776</v>
      </c>
      <c r="AA128" s="22">
        <v>2248.9678494509999</v>
      </c>
      <c r="AB128" s="22">
        <v>2387.6729864549998</v>
      </c>
      <c r="AC128" s="22">
        <v>2334.9637505649998</v>
      </c>
      <c r="AD128" s="22">
        <v>2346.326305561</v>
      </c>
      <c r="AE128" s="22">
        <v>2292.2436583580002</v>
      </c>
      <c r="AF128" s="22">
        <v>2257.926909456</v>
      </c>
      <c r="AG128" s="22">
        <v>2116.9904098759998</v>
      </c>
      <c r="AH128" s="22">
        <v>2138.4545811759999</v>
      </c>
      <c r="AI128" s="22">
        <v>1868.048688756</v>
      </c>
      <c r="AJ128" s="22">
        <v>1919.198705475</v>
      </c>
      <c r="AK128" s="22">
        <v>1739.7487883819999</v>
      </c>
      <c r="AL128" s="21" t="s">
        <v>23</v>
      </c>
      <c r="AM128" s="23">
        <f>(AK128-H128)/H128</f>
        <v>-0.46073301311788989</v>
      </c>
      <c r="AN128" s="9"/>
    </row>
    <row r="129" spans="1:40">
      <c r="A129" s="9" t="s">
        <v>24</v>
      </c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>
        <v>3629.2772198530001</v>
      </c>
      <c r="N129" s="22">
        <v>3629.2772198530001</v>
      </c>
      <c r="O129" s="22">
        <v>3299.342927139</v>
      </c>
      <c r="P129" s="22">
        <v>3299.342927139</v>
      </c>
      <c r="Q129" s="22">
        <v>3299.342927139</v>
      </c>
      <c r="R129" s="22">
        <v>3079.386731997</v>
      </c>
      <c r="S129" s="22">
        <v>1806.990358776</v>
      </c>
      <c r="T129" s="22">
        <v>2075.480264843</v>
      </c>
      <c r="U129" s="22">
        <v>1662.3569352879999</v>
      </c>
      <c r="V129" s="22">
        <v>1620.353697843</v>
      </c>
      <c r="W129" s="22">
        <v>1759.649561141</v>
      </c>
      <c r="X129" s="22">
        <v>1634.923584849</v>
      </c>
      <c r="Y129" s="22">
        <v>1507.971155335</v>
      </c>
      <c r="Z129" s="22">
        <v>1273.3941822700001</v>
      </c>
      <c r="AA129" s="22">
        <v>1386.8267572990001</v>
      </c>
      <c r="AB129" s="22">
        <v>1228.7946929269999</v>
      </c>
      <c r="AC129" s="22">
        <v>1467.775801517</v>
      </c>
      <c r="AD129" s="22">
        <v>1508.569813955</v>
      </c>
      <c r="AE129" s="22">
        <v>1436.4197296990001</v>
      </c>
      <c r="AF129" s="22">
        <v>1289.235410023</v>
      </c>
      <c r="AG129" s="22">
        <v>1185.924039621</v>
      </c>
      <c r="AH129" s="22">
        <v>1172.5308698700001</v>
      </c>
      <c r="AI129" s="22">
        <v>1173.684557947</v>
      </c>
      <c r="AJ129" s="22">
        <v>1067.0258299340001</v>
      </c>
      <c r="AK129" s="22">
        <v>1038.410780251</v>
      </c>
      <c r="AL129" s="21" t="s">
        <v>24</v>
      </c>
      <c r="AM129" s="23">
        <f>(AK129-M129)/M129</f>
        <v>-0.71387945385636331</v>
      </c>
      <c r="AN129" s="9"/>
    </row>
    <row r="130" spans="1:40">
      <c r="A130" s="9" t="s">
        <v>25</v>
      </c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>
        <v>3486.1160103480001</v>
      </c>
      <c r="N130" s="22">
        <v>3450.8143229349998</v>
      </c>
      <c r="O130" s="22">
        <v>3253.2430378590002</v>
      </c>
      <c r="P130" s="22">
        <v>3163.864427084</v>
      </c>
      <c r="Q130" s="22">
        <v>2930.2418597669998</v>
      </c>
      <c r="R130" s="22">
        <v>2732.6310051840001</v>
      </c>
      <c r="S130" s="22">
        <v>1854.5051476839999</v>
      </c>
      <c r="T130" s="22">
        <v>1801.1382496440001</v>
      </c>
      <c r="U130" s="22">
        <v>1911.644158609</v>
      </c>
      <c r="V130" s="22">
        <v>1887.577254263</v>
      </c>
      <c r="W130" s="22">
        <v>1945.7926111009999</v>
      </c>
      <c r="X130" s="22">
        <v>2191.8395543729998</v>
      </c>
      <c r="Y130" s="22">
        <v>2145.948978201</v>
      </c>
      <c r="Z130" s="22">
        <v>2401.9774956289998</v>
      </c>
      <c r="AA130" s="22">
        <v>2478.9514904869998</v>
      </c>
      <c r="AB130" s="22">
        <v>2411.6351353569999</v>
      </c>
      <c r="AC130" s="22">
        <v>2115.6568755019998</v>
      </c>
      <c r="AD130" s="22">
        <v>2106.0402533400002</v>
      </c>
      <c r="AE130" s="22">
        <v>1773.9531802900001</v>
      </c>
      <c r="AF130" s="22">
        <v>1677.3720338820001</v>
      </c>
      <c r="AG130" s="22">
        <v>1652.4327447820001</v>
      </c>
      <c r="AH130" s="22">
        <v>1813.6913416489999</v>
      </c>
      <c r="AI130" s="22">
        <v>2367.2258107990001</v>
      </c>
      <c r="AJ130" s="22">
        <v>1570.3534626539999</v>
      </c>
      <c r="AK130" s="22">
        <v>1232.3016762259999</v>
      </c>
      <c r="AL130" s="21" t="s">
        <v>25</v>
      </c>
      <c r="AM130" s="23">
        <f>(AK130-M130)/M130</f>
        <v>-0.64651156973316393</v>
      </c>
      <c r="AN130" s="9"/>
    </row>
    <row r="131" spans="1:40">
      <c r="A131" s="9" t="s">
        <v>26</v>
      </c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>
        <v>3287.8413847100001</v>
      </c>
      <c r="N131" s="22"/>
      <c r="O131" s="22">
        <v>2804.4414880680001</v>
      </c>
      <c r="P131" s="22"/>
      <c r="Q131" s="22">
        <v>1455.1529660419999</v>
      </c>
      <c r="R131" s="22"/>
      <c r="S131" s="22">
        <v>2019.369058711</v>
      </c>
      <c r="T131" s="22">
        <v>1761.3381615650001</v>
      </c>
      <c r="U131" s="22">
        <v>1785.011738532</v>
      </c>
      <c r="V131" s="22">
        <v>1701.6445774870001</v>
      </c>
      <c r="W131" s="22">
        <v>2015.7517810310001</v>
      </c>
      <c r="X131" s="22">
        <v>2210.4479636149999</v>
      </c>
      <c r="Y131" s="22">
        <v>2235.5201484590002</v>
      </c>
      <c r="Z131" s="22">
        <v>2240.4049868249999</v>
      </c>
      <c r="AA131" s="22">
        <v>2725.7456093199999</v>
      </c>
      <c r="AB131" s="22">
        <v>2514.0396449559998</v>
      </c>
      <c r="AC131" s="22">
        <v>2738.8244713250001</v>
      </c>
      <c r="AD131" s="22">
        <v>2643.5464570929998</v>
      </c>
      <c r="AE131" s="22">
        <v>2472.484315999</v>
      </c>
      <c r="AF131" s="22">
        <v>2554.0553064790001</v>
      </c>
      <c r="AG131" s="22">
        <v>2392.1023940489999</v>
      </c>
      <c r="AH131" s="22">
        <v>2100.070976213</v>
      </c>
      <c r="AI131" s="22">
        <v>1878.516298085</v>
      </c>
      <c r="AJ131" s="22">
        <v>2459.4068845400002</v>
      </c>
      <c r="AK131" s="22">
        <v>1409.4093945980001</v>
      </c>
      <c r="AL131" s="21" t="s">
        <v>26</v>
      </c>
      <c r="AM131" s="23">
        <f>(AK131-M131)/M131</f>
        <v>-0.57132682824894998</v>
      </c>
      <c r="AN131" s="9"/>
    </row>
    <row r="132" spans="1:40">
      <c r="A132" s="9" t="s">
        <v>27</v>
      </c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>
        <v>3450.8143229349998</v>
      </c>
      <c r="O132" s="22"/>
      <c r="P132" s="22">
        <v>3163.864427084</v>
      </c>
      <c r="Q132" s="22"/>
      <c r="R132" s="22"/>
      <c r="S132" s="22">
        <v>1854.5051476839999</v>
      </c>
      <c r="T132" s="22">
        <v>1796.317781536</v>
      </c>
      <c r="U132" s="22">
        <v>1979.6057562840001</v>
      </c>
      <c r="V132" s="22">
        <v>1862.342850815</v>
      </c>
      <c r="W132" s="22">
        <v>1980.042696623</v>
      </c>
      <c r="X132" s="22">
        <v>1806.024104888</v>
      </c>
      <c r="Y132" s="22">
        <v>2717.7570267410001</v>
      </c>
      <c r="Z132" s="22">
        <v>2399.729369228</v>
      </c>
      <c r="AA132" s="22">
        <v>2506.7639306450001</v>
      </c>
      <c r="AB132" s="22">
        <v>2247.4989104340002</v>
      </c>
      <c r="AC132" s="22">
        <v>2039.403080712</v>
      </c>
      <c r="AD132" s="22">
        <v>1922.102042061</v>
      </c>
      <c r="AE132" s="22">
        <v>1816.1147924659999</v>
      </c>
      <c r="AF132" s="22">
        <v>1811.364917226</v>
      </c>
      <c r="AG132" s="22">
        <v>1792.2673084329999</v>
      </c>
      <c r="AH132" s="22">
        <v>2041.6203563270001</v>
      </c>
      <c r="AI132" s="22">
        <v>1971.8521491700001</v>
      </c>
      <c r="AJ132" s="22">
        <v>1785.9659268949999</v>
      </c>
      <c r="AK132" s="22">
        <v>1549.679986057</v>
      </c>
      <c r="AL132" s="21" t="s">
        <v>27</v>
      </c>
      <c r="AM132" s="23">
        <f>(AK132-N132)/N132</f>
        <v>-0.55092339342704477</v>
      </c>
      <c r="AN132" s="9"/>
    </row>
    <row r="133" spans="1:40">
      <c r="A133" s="9" t="s">
        <v>28</v>
      </c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>
        <v>2144.5729026409999</v>
      </c>
      <c r="T133" s="22">
        <v>1746.3864036110001</v>
      </c>
      <c r="U133" s="22">
        <v>1825.408567749</v>
      </c>
      <c r="V133" s="22">
        <v>1697.740036338</v>
      </c>
      <c r="W133" s="22">
        <v>1630.6625233120001</v>
      </c>
      <c r="X133" s="22">
        <v>1535.059004839</v>
      </c>
      <c r="Y133" s="22">
        <v>1579.8212677439999</v>
      </c>
      <c r="Z133" s="22">
        <v>1608.070502734</v>
      </c>
      <c r="AA133" s="22">
        <v>1499.928724372</v>
      </c>
      <c r="AB133" s="22">
        <v>1459.208093662</v>
      </c>
      <c r="AC133" s="22">
        <v>1427.360815214</v>
      </c>
      <c r="AD133" s="22">
        <v>1356.025255775</v>
      </c>
      <c r="AE133" s="22">
        <v>1376.7629254020001</v>
      </c>
      <c r="AF133" s="22">
        <v>1336.6356156459999</v>
      </c>
      <c r="AG133" s="22">
        <v>1331.8890376280001</v>
      </c>
      <c r="AH133" s="22">
        <v>1261.9631018099999</v>
      </c>
      <c r="AI133" s="22">
        <v>1307.569521738</v>
      </c>
      <c r="AJ133" s="22">
        <v>1237.029399969</v>
      </c>
      <c r="AK133" s="22">
        <v>1264.159902718</v>
      </c>
      <c r="AL133" s="21" t="s">
        <v>28</v>
      </c>
      <c r="AM133" s="23" t="e">
        <f>(AK133-#REF!)/#REF!</f>
        <v>#REF!</v>
      </c>
      <c r="AN133" s="9"/>
    </row>
    <row r="134" spans="1:40">
      <c r="A134" s="9" t="s">
        <v>29</v>
      </c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>
        <v>1506.118942005</v>
      </c>
      <c r="AA134" s="22">
        <v>2445.8275697089998</v>
      </c>
      <c r="AB134" s="22">
        <v>2264.3848702929999</v>
      </c>
      <c r="AC134" s="22">
        <v>1792.318430072</v>
      </c>
      <c r="AD134" s="22">
        <v>1976.491349081</v>
      </c>
      <c r="AE134" s="22">
        <v>1908.659553427</v>
      </c>
      <c r="AF134" s="22">
        <v>1965.9434621309999</v>
      </c>
      <c r="AG134" s="22">
        <v>1982.1632133529999</v>
      </c>
      <c r="AH134" s="22">
        <v>1789.0253075989999</v>
      </c>
      <c r="AI134" s="22">
        <v>1897.2111267539999</v>
      </c>
      <c r="AJ134" s="22">
        <v>1702.852310711</v>
      </c>
      <c r="AK134" s="22">
        <v>1347.2188755059999</v>
      </c>
      <c r="AL134" s="21" t="s">
        <v>29</v>
      </c>
      <c r="AM134" s="23" t="e">
        <f>(AK134-#REF!)/#REF!</f>
        <v>#REF!</v>
      </c>
      <c r="AN134" s="9"/>
    </row>
    <row r="135" spans="1:40">
      <c r="A135" s="9" t="s">
        <v>30</v>
      </c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>
        <v>2795.6942814670001</v>
      </c>
      <c r="T135" s="22">
        <v>3320.8211076789999</v>
      </c>
      <c r="U135" s="22"/>
      <c r="V135" s="22">
        <v>3189.364829568</v>
      </c>
      <c r="W135" s="22">
        <v>2508.546956273</v>
      </c>
      <c r="X135" s="22">
        <v>2569.1291932909999</v>
      </c>
      <c r="Y135" s="22">
        <v>2593.0290837970001</v>
      </c>
      <c r="Z135" s="22">
        <v>2787.7642077619998</v>
      </c>
      <c r="AA135" s="22">
        <v>2639.4743417119998</v>
      </c>
      <c r="AB135" s="22">
        <v>2613.8299767130002</v>
      </c>
      <c r="AC135" s="22">
        <v>2654.2546332920001</v>
      </c>
      <c r="AD135" s="22">
        <v>2647.2618642980001</v>
      </c>
      <c r="AE135" s="22">
        <v>2248.5903048380001</v>
      </c>
      <c r="AF135" s="22">
        <v>1951.023827256</v>
      </c>
      <c r="AG135" s="22">
        <v>2045.1769856789999</v>
      </c>
      <c r="AH135" s="22">
        <v>1755.540892816</v>
      </c>
      <c r="AI135" s="22">
        <v>1781.9152640350001</v>
      </c>
      <c r="AJ135" s="22">
        <v>1576.756157881</v>
      </c>
      <c r="AK135" s="22">
        <v>1448.703080063</v>
      </c>
      <c r="AL135" s="21" t="s">
        <v>30</v>
      </c>
      <c r="AM135" s="23" t="e">
        <f>(AK135-#REF!)/#REF!</f>
        <v>#REF!</v>
      </c>
      <c r="AN135" s="9"/>
    </row>
    <row r="136" spans="1:40">
      <c r="A136" s="9" t="s">
        <v>31</v>
      </c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>
        <v>2172.2016842039998</v>
      </c>
      <c r="W136" s="22"/>
      <c r="X136" s="22"/>
      <c r="Y136" s="22"/>
      <c r="Z136" s="22"/>
      <c r="AA136" s="22">
        <v>2778.1352910629998</v>
      </c>
      <c r="AB136" s="22">
        <v>2361.4149974030001</v>
      </c>
      <c r="AC136" s="22">
        <v>3508.948109465</v>
      </c>
      <c r="AD136" s="22">
        <v>3126.2456015789999</v>
      </c>
      <c r="AE136" s="22">
        <v>2954.2049162329999</v>
      </c>
      <c r="AF136" s="22">
        <v>2350.729861668</v>
      </c>
      <c r="AG136" s="22">
        <v>2778.4915121180002</v>
      </c>
      <c r="AH136" s="22">
        <v>2500.4329423700001</v>
      </c>
      <c r="AI136" s="22">
        <v>2642.0957212630001</v>
      </c>
      <c r="AJ136" s="22">
        <v>2289.6672628749998</v>
      </c>
      <c r="AK136" s="22">
        <v>3188.9184186470002</v>
      </c>
      <c r="AL136" s="21" t="s">
        <v>31</v>
      </c>
      <c r="AM136" s="23" t="e">
        <f>(AK136-#REF!)/#REF!</f>
        <v>#REF!</v>
      </c>
      <c r="AN136" s="9"/>
    </row>
    <row r="137" spans="1:40">
      <c r="A137" s="9" t="s">
        <v>32</v>
      </c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>
        <v>1664.154522673</v>
      </c>
      <c r="Y137" s="22">
        <v>1386.3282224869999</v>
      </c>
      <c r="Z137" s="22">
        <v>2284.305131784</v>
      </c>
      <c r="AA137" s="22">
        <v>2839.0310560040002</v>
      </c>
      <c r="AB137" s="22">
        <v>2591.5958984650001</v>
      </c>
      <c r="AC137" s="22">
        <v>2248.2352707780001</v>
      </c>
      <c r="AD137" s="22">
        <v>2518.6114079459999</v>
      </c>
      <c r="AE137" s="22">
        <v>2563.2896086310002</v>
      </c>
      <c r="AF137" s="22">
        <v>2195.048273461</v>
      </c>
      <c r="AG137" s="22">
        <v>2055.7378447659999</v>
      </c>
      <c r="AH137" s="22">
        <v>1973.1173255000001</v>
      </c>
      <c r="AI137" s="22">
        <v>1528.6898599000001</v>
      </c>
      <c r="AJ137" s="22">
        <v>1789.9503089990001</v>
      </c>
      <c r="AK137" s="22">
        <v>1533.7747013830001</v>
      </c>
      <c r="AL137" s="21" t="s">
        <v>32</v>
      </c>
      <c r="AM137" s="23">
        <f>(AK137-X137)/X137</f>
        <v>-7.8345982607781556E-2</v>
      </c>
      <c r="AN137" s="9"/>
    </row>
    <row r="138" spans="1:40">
      <c r="K138" t="s">
        <v>192</v>
      </c>
      <c r="O138">
        <f>N139*S140/S142</f>
        <v>6241.7476854537435</v>
      </c>
    </row>
    <row r="139" spans="1:40">
      <c r="A139" t="s">
        <v>34</v>
      </c>
      <c r="M139" t="s">
        <v>191</v>
      </c>
      <c r="N139">
        <v>2200</v>
      </c>
      <c r="O139">
        <f>N139*$S$140/$S$141</f>
        <v>5188.1540627591658</v>
      </c>
    </row>
    <row r="140" spans="1:40">
      <c r="A140" s="9" t="s">
        <v>1</v>
      </c>
      <c r="B140" s="9" t="s">
        <v>221</v>
      </c>
      <c r="C140" s="9" t="s">
        <v>52</v>
      </c>
      <c r="D140" s="9" t="s">
        <v>33</v>
      </c>
      <c r="M140">
        <v>1983</v>
      </c>
      <c r="N140">
        <v>1900</v>
      </c>
      <c r="O140">
        <f t="shared" ref="O140:O143" si="44">N140*$S$140/$S$141</f>
        <v>4480.6785087465523</v>
      </c>
      <c r="R140" s="66">
        <v>44927</v>
      </c>
      <c r="S140" s="67">
        <v>122.273</v>
      </c>
    </row>
    <row r="141" spans="1:40">
      <c r="A141" s="9">
        <v>1983</v>
      </c>
      <c r="B141" s="24">
        <v>4880.1479677019997</v>
      </c>
      <c r="C141" s="24">
        <v>5258.2430348420003</v>
      </c>
      <c r="D141" s="24">
        <v>3829.8838923140001</v>
      </c>
      <c r="M141">
        <v>1984</v>
      </c>
      <c r="N141">
        <v>1660</v>
      </c>
      <c r="O141">
        <f t="shared" si="44"/>
        <v>3914.6980655364619</v>
      </c>
      <c r="R141" s="66">
        <v>31413</v>
      </c>
      <c r="S141" s="67">
        <v>51.848999999999997</v>
      </c>
    </row>
    <row r="142" spans="1:40">
      <c r="A142" s="9">
        <v>1984</v>
      </c>
      <c r="B142" s="24">
        <v>4624.8941342190001</v>
      </c>
      <c r="C142" s="24">
        <v>4664.3226920560001</v>
      </c>
      <c r="D142" s="24">
        <v>3639.1801883019998</v>
      </c>
      <c r="M142">
        <v>1985</v>
      </c>
      <c r="N142">
        <v>1400</v>
      </c>
      <c r="O142">
        <f t="shared" si="44"/>
        <v>3301.5525853921963</v>
      </c>
      <c r="R142" s="66">
        <v>29587</v>
      </c>
      <c r="S142" s="67">
        <v>43.097000000000001</v>
      </c>
    </row>
    <row r="143" spans="1:40">
      <c r="A143" s="9">
        <v>1985</v>
      </c>
      <c r="B143" s="24">
        <v>4521.8002406659998</v>
      </c>
      <c r="C143" s="24">
        <v>4608.0026595500003</v>
      </c>
      <c r="D143" s="24">
        <v>3623.8583772910001</v>
      </c>
      <c r="M143">
        <v>1986</v>
      </c>
      <c r="N143">
        <v>1100</v>
      </c>
      <c r="O143">
        <f t="shared" si="44"/>
        <v>2594.0770313795829</v>
      </c>
    </row>
    <row r="144" spans="1:40">
      <c r="A144" s="9">
        <v>1986</v>
      </c>
      <c r="B144" s="24">
        <v>3985.2959729489999</v>
      </c>
      <c r="C144" s="24">
        <v>4096.0023640440004</v>
      </c>
      <c r="D144" s="24">
        <v>3496.8854240000001</v>
      </c>
    </row>
    <row r="145" spans="1:4">
      <c r="A145" s="9">
        <v>1987</v>
      </c>
      <c r="B145" s="24">
        <v>3850.0354431830001</v>
      </c>
      <c r="C145" s="24">
        <v>3993.602304943</v>
      </c>
      <c r="D145" s="24">
        <v>3306.1470347099998</v>
      </c>
    </row>
    <row r="146" spans="1:4">
      <c r="A146" s="9">
        <v>1988</v>
      </c>
      <c r="B146" s="24">
        <v>2959.2428819769998</v>
      </c>
      <c r="C146" s="24">
        <v>2971.8572236690002</v>
      </c>
      <c r="D146" s="24">
        <v>2951.1697032940001</v>
      </c>
    </row>
    <row r="147" spans="1:4">
      <c r="A147" s="9">
        <v>1989</v>
      </c>
      <c r="B147" s="24">
        <v>2773.228925982</v>
      </c>
      <c r="C147" s="24">
        <v>3003.8394238579999</v>
      </c>
      <c r="D147" s="24">
        <v>2705.6532648900002</v>
      </c>
    </row>
    <row r="148" spans="1:4">
      <c r="A148" s="9">
        <v>1990</v>
      </c>
      <c r="B148" s="24">
        <v>3126.7659366510002</v>
      </c>
      <c r="C148" s="24">
        <v>3379.2019503370002</v>
      </c>
      <c r="D148" s="24">
        <v>3061.2927441400002</v>
      </c>
    </row>
    <row r="149" spans="1:4">
      <c r="A149" s="9">
        <v>1991</v>
      </c>
      <c r="B149" s="24">
        <v>3080.6946470369999</v>
      </c>
      <c r="C149" s="24">
        <v>3379.2019503370002</v>
      </c>
      <c r="D149" s="24">
        <v>2949.1217021120001</v>
      </c>
    </row>
    <row r="150" spans="1:4">
      <c r="A150" s="9">
        <v>1992</v>
      </c>
      <c r="B150" s="24">
        <v>2973.0339421509998</v>
      </c>
      <c r="C150" s="24">
        <v>3072.0017730330001</v>
      </c>
      <c r="D150" s="24">
        <v>2611.2015070779998</v>
      </c>
    </row>
    <row r="151" spans="1:4">
      <c r="A151" s="9">
        <v>1993</v>
      </c>
      <c r="B151" s="24">
        <v>2917.6662089209999</v>
      </c>
      <c r="C151" s="24">
        <v>3072.0017730330001</v>
      </c>
      <c r="D151" s="24">
        <v>2150.4012411230001</v>
      </c>
    </row>
    <row r="152" spans="1:4">
      <c r="A152" s="9">
        <v>1994</v>
      </c>
      <c r="B152" s="24">
        <v>2843.3567318999999</v>
      </c>
      <c r="C152" s="24">
        <v>3072.0017730330001</v>
      </c>
      <c r="D152" s="24">
        <v>1893.9323139810001</v>
      </c>
    </row>
    <row r="153" spans="1:4">
      <c r="A153" s="9">
        <v>1995</v>
      </c>
      <c r="B153" s="24">
        <v>2563.1433072609998</v>
      </c>
      <c r="C153" s="24">
        <v>2867.2016548309998</v>
      </c>
      <c r="D153" s="24">
        <v>2304.0013297750002</v>
      </c>
    </row>
    <row r="154" spans="1:4">
      <c r="A154" s="9">
        <v>1996</v>
      </c>
      <c r="B154" s="24">
        <v>2438.311819644</v>
      </c>
      <c r="C154" s="24">
        <v>2764.8015957299999</v>
      </c>
      <c r="D154" s="24">
        <v>1951.7451264670001</v>
      </c>
    </row>
    <row r="155" spans="1:4">
      <c r="A155" s="9">
        <v>1997</v>
      </c>
      <c r="B155" s="24">
        <v>2306.00075844</v>
      </c>
      <c r="C155" s="24">
        <v>2662.401536629</v>
      </c>
      <c r="D155" s="24">
        <v>2186.2412618090002</v>
      </c>
    </row>
    <row r="156" spans="1:4">
      <c r="A156" s="9">
        <v>1998</v>
      </c>
      <c r="B156" s="24">
        <v>2295.478314467</v>
      </c>
      <c r="C156" s="24">
        <v>2560.0014775280001</v>
      </c>
      <c r="D156" s="24">
        <v>2048.0011820220002</v>
      </c>
    </row>
    <row r="157" spans="1:4">
      <c r="A157" s="9">
        <v>1999</v>
      </c>
      <c r="B157" s="24">
        <v>2148.7603064929999</v>
      </c>
      <c r="C157" s="24">
        <v>2457.6014184270002</v>
      </c>
      <c r="D157" s="24">
        <v>1945.6011229210001</v>
      </c>
    </row>
    <row r="158" spans="1:4">
      <c r="A158" s="9">
        <v>2000</v>
      </c>
      <c r="B158" s="24">
        <v>2108.795103597</v>
      </c>
      <c r="C158" s="24">
        <v>2762.7535945479999</v>
      </c>
      <c r="D158" s="24">
        <v>1250.304721625</v>
      </c>
    </row>
    <row r="159" spans="1:4">
      <c r="A159" s="9">
        <v>2001</v>
      </c>
      <c r="B159" s="24">
        <v>1994.8457052240001</v>
      </c>
      <c r="C159" s="24">
        <v>3135.4898096759998</v>
      </c>
      <c r="D159" s="24">
        <v>1183.2885328089999</v>
      </c>
    </row>
    <row r="160" spans="1:4">
      <c r="A160" s="9">
        <v>2002</v>
      </c>
      <c r="B160" s="24">
        <v>1960.539247815</v>
      </c>
      <c r="C160" s="24">
        <v>2150.4012411230001</v>
      </c>
      <c r="D160" s="24">
        <v>1054.720608741</v>
      </c>
    </row>
    <row r="161" spans="1:4">
      <c r="A161" s="9">
        <v>2003</v>
      </c>
      <c r="B161" s="24">
        <v>1846.212239335</v>
      </c>
      <c r="C161" s="24">
        <v>3092</v>
      </c>
      <c r="D161" s="24">
        <v>1157.1206678430001</v>
      </c>
    </row>
    <row r="162" spans="1:4">
      <c r="A162" s="9">
        <v>2004</v>
      </c>
      <c r="B162" s="24">
        <v>1876.092109357</v>
      </c>
      <c r="C162" s="24">
        <v>3407.8739668849998</v>
      </c>
      <c r="D162" s="24">
        <v>1072.128618789</v>
      </c>
    </row>
    <row r="163" spans="1:4">
      <c r="A163" s="9">
        <v>2005</v>
      </c>
      <c r="B163" s="24">
        <v>1755.120424882</v>
      </c>
      <c r="C163" s="24">
        <v>3321.85791724</v>
      </c>
      <c r="D163" s="24">
        <v>1061.888612879</v>
      </c>
    </row>
    <row r="164" spans="1:4">
      <c r="A164" s="9">
        <v>2006</v>
      </c>
      <c r="B164" s="24">
        <v>1836.5420203199999</v>
      </c>
      <c r="C164" s="24">
        <v>2778.113603413</v>
      </c>
      <c r="D164" s="24">
        <v>1207.296696802</v>
      </c>
    </row>
    <row r="165" spans="1:4">
      <c r="A165" s="9">
        <v>2007</v>
      </c>
      <c r="B165" s="24">
        <v>1843.0018602759999</v>
      </c>
      <c r="C165" s="24">
        <v>3047.425758849</v>
      </c>
      <c r="D165" s="24">
        <v>1031.1685951479999</v>
      </c>
    </row>
    <row r="166" spans="1:4">
      <c r="A166" s="9">
        <v>2008</v>
      </c>
      <c r="B166" s="24">
        <v>1949.1279800909999</v>
      </c>
      <c r="C166" s="24">
        <v>3326.977920195</v>
      </c>
      <c r="D166" s="24">
        <v>1082.3686246990001</v>
      </c>
    </row>
    <row r="167" spans="1:4">
      <c r="A167" s="9">
        <v>2009</v>
      </c>
      <c r="B167" s="24">
        <v>1985.477850364</v>
      </c>
      <c r="C167" s="24">
        <v>4169.7304065970002</v>
      </c>
      <c r="D167" s="24">
        <v>1136.640656022</v>
      </c>
    </row>
    <row r="168" spans="1:4">
      <c r="A168" s="9">
        <v>2010</v>
      </c>
      <c r="B168" s="24">
        <v>1781.610421654</v>
      </c>
      <c r="C168" s="24">
        <v>5156.4514585970001</v>
      </c>
      <c r="D168" s="24">
        <v>837.50248546299997</v>
      </c>
    </row>
    <row r="169" spans="1:4">
      <c r="A169" s="9">
        <v>2011</v>
      </c>
      <c r="B169" s="24">
        <v>1757.01963548</v>
      </c>
      <c r="C169" s="24">
        <v>4138.860126134</v>
      </c>
      <c r="D169" s="24">
        <v>926.16365466499997</v>
      </c>
    </row>
    <row r="170" spans="1:4">
      <c r="A170" s="9">
        <v>2012</v>
      </c>
      <c r="B170" s="24">
        <v>1817.339368316</v>
      </c>
      <c r="C170" s="24">
        <v>4378.5950558229997</v>
      </c>
      <c r="D170" s="24">
        <v>811.14986748399997</v>
      </c>
    </row>
    <row r="171" spans="1:4">
      <c r="A171" s="9">
        <v>2013</v>
      </c>
      <c r="B171" s="24">
        <v>1604.3669779310001</v>
      </c>
      <c r="C171" s="24">
        <v>4371.5328057329998</v>
      </c>
      <c r="D171" s="24">
        <v>974.59051242500004</v>
      </c>
    </row>
    <row r="172" spans="1:4">
      <c r="A172" s="9">
        <v>2014</v>
      </c>
      <c r="B172" s="24">
        <v>1586.185529937</v>
      </c>
      <c r="C172" s="24">
        <v>3513.9738662280001</v>
      </c>
      <c r="D172" s="24">
        <v>817.47739406599999</v>
      </c>
    </row>
    <row r="173" spans="1:4">
      <c r="A173" s="9">
        <v>2015</v>
      </c>
      <c r="B173" s="24">
        <v>1453.8827734490001</v>
      </c>
      <c r="C173" s="24">
        <v>4324.5441360000004</v>
      </c>
      <c r="D173" s="24">
        <v>871.92307692300005</v>
      </c>
    </row>
    <row r="174" spans="1:4">
      <c r="A174" s="9">
        <v>2016</v>
      </c>
      <c r="B174" s="24">
        <v>1455.8155489610001</v>
      </c>
      <c r="C174" s="24">
        <v>2652.3793552440002</v>
      </c>
      <c r="D174" s="24">
        <v>882.781261255</v>
      </c>
    </row>
    <row r="175" spans="1:4">
      <c r="A175" s="9">
        <v>2017</v>
      </c>
      <c r="B175" s="24">
        <v>1379.4684759910001</v>
      </c>
      <c r="C175" s="24">
        <v>2908.6381442249999</v>
      </c>
      <c r="D175" s="24">
        <v>1085</v>
      </c>
    </row>
    <row r="181" spans="1:30" ht="61">
      <c r="B181" t="s">
        <v>173</v>
      </c>
      <c r="C181" t="s">
        <v>166</v>
      </c>
      <c r="D181" t="s">
        <v>396</v>
      </c>
      <c r="E181" t="s">
        <v>187</v>
      </c>
      <c r="F181" t="s">
        <v>397</v>
      </c>
      <c r="G181" t="s">
        <v>181</v>
      </c>
      <c r="H181" t="s">
        <v>184</v>
      </c>
      <c r="I181" t="s">
        <v>398</v>
      </c>
      <c r="J181" t="s">
        <v>180</v>
      </c>
      <c r="K181" t="s">
        <v>182</v>
      </c>
      <c r="L181" t="s">
        <v>399</v>
      </c>
      <c r="M181" t="s">
        <v>400</v>
      </c>
      <c r="N181" t="s">
        <v>401</v>
      </c>
      <c r="O181" t="s">
        <v>402</v>
      </c>
      <c r="P181" t="s">
        <v>175</v>
      </c>
      <c r="Q181" t="s">
        <v>176</v>
      </c>
      <c r="R181" t="s">
        <v>403</v>
      </c>
      <c r="S181" t="s">
        <v>178</v>
      </c>
      <c r="T181" t="s">
        <v>179</v>
      </c>
      <c r="U181" t="s">
        <v>183</v>
      </c>
      <c r="V181" t="s">
        <v>185</v>
      </c>
      <c r="W181" t="s">
        <v>189</v>
      </c>
      <c r="X181" t="s">
        <v>190</v>
      </c>
      <c r="Y181" t="s">
        <v>186</v>
      </c>
      <c r="Z181" t="s">
        <v>188</v>
      </c>
      <c r="AA181" s="15" t="s">
        <v>726</v>
      </c>
      <c r="AB181" s="15" t="s">
        <v>727</v>
      </c>
      <c r="AC181" s="15" t="s">
        <v>728</v>
      </c>
      <c r="AD181" t="s">
        <v>729</v>
      </c>
    </row>
    <row r="182" spans="1:30">
      <c r="A182">
        <v>1979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>
        <v>-7.444830157032023E-2</v>
      </c>
      <c r="N182">
        <v>-8.1533019201744272E-2</v>
      </c>
      <c r="O182">
        <v>-8.1533019201744272E-2</v>
      </c>
      <c r="P182">
        <v>-8.1533019201744272E-2</v>
      </c>
      <c r="Q182">
        <v>-8.1533019201744272E-2</v>
      </c>
      <c r="R182">
        <v>-8.1533019201744272E-2</v>
      </c>
      <c r="S182">
        <v>-8.1533019201744272E-2</v>
      </c>
      <c r="T182">
        <v>-8.1533019201744272E-2</v>
      </c>
      <c r="U182">
        <v>-8.1533019201744272E-2</v>
      </c>
      <c r="V182">
        <v>-8.1533019201744272E-2</v>
      </c>
      <c r="W182">
        <v>-8.1533019201744272E-2</v>
      </c>
      <c r="X182">
        <v>-8.1533019201744272E-2</v>
      </c>
      <c r="Y182">
        <v>-8.1533019201744272E-2</v>
      </c>
      <c r="Z182">
        <v>-8.1533019201744272E-2</v>
      </c>
      <c r="AA182" s="15"/>
      <c r="AB182" s="15"/>
      <c r="AC182" s="15"/>
    </row>
    <row r="183" spans="1:30">
      <c r="A183">
        <v>1980</v>
      </c>
      <c r="B183" t="e">
        <v>#VALUE!</v>
      </c>
      <c r="C183" t="e">
        <v>#VALUE!</v>
      </c>
      <c r="D183" t="e">
        <v>#VALUE!</v>
      </c>
      <c r="E183">
        <v>-7.0610031123002015E-2</v>
      </c>
      <c r="F183">
        <v>-7.0610031123002015E-2</v>
      </c>
      <c r="G183">
        <v>-7.5859074539320059E-2</v>
      </c>
      <c r="H183">
        <v>-7.5859074539320059E-2</v>
      </c>
      <c r="I183">
        <v>-7.5859074539320059E-2</v>
      </c>
      <c r="J183">
        <v>-7.6811137331369128E-2</v>
      </c>
      <c r="K183">
        <v>-7.6811137331369128E-2</v>
      </c>
      <c r="L183">
        <v>-7.6811137331369128E-2</v>
      </c>
      <c r="M183">
        <v>-7.6174300486971935E-2</v>
      </c>
      <c r="N183">
        <v>-7.7089202942167367E-2</v>
      </c>
      <c r="O183">
        <v>-7.7089202942167367E-2</v>
      </c>
      <c r="P183">
        <v>-7.5265660813378599E-2</v>
      </c>
      <c r="Q183">
        <v>-7.5265660813378599E-2</v>
      </c>
      <c r="R183">
        <v>-7.5265660813378599E-2</v>
      </c>
      <c r="S183">
        <v>-7.5265660813378599E-2</v>
      </c>
      <c r="T183">
        <v>-7.5265660813378599E-2</v>
      </c>
      <c r="U183">
        <v>-7.5265660813378599E-2</v>
      </c>
      <c r="V183">
        <v>-7.5265660813378599E-2</v>
      </c>
      <c r="W183">
        <v>-7.5265660813378599E-2</v>
      </c>
      <c r="X183">
        <v>-7.5265660813378599E-2</v>
      </c>
      <c r="Y183">
        <v>-6.9942138593230063E-2</v>
      </c>
      <c r="Z183">
        <v>-6.9942138593230063E-2</v>
      </c>
    </row>
    <row r="184" spans="1:30">
      <c r="A184">
        <v>1981</v>
      </c>
      <c r="B184" t="e">
        <v>#VALUE!</v>
      </c>
      <c r="C184">
        <v>-4.6621460494314926E-2</v>
      </c>
      <c r="D184">
        <v>-0.13698575541179514</v>
      </c>
      <c r="E184">
        <v>-7.9794450347402623E-2</v>
      </c>
      <c r="F184">
        <v>-7.9794450347402623E-2</v>
      </c>
      <c r="G184">
        <v>-8.2227480233526773E-2</v>
      </c>
      <c r="H184">
        <v>-8.2227480233526773E-2</v>
      </c>
      <c r="I184">
        <v>-8.2227480233526773E-2</v>
      </c>
      <c r="J184">
        <v>-8.2310457537224102E-2</v>
      </c>
      <c r="K184">
        <v>-8.2310457537224102E-2</v>
      </c>
      <c r="L184">
        <v>-8.2310457537224102E-2</v>
      </c>
      <c r="M184">
        <v>-8.1417551877818406E-2</v>
      </c>
      <c r="N184">
        <v>-7.527233724408311E-2</v>
      </c>
      <c r="O184">
        <v>-7.527233724408311E-2</v>
      </c>
      <c r="P184">
        <v>-7.3195296097162799E-2</v>
      </c>
      <c r="Q184">
        <v>-7.3195296097162799E-2</v>
      </c>
      <c r="R184">
        <v>-7.3195296097162799E-2</v>
      </c>
      <c r="S184">
        <v>-7.1998007424765365E-2</v>
      </c>
      <c r="T184">
        <v>-7.1998007424765365E-2</v>
      </c>
      <c r="U184">
        <v>-7.1998007424765365E-2</v>
      </c>
      <c r="V184">
        <v>-7.1998007424765365E-2</v>
      </c>
      <c r="W184">
        <v>-7.1998007424765365E-2</v>
      </c>
      <c r="X184">
        <v>-7.1998007424765365E-2</v>
      </c>
      <c r="Y184">
        <v>-7.1617957025883805E-2</v>
      </c>
      <c r="Z184">
        <v>-7.1617957025883805E-2</v>
      </c>
    </row>
    <row r="185" spans="1:30">
      <c r="A185">
        <v>1982</v>
      </c>
      <c r="B185" t="e">
        <v>#VALUE!</v>
      </c>
      <c r="C185">
        <v>-5.2850975846424952E-2</v>
      </c>
      <c r="D185">
        <v>-0.10500798743123441</v>
      </c>
      <c r="E185">
        <v>-8.0736191488693376E-2</v>
      </c>
      <c r="F185">
        <v>-8.0736191488693376E-2</v>
      </c>
      <c r="G185">
        <v>-8.083766979219853E-2</v>
      </c>
      <c r="H185">
        <v>-8.083766979219853E-2</v>
      </c>
      <c r="I185">
        <v>-8.083766979219853E-2</v>
      </c>
      <c r="J185">
        <v>-8.0926805048575967E-2</v>
      </c>
      <c r="K185">
        <v>-8.0926805048575967E-2</v>
      </c>
      <c r="L185">
        <v>-8.0926805048575967E-2</v>
      </c>
      <c r="M185">
        <v>-8.059166122054584E-2</v>
      </c>
      <c r="N185">
        <v>-7.5798012669959336E-2</v>
      </c>
      <c r="O185">
        <v>-7.5798012669959336E-2</v>
      </c>
      <c r="P185">
        <v>-7.449690805007092E-2</v>
      </c>
      <c r="Q185">
        <v>-7.5976444771974516E-2</v>
      </c>
      <c r="R185">
        <v>-7.5976444771974516E-2</v>
      </c>
      <c r="S185">
        <v>-7.5079362648772019E-2</v>
      </c>
      <c r="T185">
        <v>-7.5079362648772019E-2</v>
      </c>
      <c r="U185">
        <v>-7.5079362648772019E-2</v>
      </c>
      <c r="V185">
        <v>-7.5476716685939693E-2</v>
      </c>
      <c r="W185">
        <v>-7.5476716685939693E-2</v>
      </c>
      <c r="X185">
        <v>-7.5476716685939693E-2</v>
      </c>
      <c r="Y185">
        <v>-7.2914804409350165E-2</v>
      </c>
      <c r="Z185">
        <v>-7.2914804409350165E-2</v>
      </c>
    </row>
    <row r="186" spans="1:30">
      <c r="A186">
        <v>1983</v>
      </c>
      <c r="B186" t="e">
        <v>#VALUE!</v>
      </c>
      <c r="C186">
        <v>-5.8058359115934155E-2</v>
      </c>
      <c r="D186">
        <v>-0.10618018187210521</v>
      </c>
      <c r="E186">
        <v>-8.1366872630798448E-2</v>
      </c>
      <c r="F186">
        <v>-8.1366872630798448E-2</v>
      </c>
      <c r="G186">
        <v>-8.2352013518284473E-2</v>
      </c>
      <c r="H186">
        <v>-8.4002883496992031E-2</v>
      </c>
      <c r="I186">
        <v>-8.4002883496992031E-2</v>
      </c>
      <c r="J186">
        <v>-8.3963417474663293E-2</v>
      </c>
      <c r="K186">
        <v>-8.3963417474663293E-2</v>
      </c>
      <c r="L186">
        <v>-8.3963417474663293E-2</v>
      </c>
      <c r="M186">
        <v>-8.3798415925860792E-2</v>
      </c>
      <c r="N186">
        <v>-7.83368093328346E-2</v>
      </c>
      <c r="O186">
        <v>-7.83368093328346E-2</v>
      </c>
      <c r="P186">
        <v>-7.6309480858893886E-2</v>
      </c>
      <c r="Q186">
        <v>-7.7485489849966616E-2</v>
      </c>
      <c r="R186">
        <v>-7.7485489849966616E-2</v>
      </c>
      <c r="S186">
        <v>-7.6724655055802837E-2</v>
      </c>
      <c r="T186">
        <v>-7.6724655055802837E-2</v>
      </c>
      <c r="U186">
        <v>-7.6724655055802837E-2</v>
      </c>
      <c r="V186">
        <v>-7.712674804092412E-2</v>
      </c>
      <c r="W186">
        <v>-7.712674804092412E-2</v>
      </c>
      <c r="X186">
        <v>-7.712674804092412E-2</v>
      </c>
      <c r="Y186">
        <v>-7.6826975163097222E-2</v>
      </c>
      <c r="Z186">
        <v>-7.6826975163097222E-2</v>
      </c>
    </row>
    <row r="187" spans="1:30">
      <c r="A187">
        <v>1984</v>
      </c>
      <c r="B187" t="e">
        <v>#VALUE!</v>
      </c>
      <c r="C187">
        <v>-6.1378457567304756E-2</v>
      </c>
      <c r="D187">
        <v>-9.7585816131992242E-2</v>
      </c>
      <c r="E187">
        <v>-8.1835533103785219E-2</v>
      </c>
      <c r="F187">
        <v>-8.1835533103785219E-2</v>
      </c>
      <c r="G187">
        <v>-8.2588607180525297E-2</v>
      </c>
      <c r="H187">
        <v>-8.4355966242414815E-2</v>
      </c>
      <c r="I187">
        <v>-8.4355966242414815E-2</v>
      </c>
      <c r="J187">
        <v>-8.4298850824374161E-2</v>
      </c>
      <c r="K187">
        <v>-8.4298850824374161E-2</v>
      </c>
      <c r="L187">
        <v>-8.4298850824374161E-2</v>
      </c>
      <c r="M187">
        <v>-8.4459723132635167E-2</v>
      </c>
      <c r="N187">
        <v>-7.9132646140445462E-2</v>
      </c>
      <c r="O187">
        <v>-7.9132646140445462E-2</v>
      </c>
      <c r="P187">
        <v>-7.7343067651638009E-2</v>
      </c>
      <c r="Q187">
        <v>-7.845204545866169E-2</v>
      </c>
      <c r="R187">
        <v>-7.845204545866169E-2</v>
      </c>
      <c r="S187">
        <v>-8.0703081953484523E-2</v>
      </c>
      <c r="T187">
        <v>-8.0703081953484523E-2</v>
      </c>
      <c r="U187">
        <v>-8.0703081953484523E-2</v>
      </c>
      <c r="V187">
        <v>-8.1288320844624007E-2</v>
      </c>
      <c r="W187">
        <v>-8.1288320844624007E-2</v>
      </c>
      <c r="X187">
        <v>-8.1288320844624007E-2</v>
      </c>
      <c r="Y187">
        <v>-7.9306537840759472E-2</v>
      </c>
      <c r="Z187">
        <v>-7.9306537840759472E-2</v>
      </c>
      <c r="AA187" s="30">
        <v>-9.0004583368742508E-2</v>
      </c>
      <c r="AB187" s="30">
        <v>-4.1567336987043513E-2</v>
      </c>
      <c r="AC187" s="30">
        <v>-4.637563565633096E-2</v>
      </c>
    </row>
    <row r="188" spans="1:30">
      <c r="A188">
        <v>1985</v>
      </c>
      <c r="B188" t="e">
        <v>#VALUE!</v>
      </c>
      <c r="C188">
        <v>-6.6295400886688838E-2</v>
      </c>
      <c r="D188">
        <v>-9.1270840497202133E-2</v>
      </c>
      <c r="E188">
        <v>-8.7912812318984401E-2</v>
      </c>
      <c r="F188">
        <v>-8.7912812318984401E-2</v>
      </c>
      <c r="G188">
        <v>-8.9868267192325435E-2</v>
      </c>
      <c r="H188">
        <v>-9.1311347955280397E-2</v>
      </c>
      <c r="I188">
        <v>-9.1311347955280397E-2</v>
      </c>
      <c r="J188">
        <v>-9.0757508890360272E-2</v>
      </c>
      <c r="K188">
        <v>-9.0757508890360272E-2</v>
      </c>
      <c r="L188">
        <v>-9.0757508890360272E-2</v>
      </c>
      <c r="M188">
        <v>-9.2034173578718459E-2</v>
      </c>
      <c r="N188">
        <v>-8.6027373113490069E-2</v>
      </c>
      <c r="O188">
        <v>-8.6027373113490069E-2</v>
      </c>
      <c r="P188">
        <v>-8.3553355316667632E-2</v>
      </c>
      <c r="Q188">
        <v>-8.4482414627369384E-2</v>
      </c>
      <c r="R188">
        <v>-8.4482414627369384E-2</v>
      </c>
      <c r="S188">
        <v>-8.6169689642354608E-2</v>
      </c>
      <c r="T188">
        <v>-8.6169689642354608E-2</v>
      </c>
      <c r="U188">
        <v>-8.6169689642354608E-2</v>
      </c>
      <c r="V188">
        <v>-8.6563676434649683E-2</v>
      </c>
      <c r="W188">
        <v>-8.6563676434649683E-2</v>
      </c>
      <c r="X188">
        <v>-8.6563676434649683E-2</v>
      </c>
      <c r="Y188">
        <v>-8.251651985043873E-2</v>
      </c>
      <c r="Z188">
        <v>-8.251651985043873E-2</v>
      </c>
      <c r="AA188" s="30">
        <v>-7.6015600788080784E-2</v>
      </c>
      <c r="AB188" s="30">
        <v>-3.9430475374251484E-2</v>
      </c>
      <c r="AC188" s="30">
        <v>-3.7956580983487753E-2</v>
      </c>
    </row>
    <row r="189" spans="1:30">
      <c r="A189">
        <v>1986</v>
      </c>
      <c r="B189" t="e">
        <v>#VALUE!</v>
      </c>
      <c r="C189">
        <v>-6.6295400886688838E-2</v>
      </c>
      <c r="D189">
        <v>-9.1270840497202133E-2</v>
      </c>
      <c r="E189">
        <v>-8.6297421081076187E-2</v>
      </c>
      <c r="F189">
        <v>-8.6297421081076187E-2</v>
      </c>
      <c r="G189">
        <v>-8.8736694683277273E-2</v>
      </c>
      <c r="H189">
        <v>-9.0163799729495508E-2</v>
      </c>
      <c r="I189">
        <v>-9.0163799729495508E-2</v>
      </c>
      <c r="J189">
        <v>-8.6787234660311796E-2</v>
      </c>
      <c r="K189">
        <v>-8.6787234660311796E-2</v>
      </c>
      <c r="L189">
        <v>-8.6787234660311796E-2</v>
      </c>
      <c r="M189">
        <v>-9.0255660062364407E-2</v>
      </c>
      <c r="N189">
        <v>-8.4947710539481247E-2</v>
      </c>
      <c r="O189">
        <v>-8.4947710539481247E-2</v>
      </c>
      <c r="P189">
        <v>-8.3615611811609147E-2</v>
      </c>
      <c r="Q189">
        <v>-8.4357734339670087E-2</v>
      </c>
      <c r="R189">
        <v>-8.4357734339670087E-2</v>
      </c>
      <c r="S189">
        <v>-8.5715670054957838E-2</v>
      </c>
      <c r="T189">
        <v>-8.5715670054957838E-2</v>
      </c>
      <c r="U189">
        <v>-8.5715670054957838E-2</v>
      </c>
      <c r="V189">
        <v>-8.604074006696838E-2</v>
      </c>
      <c r="W189">
        <v>-8.604074006696838E-2</v>
      </c>
      <c r="X189">
        <v>-8.604074006696838E-2</v>
      </c>
      <c r="Y189">
        <v>-8.5849270706996439E-2</v>
      </c>
      <c r="Z189">
        <v>-8.5849270706996439E-2</v>
      </c>
      <c r="AA189" s="30">
        <v>-7.8556921931866253E-2</v>
      </c>
      <c r="AB189" s="30">
        <v>-5.8484944523248483E-2</v>
      </c>
      <c r="AC189" s="30">
        <v>-5.5135579378354338E-2</v>
      </c>
      <c r="AD189" s="30">
        <v>-0.12050705461484845</v>
      </c>
    </row>
    <row r="190" spans="1:30">
      <c r="A190">
        <v>1987</v>
      </c>
      <c r="B190" t="e">
        <v>#VALUE!</v>
      </c>
      <c r="C190">
        <v>-6.6295400886688838E-2</v>
      </c>
      <c r="D190">
        <v>-9.1270840497202133E-2</v>
      </c>
      <c r="E190">
        <v>-9.0137447685894156E-2</v>
      </c>
      <c r="F190">
        <v>-9.0137447685894156E-2</v>
      </c>
      <c r="G190">
        <v>-9.3525584930679528E-2</v>
      </c>
      <c r="H190">
        <v>-9.4744294776902271E-2</v>
      </c>
      <c r="I190">
        <v>-9.4744294776902271E-2</v>
      </c>
      <c r="J190">
        <v>-9.1145768667850402E-2</v>
      </c>
      <c r="K190">
        <v>-9.1145768667850402E-2</v>
      </c>
      <c r="L190">
        <v>-9.1145768667850402E-2</v>
      </c>
      <c r="M190">
        <v>-9.6738244494318559E-2</v>
      </c>
      <c r="N190">
        <v>-9.0963403990428127E-2</v>
      </c>
      <c r="O190">
        <v>-9.0963403990428127E-2</v>
      </c>
      <c r="P190">
        <v>-9.052415010450221E-2</v>
      </c>
      <c r="Q190">
        <v>-9.1166845466181479E-2</v>
      </c>
      <c r="R190">
        <v>-9.1166845466181479E-2</v>
      </c>
      <c r="S190">
        <v>-9.2264729381779098E-2</v>
      </c>
      <c r="T190">
        <v>-9.2264729381779098E-2</v>
      </c>
      <c r="U190">
        <v>-9.2264729381779098E-2</v>
      </c>
      <c r="V190">
        <v>-9.2462965349469295E-2</v>
      </c>
      <c r="W190">
        <v>-9.2462965349469295E-2</v>
      </c>
      <c r="X190">
        <v>-9.2462965349469295E-2</v>
      </c>
      <c r="Y190">
        <v>-9.1065246577431314E-2</v>
      </c>
      <c r="Z190">
        <v>-9.1065246577431314E-2</v>
      </c>
      <c r="AA190" s="30">
        <v>-8.4608368996023087E-2</v>
      </c>
      <c r="AB190" s="30">
        <v>-6.2010173645887456E-2</v>
      </c>
      <c r="AC190" s="30">
        <v>-5.7687325513784415E-2</v>
      </c>
      <c r="AD190" s="30">
        <v>-0.17048197442699653</v>
      </c>
    </row>
    <row r="191" spans="1:30">
      <c r="A191">
        <v>1988</v>
      </c>
      <c r="B191" t="e">
        <v>#VALUE!</v>
      </c>
      <c r="C191">
        <v>-7.0347848038237348E-2</v>
      </c>
      <c r="D191">
        <v>-9.3449555688874697E-2</v>
      </c>
      <c r="E191">
        <v>-9.2480047487893624E-2</v>
      </c>
      <c r="F191">
        <v>-9.2480047487893624E-2</v>
      </c>
      <c r="G191">
        <v>-9.4517165744898102E-2</v>
      </c>
      <c r="H191">
        <v>-9.5580805577841765E-2</v>
      </c>
      <c r="I191">
        <v>-9.5580805577841765E-2</v>
      </c>
      <c r="J191">
        <v>-9.2563786483993993E-2</v>
      </c>
      <c r="K191">
        <v>-9.2563786483993993E-2</v>
      </c>
      <c r="L191">
        <v>-9.2563786483993993E-2</v>
      </c>
      <c r="M191">
        <v>-9.794827353614155E-2</v>
      </c>
      <c r="N191">
        <v>-9.2533066312981416E-2</v>
      </c>
      <c r="O191">
        <v>-9.2533066312981416E-2</v>
      </c>
      <c r="P191">
        <v>-9.1474458870848596E-2</v>
      </c>
      <c r="Q191">
        <v>-9.3439183088801725E-2</v>
      </c>
      <c r="R191">
        <v>-9.3439183088801725E-2</v>
      </c>
      <c r="S191">
        <v>-9.438072476340309E-2</v>
      </c>
      <c r="T191">
        <v>-9.438072476340309E-2</v>
      </c>
      <c r="U191">
        <v>-9.438072476340309E-2</v>
      </c>
      <c r="V191">
        <v>-9.4530242514628382E-2</v>
      </c>
      <c r="W191">
        <v>-9.4530242514628382E-2</v>
      </c>
      <c r="X191">
        <v>-9.4530242514628382E-2</v>
      </c>
      <c r="Y191">
        <v>-9.1537519764233521E-2</v>
      </c>
      <c r="Z191">
        <v>-9.1537519764233521E-2</v>
      </c>
      <c r="AA191" s="30">
        <v>-0.10167776549767082</v>
      </c>
      <c r="AB191" s="30">
        <v>-0.1013465586011052</v>
      </c>
      <c r="AC191" s="30">
        <v>-0.1007330686801523</v>
      </c>
      <c r="AD191" s="30">
        <v>-0.29243482833976286</v>
      </c>
    </row>
    <row r="192" spans="1:30">
      <c r="A192">
        <v>1989</v>
      </c>
      <c r="B192" t="e">
        <v>#VALUE!</v>
      </c>
      <c r="C192">
        <v>-7.0347848038237348E-2</v>
      </c>
      <c r="D192">
        <v>-9.3449555688874697E-2</v>
      </c>
      <c r="E192">
        <v>-9.412833874841664E-2</v>
      </c>
      <c r="F192">
        <v>-9.412833874841664E-2</v>
      </c>
      <c r="G192">
        <v>-9.5628143143300592E-2</v>
      </c>
      <c r="H192">
        <v>-9.6636092285268815E-2</v>
      </c>
      <c r="I192">
        <v>-9.6636092285268815E-2</v>
      </c>
      <c r="J192">
        <v>-9.3098133302057184E-2</v>
      </c>
      <c r="K192">
        <v>-9.3098133302057184E-2</v>
      </c>
      <c r="L192">
        <v>-9.3098133302057184E-2</v>
      </c>
      <c r="M192">
        <v>-0.10096277765963402</v>
      </c>
      <c r="N192">
        <v>-9.5429906017850952E-2</v>
      </c>
      <c r="O192">
        <v>-9.5429906017850952E-2</v>
      </c>
      <c r="P192">
        <v>-9.6574848328500051E-2</v>
      </c>
      <c r="Q192">
        <v>-9.839972916948625E-2</v>
      </c>
      <c r="R192">
        <v>-9.839972916948625E-2</v>
      </c>
      <c r="S192">
        <v>-9.9202840470311915E-2</v>
      </c>
      <c r="T192">
        <v>-9.9202840470311915E-2</v>
      </c>
      <c r="U192">
        <v>-9.9202840470311915E-2</v>
      </c>
      <c r="V192">
        <v>-9.9283740570722534E-2</v>
      </c>
      <c r="W192">
        <v>-9.9077435686021231E-2</v>
      </c>
      <c r="X192">
        <v>-9.9077435686021231E-2</v>
      </c>
      <c r="Y192">
        <v>-9.4764464337110832E-2</v>
      </c>
      <c r="Z192">
        <v>-9.4764464337110832E-2</v>
      </c>
      <c r="AA192" s="30">
        <v>-0.11113200965660031</v>
      </c>
      <c r="AB192" s="30">
        <v>-0.10881572225446734</v>
      </c>
      <c r="AC192" s="30">
        <v>-9.7077009001580339E-2</v>
      </c>
      <c r="AD192" s="30">
        <v>-0.32280646360349197</v>
      </c>
    </row>
    <row r="193" spans="1:30">
      <c r="A193">
        <v>1990</v>
      </c>
      <c r="B193" t="e">
        <v>#VALUE!</v>
      </c>
      <c r="C193">
        <v>-7.1945797358492491E-2</v>
      </c>
      <c r="D193">
        <v>-9.2410426539851986E-2</v>
      </c>
      <c r="E193">
        <v>-8.9991634354903538E-2</v>
      </c>
      <c r="F193">
        <v>-8.9991634354903538E-2</v>
      </c>
      <c r="G193">
        <v>-9.4531003343819253E-2</v>
      </c>
      <c r="H193">
        <v>-9.548551508049008E-2</v>
      </c>
      <c r="I193">
        <v>-9.548551508049008E-2</v>
      </c>
      <c r="J193">
        <v>-9.4701041544240305E-2</v>
      </c>
      <c r="K193">
        <v>-9.4701041544240305E-2</v>
      </c>
      <c r="L193">
        <v>-9.4701041544240305E-2</v>
      </c>
      <c r="M193">
        <v>-0.1038688306589588</v>
      </c>
      <c r="N193">
        <v>-9.8050383612346192E-2</v>
      </c>
      <c r="O193">
        <v>-9.8050383612346192E-2</v>
      </c>
      <c r="P193">
        <v>-0.10097043288209839</v>
      </c>
      <c r="Q193">
        <v>-0.10261556354292223</v>
      </c>
      <c r="R193">
        <v>-0.10261556354292223</v>
      </c>
      <c r="S193">
        <v>-0.10328436212649938</v>
      </c>
      <c r="T193">
        <v>-0.10328436212649938</v>
      </c>
      <c r="U193">
        <v>-0.10328436212649938</v>
      </c>
      <c r="V193">
        <v>-0.10336618342263038</v>
      </c>
      <c r="W193">
        <v>-0.10315147191435625</v>
      </c>
      <c r="X193">
        <v>-0.10315147191435625</v>
      </c>
      <c r="Y193">
        <v>-9.9305473613919282E-2</v>
      </c>
      <c r="Z193">
        <v>-9.9305473613919282E-2</v>
      </c>
      <c r="AA193" s="30">
        <v>-9.2000852127404165E-2</v>
      </c>
      <c r="AB193" s="30">
        <v>-8.8945264504730726E-2</v>
      </c>
      <c r="AC193" s="30">
        <v>-7.9637466264878554E-2</v>
      </c>
      <c r="AD193" s="30">
        <v>-0.17963300149897399</v>
      </c>
    </row>
    <row r="194" spans="1:30">
      <c r="A194">
        <v>1991</v>
      </c>
      <c r="B194">
        <v>-0.11963153643736135</v>
      </c>
      <c r="C194">
        <v>-7.4965638324877348E-2</v>
      </c>
      <c r="D194">
        <v>-9.4145489610001021E-2</v>
      </c>
      <c r="E194">
        <v>-9.0062424171901134E-2</v>
      </c>
      <c r="F194">
        <v>-9.0062424171901134E-2</v>
      </c>
      <c r="G194">
        <v>-9.4099619250021527E-2</v>
      </c>
      <c r="H194">
        <v>-9.5021849229902977E-2</v>
      </c>
      <c r="I194">
        <v>-9.5021849229902977E-2</v>
      </c>
      <c r="J194">
        <v>-9.8145202572317625E-2</v>
      </c>
      <c r="K194">
        <v>-9.8145202572317625E-2</v>
      </c>
      <c r="L194">
        <v>-9.8145202572317625E-2</v>
      </c>
      <c r="M194">
        <v>-0.11072382157814165</v>
      </c>
      <c r="N194">
        <v>-0.10423952039111239</v>
      </c>
      <c r="O194">
        <v>-0.10423952039111239</v>
      </c>
      <c r="P194">
        <v>-0.1078252280175156</v>
      </c>
      <c r="Q194">
        <v>-0.1093790508470095</v>
      </c>
      <c r="R194">
        <v>-0.1093790508470095</v>
      </c>
      <c r="S194">
        <v>-0.10992392023401309</v>
      </c>
      <c r="T194">
        <v>-0.10992392023401309</v>
      </c>
      <c r="U194">
        <v>-0.10992392023401309</v>
      </c>
      <c r="V194">
        <v>-0.10991017533142533</v>
      </c>
      <c r="W194">
        <v>-0.10966266107529055</v>
      </c>
      <c r="X194">
        <v>-0.10966266107529055</v>
      </c>
      <c r="Y194">
        <v>-0.1049726768697119</v>
      </c>
      <c r="Z194">
        <v>-0.1049726768697119</v>
      </c>
      <c r="AA194" s="30">
        <v>-0.10480809968782867</v>
      </c>
      <c r="AB194" s="30">
        <v>-8.9053190311353392E-2</v>
      </c>
      <c r="AC194" s="30">
        <v>-7.8834586340183255E-2</v>
      </c>
      <c r="AD194" s="30">
        <v>-0.2337428051048005</v>
      </c>
    </row>
    <row r="195" spans="1:30">
      <c r="A195">
        <v>1992</v>
      </c>
      <c r="B195">
        <v>-0.11963153643736135</v>
      </c>
      <c r="C195">
        <v>-7.7636013346849109E-2</v>
      </c>
      <c r="D195">
        <v>-0.10997239739786357</v>
      </c>
      <c r="E195">
        <v>-9.2865731616757263E-2</v>
      </c>
      <c r="F195">
        <v>-9.2865731616757263E-2</v>
      </c>
      <c r="G195">
        <v>-9.7513916799745415E-2</v>
      </c>
      <c r="H195">
        <v>-9.8315431366617023E-2</v>
      </c>
      <c r="I195">
        <v>-9.8315431366617023E-2</v>
      </c>
      <c r="J195">
        <v>-0.10081268310937408</v>
      </c>
      <c r="K195">
        <v>-0.10091369197461453</v>
      </c>
      <c r="L195">
        <v>-0.10091369197461453</v>
      </c>
      <c r="M195">
        <v>-0.11228610462197219</v>
      </c>
      <c r="N195">
        <v>-0.10607952898956297</v>
      </c>
      <c r="O195">
        <v>-0.10607952898956297</v>
      </c>
      <c r="P195">
        <v>-0.11131634272379265</v>
      </c>
      <c r="Q195">
        <v>-0.11273768670314599</v>
      </c>
      <c r="R195">
        <v>-0.11273768670314599</v>
      </c>
      <c r="S195">
        <v>-0.11319631955386777</v>
      </c>
      <c r="T195">
        <v>-0.11319631955386777</v>
      </c>
      <c r="U195">
        <v>-0.11319631955386777</v>
      </c>
      <c r="V195">
        <v>-0.11314173769426816</v>
      </c>
      <c r="W195">
        <v>-0.11289415031262007</v>
      </c>
      <c r="X195">
        <v>-0.11289415031262007</v>
      </c>
      <c r="Y195">
        <v>-0.10727673848440988</v>
      </c>
      <c r="Z195">
        <v>-0.10727673848440988</v>
      </c>
      <c r="AA195" s="30">
        <v>-0.10305154453288112</v>
      </c>
      <c r="AB195" s="30">
        <v>-8.858592703217949E-2</v>
      </c>
      <c r="AC195" s="30">
        <v>-4.9860721111178119E-2</v>
      </c>
      <c r="AD195" s="30">
        <v>-0.20631205895494975</v>
      </c>
    </row>
    <row r="196" spans="1:30">
      <c r="A196">
        <v>1993</v>
      </c>
      <c r="B196">
        <v>-0.11963153643736135</v>
      </c>
      <c r="C196">
        <v>-7.7636013346849109E-2</v>
      </c>
      <c r="D196">
        <v>-0.10997239739786357</v>
      </c>
      <c r="E196">
        <v>-9.0325129003231641E-2</v>
      </c>
      <c r="F196">
        <v>-9.0325129003231641E-2</v>
      </c>
      <c r="G196">
        <v>-9.5636826363293403E-2</v>
      </c>
      <c r="H196">
        <v>-9.6437866543548023E-2</v>
      </c>
      <c r="I196">
        <v>-9.6437866543548023E-2</v>
      </c>
      <c r="J196">
        <v>-9.9258317568907684E-2</v>
      </c>
      <c r="K196">
        <v>-0.10139530080366665</v>
      </c>
      <c r="L196">
        <v>-0.10139530080366665</v>
      </c>
      <c r="M196">
        <v>-0.11295058818290094</v>
      </c>
      <c r="N196">
        <v>-0.10679765985563283</v>
      </c>
      <c r="O196">
        <v>-0.1067661259549596</v>
      </c>
      <c r="P196">
        <v>-0.11045360328846932</v>
      </c>
      <c r="Q196">
        <v>-0.11180438012721305</v>
      </c>
      <c r="R196">
        <v>-0.11180438012721305</v>
      </c>
      <c r="S196">
        <v>-0.11225133922969344</v>
      </c>
      <c r="T196">
        <v>-0.11225133922969344</v>
      </c>
      <c r="U196">
        <v>-0.11225133922969344</v>
      </c>
      <c r="V196">
        <v>-0.11225914065972298</v>
      </c>
      <c r="W196">
        <v>-0.11202925365036931</v>
      </c>
      <c r="X196">
        <v>-0.11202925365036931</v>
      </c>
      <c r="Y196">
        <v>-0.10692353322576365</v>
      </c>
      <c r="Z196">
        <v>-0.10692353322576365</v>
      </c>
      <c r="AA196" s="30">
        <v>-0.16463313840748051</v>
      </c>
      <c r="AB196" s="30">
        <v>-8.5366152869116418E-2</v>
      </c>
      <c r="AC196" s="30">
        <v>-8.6510994802105778E-2</v>
      </c>
      <c r="AD196" s="30">
        <v>-0.40996249252913453</v>
      </c>
    </row>
    <row r="197" spans="1:30">
      <c r="A197">
        <v>1994</v>
      </c>
      <c r="B197">
        <v>-0.11963153643736135</v>
      </c>
      <c r="C197">
        <v>-7.7636013346849109E-2</v>
      </c>
      <c r="D197">
        <v>-0.10997239739786357</v>
      </c>
      <c r="E197">
        <v>-8.6417624235416324E-2</v>
      </c>
      <c r="F197">
        <v>-8.6417624235416324E-2</v>
      </c>
      <c r="G197">
        <v>-9.5273835320831113E-2</v>
      </c>
      <c r="H197">
        <v>-9.6014665616079631E-2</v>
      </c>
      <c r="I197">
        <v>-9.6014665616079631E-2</v>
      </c>
      <c r="J197">
        <v>-9.9795983051096826E-2</v>
      </c>
      <c r="K197">
        <v>-0.10177765530178462</v>
      </c>
      <c r="L197">
        <v>-0.10177765530178462</v>
      </c>
      <c r="M197">
        <v>-0.11378647108679862</v>
      </c>
      <c r="N197">
        <v>-0.10790996829797139</v>
      </c>
      <c r="O197">
        <v>-0.10787514184123859</v>
      </c>
      <c r="P197">
        <v>-0.11342597990294512</v>
      </c>
      <c r="Q197">
        <v>-0.11470455264076274</v>
      </c>
      <c r="R197">
        <v>-0.11470455264076274</v>
      </c>
      <c r="S197">
        <v>-0.11496542591011172</v>
      </c>
      <c r="T197">
        <v>-0.11496542591011172</v>
      </c>
      <c r="U197">
        <v>-0.1157528101188845</v>
      </c>
      <c r="V197">
        <v>-0.11571332519884669</v>
      </c>
      <c r="W197">
        <v>-0.11547704517079338</v>
      </c>
      <c r="X197">
        <v>-0.11547704517079338</v>
      </c>
      <c r="Y197">
        <v>-0.10944981211887128</v>
      </c>
      <c r="Z197">
        <v>-0.10944981211887128</v>
      </c>
      <c r="AA197" s="30">
        <v>-0.1801910963232719</v>
      </c>
      <c r="AB197" s="30">
        <v>-9.2704748401986059E-2</v>
      </c>
      <c r="AC197" s="30">
        <v>-8.6128355714413907E-2</v>
      </c>
      <c r="AD197" s="30">
        <v>-0.4284158918047789</v>
      </c>
    </row>
    <row r="198" spans="1:30">
      <c r="A198">
        <v>1995</v>
      </c>
      <c r="B198">
        <v>-0.11963153643736135</v>
      </c>
      <c r="C198">
        <v>-8.5849391039455991E-2</v>
      </c>
      <c r="D198">
        <v>-0.11408707304825971</v>
      </c>
      <c r="E198">
        <v>-8.7581984784375955E-2</v>
      </c>
      <c r="F198">
        <v>-8.7581984784375955E-2</v>
      </c>
      <c r="G198">
        <v>-9.5903872629344966E-2</v>
      </c>
      <c r="H198">
        <v>-9.6611870406387412E-2</v>
      </c>
      <c r="I198">
        <v>-9.6611870406387412E-2</v>
      </c>
      <c r="J198">
        <v>-0.10014290163005046</v>
      </c>
      <c r="K198">
        <v>-0.10204704846535484</v>
      </c>
      <c r="L198">
        <v>-0.10204704846535484</v>
      </c>
      <c r="M198">
        <v>-0.11595357690989982</v>
      </c>
      <c r="N198">
        <v>-0.11001618847447314</v>
      </c>
      <c r="O198">
        <v>-0.10997294677800529</v>
      </c>
      <c r="P198">
        <v>-0.11581368968656169</v>
      </c>
      <c r="Q198">
        <v>-0.11703314653134045</v>
      </c>
      <c r="R198">
        <v>-0.1170398786652348</v>
      </c>
      <c r="S198">
        <v>-0.11725036791321675</v>
      </c>
      <c r="T198">
        <v>-0.11725036791321675</v>
      </c>
      <c r="U198">
        <v>-0.11800397541433216</v>
      </c>
      <c r="V198">
        <v>-0.11943608705972297</v>
      </c>
      <c r="W198">
        <v>-0.11953237373670378</v>
      </c>
      <c r="X198">
        <v>-0.11953237373670378</v>
      </c>
      <c r="Y198">
        <v>-0.11196628019340193</v>
      </c>
      <c r="Z198">
        <v>-0.11196628019340193</v>
      </c>
      <c r="AA198" s="30">
        <v>-0.12966839631331128</v>
      </c>
      <c r="AB198" s="30">
        <v>-9.8170691045818104E-2</v>
      </c>
      <c r="AC198" s="30">
        <v>-9.0968974794396806E-2</v>
      </c>
      <c r="AD198" s="30">
        <v>-0.24611180473160987</v>
      </c>
    </row>
    <row r="199" spans="1:30">
      <c r="A199">
        <v>1996</v>
      </c>
      <c r="B199">
        <v>-0.11963153643736135</v>
      </c>
      <c r="C199">
        <v>-8.5849391039455991E-2</v>
      </c>
      <c r="D199">
        <v>-0.11408707304825971</v>
      </c>
      <c r="E199">
        <v>-8.7677928757115442E-2</v>
      </c>
      <c r="F199">
        <v>-8.7677928757115442E-2</v>
      </c>
      <c r="G199">
        <v>-9.5965603310359748E-2</v>
      </c>
      <c r="H199">
        <v>-9.6648055639737995E-2</v>
      </c>
      <c r="I199">
        <v>-9.6648055639737995E-2</v>
      </c>
      <c r="J199">
        <v>-0.10144999943139454</v>
      </c>
      <c r="K199">
        <v>-0.1032700442529102</v>
      </c>
      <c r="L199">
        <v>-0.1032700442529102</v>
      </c>
      <c r="M199">
        <v>-0.11832788314204445</v>
      </c>
      <c r="N199">
        <v>-0.11180002565693514</v>
      </c>
      <c r="O199">
        <v>-0.11175138653872008</v>
      </c>
      <c r="P199">
        <v>-0.11706567320663763</v>
      </c>
      <c r="Q199">
        <v>-0.11916259167791277</v>
      </c>
      <c r="R199">
        <v>-0.11962469774347551</v>
      </c>
      <c r="S199">
        <v>-0.11954632493265438</v>
      </c>
      <c r="T199">
        <v>-0.11954632493265438</v>
      </c>
      <c r="U199">
        <v>-0.12025666815799119</v>
      </c>
      <c r="V199">
        <v>-0.12158668180365351</v>
      </c>
      <c r="W199">
        <v>-0.12166275795400416</v>
      </c>
      <c r="X199">
        <v>-0.12166275795400416</v>
      </c>
      <c r="Y199">
        <v>-0.11333140559663613</v>
      </c>
      <c r="Z199">
        <v>-0.1131523382645474</v>
      </c>
      <c r="AA199" s="30">
        <v>-0.12112560990454069</v>
      </c>
      <c r="AB199" s="30">
        <v>-9.9711993532932586E-2</v>
      </c>
      <c r="AC199" s="30">
        <v>-9.0102062619251244E-2</v>
      </c>
      <c r="AD199" s="30">
        <v>-0.20777177902415489</v>
      </c>
    </row>
    <row r="200" spans="1:30">
      <c r="A200">
        <v>1997</v>
      </c>
      <c r="B200">
        <v>-0.10873564414790426</v>
      </c>
      <c r="C200">
        <v>-8.6819447512426207E-2</v>
      </c>
      <c r="D200">
        <v>-0.11320493140698606</v>
      </c>
      <c r="E200">
        <v>-8.6776224135051483E-2</v>
      </c>
      <c r="F200">
        <v>-8.674569034533286E-2</v>
      </c>
      <c r="G200">
        <v>-9.8367957662058192E-2</v>
      </c>
      <c r="H200">
        <v>-9.8981062598534786E-2</v>
      </c>
      <c r="I200">
        <v>-9.8981062598534786E-2</v>
      </c>
      <c r="J200">
        <v>-0.10356000491786721</v>
      </c>
      <c r="K200">
        <v>-0.10566407880648432</v>
      </c>
      <c r="L200">
        <v>-0.10566407880648432</v>
      </c>
      <c r="M200">
        <v>-0.1198406816005505</v>
      </c>
      <c r="N200">
        <v>-0.11351074251010784</v>
      </c>
      <c r="O200">
        <v>-0.11345811176550114</v>
      </c>
      <c r="P200">
        <v>-0.11887294565459516</v>
      </c>
      <c r="Q200">
        <v>-0.12082798939861616</v>
      </c>
      <c r="R200">
        <v>-0.12124851416791838</v>
      </c>
      <c r="S200">
        <v>-0.12068681667493331</v>
      </c>
      <c r="T200">
        <v>-0.12068681667493331</v>
      </c>
      <c r="U200">
        <v>-0.12134566346279119</v>
      </c>
      <c r="V200">
        <v>-0.12257081250296653</v>
      </c>
      <c r="W200">
        <v>-0.1225712446903211</v>
      </c>
      <c r="X200">
        <v>-0.1225712446903211</v>
      </c>
      <c r="Y200">
        <v>-0.1151296605893648</v>
      </c>
      <c r="Z200">
        <v>-0.11495307805304278</v>
      </c>
      <c r="AA200" s="30">
        <v>-0.10604429849791375</v>
      </c>
      <c r="AB200" s="30">
        <v>-0.10211502934355643</v>
      </c>
      <c r="AC200" s="30">
        <v>-8.8081518526835989E-2</v>
      </c>
      <c r="AD200" s="30">
        <v>-0.15895488562387128</v>
      </c>
    </row>
    <row r="201" spans="1:30">
      <c r="A201">
        <v>1998</v>
      </c>
      <c r="B201">
        <v>-0.10873564414790426</v>
      </c>
      <c r="C201">
        <v>-7.6508459831529541E-2</v>
      </c>
      <c r="D201">
        <v>-9.8275273178407452E-2</v>
      </c>
      <c r="E201">
        <v>-8.4254586998720904E-2</v>
      </c>
      <c r="F201">
        <v>-8.4255847657204397E-2</v>
      </c>
      <c r="G201">
        <v>-9.723094808863475E-2</v>
      </c>
      <c r="H201">
        <v>-9.7945938053929371E-2</v>
      </c>
      <c r="I201">
        <v>-9.7945938053929371E-2</v>
      </c>
      <c r="J201">
        <v>-0.10569053247744142</v>
      </c>
      <c r="K201">
        <v>-0.107618955589316</v>
      </c>
      <c r="L201">
        <v>-0.107618955589316</v>
      </c>
      <c r="M201">
        <v>-0.12375612251193435</v>
      </c>
      <c r="N201">
        <v>-0.11680710579787545</v>
      </c>
      <c r="O201">
        <v>-0.11674527204192253</v>
      </c>
      <c r="P201">
        <v>-0.12351336793414114</v>
      </c>
      <c r="Q201">
        <v>-0.12534655428896757</v>
      </c>
      <c r="R201">
        <v>-0.12571389540935474</v>
      </c>
      <c r="S201">
        <v>-0.1249556886585913</v>
      </c>
      <c r="T201">
        <v>-0.1249556886585913</v>
      </c>
      <c r="U201">
        <v>-0.12557485047532846</v>
      </c>
      <c r="V201">
        <v>-0.12738272076506463</v>
      </c>
      <c r="W201">
        <v>-0.12734137085570485</v>
      </c>
      <c r="X201">
        <v>-0.12734137085570485</v>
      </c>
      <c r="Y201">
        <v>-0.11922479441836786</v>
      </c>
      <c r="Z201">
        <v>-0.11904264204110904</v>
      </c>
      <c r="AA201" s="30">
        <v>-0.14974204119700563</v>
      </c>
      <c r="AB201" s="30">
        <v>-9.8042793324070732E-2</v>
      </c>
      <c r="AC201" s="30">
        <v>-8.9446867616030712E-2</v>
      </c>
      <c r="AD201" s="30">
        <v>-0.25632457033150169</v>
      </c>
    </row>
    <row r="202" spans="1:30">
      <c r="A202">
        <v>1999</v>
      </c>
      <c r="B202">
        <v>-0.10873564414790426</v>
      </c>
      <c r="C202">
        <v>-7.8199804234035164E-2</v>
      </c>
      <c r="D202">
        <v>-9.9347783635618137E-2</v>
      </c>
      <c r="E202">
        <v>-8.0541850136838122E-2</v>
      </c>
      <c r="F202">
        <v>-8.0582606312154637E-2</v>
      </c>
      <c r="G202">
        <v>-9.3411425375099166E-2</v>
      </c>
      <c r="H202">
        <v>-9.4128888879852823E-2</v>
      </c>
      <c r="I202">
        <v>-9.4128888879852823E-2</v>
      </c>
      <c r="J202">
        <v>-0.10679393912631741</v>
      </c>
      <c r="K202">
        <v>-0.10857370547106504</v>
      </c>
      <c r="L202">
        <v>-0.10857370547106504</v>
      </c>
      <c r="M202">
        <v>-0.12575555670659455</v>
      </c>
      <c r="N202">
        <v>-0.11886298614660806</v>
      </c>
      <c r="O202">
        <v>-0.11879787729265134</v>
      </c>
      <c r="P202">
        <v>-0.12544622336489775</v>
      </c>
      <c r="Q202">
        <v>-0.12716607679765168</v>
      </c>
      <c r="R202">
        <v>-0.12825244816732584</v>
      </c>
      <c r="S202">
        <v>-0.12739611246918625</v>
      </c>
      <c r="T202">
        <v>-0.12739611246918625</v>
      </c>
      <c r="U202">
        <v>-0.12797871063094601</v>
      </c>
      <c r="V202">
        <v>-0.12966402707132285</v>
      </c>
      <c r="W202">
        <v>-0.12960645376703461</v>
      </c>
      <c r="X202">
        <v>-0.12960645376703461</v>
      </c>
      <c r="Y202">
        <v>-0.12062576900171884</v>
      </c>
      <c r="Z202">
        <v>-0.12044904802068301</v>
      </c>
      <c r="AA202" s="30">
        <v>-0.14329168275307624</v>
      </c>
      <c r="AB202" s="30">
        <v>-0.1006332273310474</v>
      </c>
      <c r="AC202" s="30">
        <v>-8.5015737845137607E-2</v>
      </c>
      <c r="AD202" s="30">
        <v>-0.23117869331559826</v>
      </c>
    </row>
    <row r="203" spans="1:30">
      <c r="A203">
        <v>2000</v>
      </c>
      <c r="B203">
        <v>-0.10873564414790426</v>
      </c>
      <c r="C203">
        <v>-7.8199804234035164E-2</v>
      </c>
      <c r="D203">
        <v>-9.9347783635618137E-2</v>
      </c>
      <c r="E203">
        <v>-7.7993348643288773E-2</v>
      </c>
      <c r="F203">
        <v>-7.8056842577032604E-2</v>
      </c>
      <c r="G203">
        <v>-9.0835173389633761E-2</v>
      </c>
      <c r="H203">
        <v>-9.2271979325264097E-2</v>
      </c>
      <c r="I203">
        <v>-9.2271979325264097E-2</v>
      </c>
      <c r="J203">
        <v>-0.10764712768392981</v>
      </c>
      <c r="K203">
        <v>-0.10932080775497599</v>
      </c>
      <c r="L203">
        <v>-0.10932080775497599</v>
      </c>
      <c r="M203">
        <v>-0.12456051881677854</v>
      </c>
      <c r="N203">
        <v>-0.11880975990689746</v>
      </c>
      <c r="O203">
        <v>-0.11874935682909438</v>
      </c>
      <c r="P203">
        <v>-0.12493544656557976</v>
      </c>
      <c r="Q203">
        <v>-0.12655643783226833</v>
      </c>
      <c r="R203">
        <v>-0.12758302559664758</v>
      </c>
      <c r="S203">
        <v>-0.1265002203555029</v>
      </c>
      <c r="T203">
        <v>-0.1265002203555029</v>
      </c>
      <c r="U203">
        <v>-0.12704768961933832</v>
      </c>
      <c r="V203">
        <v>-0.12995094772815574</v>
      </c>
      <c r="W203">
        <v>-0.12988529323784592</v>
      </c>
      <c r="X203">
        <v>-0.12988529323784592</v>
      </c>
      <c r="Y203">
        <v>-0.12157836116168319</v>
      </c>
      <c r="Z203">
        <v>-0.12141011141131797</v>
      </c>
      <c r="AA203" s="30">
        <v>-0.17376961013356362</v>
      </c>
      <c r="AB203" s="30">
        <v>-9.9264519458893474E-2</v>
      </c>
      <c r="AC203" s="30">
        <v>-8.7710774741948772E-2</v>
      </c>
      <c r="AD203" s="30">
        <v>-0.28614683803461038</v>
      </c>
    </row>
    <row r="204" spans="1:30">
      <c r="A204">
        <v>2001</v>
      </c>
      <c r="B204">
        <v>-0.10873564414790426</v>
      </c>
      <c r="C204">
        <v>-7.7693462851029071E-2</v>
      </c>
      <c r="D204">
        <v>-9.7270103058192836E-2</v>
      </c>
      <c r="E204">
        <v>-8.4175502171117356E-2</v>
      </c>
      <c r="F204">
        <v>-8.1858589313864361E-2</v>
      </c>
      <c r="G204">
        <v>-9.3079665221310393E-2</v>
      </c>
      <c r="H204">
        <v>-9.4386030167186719E-2</v>
      </c>
      <c r="I204">
        <v>-9.4386030167186719E-2</v>
      </c>
      <c r="J204">
        <v>-0.10845366259864764</v>
      </c>
      <c r="K204">
        <v>-0.11000270978099291</v>
      </c>
      <c r="L204">
        <v>-0.11000270978099291</v>
      </c>
      <c r="M204">
        <v>-0.12639785164583528</v>
      </c>
      <c r="N204">
        <v>-0.12146526175191652</v>
      </c>
      <c r="O204">
        <v>-0.12139956876910596</v>
      </c>
      <c r="P204">
        <v>-0.1265139993669897</v>
      </c>
      <c r="Q204">
        <v>-0.1280016722179157</v>
      </c>
      <c r="R204">
        <v>-0.1289394977155961</v>
      </c>
      <c r="S204">
        <v>-0.12790983948872192</v>
      </c>
      <c r="T204">
        <v>-0.12790983948872192</v>
      </c>
      <c r="U204">
        <v>-0.12841421017813603</v>
      </c>
      <c r="V204">
        <v>-0.13123962617493534</v>
      </c>
      <c r="W204">
        <v>-0.13116947692521452</v>
      </c>
      <c r="X204">
        <v>-0.13116947692521452</v>
      </c>
      <c r="Y204">
        <v>-0.12127169406676719</v>
      </c>
      <c r="Z204">
        <v>-0.12112096619895618</v>
      </c>
      <c r="AA204" s="30">
        <v>-0.15121051813876185</v>
      </c>
      <c r="AB204" s="30">
        <v>-0.10094142289065433</v>
      </c>
      <c r="AC204" s="30">
        <v>-5.9611729582910944E-2</v>
      </c>
      <c r="AD204" s="30">
        <v>-0.23183744136799744</v>
      </c>
    </row>
    <row r="205" spans="1:30">
      <c r="A205">
        <v>2002</v>
      </c>
      <c r="B205">
        <v>-8.4302913637333221E-2</v>
      </c>
      <c r="C205">
        <v>-7.5183481938875807E-2</v>
      </c>
      <c r="D205">
        <v>-8.9670705847453402E-2</v>
      </c>
      <c r="E205">
        <v>-8.2165553402992142E-2</v>
      </c>
      <c r="F205">
        <v>-8.2011736595074103E-2</v>
      </c>
      <c r="G205">
        <v>-9.2807350134219591E-2</v>
      </c>
      <c r="H205">
        <v>-9.3922390910213371E-2</v>
      </c>
      <c r="I205">
        <v>-9.3922390910213371E-2</v>
      </c>
      <c r="J205">
        <v>-0.10653950013552071</v>
      </c>
      <c r="K205">
        <v>-0.1079012853970005</v>
      </c>
      <c r="L205">
        <v>-0.1079012853970005</v>
      </c>
      <c r="M205">
        <v>-0.12588083891007418</v>
      </c>
      <c r="N205">
        <v>-0.12139909397186599</v>
      </c>
      <c r="O205">
        <v>-0.12134134335544533</v>
      </c>
      <c r="P205">
        <v>-0.12635842208098769</v>
      </c>
      <c r="Q205">
        <v>-0.12770343270262763</v>
      </c>
      <c r="R205">
        <v>-0.12855274990681054</v>
      </c>
      <c r="S205">
        <v>-0.13008265528744223</v>
      </c>
      <c r="T205">
        <v>-0.13008265528744223</v>
      </c>
      <c r="U205">
        <v>-0.13054024354677229</v>
      </c>
      <c r="V205">
        <v>-0.1339964354087323</v>
      </c>
      <c r="W205">
        <v>-0.13434669845997138</v>
      </c>
      <c r="X205">
        <v>-0.13434669845997138</v>
      </c>
      <c r="Y205">
        <v>-0.12379998174821927</v>
      </c>
      <c r="Z205">
        <v>-0.12365462880550737</v>
      </c>
      <c r="AA205" s="30">
        <v>-0.15362860347380092</v>
      </c>
      <c r="AB205" s="30">
        <v>-9.823908240405177E-2</v>
      </c>
      <c r="AC205" s="30">
        <v>-8.3727317119229761E-2</v>
      </c>
      <c r="AD205" s="30">
        <v>-0.23049824548035125</v>
      </c>
    </row>
    <row r="206" spans="1:30">
      <c r="A206">
        <v>2003</v>
      </c>
      <c r="B206">
        <v>-8.4302913637333221E-2</v>
      </c>
      <c r="C206">
        <v>-7.4195960755568335E-2</v>
      </c>
      <c r="D206">
        <v>-8.7800141805886689E-2</v>
      </c>
      <c r="E206">
        <v>-8.4087299150906736E-2</v>
      </c>
      <c r="F206">
        <v>-8.3830604306568191E-2</v>
      </c>
      <c r="G206">
        <v>-9.7676922004377387E-2</v>
      </c>
      <c r="H206">
        <v>-9.8695712872069352E-2</v>
      </c>
      <c r="I206">
        <v>-9.8695712872069352E-2</v>
      </c>
      <c r="J206">
        <v>-0.11217460308938809</v>
      </c>
      <c r="K206">
        <v>-0.11340240441726146</v>
      </c>
      <c r="L206">
        <v>-0.11340240441726146</v>
      </c>
      <c r="M206">
        <v>-0.13127032753354073</v>
      </c>
      <c r="N206">
        <v>-0.12693038598513373</v>
      </c>
      <c r="O206">
        <v>-0.12685654086782672</v>
      </c>
      <c r="P206">
        <v>-0.13107179692938986</v>
      </c>
      <c r="Q206">
        <v>-0.13234284471874103</v>
      </c>
      <c r="R206">
        <v>-0.13313229463273313</v>
      </c>
      <c r="S206">
        <v>-0.13387841414856683</v>
      </c>
      <c r="T206">
        <v>-0.13387841414856683</v>
      </c>
      <c r="U206">
        <v>-0.13430768107764013</v>
      </c>
      <c r="V206">
        <v>-0.13862066977005316</v>
      </c>
      <c r="W206">
        <v>-0.13891791746169813</v>
      </c>
      <c r="X206">
        <v>-0.13891791746169813</v>
      </c>
      <c r="Y206">
        <v>-0.12991141686672514</v>
      </c>
      <c r="Z206">
        <v>-0.12976154086153413</v>
      </c>
      <c r="AA206" s="30">
        <v>-0.12693028460478373</v>
      </c>
      <c r="AB206" s="30">
        <v>-9.9457938657143696E-2</v>
      </c>
      <c r="AC206" s="30">
        <v>-8.5030752800239751E-2</v>
      </c>
      <c r="AD206" s="30">
        <v>-0.17572911457879048</v>
      </c>
    </row>
    <row r="207" spans="1:30">
      <c r="A207">
        <v>2004</v>
      </c>
      <c r="B207">
        <v>-8.4302913637333221E-2</v>
      </c>
      <c r="C207">
        <v>-8.012165772662494E-2</v>
      </c>
      <c r="D207">
        <v>-9.2983623870534826E-2</v>
      </c>
      <c r="E207">
        <v>-8.850953566174935E-2</v>
      </c>
      <c r="F207">
        <v>-8.767064458650542E-2</v>
      </c>
      <c r="G207">
        <v>-9.8733561747087251E-2</v>
      </c>
      <c r="H207">
        <v>-9.9477745405317619E-2</v>
      </c>
      <c r="I207">
        <v>-9.9477745405317619E-2</v>
      </c>
      <c r="J207">
        <v>-0.11214724206150217</v>
      </c>
      <c r="K207">
        <v>-0.11314753893086671</v>
      </c>
      <c r="L207">
        <v>-0.11314753893086671</v>
      </c>
      <c r="M207">
        <v>-0.1309150039922663</v>
      </c>
      <c r="N207">
        <v>-0.12680137118126589</v>
      </c>
      <c r="O207">
        <v>-0.1266581570535793</v>
      </c>
      <c r="P207">
        <v>-0.13211037428892447</v>
      </c>
      <c r="Q207">
        <v>-0.1332600568290252</v>
      </c>
      <c r="R207">
        <v>-0.1339720922319948</v>
      </c>
      <c r="S207">
        <v>-0.13526702181941253</v>
      </c>
      <c r="T207">
        <v>-0.13526702181941253</v>
      </c>
      <c r="U207">
        <v>-0.13565378859291866</v>
      </c>
      <c r="V207">
        <v>-0.13820244654340885</v>
      </c>
      <c r="W207">
        <v>-0.13809616219394827</v>
      </c>
      <c r="X207">
        <v>-0.13809616219394827</v>
      </c>
      <c r="Y207">
        <v>-0.12968132941091126</v>
      </c>
      <c r="Z207">
        <v>-0.12955034293557743</v>
      </c>
      <c r="AA207" s="30">
        <v>-0.1429909991829269</v>
      </c>
      <c r="AB207" s="30">
        <v>-9.663818875569552E-2</v>
      </c>
      <c r="AC207" s="30">
        <v>-7.2510982911718536E-2</v>
      </c>
      <c r="AD207" s="30">
        <v>-0.20301159142092973</v>
      </c>
    </row>
    <row r="208" spans="1:30">
      <c r="A208">
        <v>2005</v>
      </c>
      <c r="B208">
        <v>-8.4317775460516775E-2</v>
      </c>
      <c r="C208">
        <v>-8.4725065266062716E-2</v>
      </c>
      <c r="D208">
        <v>-9.6658868758054961E-2</v>
      </c>
      <c r="E208">
        <v>-9.1415606239224956E-2</v>
      </c>
      <c r="F208">
        <v>-9.0526928758580372E-2</v>
      </c>
      <c r="G208">
        <v>-9.9953204358726344E-2</v>
      </c>
      <c r="H208">
        <v>-0.10062360804644865</v>
      </c>
      <c r="I208">
        <v>-0.10116653234423623</v>
      </c>
      <c r="J208">
        <v>-0.11534022699086932</v>
      </c>
      <c r="K208">
        <v>-0.11623885249710897</v>
      </c>
      <c r="L208">
        <v>-0.11623885249710897</v>
      </c>
      <c r="M208">
        <v>-0.1341920292313592</v>
      </c>
      <c r="N208">
        <v>-0.12861020937417533</v>
      </c>
      <c r="O208">
        <v>-0.12829997799105974</v>
      </c>
      <c r="P208">
        <v>-0.13490686536163143</v>
      </c>
      <c r="Q208">
        <v>-0.13594400985276367</v>
      </c>
      <c r="R208">
        <v>-0.13658026356571762</v>
      </c>
      <c r="S208">
        <v>-0.13822913407566029</v>
      </c>
      <c r="T208">
        <v>-0.13822913407566029</v>
      </c>
      <c r="U208">
        <v>-0.13858042731684439</v>
      </c>
      <c r="V208">
        <v>-0.14107866688917892</v>
      </c>
      <c r="W208">
        <v>-0.14103779503501424</v>
      </c>
      <c r="X208">
        <v>-0.14103779503501424</v>
      </c>
      <c r="Y208">
        <v>-0.13262861267895898</v>
      </c>
      <c r="Z208">
        <v>-0.13247900090166798</v>
      </c>
      <c r="AA208" s="30">
        <v>-0.13509934568381987</v>
      </c>
      <c r="AB208" s="30">
        <v>-9.8625882608715854E-2</v>
      </c>
      <c r="AC208" s="30">
        <v>-6.7072047860587292E-2</v>
      </c>
      <c r="AD208" s="30">
        <v>-0.18577121057249668</v>
      </c>
    </row>
    <row r="209" spans="1:30">
      <c r="A209">
        <v>2006</v>
      </c>
      <c r="B209">
        <v>-7.1429652445521574E-2</v>
      </c>
      <c r="C209">
        <v>-6.4100194720634218E-2</v>
      </c>
      <c r="D209">
        <v>-7.3382047087544588E-2</v>
      </c>
      <c r="E209">
        <v>-8.647543521082024E-2</v>
      </c>
      <c r="F209">
        <v>-8.3523141625115982E-2</v>
      </c>
      <c r="G209">
        <v>-9.4536956715199794E-2</v>
      </c>
      <c r="H209">
        <v>-9.5404748834533426E-2</v>
      </c>
      <c r="I209">
        <v>-9.5894906633167576E-2</v>
      </c>
      <c r="J209">
        <v>-0.11053572702832426</v>
      </c>
      <c r="K209">
        <v>-0.11137367751458671</v>
      </c>
      <c r="L209">
        <v>-0.11137367751458671</v>
      </c>
      <c r="M209">
        <v>-0.12951119092793162</v>
      </c>
      <c r="N209">
        <v>-0.12705227251482432</v>
      </c>
      <c r="O209">
        <v>-0.12685015874010586</v>
      </c>
      <c r="P209">
        <v>-0.13459077619684112</v>
      </c>
      <c r="Q209">
        <v>-0.13549942956076599</v>
      </c>
      <c r="R209">
        <v>-0.13605811092424924</v>
      </c>
      <c r="S209">
        <v>-0.1378398198685602</v>
      </c>
      <c r="T209">
        <v>-0.1378398198685602</v>
      </c>
      <c r="U209">
        <v>-0.1381470597268053</v>
      </c>
      <c r="V209">
        <v>-0.14075372231417871</v>
      </c>
      <c r="W209">
        <v>-0.14072167332072938</v>
      </c>
      <c r="X209">
        <v>-0.14072167332072938</v>
      </c>
      <c r="Y209">
        <v>-0.13331129551277565</v>
      </c>
      <c r="Z209">
        <v>-0.13318023614653185</v>
      </c>
      <c r="AA209" s="30">
        <v>-0.12595372431796859</v>
      </c>
      <c r="AB209" s="30">
        <v>-9.445123781719178E-2</v>
      </c>
      <c r="AC209" s="30">
        <v>-6.5770596300493422E-2</v>
      </c>
      <c r="AD209" s="30">
        <v>-0.16699141914757332</v>
      </c>
    </row>
    <row r="210" spans="1:30">
      <c r="A210">
        <v>2007</v>
      </c>
      <c r="B210">
        <v>-9.0935906633793584E-2</v>
      </c>
      <c r="C210">
        <v>-6.8732275114239738E-2</v>
      </c>
      <c r="D210">
        <v>-7.7314017707156513E-2</v>
      </c>
      <c r="E210">
        <v>-8.5925506790393347E-2</v>
      </c>
      <c r="F210">
        <v>-8.3534998930829385E-2</v>
      </c>
      <c r="G210">
        <v>-9.565682007280274E-2</v>
      </c>
      <c r="H210">
        <v>-9.6414046974136469E-2</v>
      </c>
      <c r="I210">
        <v>-9.6856231024923134E-2</v>
      </c>
      <c r="J210">
        <v>-0.10973509482600852</v>
      </c>
      <c r="K210">
        <v>-0.11050696238346569</v>
      </c>
      <c r="L210">
        <v>-0.11050696238346569</v>
      </c>
      <c r="M210">
        <v>-0.1299839891928416</v>
      </c>
      <c r="N210">
        <v>-0.12940485393457346</v>
      </c>
      <c r="O210">
        <v>-0.129361124769094</v>
      </c>
      <c r="P210">
        <v>-0.13697658111469624</v>
      </c>
      <c r="Q210">
        <v>-0.13779954594006671</v>
      </c>
      <c r="R210">
        <v>-0.13830136077114119</v>
      </c>
      <c r="S210">
        <v>-0.14018022223834015</v>
      </c>
      <c r="T210">
        <v>-0.14018022223834015</v>
      </c>
      <c r="U210">
        <v>-0.14045829321859404</v>
      </c>
      <c r="V210">
        <v>-0.14408971470552201</v>
      </c>
      <c r="W210">
        <v>-0.1434645517112747</v>
      </c>
      <c r="X210">
        <v>-0.1434645517112747</v>
      </c>
      <c r="Y210">
        <v>-0.13663167176366564</v>
      </c>
      <c r="Z210">
        <v>-0.1366997024448936</v>
      </c>
      <c r="AA210" s="30">
        <v>-0.133338005274653</v>
      </c>
      <c r="AB210" s="30">
        <v>-9.0793198982902612E-2</v>
      </c>
      <c r="AC210" s="30">
        <v>-6.8657465731111311E-2</v>
      </c>
      <c r="AD210" s="30">
        <v>-0.17768869613978144</v>
      </c>
    </row>
    <row r="211" spans="1:30">
      <c r="A211">
        <v>2008</v>
      </c>
      <c r="B211">
        <v>-0.10100272738400495</v>
      </c>
      <c r="C211">
        <v>-7.8610784632941799E-2</v>
      </c>
      <c r="D211">
        <v>-8.5535225655625324E-2</v>
      </c>
      <c r="E211">
        <v>-8.8322041325901379E-2</v>
      </c>
      <c r="F211">
        <v>-8.5809440407694781E-2</v>
      </c>
      <c r="G211">
        <v>-9.6968430962998675E-2</v>
      </c>
      <c r="H211">
        <v>-9.7294626462182454E-2</v>
      </c>
      <c r="I211">
        <v>-9.8222288569214666E-2</v>
      </c>
      <c r="J211">
        <v>-0.11052100395916442</v>
      </c>
      <c r="K211">
        <v>-0.11120942605866313</v>
      </c>
      <c r="L211">
        <v>-0.11120942605866313</v>
      </c>
      <c r="M211">
        <v>-0.1299707339627193</v>
      </c>
      <c r="N211">
        <v>-0.13169972141137287</v>
      </c>
      <c r="O211">
        <v>-0.13326004968037952</v>
      </c>
      <c r="P211">
        <v>-0.14068575275179163</v>
      </c>
      <c r="Q211">
        <v>-0.1414155351082399</v>
      </c>
      <c r="R211">
        <v>-0.14185457085493192</v>
      </c>
      <c r="S211">
        <v>-0.14474783328765906</v>
      </c>
      <c r="T211">
        <v>-0.14474783328765906</v>
      </c>
      <c r="U211">
        <v>-0.14499493980096811</v>
      </c>
      <c r="V211">
        <v>-0.14731174328855179</v>
      </c>
      <c r="W211">
        <v>-0.14733407153486588</v>
      </c>
      <c r="X211">
        <v>-0.14733407153486588</v>
      </c>
      <c r="Y211">
        <v>-0.14497403574001888</v>
      </c>
      <c r="Z211">
        <v>-0.14561739302146726</v>
      </c>
      <c r="AA211" s="30">
        <v>-0.12384802789431582</v>
      </c>
      <c r="AB211" s="30">
        <v>-8.4619363640138445E-2</v>
      </c>
      <c r="AC211" s="30">
        <v>-6.0332255949393621E-2</v>
      </c>
      <c r="AD211" s="30">
        <v>-0.15931891722438729</v>
      </c>
    </row>
    <row r="212" spans="1:30">
      <c r="A212">
        <v>2009</v>
      </c>
      <c r="B212">
        <v>-9.3495607839900963E-2</v>
      </c>
      <c r="C212">
        <v>-8.2838707154961777E-2</v>
      </c>
      <c r="D212">
        <v>-8.83119085030456E-2</v>
      </c>
      <c r="E212">
        <v>-7.9681897360721066E-2</v>
      </c>
      <c r="F212">
        <v>-7.868570752554549E-2</v>
      </c>
      <c r="G212">
        <v>-8.9806051518557473E-2</v>
      </c>
      <c r="H212">
        <v>-9.0582596188221176E-2</v>
      </c>
      <c r="I212">
        <v>-9.1372635151065307E-2</v>
      </c>
      <c r="J212">
        <v>-0.10217517072918414</v>
      </c>
      <c r="K212">
        <v>-0.10282878392887407</v>
      </c>
      <c r="L212">
        <v>-0.10282878392887407</v>
      </c>
      <c r="M212">
        <v>-0.12160692515632177</v>
      </c>
      <c r="N212">
        <v>-0.12605597186619821</v>
      </c>
      <c r="O212">
        <v>-0.12821596240633737</v>
      </c>
      <c r="P212">
        <v>-0.13575617114534744</v>
      </c>
      <c r="Q212">
        <v>-0.13619940820123466</v>
      </c>
      <c r="R212">
        <v>-0.13657494242041834</v>
      </c>
      <c r="S212">
        <v>-0.13902049562652441</v>
      </c>
      <c r="T212">
        <v>-0.13902049562652441</v>
      </c>
      <c r="U212">
        <v>-0.13922459314011026</v>
      </c>
      <c r="V212">
        <v>-0.1410460205994114</v>
      </c>
      <c r="W212">
        <v>-0.14102079123898092</v>
      </c>
      <c r="X212">
        <v>-0.14102079123898092</v>
      </c>
      <c r="Y212">
        <v>-0.14582149800610844</v>
      </c>
      <c r="Z212">
        <v>-0.1462645219851576</v>
      </c>
      <c r="AA212" s="30">
        <v>-0.11473740631046458</v>
      </c>
      <c r="AB212" s="30">
        <v>-8.0865012807058267E-2</v>
      </c>
      <c r="AC212" s="30">
        <v>-5.7723294976139594E-2</v>
      </c>
      <c r="AD212" s="30">
        <v>-0.14215853501414921</v>
      </c>
    </row>
    <row r="213" spans="1:30">
      <c r="A213">
        <v>2010</v>
      </c>
      <c r="B213">
        <v>-8.7201172399672844E-2</v>
      </c>
      <c r="C213">
        <v>-8.1515717237252705E-2</v>
      </c>
      <c r="D213">
        <v>-8.6779491058948111E-2</v>
      </c>
      <c r="E213">
        <v>-8.0959377115185749E-2</v>
      </c>
      <c r="F213">
        <v>-8.1083871502472427E-2</v>
      </c>
      <c r="G213">
        <v>-9.1193757153293253E-2</v>
      </c>
      <c r="H213">
        <v>-9.1672881434124109E-2</v>
      </c>
      <c r="I213">
        <v>-9.3044111323189016E-2</v>
      </c>
      <c r="J213">
        <v>-0.10299218726842019</v>
      </c>
      <c r="K213">
        <v>-0.10382868263771172</v>
      </c>
      <c r="L213">
        <v>-0.10382868263771172</v>
      </c>
      <c r="M213">
        <v>-0.12272095434063046</v>
      </c>
      <c r="N213">
        <v>-0.12602004590337179</v>
      </c>
      <c r="O213">
        <v>-0.12940025982547565</v>
      </c>
      <c r="P213">
        <v>-0.13539074881385926</v>
      </c>
      <c r="Q213">
        <v>-0.13595590996108353</v>
      </c>
      <c r="R213">
        <v>-0.1362010722221465</v>
      </c>
      <c r="S213">
        <v>-0.14153066957933969</v>
      </c>
      <c r="T213">
        <v>-0.14153066957933969</v>
      </c>
      <c r="U213">
        <v>-0.14170734480644176</v>
      </c>
      <c r="V213">
        <v>-0.14424157239058266</v>
      </c>
      <c r="W213">
        <v>-0.14502189759895157</v>
      </c>
      <c r="X213">
        <v>-0.14502189759895157</v>
      </c>
      <c r="Y213">
        <v>-0.15356891670372619</v>
      </c>
      <c r="Z213">
        <v>-0.15387224905394847</v>
      </c>
      <c r="AA213" s="30">
        <v>-0.11599833007791049</v>
      </c>
      <c r="AB213" s="30">
        <v>-8.3537452871311868E-2</v>
      </c>
      <c r="AC213" s="30">
        <v>-5.8481136937192257E-2</v>
      </c>
      <c r="AD213" s="30">
        <v>-0.14365110155556138</v>
      </c>
    </row>
    <row r="214" spans="1:30">
      <c r="A214">
        <v>2011</v>
      </c>
      <c r="B214">
        <v>-0.10741878943203464</v>
      </c>
      <c r="C214">
        <v>-8.832641606491054E-2</v>
      </c>
      <c r="D214">
        <v>-9.2089931252787527E-2</v>
      </c>
      <c r="E214">
        <v>-8.5499161552180625E-2</v>
      </c>
      <c r="F214">
        <v>-8.7021777562867442E-2</v>
      </c>
      <c r="G214">
        <v>-9.5451400836821021E-2</v>
      </c>
      <c r="H214">
        <v>-9.5570613292303541E-2</v>
      </c>
      <c r="I214">
        <v>-9.7253555745507314E-2</v>
      </c>
      <c r="J214">
        <v>-0.10609488937698097</v>
      </c>
      <c r="K214">
        <v>-0.1068138039242349</v>
      </c>
      <c r="L214">
        <v>-0.1068138039242349</v>
      </c>
      <c r="M214">
        <v>-0.12376952408289232</v>
      </c>
      <c r="N214">
        <v>-0.13087782919341995</v>
      </c>
      <c r="O214">
        <v>-0.13297753217963737</v>
      </c>
      <c r="P214">
        <v>-0.13766266888255796</v>
      </c>
      <c r="Q214">
        <v>-0.13815556842999843</v>
      </c>
      <c r="R214">
        <v>-0.13836750067710257</v>
      </c>
      <c r="S214">
        <v>-0.14719908085763311</v>
      </c>
      <c r="T214">
        <v>-0.14719908085763311</v>
      </c>
      <c r="U214">
        <v>-0.14735331228000492</v>
      </c>
      <c r="V214">
        <v>-0.15129646406348907</v>
      </c>
      <c r="W214">
        <v>-0.15236780509754644</v>
      </c>
      <c r="X214">
        <v>-0.15236780509754644</v>
      </c>
      <c r="Y214">
        <v>-0.16619177303833554</v>
      </c>
      <c r="Z214">
        <v>-0.16668368853999616</v>
      </c>
      <c r="AA214" s="30">
        <v>-0.11310184036056858</v>
      </c>
      <c r="AB214" s="30">
        <v>-8.2168773809999318E-2</v>
      </c>
      <c r="AC214" s="30">
        <v>-5.6126451435574709E-2</v>
      </c>
      <c r="AD214" s="30">
        <v>-0.13789837058761856</v>
      </c>
    </row>
    <row r="215" spans="1:30">
      <c r="A215">
        <v>2012</v>
      </c>
      <c r="B215">
        <v>-7.4346314905113786E-2</v>
      </c>
      <c r="C215">
        <v>-7.9532948012766669E-2</v>
      </c>
      <c r="D215">
        <v>-8.2769656630390043E-2</v>
      </c>
      <c r="E215">
        <v>-8.8254874542573969E-2</v>
      </c>
      <c r="F215">
        <v>-9.1357869952781279E-2</v>
      </c>
      <c r="G215">
        <v>-9.8291641666926832E-2</v>
      </c>
      <c r="H215">
        <v>-9.8662604503158668E-2</v>
      </c>
      <c r="I215">
        <v>-0.10001914420092128</v>
      </c>
      <c r="J215">
        <v>-0.10908478322789239</v>
      </c>
      <c r="K215">
        <v>-0.10971827066997109</v>
      </c>
      <c r="L215">
        <v>-0.10971827066997109</v>
      </c>
      <c r="M215">
        <v>-0.12556972321611026</v>
      </c>
      <c r="N215">
        <v>-0.13459824181475599</v>
      </c>
      <c r="O215">
        <v>-0.13662578820125537</v>
      </c>
      <c r="P215">
        <v>-0.14018761412413638</v>
      </c>
      <c r="Q215">
        <v>-0.14081258310205957</v>
      </c>
      <c r="R215">
        <v>-0.14098953413041748</v>
      </c>
      <c r="S215">
        <v>-0.1538778066481109</v>
      </c>
      <c r="T215">
        <v>-0.1538778066481109</v>
      </c>
      <c r="U215">
        <v>-0.15400900063115397</v>
      </c>
      <c r="V215">
        <v>-0.15956678399255075</v>
      </c>
      <c r="W215">
        <v>-0.16105891739403344</v>
      </c>
      <c r="X215">
        <v>-0.16105891739403344</v>
      </c>
      <c r="Y215">
        <v>-0.17606196096904514</v>
      </c>
      <c r="Z215">
        <v>-0.17664511993798626</v>
      </c>
      <c r="AA215" s="30">
        <v>-0.11016570738435727</v>
      </c>
      <c r="AB215" s="30">
        <v>-7.936220035604824E-2</v>
      </c>
      <c r="AC215" s="30">
        <v>-5.2202811071007882E-2</v>
      </c>
      <c r="AD215" s="30">
        <v>-0.1322858594915669</v>
      </c>
    </row>
    <row r="216" spans="1:30">
      <c r="A216">
        <v>2013</v>
      </c>
      <c r="B216">
        <v>-7.864127281347022E-2</v>
      </c>
      <c r="C216">
        <v>-8.7387872362490904E-2</v>
      </c>
      <c r="D216">
        <v>-8.9721802608052736E-2</v>
      </c>
      <c r="E216">
        <v>-8.7585095023675841E-2</v>
      </c>
      <c r="F216">
        <v>-9.1777920492321918E-2</v>
      </c>
      <c r="G216">
        <v>-9.8516275176855128E-2</v>
      </c>
      <c r="H216">
        <v>-9.8849877813283249E-2</v>
      </c>
      <c r="I216">
        <v>-0.10098905226142907</v>
      </c>
      <c r="J216">
        <v>-0.10924052944654905</v>
      </c>
      <c r="K216">
        <v>-0.1097926117134973</v>
      </c>
      <c r="L216">
        <v>-0.1097926117134973</v>
      </c>
      <c r="M216">
        <v>-0.12452608061812109</v>
      </c>
      <c r="N216">
        <v>-0.13543260685905256</v>
      </c>
      <c r="O216">
        <v>-0.13775652839180985</v>
      </c>
      <c r="P216">
        <v>-0.14109529449952352</v>
      </c>
      <c r="Q216">
        <v>-0.14164249370496851</v>
      </c>
      <c r="R216">
        <v>-0.14179658949464979</v>
      </c>
      <c r="S216">
        <v>-0.15868853726741328</v>
      </c>
      <c r="T216">
        <v>-0.15868853726741328</v>
      </c>
      <c r="U216">
        <v>-0.15880366063393225</v>
      </c>
      <c r="V216">
        <v>-0.16588436510606186</v>
      </c>
      <c r="W216">
        <v>-0.1669650197981889</v>
      </c>
      <c r="X216">
        <v>-0.1669650197981889</v>
      </c>
      <c r="Y216">
        <v>-0.18505518079747374</v>
      </c>
      <c r="Z216">
        <v>-0.18569146891863941</v>
      </c>
      <c r="AA216" s="30">
        <v>-0.11163317608753953</v>
      </c>
      <c r="AB216" s="30">
        <v>-8.3620214967452644E-2</v>
      </c>
      <c r="AC216" s="30">
        <v>-4.9111666117521491E-2</v>
      </c>
      <c r="AD216" s="30">
        <v>-0.13422396905236089</v>
      </c>
    </row>
    <row r="217" spans="1:30">
      <c r="A217">
        <v>2014</v>
      </c>
      <c r="B217">
        <v>-7.5878713427423694E-2</v>
      </c>
      <c r="C217">
        <v>-8.3569611753480322E-2</v>
      </c>
      <c r="D217">
        <v>-8.5620822189799162E-2</v>
      </c>
      <c r="E217">
        <v>-9.0329379339771365E-2</v>
      </c>
      <c r="F217">
        <v>-9.461661782365649E-2</v>
      </c>
      <c r="G217">
        <v>-0.1007737474052316</v>
      </c>
      <c r="H217">
        <v>-0.10101517807777938</v>
      </c>
      <c r="I217">
        <v>-0.1027333939902475</v>
      </c>
      <c r="J217">
        <v>-0.11039387370844422</v>
      </c>
      <c r="K217">
        <v>-0.11088222256074709</v>
      </c>
      <c r="L217">
        <v>-0.11088222256074709</v>
      </c>
      <c r="M217">
        <v>-0.12493106926460973</v>
      </c>
      <c r="N217">
        <v>-0.13695248560807871</v>
      </c>
      <c r="O217">
        <v>-0.1390344874024666</v>
      </c>
      <c r="P217">
        <v>-0.1425159847778078</v>
      </c>
      <c r="Q217">
        <v>-0.14327688950570083</v>
      </c>
      <c r="R217">
        <v>-0.14341434041025913</v>
      </c>
      <c r="S217">
        <v>-0.1609798195083425</v>
      </c>
      <c r="T217">
        <v>-0.1609798195083425</v>
      </c>
      <c r="U217">
        <v>-0.16108443688938878</v>
      </c>
      <c r="V217">
        <v>-0.17004355441641139</v>
      </c>
      <c r="W217">
        <v>-0.17184240950240937</v>
      </c>
      <c r="X217">
        <v>-0.17184240950240937</v>
      </c>
      <c r="Y217">
        <v>-0.19023941334708594</v>
      </c>
      <c r="Z217">
        <v>-0.19085521613172063</v>
      </c>
      <c r="AA217" s="30">
        <v>-0.10915652584254987</v>
      </c>
      <c r="AB217" s="30">
        <v>-8.4058319521099101E-2</v>
      </c>
      <c r="AC217" s="30">
        <v>-4.8619395168623902E-2</v>
      </c>
      <c r="AD217" s="30">
        <v>-0.12968001099142856</v>
      </c>
    </row>
    <row r="218" spans="1:30">
      <c r="A218">
        <v>2015</v>
      </c>
      <c r="B218">
        <v>-7.7541530605459208E-2</v>
      </c>
      <c r="C218">
        <v>-8.6144014954472437E-2</v>
      </c>
      <c r="D218">
        <v>-8.7971996233783822E-2</v>
      </c>
      <c r="E218">
        <v>-9.2839752774992901E-2</v>
      </c>
      <c r="F218">
        <v>-9.8199343768994529E-2</v>
      </c>
      <c r="G218">
        <v>-0.1037499442304044</v>
      </c>
      <c r="H218">
        <v>-0.1045648731505685</v>
      </c>
      <c r="I218">
        <v>-0.10652985392496372</v>
      </c>
      <c r="J218">
        <v>-0.11407275498805181</v>
      </c>
      <c r="K218">
        <v>-0.11449490868376189</v>
      </c>
      <c r="L218">
        <v>-0.11449490868376189</v>
      </c>
      <c r="M218">
        <v>-0.12791700421515872</v>
      </c>
      <c r="N218">
        <v>-0.14046114326848558</v>
      </c>
      <c r="O218">
        <v>-0.14259224070320886</v>
      </c>
      <c r="P218">
        <v>-0.14578694593819019</v>
      </c>
      <c r="Q218">
        <v>-0.14647582771907264</v>
      </c>
      <c r="R218">
        <v>-0.14659631125321126</v>
      </c>
      <c r="S218">
        <v>-0.1654509780021477</v>
      </c>
      <c r="T218">
        <v>-0.1654509780021477</v>
      </c>
      <c r="U218">
        <v>-0.16554677679996688</v>
      </c>
      <c r="V218">
        <v>-0.17557783149880923</v>
      </c>
      <c r="W218">
        <v>-0.17703415643973663</v>
      </c>
      <c r="X218">
        <v>-0.17703415643973663</v>
      </c>
      <c r="Y218">
        <v>-0.19534527522825718</v>
      </c>
      <c r="Z218">
        <v>-0.19572592999377003</v>
      </c>
      <c r="AA218" s="30">
        <v>-0.10864509239755127</v>
      </c>
      <c r="AB218" s="30">
        <v>-8.7963899028665526E-2</v>
      </c>
      <c r="AC218" s="30">
        <v>-4.9574838610624727E-2</v>
      </c>
      <c r="AD218" s="30">
        <v>-0.1282894594502646</v>
      </c>
    </row>
    <row r="219" spans="1:30">
      <c r="A219">
        <v>2016</v>
      </c>
      <c r="B219">
        <v>-8.3627175689751754E-2</v>
      </c>
      <c r="C219">
        <v>-8.9672397667792447E-2</v>
      </c>
      <c r="D219">
        <v>-9.1238047259818988E-2</v>
      </c>
      <c r="E219">
        <v>-9.4290908529487849E-2</v>
      </c>
      <c r="F219">
        <v>-0.10016111554747409</v>
      </c>
      <c r="G219">
        <v>-0.10526131338344613</v>
      </c>
      <c r="H219">
        <v>-0.1059392845147985</v>
      </c>
      <c r="I219">
        <v>-0.10835552548434657</v>
      </c>
      <c r="J219">
        <v>-0.11578176010699004</v>
      </c>
      <c r="K219">
        <v>-0.11616161252855084</v>
      </c>
      <c r="L219">
        <v>-0.11616161252855084</v>
      </c>
      <c r="M219">
        <v>-0.12931786939427792</v>
      </c>
      <c r="N219">
        <v>-0.14230519152514298</v>
      </c>
      <c r="O219">
        <v>-0.14466185502686391</v>
      </c>
      <c r="P219">
        <v>-0.14749772266703265</v>
      </c>
      <c r="Q219">
        <v>-0.14813412221816791</v>
      </c>
      <c r="R219">
        <v>-0.14824350886308713</v>
      </c>
      <c r="S219">
        <v>-0.1680345707413412</v>
      </c>
      <c r="T219">
        <v>-0.1680345707413412</v>
      </c>
      <c r="U219">
        <v>-0.16812318841092388</v>
      </c>
      <c r="V219">
        <v>-0.17870948216543525</v>
      </c>
      <c r="W219">
        <v>-0.1802760289415094</v>
      </c>
      <c r="X219">
        <v>-0.1802760289415094</v>
      </c>
      <c r="Y219">
        <v>-0.19976958693764613</v>
      </c>
      <c r="Z219">
        <v>-0.20014786554785224</v>
      </c>
      <c r="AA219" s="30">
        <v>-0.10617516012869566</v>
      </c>
      <c r="AB219" s="30">
        <v>-8.7274512719213604E-2</v>
      </c>
      <c r="AC219" s="30">
        <v>-5.7144722287746808E-2</v>
      </c>
      <c r="AD219" s="30">
        <v>-0.12404165927326416</v>
      </c>
    </row>
    <row r="220" spans="1:30">
      <c r="A220">
        <v>2017</v>
      </c>
      <c r="B220">
        <v>-7.8342515405447899E-2</v>
      </c>
      <c r="C220">
        <v>-9.0362584457203465E-2</v>
      </c>
      <c r="D220">
        <v>-9.1305382484954345E-2</v>
      </c>
      <c r="E220">
        <v>-9.6285732735201579E-2</v>
      </c>
      <c r="F220">
        <v>-0.1034397935247271</v>
      </c>
      <c r="G220">
        <v>-0.10813993144717948</v>
      </c>
      <c r="H220">
        <v>-0.10980794450555598</v>
      </c>
      <c r="I220">
        <v>-0.11191969342174279</v>
      </c>
      <c r="J220">
        <v>-0.12114877621512987</v>
      </c>
      <c r="K220">
        <v>-0.12145527114516363</v>
      </c>
      <c r="L220">
        <v>-0.12145527114516363</v>
      </c>
      <c r="M220">
        <v>-0.13237861076962087</v>
      </c>
      <c r="N220">
        <v>-0.14596032043341289</v>
      </c>
      <c r="O220">
        <v>-0.14836064727897513</v>
      </c>
      <c r="P220">
        <v>-0.15094596754693668</v>
      </c>
      <c r="Q220">
        <v>-0.15152228790917477</v>
      </c>
      <c r="R220">
        <v>-0.15161770627552229</v>
      </c>
      <c r="S220">
        <v>-0.17135927381464133</v>
      </c>
      <c r="T220">
        <v>-0.17135927381464133</v>
      </c>
      <c r="U220">
        <v>-0.17144074235542361</v>
      </c>
      <c r="V220">
        <v>-0.18293115281772654</v>
      </c>
      <c r="W220">
        <v>-0.1848966235979238</v>
      </c>
      <c r="X220">
        <v>-0.1848966235979238</v>
      </c>
      <c r="Y220">
        <v>-0.20382622496512026</v>
      </c>
      <c r="Z220">
        <v>-0.20402564400427936</v>
      </c>
      <c r="AA220" s="30">
        <v>-0.10774612964181218</v>
      </c>
      <c r="AB220" s="30">
        <v>-8.6821521667626467E-2</v>
      </c>
      <c r="AC220" s="30">
        <v>-5.5510826253081569E-2</v>
      </c>
      <c r="AD220" s="30">
        <v>-0.12624476844456345</v>
      </c>
    </row>
    <row r="221" spans="1:30">
      <c r="A221">
        <v>2018</v>
      </c>
      <c r="B221">
        <v>-8.328953089618707E-2</v>
      </c>
      <c r="C221">
        <v>-9.6952217380637085E-2</v>
      </c>
      <c r="D221">
        <v>-9.7575947116798845E-2</v>
      </c>
      <c r="E221">
        <v>-9.9248936656157527E-2</v>
      </c>
      <c r="F221">
        <v>-0.10711101680148205</v>
      </c>
      <c r="G221">
        <v>-0.11120485412711067</v>
      </c>
      <c r="H221">
        <v>-0.11429537617836871</v>
      </c>
      <c r="I221">
        <v>-0.11559621040584256</v>
      </c>
      <c r="J221">
        <v>-0.12397559042351014</v>
      </c>
      <c r="K221">
        <v>-0.12424348522277273</v>
      </c>
      <c r="L221">
        <v>-0.12424348522277273</v>
      </c>
      <c r="M221">
        <v>-0.13455183434502616</v>
      </c>
      <c r="N221">
        <v>-0.14816301976843238</v>
      </c>
      <c r="O221">
        <v>-0.15044138721023081</v>
      </c>
      <c r="P221">
        <v>-0.15239040757065181</v>
      </c>
      <c r="Q221">
        <v>-0.15292583052177955</v>
      </c>
      <c r="R221">
        <v>-0.15301306023103634</v>
      </c>
      <c r="S221">
        <v>-0.17336313910373702</v>
      </c>
      <c r="T221">
        <v>-0.17336313910373702</v>
      </c>
      <c r="U221">
        <v>-0.17343927799551973</v>
      </c>
      <c r="V221">
        <v>-0.18490078632123308</v>
      </c>
      <c r="W221">
        <v>-0.18731466728018042</v>
      </c>
      <c r="X221">
        <v>-0.18731466728018042</v>
      </c>
      <c r="Y221">
        <v>-0.20706230272784365</v>
      </c>
      <c r="Z221">
        <v>-0.20724738700007528</v>
      </c>
      <c r="AA221" s="30">
        <v>-0.10664429281085974</v>
      </c>
      <c r="AB221" s="30">
        <v>-8.9248315517109433E-2</v>
      </c>
      <c r="AC221" s="30">
        <v>-6.1533198290092517E-2</v>
      </c>
      <c r="AD221" s="30">
        <v>-0.12427131794514679</v>
      </c>
    </row>
    <row r="222" spans="1:30">
      <c r="A222">
        <v>2019</v>
      </c>
      <c r="B222">
        <v>-8.7668463162114518E-2</v>
      </c>
      <c r="C222">
        <v>-0.10045361493010363</v>
      </c>
      <c r="D222">
        <v>-0.1008919601458973</v>
      </c>
      <c r="E222">
        <v>-0.10151361565420558</v>
      </c>
      <c r="F222">
        <v>-0.10990517935357058</v>
      </c>
      <c r="G222">
        <v>-0.11343439117102239</v>
      </c>
      <c r="H222">
        <v>-0.11778812706398689</v>
      </c>
      <c r="I222">
        <v>-0.11938607973314896</v>
      </c>
      <c r="J222">
        <v>-0.12866664786359827</v>
      </c>
      <c r="K222">
        <v>-0.12894267118510838</v>
      </c>
      <c r="L222">
        <v>-0.12894267118510838</v>
      </c>
      <c r="M222">
        <v>-0.13862902217644824</v>
      </c>
      <c r="N222">
        <v>-0.15227124623164245</v>
      </c>
      <c r="O222">
        <v>-0.15482108525770177</v>
      </c>
      <c r="P222">
        <v>-0.15673419709588832</v>
      </c>
      <c r="Q222">
        <v>-0.15722681260577553</v>
      </c>
      <c r="R222">
        <v>-0.15730294602927841</v>
      </c>
      <c r="S222">
        <v>-0.17824892956461535</v>
      </c>
      <c r="T222">
        <v>-0.17824892956461535</v>
      </c>
      <c r="U222">
        <v>-0.1783126108840617</v>
      </c>
      <c r="V222">
        <v>-0.19003825526267926</v>
      </c>
      <c r="W222">
        <v>-0.19211215240351065</v>
      </c>
      <c r="X222">
        <v>-0.19211215240351065</v>
      </c>
      <c r="Y222">
        <v>-0.21297184891198151</v>
      </c>
      <c r="Z222">
        <v>-0.21341131016905734</v>
      </c>
      <c r="AA222" s="30">
        <v>-0.10924570048760618</v>
      </c>
      <c r="AB222" s="30">
        <v>-9.1590625560894701E-2</v>
      </c>
      <c r="AC222" s="30">
        <v>-5.924862934467312E-2</v>
      </c>
      <c r="AD222" s="30">
        <v>-0.1280551192225523</v>
      </c>
    </row>
    <row r="223" spans="1:30">
      <c r="A223">
        <v>2020</v>
      </c>
      <c r="B223">
        <v>-9.4247490771329212E-2</v>
      </c>
      <c r="C223">
        <v>-0.10270847406127936</v>
      </c>
      <c r="D223">
        <v>-0.10393866368940086</v>
      </c>
      <c r="E223">
        <v>-0.10255816416194186</v>
      </c>
      <c r="F223">
        <v>-0.11161256552315213</v>
      </c>
      <c r="G223">
        <v>-0.11712196231411254</v>
      </c>
      <c r="H223">
        <v>-0.12168841876621972</v>
      </c>
      <c r="I223">
        <v>-0.12481137031030698</v>
      </c>
      <c r="J223">
        <v>-0.13346436831593289</v>
      </c>
      <c r="K223">
        <v>-0.13369374459190042</v>
      </c>
      <c r="L223">
        <v>-0.13369374459190042</v>
      </c>
      <c r="M223">
        <v>-0.14208522554877812</v>
      </c>
      <c r="N223">
        <v>-0.15669312266807223</v>
      </c>
      <c r="O223">
        <v>-0.15885032116015607</v>
      </c>
      <c r="P223">
        <v>-0.15997626603258841</v>
      </c>
      <c r="Q223">
        <v>-0.1604348485477074</v>
      </c>
      <c r="R223">
        <v>-0.16050277983133132</v>
      </c>
      <c r="S223">
        <v>-0.18310344772453246</v>
      </c>
      <c r="T223">
        <v>-0.18310344772453246</v>
      </c>
      <c r="U223">
        <v>-0.18316261720803884</v>
      </c>
      <c r="V223">
        <v>-0.19455145681494579</v>
      </c>
      <c r="W223">
        <v>-0.19632937727878275</v>
      </c>
      <c r="X223">
        <v>-0.19632937727878275</v>
      </c>
      <c r="Y223">
        <v>-0.21883646839251603</v>
      </c>
      <c r="Z223">
        <v>-0.21908866138989025</v>
      </c>
      <c r="AA223" s="30">
        <v>-0.11155069700947695</v>
      </c>
      <c r="AB223" s="30">
        <v>-9.6346991265423232E-2</v>
      </c>
      <c r="AC223" s="30">
        <v>-6.3794495858335853E-2</v>
      </c>
      <c r="AD223" s="30">
        <v>-0.1311285057176238</v>
      </c>
    </row>
    <row r="224" spans="1:30">
      <c r="A224">
        <v>2021</v>
      </c>
      <c r="B224">
        <v>-9.4773626079488249E-2</v>
      </c>
      <c r="C224">
        <v>-0.10330395572478446</v>
      </c>
      <c r="D224">
        <v>-0.10444966081440554</v>
      </c>
      <c r="E224">
        <v>-0.10327695657213976</v>
      </c>
      <c r="F224">
        <v>-0.11315880467087269</v>
      </c>
      <c r="G224">
        <v>-0.11853415602323325</v>
      </c>
      <c r="H224">
        <v>-0.12340854229675735</v>
      </c>
      <c r="I224">
        <v>-0.12848833019500039</v>
      </c>
      <c r="J224">
        <v>-0.13646181784950751</v>
      </c>
      <c r="K224">
        <v>-0.13666009579595928</v>
      </c>
      <c r="L224">
        <v>-0.13666009579595928</v>
      </c>
      <c r="M224">
        <v>-0.14418688683648784</v>
      </c>
      <c r="N224">
        <v>-0.15930595298938122</v>
      </c>
      <c r="O224">
        <v>-0.16134257363214699</v>
      </c>
      <c r="P224">
        <v>-0.16241057041004647</v>
      </c>
      <c r="Q224">
        <v>-0.16284221178672487</v>
      </c>
      <c r="R224">
        <v>-0.16290402968885376</v>
      </c>
      <c r="S224">
        <v>-0.18695212921107518</v>
      </c>
      <c r="T224">
        <v>-0.18695212921107518</v>
      </c>
      <c r="U224">
        <v>-0.18700741778243013</v>
      </c>
      <c r="V224">
        <v>-0.19844350804290745</v>
      </c>
      <c r="W224">
        <v>-0.2001797202242831</v>
      </c>
      <c r="X224">
        <v>-0.2001797202242831</v>
      </c>
      <c r="Y224">
        <v>-0.22490529127300773</v>
      </c>
      <c r="Z224">
        <v>-0.22575707623817842</v>
      </c>
      <c r="AA224" s="30">
        <v>-0.11613349692680075</v>
      </c>
      <c r="AB224" s="30">
        <v>-9.242993240552555E-2</v>
      </c>
      <c r="AC224" s="30">
        <v>-6.2758108176074856E-2</v>
      </c>
      <c r="AD224" s="30">
        <v>-0.13782137555908269</v>
      </c>
    </row>
    <row r="225" spans="1:48">
      <c r="A225">
        <v>2022</v>
      </c>
      <c r="B225">
        <v>-9.4786279302699339E-2</v>
      </c>
      <c r="C225">
        <v>-0.10624248210337661</v>
      </c>
      <c r="D225">
        <v>-0.1072314468384612</v>
      </c>
      <c r="E225">
        <v>-0.10509860383768266</v>
      </c>
      <c r="F225">
        <v>-0.11410499107995298</v>
      </c>
      <c r="G225">
        <v>-0.12009637977787468</v>
      </c>
      <c r="H225">
        <v>-0.12486967610895672</v>
      </c>
      <c r="I225">
        <v>-0.13116784470241571</v>
      </c>
      <c r="J225">
        <v>-0.13834648788824455</v>
      </c>
      <c r="K225">
        <v>-0.13852450569408548</v>
      </c>
      <c r="L225">
        <v>-0.13852450569408548</v>
      </c>
      <c r="M225">
        <v>-0.14523215485066709</v>
      </c>
      <c r="N225">
        <v>-0.16051859210177966</v>
      </c>
      <c r="O225">
        <v>-0.16247342148593236</v>
      </c>
      <c r="P225">
        <v>-0.16339379879366567</v>
      </c>
      <c r="Q225">
        <v>-0.16380826246066504</v>
      </c>
      <c r="R225">
        <v>-0.16386679411319294</v>
      </c>
      <c r="S225">
        <v>-0.19001765480844446</v>
      </c>
      <c r="T225">
        <v>-0.19001765480844446</v>
      </c>
      <c r="U225">
        <v>-0.1900701761701904</v>
      </c>
      <c r="V225">
        <v>-0.20146991638386358</v>
      </c>
      <c r="W225">
        <v>-0.20354995801662545</v>
      </c>
      <c r="X225">
        <v>-0.20354995801662545</v>
      </c>
      <c r="Y225">
        <v>-0.22867094675931687</v>
      </c>
      <c r="Z225">
        <v>-0.2301759146270792</v>
      </c>
      <c r="AA225" s="30">
        <v>-0.12559131995224637</v>
      </c>
      <c r="AB225" s="30">
        <v>-9.8185075238742092E-2</v>
      </c>
      <c r="AC225" s="30">
        <v>-7.0535646722403089E-2</v>
      </c>
      <c r="AD225" s="30">
        <v>-0.15184786511961001</v>
      </c>
    </row>
    <row r="226" spans="1:48">
      <c r="A226">
        <v>2023</v>
      </c>
      <c r="B226">
        <v>-9.7975703496669952E-2</v>
      </c>
      <c r="C226">
        <v>-0.10727504309855218</v>
      </c>
      <c r="D226">
        <v>-0.1082196765162653</v>
      </c>
      <c r="E226">
        <v>-0.10593160164368898</v>
      </c>
      <c r="F226">
        <v>-0.11518440990253354</v>
      </c>
      <c r="G226">
        <v>-0.12054810340316535</v>
      </c>
      <c r="H226">
        <v>-0.12523275642396259</v>
      </c>
      <c r="I226">
        <v>-0.13253829080198787</v>
      </c>
      <c r="J226">
        <v>-0.13930363284249292</v>
      </c>
      <c r="K226">
        <v>-0.13947289619549263</v>
      </c>
      <c r="L226">
        <v>-0.13947289619549263</v>
      </c>
      <c r="M226">
        <v>-0.14611324815889193</v>
      </c>
      <c r="N226">
        <v>-0.161144941551016</v>
      </c>
      <c r="O226">
        <v>-0.16304546554428323</v>
      </c>
      <c r="P226">
        <v>-0.16398711535561239</v>
      </c>
      <c r="Q226">
        <v>-0.16439546392588278</v>
      </c>
      <c r="R226">
        <v>-0.16445263262237708</v>
      </c>
      <c r="S226">
        <v>-0.19279074996183931</v>
      </c>
      <c r="T226">
        <v>-0.19279074996183931</v>
      </c>
      <c r="U226">
        <v>-0.19284210100561605</v>
      </c>
      <c r="V226">
        <v>-0.20412858239243015</v>
      </c>
      <c r="W226">
        <v>-0.2061782533456904</v>
      </c>
      <c r="X226">
        <v>-0.2061782533456904</v>
      </c>
      <c r="Y226">
        <v>-0.23159121001065996</v>
      </c>
      <c r="Z226">
        <v>-0.23294895970017582</v>
      </c>
    </row>
    <row r="229" spans="1:48" ht="61">
      <c r="B229" t="s">
        <v>173</v>
      </c>
      <c r="C229" t="s">
        <v>187</v>
      </c>
      <c r="D229" t="s">
        <v>166</v>
      </c>
      <c r="E229" t="s">
        <v>396</v>
      </c>
      <c r="F229" t="s">
        <v>397</v>
      </c>
      <c r="G229" t="s">
        <v>181</v>
      </c>
      <c r="H229" t="s">
        <v>184</v>
      </c>
      <c r="I229" t="s">
        <v>398</v>
      </c>
      <c r="J229" t="s">
        <v>180</v>
      </c>
      <c r="K229" t="s">
        <v>182</v>
      </c>
      <c r="L229" t="s">
        <v>399</v>
      </c>
      <c r="M229" t="s">
        <v>712</v>
      </c>
      <c r="N229" t="s">
        <v>713</v>
      </c>
      <c r="O229" t="s">
        <v>714</v>
      </c>
      <c r="P229" t="s">
        <v>715</v>
      </c>
      <c r="Q229" t="s">
        <v>400</v>
      </c>
      <c r="R229" t="s">
        <v>401</v>
      </c>
      <c r="S229" t="s">
        <v>402</v>
      </c>
      <c r="T229" t="s">
        <v>175</v>
      </c>
      <c r="U229" t="s">
        <v>176</v>
      </c>
      <c r="V229" t="s">
        <v>403</v>
      </c>
      <c r="W229" t="s">
        <v>178</v>
      </c>
      <c r="X229" t="s">
        <v>179</v>
      </c>
      <c r="Y229" t="s">
        <v>183</v>
      </c>
      <c r="Z229" t="s">
        <v>716</v>
      </c>
      <c r="AA229" t="s">
        <v>717</v>
      </c>
      <c r="AB229" t="s">
        <v>185</v>
      </c>
      <c r="AC229" t="s">
        <v>718</v>
      </c>
      <c r="AD229" t="s">
        <v>719</v>
      </c>
      <c r="AE229" t="s">
        <v>190</v>
      </c>
      <c r="AF229" t="s">
        <v>720</v>
      </c>
      <c r="AG229" t="s">
        <v>721</v>
      </c>
      <c r="AH229" t="s">
        <v>722</v>
      </c>
      <c r="AI229" t="s">
        <v>723</v>
      </c>
      <c r="AJ229" t="s">
        <v>724</v>
      </c>
      <c r="AK229" t="s">
        <v>185</v>
      </c>
      <c r="AL229" t="s">
        <v>725</v>
      </c>
      <c r="AM229" t="s">
        <v>186</v>
      </c>
      <c r="AN229" t="s">
        <v>188</v>
      </c>
      <c r="AO229" t="s">
        <v>724</v>
      </c>
      <c r="AP229" s="15" t="s">
        <v>726</v>
      </c>
      <c r="AQ229" s="15" t="s">
        <v>727</v>
      </c>
      <c r="AR229" s="15" t="s">
        <v>728</v>
      </c>
      <c r="AS229" t="s">
        <v>729</v>
      </c>
      <c r="AT229" t="s">
        <v>730</v>
      </c>
      <c r="AU229" t="s">
        <v>731</v>
      </c>
      <c r="AV229" t="s">
        <v>736</v>
      </c>
    </row>
    <row r="230" spans="1:48">
      <c r="A230">
        <v>1979</v>
      </c>
      <c r="B230" s="30" t="s">
        <v>1049</v>
      </c>
      <c r="C230" s="30" t="s">
        <v>1049</v>
      </c>
      <c r="D230" s="30" t="s">
        <v>1049</v>
      </c>
      <c r="E230" s="30" t="s">
        <v>1049</v>
      </c>
      <c r="F230" s="30" t="s">
        <v>1049</v>
      </c>
      <c r="G230" s="30" t="s">
        <v>1049</v>
      </c>
      <c r="H230" s="30" t="s">
        <v>1049</v>
      </c>
      <c r="I230" s="30" t="s">
        <v>1049</v>
      </c>
      <c r="J230" s="30" t="s">
        <v>1049</v>
      </c>
      <c r="K230" s="30" t="s">
        <v>1049</v>
      </c>
      <c r="L230" s="30" t="s">
        <v>1049</v>
      </c>
      <c r="M230" s="30">
        <v>-7.1502303577434256E-2</v>
      </c>
      <c r="N230" s="30">
        <v>-6.0791910949405725E-2</v>
      </c>
      <c r="O230" s="30">
        <v>-6.0791910949405725E-2</v>
      </c>
      <c r="P230" s="30">
        <v>-6.0791910949405725E-2</v>
      </c>
      <c r="Q230" s="30">
        <v>-6.5679559076359917E-2</v>
      </c>
      <c r="R230" s="30">
        <v>-6.8786490287546576E-2</v>
      </c>
      <c r="S230" s="30">
        <v>-6.8786490287546576E-2</v>
      </c>
      <c r="T230" s="30">
        <v>-6.8786490287546576E-2</v>
      </c>
      <c r="U230" s="30">
        <v>-6.8786490287546576E-2</v>
      </c>
      <c r="V230" s="30">
        <v>-6.8786490287546576E-2</v>
      </c>
      <c r="W230" s="30">
        <v>-6.8786490287546576E-2</v>
      </c>
      <c r="X230" s="30">
        <v>-6.8786490287546576E-2</v>
      </c>
      <c r="Y230" s="30">
        <v>-6.8786490287546576E-2</v>
      </c>
      <c r="Z230" s="30">
        <v>-6.7793020755893885E-2</v>
      </c>
      <c r="AA230" s="30">
        <v>-6.7793020755893885E-2</v>
      </c>
      <c r="AB230" s="30">
        <v>-6.7793020755893885E-2</v>
      </c>
      <c r="AC230" s="30">
        <v>-6.7793020755893885E-2</v>
      </c>
      <c r="AD230" s="30">
        <v>-6.7793020755893885E-2</v>
      </c>
      <c r="AE230" s="30">
        <v>-6.7793020755893885E-2</v>
      </c>
      <c r="AF230" s="30">
        <v>-7.0432459110385204E-2</v>
      </c>
      <c r="AG230" s="30">
        <v>-7.3965397937222233E-2</v>
      </c>
      <c r="AH230" s="30">
        <v>-7.5966441133343943E-2</v>
      </c>
      <c r="AI230" s="30">
        <v>-7.7268079856756766E-2</v>
      </c>
      <c r="AJ230" s="30">
        <v>-7.693242290630331E-2</v>
      </c>
      <c r="AK230" s="89">
        <v>-7.693242290630331E-2</v>
      </c>
      <c r="AL230" s="89">
        <v>-7.693242290630331E-2</v>
      </c>
      <c r="AM230" s="89">
        <v>-7.693242290630331E-2</v>
      </c>
      <c r="AN230" s="89">
        <v>-7.693242290630331E-2</v>
      </c>
      <c r="AO230" s="89">
        <v>-7.693242290630331E-2</v>
      </c>
      <c r="AP230" s="110"/>
      <c r="AQ230" s="15"/>
      <c r="AR230" s="15"/>
      <c r="AV230" s="61">
        <f>AVERAGE(B230:AO230)</f>
        <v>-7.0201191648733618E-2</v>
      </c>
    </row>
    <row r="231" spans="1:48">
      <c r="A231">
        <v>1980</v>
      </c>
      <c r="B231" s="30" t="s">
        <v>1049</v>
      </c>
      <c r="C231" s="30">
        <v>-7.0610031123002015E-2</v>
      </c>
      <c r="D231" s="30">
        <v>-7.0610031123002015E-2</v>
      </c>
      <c r="E231" s="30">
        <v>-7.0610031123002015E-2</v>
      </c>
      <c r="F231" s="30">
        <v>-7.0610031123002015E-2</v>
      </c>
      <c r="G231" s="30">
        <v>-7.5859074539320059E-2</v>
      </c>
      <c r="H231" s="30">
        <v>-7.5859074539320059E-2</v>
      </c>
      <c r="I231" s="30">
        <v>-7.5859074539320059E-2</v>
      </c>
      <c r="J231" s="30">
        <v>-7.6811137331369128E-2</v>
      </c>
      <c r="K231" s="30">
        <v>-7.6811137331369128E-2</v>
      </c>
      <c r="L231" s="30">
        <v>-7.6811137331369128E-2</v>
      </c>
      <c r="M231" s="30">
        <v>-7.950522837990659E-2</v>
      </c>
      <c r="N231" s="30">
        <v>-7.2235052105068642E-2</v>
      </c>
      <c r="O231" s="30">
        <v>-7.3963796758385825E-2</v>
      </c>
      <c r="P231" s="30">
        <v>-7.3963796758385825E-2</v>
      </c>
      <c r="Q231" s="30">
        <v>-7.4016606370187699E-2</v>
      </c>
      <c r="R231" s="30">
        <v>-7.4742552176789379E-2</v>
      </c>
      <c r="S231" s="30">
        <v>-7.4742552176789379E-2</v>
      </c>
      <c r="T231" s="30">
        <v>-7.3957741483833161E-2</v>
      </c>
      <c r="U231" s="30">
        <v>-7.3957741483833161E-2</v>
      </c>
      <c r="V231" s="30">
        <v>-7.3957741483833161E-2</v>
      </c>
      <c r="W231" s="30">
        <v>-7.3957741483833161E-2</v>
      </c>
      <c r="X231" s="30">
        <v>-7.3957741483833161E-2</v>
      </c>
      <c r="Y231" s="30">
        <v>-7.3957741483833161E-2</v>
      </c>
      <c r="Z231" s="30">
        <v>-7.3374426334650855E-2</v>
      </c>
      <c r="AA231" s="30">
        <v>-7.3374426334650855E-2</v>
      </c>
      <c r="AB231" s="30">
        <v>-7.3374426334650855E-2</v>
      </c>
      <c r="AC231" s="30">
        <v>-7.2123830851271276E-2</v>
      </c>
      <c r="AD231" s="30">
        <v>-7.2123830851271276E-2</v>
      </c>
      <c r="AE231" s="30">
        <v>-7.2123830851271276E-2</v>
      </c>
      <c r="AF231" s="30">
        <v>-7.6726331438508488E-2</v>
      </c>
      <c r="AG231" s="30">
        <v>-7.8529318394561121E-2</v>
      </c>
      <c r="AH231" s="30">
        <v>-7.9144387813127826E-2</v>
      </c>
      <c r="AI231" s="30">
        <v>-7.9500025034012101E-2</v>
      </c>
      <c r="AJ231" s="30">
        <v>-7.7546979589961373E-2</v>
      </c>
      <c r="AK231" s="89">
        <v>-7.7546979589961373E-2</v>
      </c>
      <c r="AL231" s="89">
        <v>-7.7546979589961373E-2</v>
      </c>
      <c r="AM231" s="89">
        <v>-7.6243728518487708E-2</v>
      </c>
      <c r="AN231" s="89">
        <v>-7.6243728518487708E-2</v>
      </c>
      <c r="AO231" s="89">
        <v>-7.6243728518487708E-2</v>
      </c>
      <c r="AP231" s="89"/>
      <c r="AV231" s="61">
        <f t="shared" ref="AV231:AV275" si="45">AVERAGE(B231:AO231)</f>
        <v>-7.4849583392202837E-2</v>
      </c>
    </row>
    <row r="232" spans="1:48">
      <c r="A232">
        <v>1981</v>
      </c>
      <c r="B232" s="30" t="s">
        <v>1049</v>
      </c>
      <c r="C232" s="30">
        <v>-6.8027757486164075E-2</v>
      </c>
      <c r="D232" s="30">
        <v>-6.4352819240682257E-2</v>
      </c>
      <c r="E232" s="30">
        <v>-7.9794450347402623E-2</v>
      </c>
      <c r="F232" s="30">
        <v>-7.9794450347402623E-2</v>
      </c>
      <c r="G232" s="30">
        <v>-8.2227480233526773E-2</v>
      </c>
      <c r="H232" s="30">
        <v>-8.2227480233526773E-2</v>
      </c>
      <c r="I232" s="30">
        <v>-8.2227480233526773E-2</v>
      </c>
      <c r="J232" s="30">
        <v>-8.2310457537224102E-2</v>
      </c>
      <c r="K232" s="30">
        <v>-8.2310457537224102E-2</v>
      </c>
      <c r="L232" s="30">
        <v>-8.2310457537224102E-2</v>
      </c>
      <c r="M232" s="30">
        <v>-7.9870624091102904E-2</v>
      </c>
      <c r="N232" s="30">
        <v>-7.8749521468035932E-2</v>
      </c>
      <c r="O232" s="30">
        <v>-7.967559138871938E-2</v>
      </c>
      <c r="P232" s="30">
        <v>-7.967559138871938E-2</v>
      </c>
      <c r="Q232" s="30">
        <v>-7.93979874936106E-2</v>
      </c>
      <c r="R232" s="30">
        <v>-7.6371433415729939E-2</v>
      </c>
      <c r="S232" s="30">
        <v>-7.6371433415729939E-2</v>
      </c>
      <c r="T232" s="30">
        <v>-7.5140543383020786E-2</v>
      </c>
      <c r="U232" s="30">
        <v>-7.5140543383020786E-2</v>
      </c>
      <c r="V232" s="30">
        <v>-7.5140543383020786E-2</v>
      </c>
      <c r="W232" s="30">
        <v>-7.440596413239009E-2</v>
      </c>
      <c r="X232" s="30">
        <v>-7.440596413239009E-2</v>
      </c>
      <c r="Y232" s="30">
        <v>-7.440596413239009E-2</v>
      </c>
      <c r="Z232" s="30">
        <v>-7.3689299185885626E-2</v>
      </c>
      <c r="AA232" s="30">
        <v>-7.3689299185885626E-2</v>
      </c>
      <c r="AB232" s="30">
        <v>-7.3689299185885626E-2</v>
      </c>
      <c r="AC232" s="30">
        <v>-7.3065708455440914E-2</v>
      </c>
      <c r="AD232" s="30">
        <v>-7.3065708455440914E-2</v>
      </c>
      <c r="AE232" s="30">
        <v>-7.3065708455440914E-2</v>
      </c>
      <c r="AF232" s="30">
        <v>-8.0784534182650303E-2</v>
      </c>
      <c r="AG232" s="30">
        <v>-8.1740978967095645E-2</v>
      </c>
      <c r="AH232" s="30">
        <v>-8.3272483584571622E-2</v>
      </c>
      <c r="AI232" s="30">
        <v>-8.3598481371282563E-2</v>
      </c>
      <c r="AJ232" s="30">
        <v>-8.2507974605002032E-2</v>
      </c>
      <c r="AK232" s="89">
        <v>-8.2507974605002032E-2</v>
      </c>
      <c r="AL232" s="89">
        <v>-8.2507974605002032E-2</v>
      </c>
      <c r="AM232" s="89">
        <v>-8.1687530174010314E-2</v>
      </c>
      <c r="AN232" s="89">
        <v>-8.1687530174010314E-2</v>
      </c>
      <c r="AO232" s="89">
        <v>-8.1687530174010314E-2</v>
      </c>
      <c r="AP232" s="89"/>
      <c r="AV232" s="61">
        <f t="shared" si="45"/>
        <v>-7.8117513110471853E-2</v>
      </c>
    </row>
    <row r="233" spans="1:48">
      <c r="A233">
        <v>1982</v>
      </c>
      <c r="B233" s="30" t="s">
        <v>1049</v>
      </c>
      <c r="C233" s="30">
        <v>-7.5360973164903311E-2</v>
      </c>
      <c r="D233" s="30">
        <v>-7.2843884866250153E-2</v>
      </c>
      <c r="E233" s="30">
        <v>-8.0736191488693376E-2</v>
      </c>
      <c r="F233" s="30">
        <v>-8.0736191488693376E-2</v>
      </c>
      <c r="G233" s="30">
        <v>-8.083766979219853E-2</v>
      </c>
      <c r="H233" s="30">
        <v>-8.083766979219853E-2</v>
      </c>
      <c r="I233" s="30">
        <v>-8.083766979219853E-2</v>
      </c>
      <c r="J233" s="30">
        <v>-8.0926805048575967E-2</v>
      </c>
      <c r="K233" s="30">
        <v>-8.0926805048575967E-2</v>
      </c>
      <c r="L233" s="30">
        <v>-8.0926805048575967E-2</v>
      </c>
      <c r="M233" s="30">
        <v>-7.9416864840302748E-2</v>
      </c>
      <c r="N233" s="30">
        <v>-8.3097411554917233E-2</v>
      </c>
      <c r="O233" s="30">
        <v>-8.5029115111066367E-2</v>
      </c>
      <c r="P233" s="30">
        <v>-8.527521636364277E-2</v>
      </c>
      <c r="Q233" s="30">
        <v>-8.4863670654279688E-2</v>
      </c>
      <c r="R233" s="30">
        <v>-8.1808909505326488E-2</v>
      </c>
      <c r="S233" s="30">
        <v>-8.1808909505326488E-2</v>
      </c>
      <c r="T233" s="30">
        <v>-8.0785682726043806E-2</v>
      </c>
      <c r="U233" s="30">
        <v>-8.0785682726043806E-2</v>
      </c>
      <c r="V233" s="30">
        <v>-8.0785682726043806E-2</v>
      </c>
      <c r="W233" s="30">
        <v>-8.0190547512790311E-2</v>
      </c>
      <c r="X233" s="30">
        <v>-8.0190547512790311E-2</v>
      </c>
      <c r="Y233" s="30">
        <v>-8.0190547512790311E-2</v>
      </c>
      <c r="Z233" s="30">
        <v>-7.8957338981995417E-2</v>
      </c>
      <c r="AA233" s="30">
        <v>-7.8957338981995417E-2</v>
      </c>
      <c r="AB233" s="30">
        <v>-7.8957338981995417E-2</v>
      </c>
      <c r="AC233" s="30">
        <v>-7.8584035148598907E-2</v>
      </c>
      <c r="AD233" s="30">
        <v>-7.8515906137398561E-2</v>
      </c>
      <c r="AE233" s="30">
        <v>-7.8515906137398561E-2</v>
      </c>
      <c r="AF233" s="30">
        <v>-9.0015749916628529E-2</v>
      </c>
      <c r="AG233" s="30">
        <v>-9.0972781886127008E-2</v>
      </c>
      <c r="AH233" s="30">
        <v>-9.2731994496693892E-2</v>
      </c>
      <c r="AI233" s="30">
        <v>-9.3971208755395663E-2</v>
      </c>
      <c r="AJ233" s="30">
        <v>-9.3103714751559874E-2</v>
      </c>
      <c r="AK233" s="89">
        <v>-9.3103714751559874E-2</v>
      </c>
      <c r="AL233" s="89">
        <v>-9.3103714751559874E-2</v>
      </c>
      <c r="AM233" s="89">
        <v>-9.066236102859393E-2</v>
      </c>
      <c r="AN233" s="89">
        <v>-9.066236102859393E-2</v>
      </c>
      <c r="AO233" s="89">
        <v>-9.066236102859393E-2</v>
      </c>
      <c r="AP233" s="89"/>
      <c r="AV233" s="61">
        <f t="shared" si="45"/>
        <v>-8.3350699501202968E-2</v>
      </c>
    </row>
    <row r="234" spans="1:48">
      <c r="A234">
        <v>1983</v>
      </c>
      <c r="B234" s="30" t="s">
        <v>1049</v>
      </c>
      <c r="C234" s="30">
        <v>-7.6619439171455972E-2</v>
      </c>
      <c r="D234" s="30">
        <v>-7.4937918735664688E-2</v>
      </c>
      <c r="E234" s="30">
        <v>-8.1366872630798448E-2</v>
      </c>
      <c r="F234" s="30">
        <v>-8.1366872630798448E-2</v>
      </c>
      <c r="G234" s="30">
        <v>-8.2352013518284473E-2</v>
      </c>
      <c r="H234" s="30">
        <v>-8.4002883496992031E-2</v>
      </c>
      <c r="I234" s="30">
        <v>-8.4002883496992031E-2</v>
      </c>
      <c r="J234" s="30">
        <v>-8.3963417474663293E-2</v>
      </c>
      <c r="K234" s="30">
        <v>-8.3963417474663293E-2</v>
      </c>
      <c r="L234" s="30">
        <v>-8.3963417474663293E-2</v>
      </c>
      <c r="M234" s="30">
        <v>-8.2942473334439049E-2</v>
      </c>
      <c r="N234" s="30">
        <v>-8.4412742387078077E-2</v>
      </c>
      <c r="O234" s="30">
        <v>-8.4853339230277713E-2</v>
      </c>
      <c r="P234" s="30">
        <v>-8.5038716128557734E-2</v>
      </c>
      <c r="Q234" s="30">
        <v>-8.490990308520785E-2</v>
      </c>
      <c r="R234" s="30">
        <v>-8.1950317489431601E-2</v>
      </c>
      <c r="S234" s="30">
        <v>-8.1950317489431601E-2</v>
      </c>
      <c r="T234" s="30">
        <v>-8.0655126034893665E-2</v>
      </c>
      <c r="U234" s="30">
        <v>-8.0655126034893665E-2</v>
      </c>
      <c r="V234" s="30">
        <v>-8.0655126034893665E-2</v>
      </c>
      <c r="W234" s="30">
        <v>-8.0189677968474316E-2</v>
      </c>
      <c r="X234" s="30">
        <v>-8.0189677968474316E-2</v>
      </c>
      <c r="Y234" s="30">
        <v>-8.0189677968474316E-2</v>
      </c>
      <c r="Z234" s="30">
        <v>-7.9130236780043606E-2</v>
      </c>
      <c r="AA234" s="30">
        <v>-7.9130236780043606E-2</v>
      </c>
      <c r="AB234" s="30">
        <v>-7.9130236780043606E-2</v>
      </c>
      <c r="AC234" s="30">
        <v>-7.8833887827519655E-2</v>
      </c>
      <c r="AD234" s="30">
        <v>-7.8928879696238186E-2</v>
      </c>
      <c r="AE234" s="30">
        <v>-7.8928879696238186E-2</v>
      </c>
      <c r="AF234" s="30">
        <v>-9.343969098898619E-2</v>
      </c>
      <c r="AG234" s="30">
        <v>-9.5738040209145558E-2</v>
      </c>
      <c r="AH234" s="30">
        <v>-9.9438022940711468E-2</v>
      </c>
      <c r="AI234" s="30">
        <v>-0.10028295318328928</v>
      </c>
      <c r="AJ234" s="30">
        <v>-9.881138106713605E-2</v>
      </c>
      <c r="AK234" s="89">
        <v>-9.881138106713605E-2</v>
      </c>
      <c r="AL234" s="89">
        <v>-9.881138106713605E-2</v>
      </c>
      <c r="AM234" s="89">
        <v>-9.6466954660878401E-2</v>
      </c>
      <c r="AN234" s="89">
        <v>-9.6466954660878401E-2</v>
      </c>
      <c r="AO234" s="89">
        <v>-9.6466954660878401E-2</v>
      </c>
      <c r="AP234" s="89"/>
      <c r="AV234" s="61">
        <f t="shared" si="45"/>
        <v>-8.5485831521174505E-2</v>
      </c>
    </row>
    <row r="235" spans="1:48">
      <c r="A235">
        <v>1984</v>
      </c>
      <c r="B235" s="30" t="s">
        <v>1049</v>
      </c>
      <c r="C235" s="30">
        <v>-7.7844940431218035E-2</v>
      </c>
      <c r="D235" s="30">
        <v>-7.5962822491503434E-2</v>
      </c>
      <c r="E235" s="30">
        <v>-8.1835533103785219E-2</v>
      </c>
      <c r="F235" s="30">
        <v>-8.1835533103785219E-2</v>
      </c>
      <c r="G235" s="30">
        <v>-8.2588607180525297E-2</v>
      </c>
      <c r="H235" s="30">
        <v>-8.4355966242414815E-2</v>
      </c>
      <c r="I235" s="30">
        <v>-8.4355966242414815E-2</v>
      </c>
      <c r="J235" s="30">
        <v>-8.4298850824374161E-2</v>
      </c>
      <c r="K235" s="30">
        <v>-8.4298850824374161E-2</v>
      </c>
      <c r="L235" s="30">
        <v>-8.4298850824374161E-2</v>
      </c>
      <c r="M235" s="30">
        <v>-8.2774229592387782E-2</v>
      </c>
      <c r="N235" s="30">
        <v>-8.4911678593687201E-2</v>
      </c>
      <c r="O235" s="30">
        <v>-8.83914955466375E-2</v>
      </c>
      <c r="P235" s="30">
        <v>-8.851645378390971E-2</v>
      </c>
      <c r="Q235" s="30">
        <v>-8.8388927225645508E-2</v>
      </c>
      <c r="R235" s="30">
        <v>-8.5428165843579595E-2</v>
      </c>
      <c r="S235" s="30">
        <v>-8.5428165843579595E-2</v>
      </c>
      <c r="T235" s="30">
        <v>-8.4184043523425456E-2</v>
      </c>
      <c r="U235" s="30">
        <v>-8.4184043523425456E-2</v>
      </c>
      <c r="V235" s="30">
        <v>-8.4184043523425456E-2</v>
      </c>
      <c r="W235" s="30">
        <v>-8.5311318832048566E-2</v>
      </c>
      <c r="X235" s="30">
        <v>-8.5311318832048566E-2</v>
      </c>
      <c r="Y235" s="30">
        <v>-8.5311318832048566E-2</v>
      </c>
      <c r="Z235" s="30">
        <v>-8.4602821566552522E-2</v>
      </c>
      <c r="AA235" s="30">
        <v>-8.4602821566552522E-2</v>
      </c>
      <c r="AB235" s="30">
        <v>-8.4720330248421849E-2</v>
      </c>
      <c r="AC235" s="30">
        <v>-8.4370152244815033E-2</v>
      </c>
      <c r="AD235" s="30">
        <v>-8.4405132192977739E-2</v>
      </c>
      <c r="AE235" s="30">
        <v>-8.4405132192977739E-2</v>
      </c>
      <c r="AF235" s="30">
        <v>-0.10295697576712559</v>
      </c>
      <c r="AG235" s="30">
        <v>-0.10511381984484014</v>
      </c>
      <c r="AH235" s="30">
        <v>-0.10947702368415624</v>
      </c>
      <c r="AI235" s="30">
        <v>-0.11037363484822948</v>
      </c>
      <c r="AJ235" s="30">
        <v>-0.10917968356069607</v>
      </c>
      <c r="AK235" s="89">
        <v>-0.10917968356069607</v>
      </c>
      <c r="AL235" s="89">
        <v>-0.10917968356069607</v>
      </c>
      <c r="AM235" s="89">
        <v>-0.10549592458873214</v>
      </c>
      <c r="AN235" s="89">
        <v>-0.10549592458873214</v>
      </c>
      <c r="AO235" s="89">
        <v>-0.10549592458873214</v>
      </c>
      <c r="AP235" s="89">
        <v>-9.0004583368742508E-2</v>
      </c>
      <c r="AQ235" s="30">
        <v>-4.1567336987043513E-2</v>
      </c>
      <c r="AR235" s="30">
        <v>-4.637563565633096E-2</v>
      </c>
      <c r="AV235" s="61">
        <f t="shared" si="45"/>
        <v>-9.0078353676142364E-2</v>
      </c>
    </row>
    <row r="236" spans="1:48">
      <c r="A236">
        <v>1985</v>
      </c>
      <c r="B236" s="30" t="s">
        <v>1049</v>
      </c>
      <c r="C236" s="30">
        <v>-8.5777289203093354E-2</v>
      </c>
      <c r="D236" s="30">
        <v>-8.282713758260829E-2</v>
      </c>
      <c r="E236" s="30">
        <v>-8.7912812318984401E-2</v>
      </c>
      <c r="F236" s="30">
        <v>-8.7912812318984401E-2</v>
      </c>
      <c r="G236" s="30">
        <v>-8.9868267192325435E-2</v>
      </c>
      <c r="H236" s="30">
        <v>-9.1311347955280397E-2</v>
      </c>
      <c r="I236" s="30">
        <v>-9.1311347955280397E-2</v>
      </c>
      <c r="J236" s="30">
        <v>-9.0757508890360272E-2</v>
      </c>
      <c r="K236" s="30">
        <v>-9.0757508890360272E-2</v>
      </c>
      <c r="L236" s="30">
        <v>-9.0757508890360272E-2</v>
      </c>
      <c r="M236" s="30">
        <v>-8.8467086868791234E-2</v>
      </c>
      <c r="N236" s="30">
        <v>-8.9921911369659435E-2</v>
      </c>
      <c r="O236" s="30">
        <v>-9.2299793460737245E-2</v>
      </c>
      <c r="P236" s="30">
        <v>-9.2374030495895099E-2</v>
      </c>
      <c r="Q236" s="30">
        <v>-9.2859137167285999E-2</v>
      </c>
      <c r="R236" s="30">
        <v>-8.9826524015250153E-2</v>
      </c>
      <c r="S236" s="30">
        <v>-8.9826524015250153E-2</v>
      </c>
      <c r="T236" s="30">
        <v>-8.8275306016054267E-2</v>
      </c>
      <c r="U236" s="30">
        <v>-8.8275306016054267E-2</v>
      </c>
      <c r="V236" s="30">
        <v>-8.8275306016054267E-2</v>
      </c>
      <c r="W236" s="30">
        <v>-8.9126907340441708E-2</v>
      </c>
      <c r="X236" s="30">
        <v>-8.9126907340441708E-2</v>
      </c>
      <c r="Y236" s="30">
        <v>-8.9126907340441708E-2</v>
      </c>
      <c r="Z236" s="30">
        <v>-8.9578016495621804E-2</v>
      </c>
      <c r="AA236" s="30">
        <v>-8.9578016495621804E-2</v>
      </c>
      <c r="AB236" s="30">
        <v>-8.9666122537455761E-2</v>
      </c>
      <c r="AC236" s="30">
        <v>-8.8775939280117067E-2</v>
      </c>
      <c r="AD236" s="30">
        <v>-8.8771682684167574E-2</v>
      </c>
      <c r="AE236" s="30">
        <v>-8.8771682684167574E-2</v>
      </c>
      <c r="AF236" s="30">
        <v>-0.11253209492111227</v>
      </c>
      <c r="AG236" s="30">
        <v>-0.11755319762399041</v>
      </c>
      <c r="AH236" s="30">
        <v>-0.12489496000861822</v>
      </c>
      <c r="AI236" s="30">
        <v>-0.1254567683846729</v>
      </c>
      <c r="AJ236" s="30">
        <v>-0.12393374489262121</v>
      </c>
      <c r="AK236" s="89">
        <v>-0.12393374489262121</v>
      </c>
      <c r="AL236" s="89">
        <v>-0.12393374489262121</v>
      </c>
      <c r="AM236" s="89">
        <v>-0.11916961419455541</v>
      </c>
      <c r="AN236" s="89">
        <v>-0.11916961419455541</v>
      </c>
      <c r="AO236" s="89">
        <v>-0.11916961419455541</v>
      </c>
      <c r="AP236" s="89">
        <v>-7.6015600788080784E-2</v>
      </c>
      <c r="AQ236" s="30">
        <v>-3.9430475374251484E-2</v>
      </c>
      <c r="AR236" s="30">
        <v>-3.7956580983487753E-2</v>
      </c>
      <c r="AV236" s="61">
        <f t="shared" si="45"/>
        <v>-9.7483685821463315E-2</v>
      </c>
    </row>
    <row r="237" spans="1:48" s="111" customFormat="1">
      <c r="A237" s="111">
        <v>1986</v>
      </c>
      <c r="B237" s="30" t="s">
        <v>1049</v>
      </c>
      <c r="C237" s="112">
        <v>-8.3983420668723885E-2</v>
      </c>
      <c r="D237" s="112">
        <v>-8.1446019476275056E-2</v>
      </c>
      <c r="E237" s="112">
        <v>-8.6297421081076187E-2</v>
      </c>
      <c r="F237" s="112">
        <v>-8.6297421081076187E-2</v>
      </c>
      <c r="G237" s="112">
        <v>-8.8736694683277273E-2</v>
      </c>
      <c r="H237" s="112">
        <v>-9.0163799729495508E-2</v>
      </c>
      <c r="I237" s="112">
        <v>-9.0163799729495508E-2</v>
      </c>
      <c r="J237" s="112">
        <v>-8.6787234660311796E-2</v>
      </c>
      <c r="K237" s="112">
        <v>-8.6787234660311796E-2</v>
      </c>
      <c r="L237" s="112">
        <v>-8.6787234660311796E-2</v>
      </c>
      <c r="M237" s="112">
        <v>-8.5542386501991086E-2</v>
      </c>
      <c r="N237" s="112">
        <v>-8.8105282112717509E-2</v>
      </c>
      <c r="O237" s="112">
        <v>-9.0821503085476762E-2</v>
      </c>
      <c r="P237" s="112">
        <v>-9.0898772332431599E-2</v>
      </c>
      <c r="Q237" s="112">
        <v>-9.2233175797849731E-2</v>
      </c>
      <c r="R237" s="112">
        <v>-8.9414189285367152E-2</v>
      </c>
      <c r="S237" s="112">
        <v>-8.9414189285367152E-2</v>
      </c>
      <c r="T237" s="112">
        <v>-8.8234490191119508E-2</v>
      </c>
      <c r="U237" s="112">
        <v>-8.8234490191119508E-2</v>
      </c>
      <c r="V237" s="112">
        <v>-8.8234490191119508E-2</v>
      </c>
      <c r="W237" s="112">
        <v>-8.8948226139237363E-2</v>
      </c>
      <c r="X237" s="112">
        <v>-8.8948226139237363E-2</v>
      </c>
      <c r="Y237" s="112">
        <v>-8.8948226139237363E-2</v>
      </c>
      <c r="Z237" s="112">
        <v>-9.0364039186233591E-2</v>
      </c>
      <c r="AA237" s="112">
        <v>-9.0364039186233591E-2</v>
      </c>
      <c r="AB237" s="112">
        <v>-9.0436633327118265E-2</v>
      </c>
      <c r="AC237" s="112">
        <v>-8.9665408312143313E-2</v>
      </c>
      <c r="AD237" s="112">
        <v>-8.9655857943377937E-2</v>
      </c>
      <c r="AE237" s="112">
        <v>-8.9655857943377937E-2</v>
      </c>
      <c r="AF237" s="112">
        <v>-0.11900763322619901</v>
      </c>
      <c r="AG237" s="112">
        <v>-0.12750948985899857</v>
      </c>
      <c r="AH237" s="112">
        <v>-0.1387986935618003</v>
      </c>
      <c r="AI237" s="112">
        <v>-0.13942249691697506</v>
      </c>
      <c r="AJ237" s="112">
        <v>-0.1372972610393195</v>
      </c>
      <c r="AK237" s="113">
        <v>-0.1372972610393195</v>
      </c>
      <c r="AL237" s="113">
        <v>-0.1372972610393195</v>
      </c>
      <c r="AM237" s="113">
        <v>-0.13256919131707212</v>
      </c>
      <c r="AN237" s="113">
        <v>-0.13256919131707212</v>
      </c>
      <c r="AO237" s="113">
        <v>-0.13256919131707212</v>
      </c>
      <c r="AP237" s="113">
        <v>-7.8556921931866253E-2</v>
      </c>
      <c r="AQ237" s="112">
        <v>-5.8484944523248483E-2</v>
      </c>
      <c r="AR237" s="112">
        <v>-5.5135579378354338E-2</v>
      </c>
      <c r="AS237" s="112">
        <v>-0.12050705461484845</v>
      </c>
      <c r="AT237" s="111">
        <v>-0.32916748185689682</v>
      </c>
      <c r="AU237" s="111">
        <v>-0.30340138130424454</v>
      </c>
      <c r="AV237" s="114">
        <f t="shared" si="45"/>
        <v>-9.9997626521904068E-2</v>
      </c>
    </row>
    <row r="238" spans="1:48">
      <c r="A238">
        <v>1987</v>
      </c>
      <c r="B238" s="30" t="s">
        <v>1049</v>
      </c>
      <c r="C238" s="30">
        <v>-8.8626032503303698E-2</v>
      </c>
      <c r="D238" s="30">
        <v>-8.554754093942385E-2</v>
      </c>
      <c r="E238" s="30">
        <v>-9.0137447685894156E-2</v>
      </c>
      <c r="F238" s="30">
        <v>-9.0137447685894156E-2</v>
      </c>
      <c r="G238" s="30">
        <v>-9.3525584930679528E-2</v>
      </c>
      <c r="H238" s="30">
        <v>-9.4744294776902271E-2</v>
      </c>
      <c r="I238" s="30">
        <v>-9.4744294776902271E-2</v>
      </c>
      <c r="J238" s="30">
        <v>-9.1145768667850402E-2</v>
      </c>
      <c r="K238" s="30">
        <v>-9.1145768667850402E-2</v>
      </c>
      <c r="L238" s="30">
        <v>-9.1145768667850402E-2</v>
      </c>
      <c r="M238" s="30">
        <v>-8.9459753439500966E-2</v>
      </c>
      <c r="N238" s="30">
        <v>-9.1944612602692488E-2</v>
      </c>
      <c r="O238" s="30">
        <v>-9.5732987860492003E-2</v>
      </c>
      <c r="P238" s="30">
        <v>-9.5765530382953212E-2</v>
      </c>
      <c r="Q238" s="30">
        <v>-9.8002987572916478E-2</v>
      </c>
      <c r="R238" s="30">
        <v>-9.5031428722330724E-2</v>
      </c>
      <c r="S238" s="30">
        <v>-9.5031428722330724E-2</v>
      </c>
      <c r="T238" s="30">
        <v>-9.4360000331307092E-2</v>
      </c>
      <c r="U238" s="30">
        <v>-9.4360000331307092E-2</v>
      </c>
      <c r="V238" s="30">
        <v>-9.4360000331307092E-2</v>
      </c>
      <c r="W238" s="30">
        <v>-9.4939429644741002E-2</v>
      </c>
      <c r="X238" s="30">
        <v>-9.4939429644741002E-2</v>
      </c>
      <c r="Y238" s="30">
        <v>-9.4939429644741002E-2</v>
      </c>
      <c r="Z238" s="30">
        <v>-9.7224398779047205E-2</v>
      </c>
      <c r="AA238" s="30">
        <v>-9.7224398779047205E-2</v>
      </c>
      <c r="AB238" s="30">
        <v>-9.727373068707823E-2</v>
      </c>
      <c r="AC238" s="30">
        <v>-9.6467082575828589E-2</v>
      </c>
      <c r="AD238" s="30">
        <v>-9.6418257531533214E-2</v>
      </c>
      <c r="AE238" s="30">
        <v>-9.6418257531533214E-2</v>
      </c>
      <c r="AF238" s="30">
        <v>-0.12856512429910616</v>
      </c>
      <c r="AG238" s="30">
        <v>-0.13946655319985735</v>
      </c>
      <c r="AH238" s="30">
        <v>-0.15043327190968636</v>
      </c>
      <c r="AI238" s="30">
        <v>-0.15014951273575605</v>
      </c>
      <c r="AJ238" s="30">
        <v>-0.14928400031590894</v>
      </c>
      <c r="AK238" s="89">
        <v>-0.14928400031590894</v>
      </c>
      <c r="AL238" s="89">
        <v>-0.14928400031590894</v>
      </c>
      <c r="AM238" s="89">
        <v>-0.14411306139024083</v>
      </c>
      <c r="AN238" s="89">
        <v>-0.14411306139024083</v>
      </c>
      <c r="AO238" s="89">
        <v>-0.14411306139024083</v>
      </c>
      <c r="AP238" s="89">
        <v>-8.4608368996023087E-2</v>
      </c>
      <c r="AQ238" s="30">
        <v>-6.2010173645887456E-2</v>
      </c>
      <c r="AR238" s="30">
        <v>-5.7687325513784415E-2</v>
      </c>
      <c r="AS238" s="30">
        <v>-0.17048197442699653</v>
      </c>
      <c r="AT238">
        <v>-0.27007228333568711</v>
      </c>
      <c r="AU238">
        <v>-0.24262647666625814</v>
      </c>
      <c r="AV238" s="61">
        <f t="shared" si="45"/>
        <v>-0.10691278824822653</v>
      </c>
    </row>
    <row r="239" spans="1:48">
      <c r="A239">
        <v>1988</v>
      </c>
      <c r="B239" s="30" t="s">
        <v>1049</v>
      </c>
      <c r="C239" s="30">
        <v>-9.1095550591148378E-2</v>
      </c>
      <c r="D239" s="30">
        <v>-8.8473813221953912E-2</v>
      </c>
      <c r="E239" s="30">
        <v>-9.2480047487893624E-2</v>
      </c>
      <c r="F239" s="30">
        <v>-9.2480047487893624E-2</v>
      </c>
      <c r="G239" s="30">
        <v>-9.4517165744898102E-2</v>
      </c>
      <c r="H239" s="30">
        <v>-9.5580805577841765E-2</v>
      </c>
      <c r="I239" s="30">
        <v>-9.5580805577841765E-2</v>
      </c>
      <c r="J239" s="30">
        <v>-9.2563786483993993E-2</v>
      </c>
      <c r="K239" s="30">
        <v>-9.2563786483993993E-2</v>
      </c>
      <c r="L239" s="30">
        <v>-9.2563786483993993E-2</v>
      </c>
      <c r="M239" s="30">
        <v>-9.0873772608964787E-2</v>
      </c>
      <c r="N239" s="30">
        <v>-9.2705904861679622E-2</v>
      </c>
      <c r="O239" s="30">
        <v>-9.695376854462634E-2</v>
      </c>
      <c r="P239" s="30">
        <v>-9.6975244219528967E-2</v>
      </c>
      <c r="Q239" s="30">
        <v>-9.9187838261397543E-2</v>
      </c>
      <c r="R239" s="30">
        <v>-9.6312269136326845E-2</v>
      </c>
      <c r="S239" s="30">
        <v>-9.6312269136326845E-2</v>
      </c>
      <c r="T239" s="30">
        <v>-9.5298366615324648E-2</v>
      </c>
      <c r="U239" s="30">
        <v>-9.5298366615324648E-2</v>
      </c>
      <c r="V239" s="30">
        <v>-9.5298366615324648E-2</v>
      </c>
      <c r="W239" s="30">
        <v>-9.582061591734703E-2</v>
      </c>
      <c r="X239" s="30">
        <v>-9.582061591734703E-2</v>
      </c>
      <c r="Y239" s="30">
        <v>-9.582061591734703E-2</v>
      </c>
      <c r="Z239" s="30">
        <v>-9.8277980301853085E-2</v>
      </c>
      <c r="AA239" s="30">
        <v>-9.8277980301853085E-2</v>
      </c>
      <c r="AB239" s="30">
        <v>-9.8321306914177287E-2</v>
      </c>
      <c r="AC239" s="30">
        <v>-9.7559878298497882E-2</v>
      </c>
      <c r="AD239" s="30">
        <v>-9.7508824619326195E-2</v>
      </c>
      <c r="AE239" s="30">
        <v>-9.7508824619326195E-2</v>
      </c>
      <c r="AF239" s="30">
        <v>-0.13306953783278641</v>
      </c>
      <c r="AG239" s="30">
        <v>-0.14546130894736076</v>
      </c>
      <c r="AH239" s="30">
        <v>-0.15780231006318313</v>
      </c>
      <c r="AI239" s="30">
        <v>-0.15742749748781037</v>
      </c>
      <c r="AJ239" s="30">
        <v>-0.1564643591240078</v>
      </c>
      <c r="AK239" s="89">
        <v>-0.1564643591240078</v>
      </c>
      <c r="AL239" s="89">
        <v>-0.1564643591240078</v>
      </c>
      <c r="AM239" s="89">
        <v>-0.15033638996318266</v>
      </c>
      <c r="AN239" s="89">
        <v>-0.15033638996318266</v>
      </c>
      <c r="AO239" s="89">
        <v>-0.15033638996318266</v>
      </c>
      <c r="AP239" s="89">
        <v>-0.10167776549767082</v>
      </c>
      <c r="AQ239" s="30">
        <v>-0.1013465586011052</v>
      </c>
      <c r="AR239" s="30">
        <v>-0.1007330686801523</v>
      </c>
      <c r="AS239" s="30">
        <v>-0.29243482833976286</v>
      </c>
      <c r="AT239">
        <v>-0.48906474660154697</v>
      </c>
      <c r="AU239">
        <v>-0.49238904712871268</v>
      </c>
      <c r="AV239" s="61">
        <f t="shared" si="45"/>
        <v>-0.10954346938861705</v>
      </c>
    </row>
    <row r="240" spans="1:48">
      <c r="A240">
        <v>1989</v>
      </c>
      <c r="B240" s="30" t="s">
        <v>1049</v>
      </c>
      <c r="C240" s="30">
        <v>-9.3056515468540546E-2</v>
      </c>
      <c r="D240" s="30">
        <v>-9.0254843360397352E-2</v>
      </c>
      <c r="E240" s="30">
        <v>-9.412833874841664E-2</v>
      </c>
      <c r="F240" s="30">
        <v>-9.412833874841664E-2</v>
      </c>
      <c r="G240" s="30">
        <v>-9.5628143143300592E-2</v>
      </c>
      <c r="H240" s="30">
        <v>-9.6636092285268815E-2</v>
      </c>
      <c r="I240" s="30">
        <v>-9.6636092285268815E-2</v>
      </c>
      <c r="J240" s="30">
        <v>-9.3098133302057184E-2</v>
      </c>
      <c r="K240" s="30">
        <v>-9.3098133302057184E-2</v>
      </c>
      <c r="L240" s="30">
        <v>-9.3098133302057184E-2</v>
      </c>
      <c r="M240" s="30">
        <v>-9.1427847402075879E-2</v>
      </c>
      <c r="N240" s="30">
        <v>-9.3690619431231914E-2</v>
      </c>
      <c r="O240" s="30">
        <v>-0.1009555558322911</v>
      </c>
      <c r="P240" s="30">
        <v>-0.10077535846931707</v>
      </c>
      <c r="Q240" s="30">
        <v>-0.10390130046704238</v>
      </c>
      <c r="R240" s="30">
        <v>-0.10080701730811392</v>
      </c>
      <c r="S240" s="30">
        <v>-0.10080701730811392</v>
      </c>
      <c r="T240" s="30">
        <v>-0.10087367537369718</v>
      </c>
      <c r="U240" s="30">
        <v>-0.10087367537369718</v>
      </c>
      <c r="V240" s="30">
        <v>-0.10087367537369718</v>
      </c>
      <c r="W240" s="30">
        <v>-0.10131621031273175</v>
      </c>
      <c r="X240" s="30">
        <v>-0.10131621031273175</v>
      </c>
      <c r="Y240" s="30">
        <v>-0.10131621031273175</v>
      </c>
      <c r="Z240" s="30">
        <v>-0.10355058613146739</v>
      </c>
      <c r="AA240" s="30">
        <v>-0.10355058613146739</v>
      </c>
      <c r="AB240" s="30">
        <v>-0.10358163153770306</v>
      </c>
      <c r="AC240" s="30">
        <v>-0.10280752025018314</v>
      </c>
      <c r="AD240" s="30">
        <v>-0.10273174458763001</v>
      </c>
      <c r="AE240" s="30">
        <v>-0.10273174458763001</v>
      </c>
      <c r="AF240" s="30">
        <v>-0.14224466976025185</v>
      </c>
      <c r="AG240" s="30">
        <v>-0.15709219968123012</v>
      </c>
      <c r="AH240" s="30">
        <v>-0.16982254855982259</v>
      </c>
      <c r="AI240" s="30">
        <v>-0.16888329452361972</v>
      </c>
      <c r="AJ240" s="30">
        <v>-0.16792662732945218</v>
      </c>
      <c r="AK240" s="89">
        <v>-0.16792662732945218</v>
      </c>
      <c r="AL240" s="89">
        <v>-0.16792662732945218</v>
      </c>
      <c r="AM240" s="89">
        <v>-0.16109771313491894</v>
      </c>
      <c r="AN240" s="89">
        <v>-0.16109771313491894</v>
      </c>
      <c r="AO240" s="89">
        <v>-0.16109771313491894</v>
      </c>
      <c r="AP240" s="89">
        <v>-0.11113200965660031</v>
      </c>
      <c r="AQ240" s="30">
        <v>-0.10881572225446734</v>
      </c>
      <c r="AR240" s="30">
        <v>-9.7077009001580339E-2</v>
      </c>
      <c r="AS240" s="30">
        <v>-0.32280646360349197</v>
      </c>
      <c r="AT240">
        <v>-0.47350480740861489</v>
      </c>
      <c r="AU240">
        <v>-0.42150696192209758</v>
      </c>
      <c r="AV240" s="61">
        <f t="shared" si="45"/>
        <v>-0.11494273549659929</v>
      </c>
    </row>
    <row r="241" spans="1:48">
      <c r="A241">
        <v>1990</v>
      </c>
      <c r="B241" s="30" t="s">
        <v>1049</v>
      </c>
      <c r="C241" s="30">
        <v>-8.8550030172774963E-2</v>
      </c>
      <c r="D241" s="30">
        <v>-8.6488917746658567E-2</v>
      </c>
      <c r="E241" s="30">
        <v>-8.9991634354903538E-2</v>
      </c>
      <c r="F241" s="30">
        <v>-8.9991634354903538E-2</v>
      </c>
      <c r="G241" s="30">
        <v>-9.4531003343819253E-2</v>
      </c>
      <c r="H241" s="30">
        <v>-9.548551508049008E-2</v>
      </c>
      <c r="I241" s="30">
        <v>-9.548551508049008E-2</v>
      </c>
      <c r="J241" s="30">
        <v>-9.4701041544240305E-2</v>
      </c>
      <c r="K241" s="30">
        <v>-9.4701041544240305E-2</v>
      </c>
      <c r="L241" s="30">
        <v>-9.4701041544240305E-2</v>
      </c>
      <c r="M241" s="30">
        <v>-9.2987858927343847E-2</v>
      </c>
      <c r="N241" s="30">
        <v>-9.4748474474559474E-2</v>
      </c>
      <c r="O241" s="30">
        <v>-0.1049970693572283</v>
      </c>
      <c r="P241" s="30">
        <v>-0.10478256885119008</v>
      </c>
      <c r="Q241" s="30">
        <v>-0.10835676867970234</v>
      </c>
      <c r="R241" s="30">
        <v>-0.10499448429800806</v>
      </c>
      <c r="S241" s="30">
        <v>-0.10499448429800806</v>
      </c>
      <c r="T241" s="30">
        <v>-0.10584125277751533</v>
      </c>
      <c r="U241" s="30">
        <v>-0.10584125277751533</v>
      </c>
      <c r="V241" s="30">
        <v>-0.10584125277751533</v>
      </c>
      <c r="W241" s="30">
        <v>-0.10620460128745146</v>
      </c>
      <c r="X241" s="30">
        <v>-0.10620460128745146</v>
      </c>
      <c r="Y241" s="30">
        <v>-0.10620460128745146</v>
      </c>
      <c r="Z241" s="30">
        <v>-0.10762517115426529</v>
      </c>
      <c r="AA241" s="30">
        <v>-0.10762517115426529</v>
      </c>
      <c r="AB241" s="30">
        <v>-0.10766745842888281</v>
      </c>
      <c r="AC241" s="30">
        <v>-0.10737765171366742</v>
      </c>
      <c r="AD241" s="30">
        <v>-0.10728673628081076</v>
      </c>
      <c r="AE241" s="30">
        <v>-0.10728673628081076</v>
      </c>
      <c r="AF241" s="30">
        <v>-0.14798055685724787</v>
      </c>
      <c r="AG241" s="30">
        <v>-0.1636292171514776</v>
      </c>
      <c r="AH241" s="30">
        <v>-0.17991171355093394</v>
      </c>
      <c r="AI241" s="30">
        <v>-0.18020860005380102</v>
      </c>
      <c r="AJ241" s="30">
        <v>-0.17904732175114968</v>
      </c>
      <c r="AK241" s="89">
        <v>-0.17904732175114968</v>
      </c>
      <c r="AL241" s="89">
        <v>-0.17904732175114968</v>
      </c>
      <c r="AM241" s="89">
        <v>-0.17181042026285998</v>
      </c>
      <c r="AN241" s="89">
        <v>-0.17181042026285998</v>
      </c>
      <c r="AO241" s="89">
        <v>-0.17181042026285998</v>
      </c>
      <c r="AP241" s="89">
        <v>-9.2000852127404165E-2</v>
      </c>
      <c r="AQ241" s="30">
        <v>-8.8945264504730726E-2</v>
      </c>
      <c r="AR241" s="30">
        <v>-7.9637466264878554E-2</v>
      </c>
      <c r="AS241" s="30">
        <v>-0.17963300149897399</v>
      </c>
      <c r="AT241">
        <v>-0.33030392621017246</v>
      </c>
      <c r="AU241">
        <v>-0.28863520805565412</v>
      </c>
      <c r="AV241" s="61">
        <f t="shared" si="45"/>
        <v>-0.11912304832092033</v>
      </c>
    </row>
    <row r="242" spans="1:48">
      <c r="A242">
        <v>1991</v>
      </c>
      <c r="B242" s="30">
        <v>-0.11963153643736135</v>
      </c>
      <c r="C242" s="30">
        <v>-8.8698260265763107E-2</v>
      </c>
      <c r="D242" s="30">
        <v>-8.6698597531752575E-2</v>
      </c>
      <c r="E242" s="30">
        <v>-9.0062424171901134E-2</v>
      </c>
      <c r="F242" s="30">
        <v>-9.0062424171901134E-2</v>
      </c>
      <c r="G242" s="30">
        <v>-9.4099619250021527E-2</v>
      </c>
      <c r="H242" s="30">
        <v>-9.5021849229902977E-2</v>
      </c>
      <c r="I242" s="30">
        <v>-9.5021849229902977E-2</v>
      </c>
      <c r="J242" s="30">
        <v>-9.8145202572317625E-2</v>
      </c>
      <c r="K242" s="30">
        <v>-9.8145202572317625E-2</v>
      </c>
      <c r="L242" s="30">
        <v>-9.8145202572317625E-2</v>
      </c>
      <c r="M242" s="30">
        <v>-9.851526807975064E-2</v>
      </c>
      <c r="N242" s="30">
        <v>-9.8364294871119196E-2</v>
      </c>
      <c r="O242" s="30">
        <v>-0.1110890654037695</v>
      </c>
      <c r="P242" s="30">
        <v>-0.11081378774895734</v>
      </c>
      <c r="Q242" s="30">
        <v>-0.11588919372196194</v>
      </c>
      <c r="R242" s="30">
        <v>-0.11211475655775949</v>
      </c>
      <c r="S242" s="30">
        <v>-0.11211475655775949</v>
      </c>
      <c r="T242" s="30">
        <v>-0.11324498536082062</v>
      </c>
      <c r="U242" s="30">
        <v>-0.11324498536082062</v>
      </c>
      <c r="V242" s="30">
        <v>-0.11324498536082062</v>
      </c>
      <c r="W242" s="30">
        <v>-0.11353378093688959</v>
      </c>
      <c r="X242" s="30">
        <v>-0.11353378093688959</v>
      </c>
      <c r="Y242" s="30">
        <v>-0.11353378093688959</v>
      </c>
      <c r="Z242" s="30">
        <v>-0.11383813139199239</v>
      </c>
      <c r="AA242" s="30">
        <v>-0.11383813139199239</v>
      </c>
      <c r="AB242" s="30">
        <v>-0.11385773251103548</v>
      </c>
      <c r="AC242" s="30">
        <v>-0.11348617795105553</v>
      </c>
      <c r="AD242" s="30">
        <v>-0.11337100596640726</v>
      </c>
      <c r="AE242" s="30">
        <v>-0.11337100596640726</v>
      </c>
      <c r="AF242" s="30">
        <v>-0.15828263404973997</v>
      </c>
      <c r="AG242" s="30">
        <v>-0.17461966285593089</v>
      </c>
      <c r="AH242" s="30">
        <v>-0.19135929323357626</v>
      </c>
      <c r="AI242" s="30">
        <v>-0.19321814834820716</v>
      </c>
      <c r="AJ242" s="30">
        <v>-0.19392222159765127</v>
      </c>
      <c r="AK242" s="89">
        <v>-0.19392222159765127</v>
      </c>
      <c r="AL242" s="89">
        <v>-0.19392222159765127</v>
      </c>
      <c r="AM242" s="89">
        <v>-0.18610149774162044</v>
      </c>
      <c r="AN242" s="89">
        <v>-0.18610149774162044</v>
      </c>
      <c r="AO242" s="89">
        <v>-0.18610149774162044</v>
      </c>
      <c r="AP242" s="89">
        <v>-0.10480809968782867</v>
      </c>
      <c r="AQ242" s="30">
        <v>-8.9053190311353392E-2</v>
      </c>
      <c r="AR242" s="30">
        <v>-7.8834586340183255E-2</v>
      </c>
      <c r="AS242" s="30">
        <v>-0.2337428051048005</v>
      </c>
      <c r="AT242">
        <v>-0.2980176236257025</v>
      </c>
      <c r="AU242">
        <v>-0.2557831690951593</v>
      </c>
      <c r="AV242" s="61">
        <f t="shared" si="45"/>
        <v>-0.12580706678809567</v>
      </c>
    </row>
    <row r="243" spans="1:48">
      <c r="A243">
        <v>1992</v>
      </c>
      <c r="B243" s="30">
        <v>-0.11963153643736135</v>
      </c>
      <c r="C243" s="30">
        <v>-8.8709077383679946E-2</v>
      </c>
      <c r="D243" s="30">
        <v>-8.7168594612126893E-2</v>
      </c>
      <c r="E243" s="30">
        <v>-9.2865731616757263E-2</v>
      </c>
      <c r="F243" s="30">
        <v>-9.2865731616757263E-2</v>
      </c>
      <c r="G243" s="30">
        <v>-9.7513916799745415E-2</v>
      </c>
      <c r="H243" s="30">
        <v>-9.8315431366617023E-2</v>
      </c>
      <c r="I243" s="30">
        <v>-9.8315431366617023E-2</v>
      </c>
      <c r="J243" s="30">
        <v>-0.10081268310937408</v>
      </c>
      <c r="K243" s="30">
        <v>-0.10091369197461453</v>
      </c>
      <c r="L243" s="30">
        <v>-0.10091369197461453</v>
      </c>
      <c r="M243" s="30">
        <v>-0.10102682344935487</v>
      </c>
      <c r="N243" s="30">
        <v>-9.9966901752287063E-2</v>
      </c>
      <c r="O243" s="30">
        <v>-0.11162355621397646</v>
      </c>
      <c r="P243" s="30">
        <v>-0.11135468208733734</v>
      </c>
      <c r="Q243" s="30">
        <v>-0.11617953814793835</v>
      </c>
      <c r="R243" s="30">
        <v>-0.11257867830095047</v>
      </c>
      <c r="S243" s="30">
        <v>-0.11257867830095047</v>
      </c>
      <c r="T243" s="30">
        <v>-0.11506655489093898</v>
      </c>
      <c r="U243" s="30">
        <v>-0.11506655489093898</v>
      </c>
      <c r="V243" s="30">
        <v>-0.11506655489093898</v>
      </c>
      <c r="W243" s="30">
        <v>-0.1153260756768576</v>
      </c>
      <c r="X243" s="30">
        <v>-0.1153260756768576</v>
      </c>
      <c r="Y243" s="30">
        <v>-0.1153260756768576</v>
      </c>
      <c r="Z243" s="30">
        <v>-0.11661727695520163</v>
      </c>
      <c r="AA243" s="30">
        <v>-0.11661727695520163</v>
      </c>
      <c r="AB243" s="30">
        <v>-0.11662695991230954</v>
      </c>
      <c r="AC243" s="30">
        <v>-0.11623443805407063</v>
      </c>
      <c r="AD243" s="30">
        <v>-0.11611312068286073</v>
      </c>
      <c r="AE243" s="30">
        <v>-0.11611312068286073</v>
      </c>
      <c r="AF243" s="30">
        <v>-0.16994600025872064</v>
      </c>
      <c r="AG243" s="30">
        <v>-0.18761898282337741</v>
      </c>
      <c r="AH243" s="30">
        <v>-0.20450186769179535</v>
      </c>
      <c r="AI243" s="30">
        <v>-0.20766476821528368</v>
      </c>
      <c r="AJ243" s="30">
        <v>-0.2077725857212821</v>
      </c>
      <c r="AK243" s="89">
        <v>-0.2077725857212821</v>
      </c>
      <c r="AL243" s="89">
        <v>-0.2077725857212821</v>
      </c>
      <c r="AM243" s="89">
        <v>-0.19906464353048714</v>
      </c>
      <c r="AN243" s="89">
        <v>-0.19906464353048714</v>
      </c>
      <c r="AO243" s="89">
        <v>-0.19906464353048714</v>
      </c>
      <c r="AP243" s="89">
        <v>-0.10305154453288112</v>
      </c>
      <c r="AQ243" s="30">
        <v>-8.858592703217949E-2</v>
      </c>
      <c r="AR243" s="30">
        <v>-4.9860721111178119E-2</v>
      </c>
      <c r="AS243" s="30">
        <v>-0.20631205895494975</v>
      </c>
      <c r="AT243">
        <v>-0.26589412381361965</v>
      </c>
      <c r="AU243">
        <v>-9.7355867268903995E-2</v>
      </c>
      <c r="AV243" s="61">
        <f t="shared" si="45"/>
        <v>-0.13057694420503607</v>
      </c>
    </row>
    <row r="244" spans="1:48">
      <c r="A244">
        <v>1993</v>
      </c>
      <c r="B244" s="30">
        <v>-0.11963153643736135</v>
      </c>
      <c r="C244" s="30">
        <v>-8.6044704832210495E-2</v>
      </c>
      <c r="D244" s="30">
        <v>-8.493588678110231E-2</v>
      </c>
      <c r="E244" s="30">
        <v>-9.0325129003231641E-2</v>
      </c>
      <c r="F244" s="30">
        <v>-9.0325129003231641E-2</v>
      </c>
      <c r="G244" s="30">
        <v>-9.5636826363293403E-2</v>
      </c>
      <c r="H244" s="30">
        <v>-9.6437866543548023E-2</v>
      </c>
      <c r="I244" s="30">
        <v>-9.6437866543548023E-2</v>
      </c>
      <c r="J244" s="30">
        <v>-9.9258317568907684E-2</v>
      </c>
      <c r="K244" s="30">
        <v>-0.10139530080366665</v>
      </c>
      <c r="L244" s="30">
        <v>-0.10139530080366665</v>
      </c>
      <c r="M244" s="30">
        <v>-0.10146610393818511</v>
      </c>
      <c r="N244" s="30">
        <v>-0.10209653641249361</v>
      </c>
      <c r="O244" s="30">
        <v>-0.11517413157136747</v>
      </c>
      <c r="P244" s="30">
        <v>-0.1149142759351689</v>
      </c>
      <c r="Q244" s="30">
        <v>-0.11953866434274318</v>
      </c>
      <c r="R244" s="30">
        <v>-0.11582617179007593</v>
      </c>
      <c r="S244" s="30">
        <v>-0.11578545697363529</v>
      </c>
      <c r="T244" s="30">
        <v>-0.11689911853330426</v>
      </c>
      <c r="U244" s="30">
        <v>-0.11689911853330426</v>
      </c>
      <c r="V244" s="30">
        <v>-0.11689911853330426</v>
      </c>
      <c r="W244" s="30">
        <v>-0.11713225033284258</v>
      </c>
      <c r="X244" s="30">
        <v>-0.11713225033284258</v>
      </c>
      <c r="Y244" s="30">
        <v>-0.11713225033284258</v>
      </c>
      <c r="Z244" s="30">
        <v>-0.11819070601034964</v>
      </c>
      <c r="AA244" s="30">
        <v>-0.11819070601034964</v>
      </c>
      <c r="AB244" s="30">
        <v>-0.11819513231428092</v>
      </c>
      <c r="AC244" s="30">
        <v>-0.117798146379955</v>
      </c>
      <c r="AD244" s="30">
        <v>-0.11767558176269233</v>
      </c>
      <c r="AE244" s="30">
        <v>-0.11767558176269233</v>
      </c>
      <c r="AF244" s="30">
        <v>-0.17654294141946669</v>
      </c>
      <c r="AG244" s="30">
        <v>-0.1967641834325573</v>
      </c>
      <c r="AH244" s="30">
        <v>-0.21406190350418308</v>
      </c>
      <c r="AI244" s="30">
        <v>-0.21866370062019125</v>
      </c>
      <c r="AJ244" s="30">
        <v>-0.21887911178020647</v>
      </c>
      <c r="AK244" s="89">
        <v>-0.21887911178020647</v>
      </c>
      <c r="AL244" s="89">
        <v>-0.21887911178020647</v>
      </c>
      <c r="AM244" s="89">
        <v>-0.20951297772880617</v>
      </c>
      <c r="AN244" s="89">
        <v>-0.20951297772880617</v>
      </c>
      <c r="AO244" s="89">
        <v>-0.20951297772880617</v>
      </c>
      <c r="AP244" s="89">
        <v>-0.16463313840748051</v>
      </c>
      <c r="AQ244" s="30">
        <v>-8.5366152869116418E-2</v>
      </c>
      <c r="AR244" s="30">
        <v>-8.6510994802105778E-2</v>
      </c>
      <c r="AS244" s="30">
        <v>-0.40996249252913453</v>
      </c>
      <c r="AT244">
        <v>-0.22756942605842667</v>
      </c>
      <c r="AU244">
        <v>-0.2359116858797452</v>
      </c>
      <c r="AV244" s="61">
        <f t="shared" si="45"/>
        <v>-0.13369135409974089</v>
      </c>
    </row>
    <row r="245" spans="1:48">
      <c r="A245">
        <v>1994</v>
      </c>
      <c r="B245" s="30">
        <v>-0.11963153643736135</v>
      </c>
      <c r="C245" s="30">
        <v>-8.2217885432245619E-2</v>
      </c>
      <c r="D245" s="30">
        <v>-8.1681805134279029E-2</v>
      </c>
      <c r="E245" s="30">
        <v>-8.6417624235416324E-2</v>
      </c>
      <c r="F245" s="30">
        <v>-8.6417624235416324E-2</v>
      </c>
      <c r="G245" s="30">
        <v>-9.5273835320831113E-2</v>
      </c>
      <c r="H245" s="30">
        <v>-9.6014665616079631E-2</v>
      </c>
      <c r="I245" s="30">
        <v>-9.6014665616079631E-2</v>
      </c>
      <c r="J245" s="30">
        <v>-9.9795983051096826E-2</v>
      </c>
      <c r="K245" s="30">
        <v>-0.10177765530178462</v>
      </c>
      <c r="L245" s="30">
        <v>-0.10177765530178462</v>
      </c>
      <c r="M245" s="30">
        <v>-0.1018938892482304</v>
      </c>
      <c r="N245" s="30">
        <v>-0.10112691788365791</v>
      </c>
      <c r="O245" s="30">
        <v>-0.11557527198049988</v>
      </c>
      <c r="P245" s="30">
        <v>-0.1153290772260912</v>
      </c>
      <c r="Q245" s="30">
        <v>-0.12018923655816993</v>
      </c>
      <c r="R245" s="30">
        <v>-0.11667563193988273</v>
      </c>
      <c r="S245" s="30">
        <v>-0.11663544133865889</v>
      </c>
      <c r="T245" s="30">
        <v>-0.11893811352160899</v>
      </c>
      <c r="U245" s="30">
        <v>-0.11893811352160899</v>
      </c>
      <c r="V245" s="30">
        <v>-0.11893811352160899</v>
      </c>
      <c r="W245" s="30">
        <v>-0.11905076237619783</v>
      </c>
      <c r="X245" s="30">
        <v>-0.11905076237619783</v>
      </c>
      <c r="Y245" s="30">
        <v>-0.11952591918040811</v>
      </c>
      <c r="Z245" s="30">
        <v>-0.1207126978949189</v>
      </c>
      <c r="AA245" s="30">
        <v>-0.1207126978949189</v>
      </c>
      <c r="AB245" s="30">
        <v>-0.12070956298031021</v>
      </c>
      <c r="AC245" s="30">
        <v>-0.1203022186252477</v>
      </c>
      <c r="AD245" s="30">
        <v>-0.12017666220354473</v>
      </c>
      <c r="AE245" s="30">
        <v>-0.12017666220354473</v>
      </c>
      <c r="AF245" s="30">
        <v>-0.19049459608474828</v>
      </c>
      <c r="AG245" s="30">
        <v>-0.21417610496135786</v>
      </c>
      <c r="AH245" s="30">
        <v>-0.23135904886413994</v>
      </c>
      <c r="AI245" s="30">
        <v>-0.23620470900842572</v>
      </c>
      <c r="AJ245" s="30">
        <v>-0.23727972189330504</v>
      </c>
      <c r="AK245" s="89">
        <v>-0.23727972189330504</v>
      </c>
      <c r="AL245" s="89">
        <v>-0.23727972189330504</v>
      </c>
      <c r="AM245" s="89">
        <v>-0.22717876575381724</v>
      </c>
      <c r="AN245" s="89">
        <v>-0.22717876575381724</v>
      </c>
      <c r="AO245" s="89">
        <v>-0.22717876575381724</v>
      </c>
      <c r="AP245" s="89">
        <v>-0.1801910963232719</v>
      </c>
      <c r="AQ245" s="30">
        <v>-9.2704748401986059E-2</v>
      </c>
      <c r="AR245" s="30">
        <v>-8.6128355714413907E-2</v>
      </c>
      <c r="AS245" s="30">
        <v>-0.4284158918047789</v>
      </c>
      <c r="AT245">
        <v>-0.23609776288847373</v>
      </c>
      <c r="AU245">
        <v>-0.21724949276176531</v>
      </c>
      <c r="AV245" s="61">
        <f t="shared" si="45"/>
        <v>-0.13843221525044302</v>
      </c>
    </row>
    <row r="246" spans="1:48">
      <c r="A246">
        <v>1995</v>
      </c>
      <c r="B246" s="30">
        <v>-0.11963153643736135</v>
      </c>
      <c r="C246" s="30">
        <v>-8.2378698346381452E-2</v>
      </c>
      <c r="D246" s="30">
        <v>-8.3050211145443864E-2</v>
      </c>
      <c r="E246" s="30">
        <v>-8.7581984784375955E-2</v>
      </c>
      <c r="F246" s="30">
        <v>-8.7581984784375955E-2</v>
      </c>
      <c r="G246" s="30">
        <v>-9.5903872629344966E-2</v>
      </c>
      <c r="H246" s="30">
        <v>-9.6611870406387412E-2</v>
      </c>
      <c r="I246" s="30">
        <v>-9.6611870406387412E-2</v>
      </c>
      <c r="J246" s="30">
        <v>-0.10014290163005046</v>
      </c>
      <c r="K246" s="30">
        <v>-0.10204704846535484</v>
      </c>
      <c r="L246" s="30">
        <v>-0.10204704846535484</v>
      </c>
      <c r="M246" s="30">
        <v>-0.10213820403001561</v>
      </c>
      <c r="N246" s="30">
        <v>-0.10150271427967517</v>
      </c>
      <c r="O246" s="30">
        <v>-0.11696087541626188</v>
      </c>
      <c r="P246" s="30">
        <v>-0.11824897182601413</v>
      </c>
      <c r="Q246" s="30">
        <v>-0.12383481495855841</v>
      </c>
      <c r="R246" s="30">
        <v>-0.12022344883163993</v>
      </c>
      <c r="S246" s="30">
        <v>-0.12017622680985085</v>
      </c>
      <c r="T246" s="30">
        <v>-0.12239676160633961</v>
      </c>
      <c r="U246" s="30">
        <v>-0.12239676160633961</v>
      </c>
      <c r="V246" s="30">
        <v>-0.12239676160633961</v>
      </c>
      <c r="W246" s="30">
        <v>-0.12246989016278864</v>
      </c>
      <c r="X246" s="30">
        <v>-0.12246989016278864</v>
      </c>
      <c r="Y246" s="30">
        <v>-0.12292649315712167</v>
      </c>
      <c r="Z246" s="30">
        <v>-0.12376035421295417</v>
      </c>
      <c r="AA246" s="30">
        <v>-0.12376035421295417</v>
      </c>
      <c r="AB246" s="30">
        <v>-0.12374881198461962</v>
      </c>
      <c r="AC246" s="30">
        <v>-0.12331820534265214</v>
      </c>
      <c r="AD246" s="30">
        <v>-0.12318575287793188</v>
      </c>
      <c r="AE246" s="30">
        <v>-0.12318575287793188</v>
      </c>
      <c r="AF246" s="30">
        <v>-0.19803327356810652</v>
      </c>
      <c r="AG246" s="30">
        <v>-0.22612767204115669</v>
      </c>
      <c r="AH246" s="30">
        <v>-0.24467181207314337</v>
      </c>
      <c r="AI246" s="30">
        <v>-0.24878571450718545</v>
      </c>
      <c r="AJ246" s="30">
        <v>-0.25071564880744179</v>
      </c>
      <c r="AK246" s="89">
        <v>-0.25071564880744179</v>
      </c>
      <c r="AL246" s="89">
        <v>-0.25071564880744179</v>
      </c>
      <c r="AM246" s="89">
        <v>-0.23946184413556537</v>
      </c>
      <c r="AN246" s="89">
        <v>-0.23946184413556537</v>
      </c>
      <c r="AO246" s="89">
        <v>-0.23946184413556537</v>
      </c>
      <c r="AP246" s="89">
        <v>-0.12966839631331128</v>
      </c>
      <c r="AQ246" s="30">
        <v>-9.8170691045818104E-2</v>
      </c>
      <c r="AR246" s="30">
        <v>-9.0968974794396806E-2</v>
      </c>
      <c r="AS246" s="30">
        <v>-0.24611180473160987</v>
      </c>
      <c r="AT246">
        <v>-0.22495641374711461</v>
      </c>
      <c r="AU246">
        <v>-0.20663019748782874</v>
      </c>
      <c r="AV246" s="61">
        <f t="shared" si="45"/>
        <v>-0.14302102561205524</v>
      </c>
    </row>
    <row r="247" spans="1:48">
      <c r="A247">
        <v>1996</v>
      </c>
      <c r="B247" s="30">
        <v>-0.11963153643736135</v>
      </c>
      <c r="C247" s="30">
        <v>-8.2635547076587712E-2</v>
      </c>
      <c r="D247" s="30">
        <v>-8.3258308236491385E-2</v>
      </c>
      <c r="E247" s="30">
        <v>-8.7677928757115442E-2</v>
      </c>
      <c r="F247" s="30">
        <v>-8.7677928757115442E-2</v>
      </c>
      <c r="G247" s="30">
        <v>-9.5965603310359748E-2</v>
      </c>
      <c r="H247" s="30">
        <v>-9.6648055639737995E-2</v>
      </c>
      <c r="I247" s="30">
        <v>-9.6648055639737995E-2</v>
      </c>
      <c r="J247" s="30">
        <v>-0.10144999943139454</v>
      </c>
      <c r="K247" s="30">
        <v>-0.1032700442529102</v>
      </c>
      <c r="L247" s="30">
        <v>-0.1032700442529102</v>
      </c>
      <c r="M247" s="30">
        <v>-0.10494422797473213</v>
      </c>
      <c r="N247" s="30">
        <v>-0.10302862144440073</v>
      </c>
      <c r="O247" s="30">
        <v>-0.12142194427007957</v>
      </c>
      <c r="P247" s="30">
        <v>-0.12262338231371128</v>
      </c>
      <c r="Q247" s="30">
        <v>-0.12851050494501204</v>
      </c>
      <c r="R247" s="30">
        <v>-0.12436748976622658</v>
      </c>
      <c r="S247" s="30">
        <v>-0.12431281537593064</v>
      </c>
      <c r="T247" s="30">
        <v>-0.12590066167785297</v>
      </c>
      <c r="U247" s="30">
        <v>-0.12590066167785297</v>
      </c>
      <c r="V247" s="30">
        <v>-0.12590066167785297</v>
      </c>
      <c r="W247" s="30">
        <v>-0.12577339096763773</v>
      </c>
      <c r="X247" s="30">
        <v>-0.12577339096763773</v>
      </c>
      <c r="Y247" s="30">
        <v>-0.12620890628791148</v>
      </c>
      <c r="Z247" s="30">
        <v>-0.1270835920577944</v>
      </c>
      <c r="AA247" s="30">
        <v>-0.1270835920577944</v>
      </c>
      <c r="AB247" s="30">
        <v>-0.1270636707136682</v>
      </c>
      <c r="AC247" s="30">
        <v>-0.12661236545267285</v>
      </c>
      <c r="AD247" s="30">
        <v>-0.12647378523415631</v>
      </c>
      <c r="AE247" s="30">
        <v>-0.12647378523415631</v>
      </c>
      <c r="AF247" s="30">
        <v>-0.20129652637393824</v>
      </c>
      <c r="AG247" s="30">
        <v>-0.23190838042061068</v>
      </c>
      <c r="AH247" s="30">
        <v>-0.25113581725311696</v>
      </c>
      <c r="AI247" s="30">
        <v>-0.25545155521454888</v>
      </c>
      <c r="AJ247" s="30">
        <v>-0.2580372848648238</v>
      </c>
      <c r="AK247" s="89">
        <v>-0.2580372848648238</v>
      </c>
      <c r="AL247" s="89">
        <v>-0.2580372848648238</v>
      </c>
      <c r="AM247" s="89">
        <v>-0.24638544838304244</v>
      </c>
      <c r="AN247" s="89">
        <v>-0.24619549634960025</v>
      </c>
      <c r="AO247" s="89">
        <v>-0.24619549634960025</v>
      </c>
      <c r="AP247" s="89">
        <v>-0.12112560990454069</v>
      </c>
      <c r="AQ247" s="30">
        <v>-9.9711993532932586E-2</v>
      </c>
      <c r="AR247" s="30">
        <v>-9.0102062619251244E-2</v>
      </c>
      <c r="AS247" s="30">
        <v>-0.20777177902415489</v>
      </c>
      <c r="AT247">
        <v>-0.21292897185101156</v>
      </c>
      <c r="AU247">
        <v>-0.18940040217500287</v>
      </c>
      <c r="AV247" s="61">
        <f t="shared" si="45"/>
        <v>-0.14640677692069332</v>
      </c>
    </row>
    <row r="248" spans="1:48">
      <c r="A248">
        <v>1997</v>
      </c>
      <c r="B248" s="30">
        <v>-0.10873564414790426</v>
      </c>
      <c r="C248" s="30">
        <v>-8.202984714276973E-2</v>
      </c>
      <c r="D248" s="30">
        <v>-8.2677458052123343E-2</v>
      </c>
      <c r="E248" s="30">
        <v>-8.6776224135051483E-2</v>
      </c>
      <c r="F248" s="30">
        <v>-8.674569034533286E-2</v>
      </c>
      <c r="G248" s="30">
        <v>-9.8367957662058192E-2</v>
      </c>
      <c r="H248" s="30">
        <v>-9.8981062598534786E-2</v>
      </c>
      <c r="I248" s="30">
        <v>-9.8981062598534786E-2</v>
      </c>
      <c r="J248" s="30">
        <v>-0.10356000491786721</v>
      </c>
      <c r="K248" s="30">
        <v>-0.10566407880648432</v>
      </c>
      <c r="L248" s="30">
        <v>-0.10566407880648432</v>
      </c>
      <c r="M248" s="30">
        <v>-0.10706331574234518</v>
      </c>
      <c r="N248" s="30">
        <v>-0.10380316759577723</v>
      </c>
      <c r="O248" s="30">
        <v>-0.12405715357946578</v>
      </c>
      <c r="P248" s="30">
        <v>-0.12511318616916911</v>
      </c>
      <c r="Q248" s="30">
        <v>-0.13071070367846516</v>
      </c>
      <c r="R248" s="30">
        <v>-0.1265881530787184</v>
      </c>
      <c r="S248" s="30">
        <v>-0.12653128267214331</v>
      </c>
      <c r="T248" s="30">
        <v>-0.12808313909829339</v>
      </c>
      <c r="U248" s="30">
        <v>-0.12808313909829339</v>
      </c>
      <c r="V248" s="30">
        <v>-0.12808313909829339</v>
      </c>
      <c r="W248" s="30">
        <v>-0.1276231294235598</v>
      </c>
      <c r="X248" s="30">
        <v>-0.1276231294235598</v>
      </c>
      <c r="Y248" s="30">
        <v>-0.12803385612791374</v>
      </c>
      <c r="Z248" s="30">
        <v>-0.12914686032550626</v>
      </c>
      <c r="AA248" s="30">
        <v>-0.12941912212925299</v>
      </c>
      <c r="AB248" s="30">
        <v>-0.1293944999688994</v>
      </c>
      <c r="AC248" s="30">
        <v>-0.12894349825316442</v>
      </c>
      <c r="AD248" s="30">
        <v>-0.12880509023234821</v>
      </c>
      <c r="AE248" s="30">
        <v>-0.12880509023234821</v>
      </c>
      <c r="AF248" s="30">
        <v>-0.20621357023543629</v>
      </c>
      <c r="AG248" s="30">
        <v>-0.23780199795121293</v>
      </c>
      <c r="AH248" s="30">
        <v>-0.25960667990120401</v>
      </c>
      <c r="AI248" s="30">
        <v>-0.26320935606440155</v>
      </c>
      <c r="AJ248" s="30">
        <v>-0.26597557562167562</v>
      </c>
      <c r="AK248" s="89">
        <v>-0.26597557562167562</v>
      </c>
      <c r="AL248" s="89">
        <v>-0.26597557562167562</v>
      </c>
      <c r="AM248" s="89">
        <v>-0.25443983801735437</v>
      </c>
      <c r="AN248" s="89">
        <v>-0.25425317359709931</v>
      </c>
      <c r="AO248" s="89">
        <v>-0.25425317359709931</v>
      </c>
      <c r="AP248" s="89">
        <v>-0.10604429849791375</v>
      </c>
      <c r="AQ248" s="30">
        <v>-0.10211502934355643</v>
      </c>
      <c r="AR248" s="30">
        <v>-8.8081518526835989E-2</v>
      </c>
      <c r="AS248" s="30">
        <v>-0.15895488562387128</v>
      </c>
      <c r="AT248">
        <v>-0.20731740151727462</v>
      </c>
      <c r="AU248">
        <v>-0.17388084195469289</v>
      </c>
      <c r="AV248" s="61">
        <f t="shared" si="45"/>
        <v>-0.14929495703423748</v>
      </c>
    </row>
    <row r="249" spans="1:48">
      <c r="A249">
        <v>1998</v>
      </c>
      <c r="B249" s="30">
        <v>-0.10873564414790426</v>
      </c>
      <c r="C249" s="30">
        <v>-8.1327528725055998E-2</v>
      </c>
      <c r="D249" s="30">
        <v>-8.0371117013506632E-2</v>
      </c>
      <c r="E249" s="30">
        <v>-8.4254586998720904E-2</v>
      </c>
      <c r="F249" s="30">
        <v>-8.4255847657204397E-2</v>
      </c>
      <c r="G249" s="30">
        <v>-9.723094808863475E-2</v>
      </c>
      <c r="H249" s="30">
        <v>-9.7945938053929371E-2</v>
      </c>
      <c r="I249" s="30">
        <v>-9.7945938053929371E-2</v>
      </c>
      <c r="J249" s="30">
        <v>-0.10569053247744142</v>
      </c>
      <c r="K249" s="30">
        <v>-0.107618955589316</v>
      </c>
      <c r="L249" s="30">
        <v>-0.107618955589316</v>
      </c>
      <c r="M249" s="30">
        <v>-0.11139667257494612</v>
      </c>
      <c r="N249" s="30">
        <v>-0.1065198100230681</v>
      </c>
      <c r="O249" s="30">
        <v>-0.12946997170724639</v>
      </c>
      <c r="P249" s="30">
        <v>-0.1310444736936397</v>
      </c>
      <c r="Q249" s="30">
        <v>-0.13752606261815503</v>
      </c>
      <c r="R249" s="30">
        <v>-0.13276204317145157</v>
      </c>
      <c r="S249" s="30">
        <v>-0.13269454379039503</v>
      </c>
      <c r="T249" s="30">
        <v>-0.13472773225660017</v>
      </c>
      <c r="U249" s="30">
        <v>-0.13472773225660017</v>
      </c>
      <c r="V249" s="30">
        <v>-0.13472773225660017</v>
      </c>
      <c r="W249" s="30">
        <v>-0.13407646128505046</v>
      </c>
      <c r="X249" s="30">
        <v>-0.13407646128505046</v>
      </c>
      <c r="Y249" s="30">
        <v>-0.13446966206430033</v>
      </c>
      <c r="Z249" s="30">
        <v>-0.13561150186045279</v>
      </c>
      <c r="AA249" s="30">
        <v>-0.13591293884104805</v>
      </c>
      <c r="AB249" s="30">
        <v>-0.13587389142174666</v>
      </c>
      <c r="AC249" s="30">
        <v>-0.13537481769600634</v>
      </c>
      <c r="AD249" s="30">
        <v>-0.13437855897749729</v>
      </c>
      <c r="AE249" s="30">
        <v>-0.13437855897749729</v>
      </c>
      <c r="AF249" s="30">
        <v>-0.21573448972109477</v>
      </c>
      <c r="AG249" s="30">
        <v>-0.2487325468561391</v>
      </c>
      <c r="AH249" s="30">
        <v>-0.26930266943562142</v>
      </c>
      <c r="AI249" s="30">
        <v>-0.27362230921318831</v>
      </c>
      <c r="AJ249" s="30">
        <v>-0.27599356621460169</v>
      </c>
      <c r="AK249" s="89">
        <v>-0.27599356621460169</v>
      </c>
      <c r="AL249" s="89">
        <v>-0.27599356621460169</v>
      </c>
      <c r="AM249" s="89">
        <v>-0.26428064561735454</v>
      </c>
      <c r="AN249" s="89">
        <v>-0.26409583382504764</v>
      </c>
      <c r="AO249" s="89">
        <v>-0.26409583382504764</v>
      </c>
      <c r="AP249" s="89">
        <v>-0.14974204119700563</v>
      </c>
      <c r="AQ249" s="30">
        <v>-9.8042793324070732E-2</v>
      </c>
      <c r="AR249" s="30">
        <v>-8.9446867616030712E-2</v>
      </c>
      <c r="AS249" s="30">
        <v>-0.25632457033150169</v>
      </c>
      <c r="AT249">
        <v>-0.18502204766618147</v>
      </c>
      <c r="AU249">
        <v>-0.16664965521728503</v>
      </c>
      <c r="AV249" s="61">
        <f t="shared" si="45"/>
        <v>-0.15451476615724022</v>
      </c>
    </row>
    <row r="250" spans="1:48">
      <c r="A250">
        <v>1999</v>
      </c>
      <c r="B250" s="30">
        <v>-0.10873564414790426</v>
      </c>
      <c r="C250" s="30">
        <v>-7.7125738011715184E-2</v>
      </c>
      <c r="D250" s="30">
        <v>-7.7080357445126313E-2</v>
      </c>
      <c r="E250" s="30">
        <v>-8.0541850136838122E-2</v>
      </c>
      <c r="F250" s="30">
        <v>-8.0582606312154637E-2</v>
      </c>
      <c r="G250" s="30">
        <v>-9.3411425375099166E-2</v>
      </c>
      <c r="H250" s="30">
        <v>-9.4128888879852823E-2</v>
      </c>
      <c r="I250" s="30">
        <v>-9.4128888879852823E-2</v>
      </c>
      <c r="J250" s="30">
        <v>-0.10679393912631741</v>
      </c>
      <c r="K250" s="30">
        <v>-0.10857370547106504</v>
      </c>
      <c r="L250" s="30">
        <v>-0.10857370547106504</v>
      </c>
      <c r="M250" s="30">
        <v>-0.11205482203969475</v>
      </c>
      <c r="N250" s="30">
        <v>-0.10716033306630512</v>
      </c>
      <c r="O250" s="30">
        <v>-0.13053529057217983</v>
      </c>
      <c r="P250" s="30">
        <v>-0.13201810517412393</v>
      </c>
      <c r="Q250" s="30">
        <v>-0.1391678622185446</v>
      </c>
      <c r="R250" s="30">
        <v>-0.13440735833482664</v>
      </c>
      <c r="S250" s="30">
        <v>-0.13434012174179599</v>
      </c>
      <c r="T250" s="30">
        <v>-0.13641138741618486</v>
      </c>
      <c r="U250" s="30">
        <v>-0.13641138741618486</v>
      </c>
      <c r="V250" s="30">
        <v>-0.13641138741618486</v>
      </c>
      <c r="W250" s="30">
        <v>-0.13570409369165526</v>
      </c>
      <c r="X250" s="30">
        <v>-0.13570409369165526</v>
      </c>
      <c r="Y250" s="30">
        <v>-0.13607698404754576</v>
      </c>
      <c r="Z250" s="30">
        <v>-0.13728354338456539</v>
      </c>
      <c r="AA250" s="30">
        <v>-0.13756224962538133</v>
      </c>
      <c r="AB250" s="30">
        <v>-0.13752174136692363</v>
      </c>
      <c r="AC250" s="30">
        <v>-0.13703483252133508</v>
      </c>
      <c r="AD250" s="30">
        <v>-0.13585535163312623</v>
      </c>
      <c r="AE250" s="30">
        <v>-0.13585535163312623</v>
      </c>
      <c r="AF250" s="30">
        <v>-0.21890010248011482</v>
      </c>
      <c r="AG250" s="30">
        <v>-0.25356970697357928</v>
      </c>
      <c r="AH250" s="30">
        <v>-0.27493846419150525</v>
      </c>
      <c r="AI250" s="30">
        <v>-0.2805334537653047</v>
      </c>
      <c r="AJ250" s="30">
        <v>-0.2827012328986892</v>
      </c>
      <c r="AK250" s="89">
        <v>-0.2827012328986892</v>
      </c>
      <c r="AL250" s="89">
        <v>-0.2827012328986892</v>
      </c>
      <c r="AM250" s="89">
        <v>-0.2706550065276162</v>
      </c>
      <c r="AN250" s="89">
        <v>-0.27047640809842555</v>
      </c>
      <c r="AO250" s="89">
        <v>-0.27047640809842555</v>
      </c>
      <c r="AP250" s="89">
        <v>-0.14329168275307624</v>
      </c>
      <c r="AQ250" s="30">
        <v>-0.1006332273310474</v>
      </c>
      <c r="AR250" s="30">
        <v>-8.5015737845137607E-2</v>
      </c>
      <c r="AS250" s="30">
        <v>-0.23117869331559826</v>
      </c>
      <c r="AT250">
        <v>-0.18153605717703769</v>
      </c>
      <c r="AU250">
        <v>-0.14841492070001905</v>
      </c>
      <c r="AV250" s="61">
        <f t="shared" si="45"/>
        <v>-0.15612115737698423</v>
      </c>
    </row>
    <row r="251" spans="1:48">
      <c r="A251">
        <v>2000</v>
      </c>
      <c r="B251" s="30">
        <v>-0.10873564414790426</v>
      </c>
      <c r="C251" s="30">
        <v>-7.4476806513820493E-2</v>
      </c>
      <c r="D251" s="30">
        <v>-7.4759937991105141E-2</v>
      </c>
      <c r="E251" s="30">
        <v>-7.7993348643288773E-2</v>
      </c>
      <c r="F251" s="30">
        <v>-7.8056842577032604E-2</v>
      </c>
      <c r="G251" s="30">
        <v>-9.0835173389633761E-2</v>
      </c>
      <c r="H251" s="30">
        <v>-9.2271979325264097E-2</v>
      </c>
      <c r="I251" s="30">
        <v>-9.2271979325264097E-2</v>
      </c>
      <c r="J251" s="30">
        <v>-0.10764712768392981</v>
      </c>
      <c r="K251" s="30">
        <v>-0.10932080775497599</v>
      </c>
      <c r="L251" s="30">
        <v>-0.10932080775497599</v>
      </c>
      <c r="M251" s="30">
        <v>-0.11261188376069398</v>
      </c>
      <c r="N251" s="30">
        <v>-0.10785448034255851</v>
      </c>
      <c r="O251" s="30">
        <v>-0.13423291565276685</v>
      </c>
      <c r="P251" s="30">
        <v>-0.13676963118081664</v>
      </c>
      <c r="Q251" s="30">
        <v>-0.14235272462102244</v>
      </c>
      <c r="R251" s="30">
        <v>-0.1379345353363135</v>
      </c>
      <c r="S251" s="30">
        <v>-0.13786512384519922</v>
      </c>
      <c r="T251" s="30">
        <v>-0.13922132113519681</v>
      </c>
      <c r="U251" s="30">
        <v>-0.13922132113519681</v>
      </c>
      <c r="V251" s="30">
        <v>-0.13922132113519681</v>
      </c>
      <c r="W251" s="30">
        <v>-0.13828207169785711</v>
      </c>
      <c r="X251" s="30">
        <v>-0.13828207169785711</v>
      </c>
      <c r="Y251" s="30">
        <v>-0.13863261354959311</v>
      </c>
      <c r="Z251" s="30">
        <v>-0.14054224854500508</v>
      </c>
      <c r="AA251" s="30">
        <v>-0.14079389149227939</v>
      </c>
      <c r="AB251" s="30">
        <v>-0.14074578684943995</v>
      </c>
      <c r="AC251" s="30">
        <v>-0.14025928267233922</v>
      </c>
      <c r="AD251" s="30">
        <v>-0.13897283262041793</v>
      </c>
      <c r="AE251" s="30">
        <v>-0.13897283262041793</v>
      </c>
      <c r="AF251" s="30">
        <v>-0.22101334570366715</v>
      </c>
      <c r="AG251" s="30">
        <v>-0.25612841227451522</v>
      </c>
      <c r="AH251" s="30">
        <v>-0.27652380835045753</v>
      </c>
      <c r="AI251" s="30">
        <v>-0.28182269169058305</v>
      </c>
      <c r="AJ251" s="30">
        <v>-0.28386523068596969</v>
      </c>
      <c r="AK251" s="89">
        <v>-0.28386523068596969</v>
      </c>
      <c r="AL251" s="89">
        <v>-0.28386523068596969</v>
      </c>
      <c r="AM251" s="89">
        <v>-0.271933111286072</v>
      </c>
      <c r="AN251" s="89">
        <v>-0.27176666015465956</v>
      </c>
      <c r="AO251" s="89">
        <v>-0.27176666015465956</v>
      </c>
      <c r="AP251" s="89">
        <v>-0.17376961013356362</v>
      </c>
      <c r="AQ251" s="30">
        <v>-9.9264519458893474E-2</v>
      </c>
      <c r="AR251" s="30">
        <v>-8.7710774741948772E-2</v>
      </c>
      <c r="AS251" s="30">
        <v>-0.28614683803461038</v>
      </c>
      <c r="AT251">
        <v>-0.17190653446323123</v>
      </c>
      <c r="AU251">
        <v>-0.14889932685590446</v>
      </c>
      <c r="AV251" s="61">
        <f t="shared" si="45"/>
        <v>-0.15752524316674713</v>
      </c>
    </row>
    <row r="252" spans="1:48">
      <c r="A252">
        <v>2001</v>
      </c>
      <c r="B252" s="30">
        <v>-0.10873564414790426</v>
      </c>
      <c r="C252" s="30">
        <v>-8.177223362296937E-2</v>
      </c>
      <c r="D252" s="30">
        <v>-8.1056559826293673E-2</v>
      </c>
      <c r="E252" s="30">
        <v>-8.4175502171117356E-2</v>
      </c>
      <c r="F252" s="30">
        <v>-8.1858589313864361E-2</v>
      </c>
      <c r="G252" s="30">
        <v>-9.3079665221310393E-2</v>
      </c>
      <c r="H252" s="30">
        <v>-9.4386030167186719E-2</v>
      </c>
      <c r="I252" s="30">
        <v>-9.4386030167186719E-2</v>
      </c>
      <c r="J252" s="30">
        <v>-0.10845366259864764</v>
      </c>
      <c r="K252" s="30">
        <v>-0.11000270978099291</v>
      </c>
      <c r="L252" s="30">
        <v>-0.11000270978099291</v>
      </c>
      <c r="M252" s="30">
        <v>-0.1130463839430309</v>
      </c>
      <c r="N252" s="30">
        <v>-0.10918017147284798</v>
      </c>
      <c r="O252" s="30">
        <v>-0.13404511954788867</v>
      </c>
      <c r="P252" s="30">
        <v>-0.13652528718698698</v>
      </c>
      <c r="Q252" s="30">
        <v>-0.14281824927719722</v>
      </c>
      <c r="R252" s="30">
        <v>-0.13881863668716665</v>
      </c>
      <c r="S252" s="30">
        <v>-0.13875284210590288</v>
      </c>
      <c r="T252" s="30">
        <v>-0.13967901771795221</v>
      </c>
      <c r="U252" s="30">
        <v>-0.13967901771795221</v>
      </c>
      <c r="V252" s="30">
        <v>-0.13967901771795221</v>
      </c>
      <c r="W252" s="30">
        <v>-0.13879809328020787</v>
      </c>
      <c r="X252" s="30">
        <v>-0.13879809328020787</v>
      </c>
      <c r="Y252" s="30">
        <v>-0.1391225647203741</v>
      </c>
      <c r="Z252" s="30">
        <v>-0.14150886740317081</v>
      </c>
      <c r="AA252" s="30">
        <v>-0.14162078713897952</v>
      </c>
      <c r="AB252" s="30">
        <v>-0.14157402691477439</v>
      </c>
      <c r="AC252" s="30">
        <v>-0.14111589892648402</v>
      </c>
      <c r="AD252" s="30">
        <v>-0.13991125584053354</v>
      </c>
      <c r="AE252" s="30">
        <v>-0.13991125584053354</v>
      </c>
      <c r="AF252" s="30">
        <v>-0.22256021541421878</v>
      </c>
      <c r="AG252" s="30">
        <v>-0.25988335236509674</v>
      </c>
      <c r="AH252" s="30">
        <v>-0.27844324008640109</v>
      </c>
      <c r="AI252" s="30">
        <v>-0.28393813515775679</v>
      </c>
      <c r="AJ252" s="30">
        <v>-0.28597121292437977</v>
      </c>
      <c r="AK252" s="89">
        <v>-0.28597121292437977</v>
      </c>
      <c r="AL252" s="89">
        <v>-0.28597121292437977</v>
      </c>
      <c r="AM252" s="89">
        <v>-0.27306626071090734</v>
      </c>
      <c r="AN252" s="89">
        <v>-0.27291286691542915</v>
      </c>
      <c r="AO252" s="89">
        <v>-0.27291286691542915</v>
      </c>
      <c r="AP252" s="89">
        <v>-0.15121051813876185</v>
      </c>
      <c r="AQ252" s="30">
        <v>-0.10094142289065433</v>
      </c>
      <c r="AR252" s="30">
        <v>-5.9611729582910944E-2</v>
      </c>
      <c r="AS252" s="30">
        <v>-0.23183744136799744</v>
      </c>
      <c r="AT252">
        <v>-0.16824877910682645</v>
      </c>
      <c r="AU252">
        <v>-8.4451951204371323E-2</v>
      </c>
      <c r="AV252" s="61">
        <f t="shared" si="45"/>
        <v>-0.15910311249642464</v>
      </c>
    </row>
    <row r="253" spans="1:48">
      <c r="A253">
        <v>2002</v>
      </c>
      <c r="B253" s="30">
        <v>-8.4302913637333221E-2</v>
      </c>
      <c r="C253" s="30">
        <v>-8.022892611666399E-2</v>
      </c>
      <c r="D253" s="30">
        <v>-7.9483358154764816E-2</v>
      </c>
      <c r="E253" s="30">
        <v>-8.2165553402992142E-2</v>
      </c>
      <c r="F253" s="30">
        <v>-8.2011736595074103E-2</v>
      </c>
      <c r="G253" s="30">
        <v>-9.2807350134219591E-2</v>
      </c>
      <c r="H253" s="30">
        <v>-9.3922390910213371E-2</v>
      </c>
      <c r="I253" s="30">
        <v>-9.3922390910213371E-2</v>
      </c>
      <c r="J253" s="30">
        <v>-0.10653950013552071</v>
      </c>
      <c r="K253" s="30">
        <v>-0.1079012853970005</v>
      </c>
      <c r="L253" s="30">
        <v>-0.1079012853970005</v>
      </c>
      <c r="M253" s="30">
        <v>-0.11053108782559706</v>
      </c>
      <c r="N253" s="30">
        <v>-0.10689576433334247</v>
      </c>
      <c r="O253" s="30">
        <v>-0.13003747629261531</v>
      </c>
      <c r="P253" s="30">
        <v>-0.13361088709235369</v>
      </c>
      <c r="Q253" s="30">
        <v>-0.14130879439544386</v>
      </c>
      <c r="R253" s="30">
        <v>-0.13762172862773514</v>
      </c>
      <c r="S253" s="30">
        <v>-0.13756360624392872</v>
      </c>
      <c r="T253" s="30">
        <v>-0.13877868301305496</v>
      </c>
      <c r="U253" s="30">
        <v>-0.13877868301305496</v>
      </c>
      <c r="V253" s="30">
        <v>-0.13877868301305496</v>
      </c>
      <c r="W253" s="30">
        <v>-0.13958763201158697</v>
      </c>
      <c r="X253" s="30">
        <v>-0.13958763201158697</v>
      </c>
      <c r="Y253" s="30">
        <v>-0.13988689649066033</v>
      </c>
      <c r="Z253" s="30">
        <v>-0.14283281430887418</v>
      </c>
      <c r="AA253" s="30">
        <v>-0.14299731053967057</v>
      </c>
      <c r="AB253" s="30">
        <v>-0.1429506205765696</v>
      </c>
      <c r="AC253" s="30">
        <v>-0.14230280578062104</v>
      </c>
      <c r="AD253" s="30">
        <v>-0.14116485644566623</v>
      </c>
      <c r="AE253" s="30">
        <v>-0.14116485644566623</v>
      </c>
      <c r="AF253" s="30">
        <v>-0.22357478539656694</v>
      </c>
      <c r="AG253" s="30">
        <v>-0.25915923979681621</v>
      </c>
      <c r="AH253" s="30">
        <v>-0.27529620818033673</v>
      </c>
      <c r="AI253" s="30">
        <v>-0.28065344858165175</v>
      </c>
      <c r="AJ253" s="30">
        <v>-0.28274712023838655</v>
      </c>
      <c r="AK253" s="89">
        <v>-0.28274712023838655</v>
      </c>
      <c r="AL253" s="89">
        <v>-0.28274712023838655</v>
      </c>
      <c r="AM253" s="89">
        <v>-0.27025992062919491</v>
      </c>
      <c r="AN253" s="89">
        <v>-0.27012153014158025</v>
      </c>
      <c r="AO253" s="89">
        <v>-0.27012153014158025</v>
      </c>
      <c r="AP253" s="89">
        <v>-0.15362860347380092</v>
      </c>
      <c r="AQ253" s="30">
        <v>-9.823908240405177E-2</v>
      </c>
      <c r="AR253" s="30">
        <v>-8.3727317119229761E-2</v>
      </c>
      <c r="AS253" s="30">
        <v>-0.23049824548035125</v>
      </c>
      <c r="AT253">
        <v>-0.15799352149094026</v>
      </c>
      <c r="AU253">
        <v>-0.13093868066440317</v>
      </c>
      <c r="AV253" s="61">
        <f>AVERAGE(B253:AO253)</f>
        <v>-0.15737488832087415</v>
      </c>
    </row>
    <row r="254" spans="1:48">
      <c r="A254">
        <v>2003</v>
      </c>
      <c r="B254" s="30">
        <v>-8.4302913637333221E-2</v>
      </c>
      <c r="C254" s="30">
        <v>-8.2903106355475709E-2</v>
      </c>
      <c r="D254" s="30">
        <v>-8.1566312100741056E-2</v>
      </c>
      <c r="E254" s="30">
        <v>-8.4087299150906736E-2</v>
      </c>
      <c r="F254" s="30">
        <v>-8.3830604306568191E-2</v>
      </c>
      <c r="G254" s="30">
        <v>-9.7676922004377387E-2</v>
      </c>
      <c r="H254" s="30">
        <v>-9.8695712872069352E-2</v>
      </c>
      <c r="I254" s="30">
        <v>-9.8695712872069352E-2</v>
      </c>
      <c r="J254" s="30">
        <v>-0.11217460308938809</v>
      </c>
      <c r="K254" s="30">
        <v>-0.11340240441726146</v>
      </c>
      <c r="L254" s="30">
        <v>-0.11340240441726146</v>
      </c>
      <c r="M254" s="30">
        <v>-0.11645862831019593</v>
      </c>
      <c r="N254" s="30">
        <v>-0.11222613486989375</v>
      </c>
      <c r="O254" s="30">
        <v>-0.13466583920884534</v>
      </c>
      <c r="P254" s="30">
        <v>-0.138708433593553</v>
      </c>
      <c r="Q254" s="30">
        <v>-0.14630148027228584</v>
      </c>
      <c r="R254" s="30">
        <v>-0.14274907084188071</v>
      </c>
      <c r="S254" s="30">
        <v>-0.14268699718041944</v>
      </c>
      <c r="T254" s="30">
        <v>-0.14348493449744848</v>
      </c>
      <c r="U254" s="30">
        <v>-0.14348493449744848</v>
      </c>
      <c r="V254" s="30">
        <v>-0.14348493449744848</v>
      </c>
      <c r="W254" s="30">
        <v>-0.14393160966582796</v>
      </c>
      <c r="X254" s="30">
        <v>-0.14393160966582796</v>
      </c>
      <c r="Y254" s="30">
        <v>-0.14421208803498364</v>
      </c>
      <c r="Z254" s="30">
        <v>-0.14660133379742624</v>
      </c>
      <c r="AA254" s="30">
        <v>-0.14672409176063372</v>
      </c>
      <c r="AB254" s="30">
        <v>-0.14667168623516202</v>
      </c>
      <c r="AC254" s="30">
        <v>-0.14602664502814344</v>
      </c>
      <c r="AD254" s="30">
        <v>-0.1449148588357263</v>
      </c>
      <c r="AE254" s="30">
        <v>-0.1449148588357263</v>
      </c>
      <c r="AF254" s="30">
        <v>-0.22558358023341463</v>
      </c>
      <c r="AG254" s="30">
        <v>-0.25756528841506499</v>
      </c>
      <c r="AH254" s="30">
        <v>-0.27352203948816767</v>
      </c>
      <c r="AI254" s="30">
        <v>-0.27933062197783265</v>
      </c>
      <c r="AJ254" s="30">
        <v>-0.27981348287953456</v>
      </c>
      <c r="AK254" s="89">
        <v>-0.27981348287953456</v>
      </c>
      <c r="AL254" s="89">
        <v>-0.27981348287953456</v>
      </c>
      <c r="AM254" s="89">
        <v>-0.26775670983293742</v>
      </c>
      <c r="AN254" s="89">
        <v>-0.26763074992124758</v>
      </c>
      <c r="AO254" s="89">
        <v>-0.26763074992124758</v>
      </c>
      <c r="AP254" s="89">
        <v>-0.12693028460478373</v>
      </c>
      <c r="AQ254" s="30">
        <v>-9.9457938657143696E-2</v>
      </c>
      <c r="AR254" s="30">
        <v>-8.5030752800239751E-2</v>
      </c>
      <c r="AS254" s="30">
        <v>-0.17572911457879048</v>
      </c>
      <c r="AT254">
        <v>-0.15653776194733415</v>
      </c>
      <c r="AU254">
        <v>-0.13044551805260107</v>
      </c>
      <c r="AV254" s="61">
        <f>AVERAGE(B254:AO254)</f>
        <v>-0.16003445883202105</v>
      </c>
    </row>
    <row r="255" spans="1:48">
      <c r="A255">
        <v>2004</v>
      </c>
      <c r="B255" s="30">
        <v>-8.4302913637333221E-2</v>
      </c>
      <c r="C255" s="30">
        <v>-8.7011970514532799E-2</v>
      </c>
      <c r="D255" s="30">
        <v>-8.6171206394041855E-2</v>
      </c>
      <c r="E255" s="30">
        <v>-8.850953566174935E-2</v>
      </c>
      <c r="F255" s="30">
        <v>-8.767064458650542E-2</v>
      </c>
      <c r="G255" s="30">
        <v>-9.8733561747087251E-2</v>
      </c>
      <c r="H255" s="30">
        <v>-9.9477745405317619E-2</v>
      </c>
      <c r="I255" s="30">
        <v>-9.9477745405317619E-2</v>
      </c>
      <c r="J255" s="30">
        <v>-0.11214724206150217</v>
      </c>
      <c r="K255" s="30">
        <v>-0.11314753893086671</v>
      </c>
      <c r="L255" s="30">
        <v>-0.11314753893086671</v>
      </c>
      <c r="M255" s="30">
        <v>-0.11594019935278599</v>
      </c>
      <c r="N255" s="30">
        <v>-0.11134982236903912</v>
      </c>
      <c r="O255" s="30">
        <v>-0.13382038588353151</v>
      </c>
      <c r="P255" s="30">
        <v>-0.13588169803690531</v>
      </c>
      <c r="Q255" s="30">
        <v>-0.14356839223098816</v>
      </c>
      <c r="R255" s="30">
        <v>-0.1402816062642972</v>
      </c>
      <c r="S255" s="30">
        <v>-0.14019861896795571</v>
      </c>
      <c r="T255" s="30">
        <v>-0.14217643834148574</v>
      </c>
      <c r="U255" s="30">
        <v>-0.14217643834148574</v>
      </c>
      <c r="V255" s="30">
        <v>-0.14217643834148574</v>
      </c>
      <c r="W255" s="30">
        <v>-0.14302976947302926</v>
      </c>
      <c r="X255" s="30">
        <v>-0.14302976947302926</v>
      </c>
      <c r="Y255" s="30">
        <v>-0.14328191041758098</v>
      </c>
      <c r="Z255" s="30">
        <v>-0.14541089324625311</v>
      </c>
      <c r="AA255" s="30">
        <v>-0.14544160461231448</v>
      </c>
      <c r="AB255" s="30">
        <v>-0.14539684332836689</v>
      </c>
      <c r="AC255" s="30">
        <v>-0.14466069811568794</v>
      </c>
      <c r="AD255" s="30">
        <v>-0.14366853158847359</v>
      </c>
      <c r="AE255" s="30">
        <v>-0.14366853158847359</v>
      </c>
      <c r="AF255" s="30">
        <v>-0.22272732098552872</v>
      </c>
      <c r="AG255" s="30">
        <v>-0.25287013398726566</v>
      </c>
      <c r="AH255" s="30">
        <v>-0.26838515840428345</v>
      </c>
      <c r="AI255" s="30">
        <v>-0.27403004556257338</v>
      </c>
      <c r="AJ255" s="30">
        <v>-0.27436032282576872</v>
      </c>
      <c r="AK255" s="89">
        <v>-0.27436032282576872</v>
      </c>
      <c r="AL255" s="89">
        <v>-0.27436032282576872</v>
      </c>
      <c r="AM255" s="89">
        <v>-0.2623001182933784</v>
      </c>
      <c r="AN255" s="89">
        <v>-0.26218825510364152</v>
      </c>
      <c r="AO255" s="89">
        <v>-0.26218825510364152</v>
      </c>
      <c r="AP255" s="89">
        <v>-0.1429909991829269</v>
      </c>
      <c r="AQ255" s="30">
        <v>-9.663818875569552E-2</v>
      </c>
      <c r="AR255" s="30">
        <v>-7.2510982911718536E-2</v>
      </c>
      <c r="AS255" s="30">
        <v>-0.20301159142092973</v>
      </c>
      <c r="AT255">
        <v>-0.14860770690833514</v>
      </c>
      <c r="AU255">
        <v>-0.10467665835553153</v>
      </c>
      <c r="AV255" s="61">
        <f t="shared" si="45"/>
        <v>-0.15856816222914769</v>
      </c>
    </row>
    <row r="256" spans="1:48">
      <c r="A256">
        <v>2005</v>
      </c>
      <c r="B256" s="30">
        <v>-8.4317775460516775E-2</v>
      </c>
      <c r="C256" s="30">
        <v>-8.9629408024252344E-2</v>
      </c>
      <c r="D256" s="30">
        <v>-8.9255954851709784E-2</v>
      </c>
      <c r="E256" s="30">
        <v>-9.1415606239224956E-2</v>
      </c>
      <c r="F256" s="30">
        <v>-9.0526928758580372E-2</v>
      </c>
      <c r="G256" s="30">
        <v>-9.9953204358726344E-2</v>
      </c>
      <c r="H256" s="30">
        <v>-0.10062360804644865</v>
      </c>
      <c r="I256" s="30">
        <v>-0.10116653234423623</v>
      </c>
      <c r="J256" s="30">
        <v>-0.11534022699086932</v>
      </c>
      <c r="K256" s="30">
        <v>-0.11623885249710897</v>
      </c>
      <c r="L256" s="30">
        <v>-0.11623885249710897</v>
      </c>
      <c r="M256" s="30">
        <v>-0.11871091992295268</v>
      </c>
      <c r="N256" s="30">
        <v>-0.1134444863748586</v>
      </c>
      <c r="O256" s="30">
        <v>-0.13666135943550051</v>
      </c>
      <c r="P256" s="30">
        <v>-0.13860581301726571</v>
      </c>
      <c r="Q256" s="30">
        <v>-0.14636216386442713</v>
      </c>
      <c r="R256" s="30">
        <v>-0.141957528005351</v>
      </c>
      <c r="S256" s="30">
        <v>-0.14174022416078791</v>
      </c>
      <c r="T256" s="30">
        <v>-0.14458587727256411</v>
      </c>
      <c r="U256" s="30">
        <v>-0.14458587727256411</v>
      </c>
      <c r="V256" s="30">
        <v>-0.14458587727256411</v>
      </c>
      <c r="W256" s="30">
        <v>-0.145689754582082</v>
      </c>
      <c r="X256" s="30">
        <v>-0.145689754582082</v>
      </c>
      <c r="Y256" s="30">
        <v>-0.14592194743704578</v>
      </c>
      <c r="Z256" s="30">
        <v>-0.14776675137097839</v>
      </c>
      <c r="AA256" s="30">
        <v>-0.14777128645527959</v>
      </c>
      <c r="AB256" s="30">
        <v>-0.14791763071387309</v>
      </c>
      <c r="AC256" s="30">
        <v>-0.14728891602052563</v>
      </c>
      <c r="AD256" s="30">
        <v>-0.14634315922536356</v>
      </c>
      <c r="AE256" s="30">
        <v>-0.14634315922536356</v>
      </c>
      <c r="AF256" s="30">
        <v>-0.22248540231596137</v>
      </c>
      <c r="AG256" s="30">
        <v>-0.25279137697565524</v>
      </c>
      <c r="AH256" s="30">
        <v>-0.26681539180297653</v>
      </c>
      <c r="AI256" s="30">
        <v>-0.27199359116432298</v>
      </c>
      <c r="AJ256" s="30">
        <v>-0.27262906852523494</v>
      </c>
      <c r="AK256" s="89">
        <v>-0.27262906852523494</v>
      </c>
      <c r="AL256" s="89">
        <v>-0.27262906852523494</v>
      </c>
      <c r="AM256" s="89">
        <v>-0.25935215499978859</v>
      </c>
      <c r="AN256" s="89">
        <v>-0.25921136456707761</v>
      </c>
      <c r="AO256" s="89">
        <v>-0.25921136456707761</v>
      </c>
      <c r="AP256" s="89">
        <v>-0.13509934568381987</v>
      </c>
      <c r="AQ256" s="30">
        <v>-9.8625882608715854E-2</v>
      </c>
      <c r="AR256" s="30">
        <v>-6.7072047860587292E-2</v>
      </c>
      <c r="AS256" s="30">
        <v>-0.18577121057249668</v>
      </c>
      <c r="AT256">
        <v>-0.14951397000595523</v>
      </c>
      <c r="AU256">
        <v>-9.2901890077706883E-2</v>
      </c>
      <c r="AV256" s="61">
        <f t="shared" si="45"/>
        <v>-0.1599106822062194</v>
      </c>
    </row>
    <row r="257" spans="1:48">
      <c r="A257">
        <v>2006</v>
      </c>
      <c r="B257" s="30">
        <v>-7.1429652445521574E-2</v>
      </c>
      <c r="C257" s="30">
        <v>-8.889386499094587E-2</v>
      </c>
      <c r="D257" s="30">
        <v>-8.4586434829460599E-2</v>
      </c>
      <c r="E257" s="30">
        <v>-8.647543521082024E-2</v>
      </c>
      <c r="F257" s="30">
        <v>-8.3523141625115982E-2</v>
      </c>
      <c r="G257" s="30">
        <v>-9.4536956715199794E-2</v>
      </c>
      <c r="H257" s="30">
        <v>-9.5404748834533426E-2</v>
      </c>
      <c r="I257" s="30">
        <v>-9.5894906633167576E-2</v>
      </c>
      <c r="J257" s="30">
        <v>-0.11053572702832426</v>
      </c>
      <c r="K257" s="30">
        <v>-0.11137367751458671</v>
      </c>
      <c r="L257" s="30">
        <v>-0.11137367751458671</v>
      </c>
      <c r="M257" s="30">
        <v>-0.11455955051699496</v>
      </c>
      <c r="N257" s="30">
        <v>-0.11043036453435107</v>
      </c>
      <c r="O257" s="30">
        <v>-0.13190985399966615</v>
      </c>
      <c r="P257" s="30">
        <v>-0.1342294321320191</v>
      </c>
      <c r="Q257" s="30">
        <v>-0.14230257476032193</v>
      </c>
      <c r="R257" s="30">
        <v>-0.13953314963617724</v>
      </c>
      <c r="S257" s="30">
        <v>-0.13929849453971455</v>
      </c>
      <c r="T257" s="30">
        <v>-0.1431637060024058</v>
      </c>
      <c r="U257" s="30">
        <v>-0.1431637060024058</v>
      </c>
      <c r="V257" s="30">
        <v>-0.1431637060024058</v>
      </c>
      <c r="W257" s="30">
        <v>-0.14436064206353294</v>
      </c>
      <c r="X257" s="30">
        <v>-0.14436064206353294</v>
      </c>
      <c r="Y257" s="30">
        <v>-0.14456747911392809</v>
      </c>
      <c r="Z257" s="30">
        <v>-0.14756396255525417</v>
      </c>
      <c r="AA257" s="30">
        <v>-0.1476422946262177</v>
      </c>
      <c r="AB257" s="30">
        <v>-0.14783369451486761</v>
      </c>
      <c r="AC257" s="30">
        <v>-0.14707875937849113</v>
      </c>
      <c r="AD257" s="30">
        <v>-0.14623481871222532</v>
      </c>
      <c r="AE257" s="30">
        <v>-0.14623481871222532</v>
      </c>
      <c r="AF257" s="30">
        <v>-0.21928076622694115</v>
      </c>
      <c r="AG257" s="30">
        <v>-0.24690118199900002</v>
      </c>
      <c r="AH257" s="30">
        <v>-0.26017727691726389</v>
      </c>
      <c r="AI257" s="30">
        <v>-0.26518715838783447</v>
      </c>
      <c r="AJ257" s="30">
        <v>-0.26572899770022207</v>
      </c>
      <c r="AK257" s="89">
        <v>-0.26572899770022207</v>
      </c>
      <c r="AL257" s="89">
        <v>-0.26572899770022207</v>
      </c>
      <c r="AM257" s="89">
        <v>-0.25232838573532512</v>
      </c>
      <c r="AN257" s="89">
        <v>-0.25220635326260665</v>
      </c>
      <c r="AO257" s="89">
        <v>-0.25220635326260665</v>
      </c>
      <c r="AP257" s="89">
        <v>-0.12595372431796859</v>
      </c>
      <c r="AQ257" s="30">
        <v>-9.445123781719178E-2</v>
      </c>
      <c r="AR257" s="30">
        <v>-6.5770596300493422E-2</v>
      </c>
      <c r="AS257" s="30">
        <v>-0.16699141914757332</v>
      </c>
      <c r="AT257">
        <v>-0.13952136543997373</v>
      </c>
      <c r="AU257">
        <v>-8.9193878504396085E-2</v>
      </c>
      <c r="AV257" s="61">
        <f t="shared" si="45"/>
        <v>-0.15592835855253112</v>
      </c>
    </row>
    <row r="258" spans="1:48">
      <c r="A258">
        <v>2007</v>
      </c>
      <c r="B258" s="30">
        <v>-9.0935906633793584E-2</v>
      </c>
      <c r="C258" s="30">
        <v>-8.7974996406282369E-2</v>
      </c>
      <c r="D258" s="30">
        <v>-8.4229335453886112E-2</v>
      </c>
      <c r="E258" s="30">
        <v>-8.5925506790393347E-2</v>
      </c>
      <c r="F258" s="30">
        <v>-8.3534998930829385E-2</v>
      </c>
      <c r="G258" s="30">
        <v>-9.565682007280274E-2</v>
      </c>
      <c r="H258" s="30">
        <v>-9.6414046974136469E-2</v>
      </c>
      <c r="I258" s="30">
        <v>-9.6856231024923134E-2</v>
      </c>
      <c r="J258" s="30">
        <v>-0.10973509482600852</v>
      </c>
      <c r="K258" s="30">
        <v>-0.11050696238346569</v>
      </c>
      <c r="L258" s="30">
        <v>-0.11050696238346569</v>
      </c>
      <c r="M258" s="30">
        <v>-0.11332318185963541</v>
      </c>
      <c r="N258" s="30">
        <v>-0.10983387364979058</v>
      </c>
      <c r="O258" s="30">
        <v>-0.13151810151616916</v>
      </c>
      <c r="P258" s="30">
        <v>-0.13488931363490775</v>
      </c>
      <c r="Q258" s="30">
        <v>-0.14344734523205438</v>
      </c>
      <c r="R258" s="30">
        <v>-0.14174297606052011</v>
      </c>
      <c r="S258" s="30">
        <v>-0.14151090474049</v>
      </c>
      <c r="T258" s="30">
        <v>-0.14527216971139489</v>
      </c>
      <c r="U258" s="30">
        <v>-0.14527216971139489</v>
      </c>
      <c r="V258" s="30">
        <v>-0.14527216971139489</v>
      </c>
      <c r="W258" s="30">
        <v>-0.1464971022722098</v>
      </c>
      <c r="X258" s="30">
        <v>-0.1464971022722098</v>
      </c>
      <c r="Y258" s="30">
        <v>-0.14668298522149559</v>
      </c>
      <c r="Z258" s="30">
        <v>-0.14986177494216002</v>
      </c>
      <c r="AA258" s="30">
        <v>-0.15001017729361521</v>
      </c>
      <c r="AB258" s="30">
        <v>-0.15009574607912857</v>
      </c>
      <c r="AC258" s="30">
        <v>-0.14897968322755939</v>
      </c>
      <c r="AD258" s="30">
        <v>-0.14819129065230374</v>
      </c>
      <c r="AE258" s="30">
        <v>-0.14819129065230374</v>
      </c>
      <c r="AF258" s="30">
        <v>-0.21643667391174892</v>
      </c>
      <c r="AG258" s="30">
        <v>-0.24249158437639873</v>
      </c>
      <c r="AH258" s="30">
        <v>-0.25484963584005493</v>
      </c>
      <c r="AI258" s="30">
        <v>-0.26008173175694549</v>
      </c>
      <c r="AJ258" s="30">
        <v>-0.26088733916196649</v>
      </c>
      <c r="AK258" s="89">
        <v>-0.26088733916196649</v>
      </c>
      <c r="AL258" s="89">
        <v>-0.26088733916196649</v>
      </c>
      <c r="AM258" s="89">
        <v>-0.24674400640072824</v>
      </c>
      <c r="AN258" s="89">
        <v>-0.24667722370484479</v>
      </c>
      <c r="AO258" s="89">
        <v>-0.24667722370484479</v>
      </c>
      <c r="AP258" s="89">
        <v>-0.133338005274653</v>
      </c>
      <c r="AQ258" s="30">
        <v>-9.0793198982902612E-2</v>
      </c>
      <c r="AR258" s="30">
        <v>-6.8657465731111311E-2</v>
      </c>
      <c r="AS258" s="30">
        <v>-0.17768869613978144</v>
      </c>
      <c r="AT258">
        <v>-0.13086364601472644</v>
      </c>
      <c r="AU258">
        <v>-9.3105290863334966E-2</v>
      </c>
      <c r="AV258" s="61">
        <f t="shared" si="45"/>
        <v>-0.15589965793755478</v>
      </c>
    </row>
    <row r="259" spans="1:48">
      <c r="A259">
        <v>2008</v>
      </c>
      <c r="B259" s="30">
        <v>-0.10100272738400495</v>
      </c>
      <c r="C259" s="30">
        <v>-9.026839880201043E-2</v>
      </c>
      <c r="D259" s="30">
        <v>-8.6839783033701878E-2</v>
      </c>
      <c r="E259" s="30">
        <v>-8.8322041325901379E-2</v>
      </c>
      <c r="F259" s="30">
        <v>-8.5809440407694781E-2</v>
      </c>
      <c r="G259" s="30">
        <v>-9.6968430962998675E-2</v>
      </c>
      <c r="H259" s="30">
        <v>-9.7294626462182454E-2</v>
      </c>
      <c r="I259" s="30">
        <v>-9.8222288569214666E-2</v>
      </c>
      <c r="J259" s="30">
        <v>-0.11052100395916442</v>
      </c>
      <c r="K259" s="30">
        <v>-0.11120942605866313</v>
      </c>
      <c r="L259" s="30">
        <v>-0.11120942605866313</v>
      </c>
      <c r="M259" s="30">
        <v>-0.11363941156866297</v>
      </c>
      <c r="N259" s="30">
        <v>-0.10949947152624673</v>
      </c>
      <c r="O259" s="30">
        <v>-0.13000787298638816</v>
      </c>
      <c r="P259" s="30">
        <v>-0.13444006203420333</v>
      </c>
      <c r="Q259" s="30">
        <v>-0.14249095258302968</v>
      </c>
      <c r="R259" s="30">
        <v>-0.14215447830352401</v>
      </c>
      <c r="S259" s="30">
        <v>-0.14234465276731911</v>
      </c>
      <c r="T259" s="30">
        <v>-0.14628361001463441</v>
      </c>
      <c r="U259" s="30">
        <v>-0.14628361001463441</v>
      </c>
      <c r="V259" s="30">
        <v>-0.14628361001463441</v>
      </c>
      <c r="W259" s="30">
        <v>-0.14809091344015812</v>
      </c>
      <c r="X259" s="30">
        <v>-0.14809091344015812</v>
      </c>
      <c r="Y259" s="30">
        <v>-0.1482534695335419</v>
      </c>
      <c r="Z259" s="30">
        <v>-0.15146742790408874</v>
      </c>
      <c r="AA259" s="30">
        <v>-0.15149746290748656</v>
      </c>
      <c r="AB259" s="30">
        <v>-0.15156758538645987</v>
      </c>
      <c r="AC259" s="30">
        <v>-0.15056437536941902</v>
      </c>
      <c r="AD259" s="30">
        <v>-0.14980354049592992</v>
      </c>
      <c r="AE259" s="30">
        <v>-0.14980354049592992</v>
      </c>
      <c r="AF259" s="30">
        <v>-0.21306242397540076</v>
      </c>
      <c r="AG259" s="30">
        <v>-0.23851327485180485</v>
      </c>
      <c r="AH259" s="30">
        <v>-0.24881679272539536</v>
      </c>
      <c r="AI259" s="30">
        <v>-0.25320833794667319</v>
      </c>
      <c r="AJ259" s="30">
        <v>-0.25406146461948242</v>
      </c>
      <c r="AK259" s="89">
        <v>-0.25406146461948242</v>
      </c>
      <c r="AL259" s="89">
        <v>-0.25406146461948242</v>
      </c>
      <c r="AM259" s="89">
        <v>-0.24176093617640571</v>
      </c>
      <c r="AN259" s="89">
        <v>-0.24184722648850032</v>
      </c>
      <c r="AO259" s="89">
        <v>-0.24184722648850032</v>
      </c>
      <c r="AP259" s="89">
        <v>-0.12384802789431582</v>
      </c>
      <c r="AQ259" s="30">
        <v>-8.4619363640138445E-2</v>
      </c>
      <c r="AR259" s="30">
        <v>-6.0332255949393621E-2</v>
      </c>
      <c r="AS259" s="30">
        <v>-0.15931891722438729</v>
      </c>
      <c r="AT259">
        <v>-0.11827849595878637</v>
      </c>
      <c r="AU259">
        <v>-7.7368565837581227E-2</v>
      </c>
      <c r="AV259" s="61">
        <f t="shared" si="45"/>
        <v>-0.15553687915804443</v>
      </c>
    </row>
    <row r="260" spans="1:48">
      <c r="A260">
        <v>2009</v>
      </c>
      <c r="B260" s="30">
        <v>-9.3495607839900963E-2</v>
      </c>
      <c r="C260" s="30">
        <v>-7.8969135222382358E-2</v>
      </c>
      <c r="D260" s="30">
        <v>-7.8526251167384875E-2</v>
      </c>
      <c r="E260" s="30">
        <v>-7.9681897360721066E-2</v>
      </c>
      <c r="F260" s="30">
        <v>-7.868570752554549E-2</v>
      </c>
      <c r="G260" s="30">
        <v>-8.9806051518557473E-2</v>
      </c>
      <c r="H260" s="30">
        <v>-9.0582596188221176E-2</v>
      </c>
      <c r="I260" s="30">
        <v>-9.1372635151065307E-2</v>
      </c>
      <c r="J260" s="30">
        <v>-0.10217517072918414</v>
      </c>
      <c r="K260" s="30">
        <v>-0.10282878392887407</v>
      </c>
      <c r="L260" s="30">
        <v>-0.10282878392887407</v>
      </c>
      <c r="M260" s="30">
        <v>-0.10457091205844671</v>
      </c>
      <c r="N260" s="30">
        <v>-0.10478082369998465</v>
      </c>
      <c r="O260" s="30">
        <v>-0.12296892693658956</v>
      </c>
      <c r="P260" s="30">
        <v>-0.12721948529064309</v>
      </c>
      <c r="Q260" s="30">
        <v>-0.13540662189498764</v>
      </c>
      <c r="R260" s="30">
        <v>-0.13642516524265225</v>
      </c>
      <c r="S260" s="30">
        <v>-0.13691049500719521</v>
      </c>
      <c r="T260" s="30">
        <v>-0.14104144327242063</v>
      </c>
      <c r="U260" s="30">
        <v>-0.14104144327242063</v>
      </c>
      <c r="V260" s="30">
        <v>-0.14104144327242063</v>
      </c>
      <c r="W260" s="30">
        <v>-0.1425219733199905</v>
      </c>
      <c r="X260" s="30">
        <v>-0.1425219733199905</v>
      </c>
      <c r="Y260" s="30">
        <v>-0.1426567525177983</v>
      </c>
      <c r="Z260" s="30">
        <v>-0.14556232795000446</v>
      </c>
      <c r="AA260" s="30">
        <v>-0.14542276344451988</v>
      </c>
      <c r="AB260" s="30">
        <v>-0.14543954763138589</v>
      </c>
      <c r="AC260" s="30">
        <v>-0.1449007703034032</v>
      </c>
      <c r="AD260" s="30">
        <v>-0.14431147564812719</v>
      </c>
      <c r="AE260" s="30">
        <v>-0.14431147564812719</v>
      </c>
      <c r="AF260" s="30">
        <v>-0.20391842473127053</v>
      </c>
      <c r="AG260" s="30">
        <v>-0.22798834982019911</v>
      </c>
      <c r="AH260" s="30">
        <v>-0.23869297571187253</v>
      </c>
      <c r="AI260" s="30">
        <v>-0.2425805768257745</v>
      </c>
      <c r="AJ260" s="30">
        <v>-0.24370743905018821</v>
      </c>
      <c r="AK260" s="89">
        <v>-0.24370743905018821</v>
      </c>
      <c r="AL260" s="89">
        <v>-0.24370743905018821</v>
      </c>
      <c r="AM260" s="89">
        <v>-0.23274379318684713</v>
      </c>
      <c r="AN260" s="89">
        <v>-0.23286237088011263</v>
      </c>
      <c r="AO260" s="89">
        <v>-0.23286237088011263</v>
      </c>
      <c r="AP260" s="89">
        <v>-0.11473740631046458</v>
      </c>
      <c r="AQ260" s="30">
        <v>-8.0865012807058267E-2</v>
      </c>
      <c r="AR260" s="30">
        <v>-5.7723294976139594E-2</v>
      </c>
      <c r="AS260" s="30">
        <v>-0.14215853501414921</v>
      </c>
      <c r="AT260">
        <v>-0.11017449328984052</v>
      </c>
      <c r="AU260">
        <v>-7.1991955490502635E-2</v>
      </c>
      <c r="AV260" s="61">
        <f t="shared" si="45"/>
        <v>-0.14801949048696425</v>
      </c>
    </row>
    <row r="261" spans="1:48">
      <c r="A261">
        <v>2010</v>
      </c>
      <c r="B261" s="30">
        <v>-8.7201172399672844E-2</v>
      </c>
      <c r="C261" s="30">
        <v>-8.0496863960359821E-2</v>
      </c>
      <c r="D261" s="30">
        <v>-7.993043518444698E-2</v>
      </c>
      <c r="E261" s="30">
        <v>-8.0959377115185749E-2</v>
      </c>
      <c r="F261" s="30">
        <v>-8.1083871502472427E-2</v>
      </c>
      <c r="G261" s="30">
        <v>-9.1193757153293253E-2</v>
      </c>
      <c r="H261" s="30">
        <v>-9.1672881434124109E-2</v>
      </c>
      <c r="I261" s="30">
        <v>-9.3044111323189016E-2</v>
      </c>
      <c r="J261" s="30">
        <v>-0.10299218726842019</v>
      </c>
      <c r="K261" s="30">
        <v>-0.10382868263771172</v>
      </c>
      <c r="L261" s="30">
        <v>-0.10382868263771172</v>
      </c>
      <c r="M261" s="30">
        <v>-0.10622112146428642</v>
      </c>
      <c r="N261" s="30">
        <v>-0.10590053952509626</v>
      </c>
      <c r="O261" s="30">
        <v>-0.12203592345946912</v>
      </c>
      <c r="P261" s="30">
        <v>-0.1291941848856909</v>
      </c>
      <c r="Q261" s="30">
        <v>-0.13702579439841756</v>
      </c>
      <c r="R261" s="30">
        <v>-0.13701135385082952</v>
      </c>
      <c r="S261" s="30">
        <v>-0.13762604501789066</v>
      </c>
      <c r="T261" s="30">
        <v>-0.14136194421663251</v>
      </c>
      <c r="U261" s="30">
        <v>-0.14136194421663251</v>
      </c>
      <c r="V261" s="30">
        <v>-0.14136194421663251</v>
      </c>
      <c r="W261" s="30">
        <v>-0.14464896868258159</v>
      </c>
      <c r="X261" s="30">
        <v>-0.14464896868258159</v>
      </c>
      <c r="Y261" s="30">
        <v>-0.14476460040471939</v>
      </c>
      <c r="Z261" s="30">
        <v>-0.14699676900608649</v>
      </c>
      <c r="AA261" s="30">
        <v>-0.14743760568329523</v>
      </c>
      <c r="AB261" s="30">
        <v>-0.14750022585378364</v>
      </c>
      <c r="AC261" s="30">
        <v>-0.14700024008229728</v>
      </c>
      <c r="AD261" s="30">
        <v>-0.14634123698569146</v>
      </c>
      <c r="AE261" s="30">
        <v>-0.14634123698569146</v>
      </c>
      <c r="AF261" s="30">
        <v>-0.20255271991307888</v>
      </c>
      <c r="AG261" s="30">
        <v>-0.22437683728378721</v>
      </c>
      <c r="AH261" s="30">
        <v>-0.23362975491411897</v>
      </c>
      <c r="AI261" s="30">
        <v>-0.23742031823791176</v>
      </c>
      <c r="AJ261" s="30">
        <v>-0.23795576247862238</v>
      </c>
      <c r="AK261" s="89">
        <v>-0.23795576247862238</v>
      </c>
      <c r="AL261" s="89">
        <v>-0.23795576247862238</v>
      </c>
      <c r="AM261" s="89">
        <v>-0.22801891420875786</v>
      </c>
      <c r="AN261" s="89">
        <v>-0.22805700306407184</v>
      </c>
      <c r="AO261" s="89">
        <v>-0.22805700306407184</v>
      </c>
      <c r="AP261" s="89">
        <v>-0.11599833007791049</v>
      </c>
      <c r="AQ261" s="30">
        <v>-8.3537452871311868E-2</v>
      </c>
      <c r="AR261" s="30">
        <v>-5.8481136937192257E-2</v>
      </c>
      <c r="AS261" s="30">
        <v>-0.14365110155556138</v>
      </c>
      <c r="AT261">
        <v>-0.11396998416470994</v>
      </c>
      <c r="AU261">
        <v>-7.2955946421510154E-2</v>
      </c>
      <c r="AV261" s="61">
        <f t="shared" si="45"/>
        <v>-0.14767481270891397</v>
      </c>
    </row>
    <row r="262" spans="1:48">
      <c r="A262">
        <v>2011</v>
      </c>
      <c r="B262" s="30">
        <v>-0.10741878943203464</v>
      </c>
      <c r="C262" s="30">
        <v>-8.5714624388138705E-2</v>
      </c>
      <c r="D262" s="30">
        <v>-8.4658270684672243E-2</v>
      </c>
      <c r="E262" s="30">
        <v>-8.5499161552180625E-2</v>
      </c>
      <c r="F262" s="30">
        <v>-8.7021777562867442E-2</v>
      </c>
      <c r="G262" s="30">
        <v>-9.5451400836821021E-2</v>
      </c>
      <c r="H262" s="30">
        <v>-9.5570613292303541E-2</v>
      </c>
      <c r="I262" s="30">
        <v>-9.7253555745507314E-2</v>
      </c>
      <c r="J262" s="30">
        <v>-0.10609488937698097</v>
      </c>
      <c r="K262" s="30">
        <v>-0.1068138039242349</v>
      </c>
      <c r="L262" s="30">
        <v>-0.1068138039242349</v>
      </c>
      <c r="M262" s="30">
        <v>-0.11030145730959229</v>
      </c>
      <c r="N262" s="30">
        <v>-0.10816558139323174</v>
      </c>
      <c r="O262" s="30">
        <v>-0.12356128350911311</v>
      </c>
      <c r="P262" s="30">
        <v>-0.13277660902039989</v>
      </c>
      <c r="Q262" s="30">
        <v>-0.13936087610108505</v>
      </c>
      <c r="R262" s="30">
        <v>-0.14118086500479954</v>
      </c>
      <c r="S262" s="30">
        <v>-0.14116836904188323</v>
      </c>
      <c r="T262" s="30">
        <v>-0.14399339354482421</v>
      </c>
      <c r="U262" s="30">
        <v>-0.14399339354482421</v>
      </c>
      <c r="V262" s="30">
        <v>-0.14399339354482421</v>
      </c>
      <c r="W262" s="30">
        <v>-0.14937528587733573</v>
      </c>
      <c r="X262" s="30">
        <v>-0.14937528587733573</v>
      </c>
      <c r="Y262" s="30">
        <v>-0.14947399511029591</v>
      </c>
      <c r="Z262" s="30">
        <v>-0.15099450667928827</v>
      </c>
      <c r="AA262" s="30">
        <v>-0.15128751237457549</v>
      </c>
      <c r="AB262" s="30">
        <v>-0.15152964073087538</v>
      </c>
      <c r="AC262" s="30">
        <v>-0.15102102754086211</v>
      </c>
      <c r="AD262" s="30">
        <v>-0.15065809535566399</v>
      </c>
      <c r="AE262" s="30">
        <v>-0.15065809535566399</v>
      </c>
      <c r="AF262" s="30">
        <v>-0.20159685439119335</v>
      </c>
      <c r="AG262" s="30">
        <v>-0.22090525433382269</v>
      </c>
      <c r="AH262" s="30">
        <v>-0.22846782235106111</v>
      </c>
      <c r="AI262" s="30">
        <v>-0.23219879478058303</v>
      </c>
      <c r="AJ262" s="30">
        <v>-0.23225017398448566</v>
      </c>
      <c r="AK262" s="89">
        <v>-0.23225017398448566</v>
      </c>
      <c r="AL262" s="89">
        <v>-0.23225017398448566</v>
      </c>
      <c r="AM262" s="89">
        <v>-0.22479829973553456</v>
      </c>
      <c r="AN262" s="89">
        <v>-0.22493340077996971</v>
      </c>
      <c r="AO262" s="89">
        <v>-0.22493340077996971</v>
      </c>
      <c r="AP262" s="89">
        <v>-0.11310184036056858</v>
      </c>
      <c r="AQ262" s="30">
        <v>-8.2168773809999318E-2</v>
      </c>
      <c r="AR262" s="30">
        <v>-5.6126451435574709E-2</v>
      </c>
      <c r="AS262" s="30">
        <v>-0.13789837058761856</v>
      </c>
      <c r="AT262">
        <v>-0.11063438334831499</v>
      </c>
      <c r="AU262">
        <v>-6.8502696082007541E-2</v>
      </c>
      <c r="AV262" s="61">
        <f t="shared" si="45"/>
        <v>-0.14989409266855108</v>
      </c>
    </row>
    <row r="263" spans="1:48">
      <c r="A263">
        <v>2012</v>
      </c>
      <c r="B263" s="30">
        <v>-7.4346314905113786E-2</v>
      </c>
      <c r="C263" s="30">
        <v>-8.867036372519177E-2</v>
      </c>
      <c r="D263" s="30">
        <v>-8.7574104948258569E-2</v>
      </c>
      <c r="E263" s="30">
        <v>-8.8254874542573969E-2</v>
      </c>
      <c r="F263" s="30">
        <v>-9.1357869952781279E-2</v>
      </c>
      <c r="G263" s="30">
        <v>-9.8291641666926832E-2</v>
      </c>
      <c r="H263" s="30">
        <v>-9.8662604503158668E-2</v>
      </c>
      <c r="I263" s="30">
        <v>-0.10001914420092128</v>
      </c>
      <c r="J263" s="30">
        <v>-0.10908478322789239</v>
      </c>
      <c r="K263" s="30">
        <v>-0.10971827066997109</v>
      </c>
      <c r="L263" s="30">
        <v>-0.10971827066997109</v>
      </c>
      <c r="M263" s="30">
        <v>-0.11418793611620126</v>
      </c>
      <c r="N263" s="30">
        <v>-0.11299272154832807</v>
      </c>
      <c r="O263" s="30">
        <v>-0.12544850893399073</v>
      </c>
      <c r="P263" s="30">
        <v>-0.13717364584806191</v>
      </c>
      <c r="Q263" s="30">
        <v>-0.14312934179395376</v>
      </c>
      <c r="R263" s="30">
        <v>-0.14563564498094483</v>
      </c>
      <c r="S263" s="30">
        <v>-0.14571805966545437</v>
      </c>
      <c r="T263" s="30">
        <v>-0.14778780185768337</v>
      </c>
      <c r="U263" s="30">
        <v>-0.14778780185768337</v>
      </c>
      <c r="V263" s="30">
        <v>-0.14778780185768337</v>
      </c>
      <c r="W263" s="30">
        <v>-0.15563254268682924</v>
      </c>
      <c r="X263" s="30">
        <v>-0.15563254268682924</v>
      </c>
      <c r="Y263" s="30">
        <v>-0.15571632405042246</v>
      </c>
      <c r="Z263" s="30">
        <v>-0.15687393686268924</v>
      </c>
      <c r="AA263" s="30">
        <v>-0.15692790481042806</v>
      </c>
      <c r="AB263" s="30">
        <v>-0.15717576816321932</v>
      </c>
      <c r="AC263" s="30">
        <v>-0.15670994184464127</v>
      </c>
      <c r="AD263" s="30">
        <v>-0.15620077232598417</v>
      </c>
      <c r="AE263" s="30">
        <v>-0.15620077232598417</v>
      </c>
      <c r="AF263" s="30">
        <v>-0.20081253873894622</v>
      </c>
      <c r="AG263" s="30">
        <v>-0.21831017492924421</v>
      </c>
      <c r="AH263" s="30">
        <v>-0.22531541876572792</v>
      </c>
      <c r="AI263" s="30">
        <v>-0.22889285816077698</v>
      </c>
      <c r="AJ263" s="30">
        <v>-0.22846596927782326</v>
      </c>
      <c r="AK263" s="89">
        <v>-0.22846596927782326</v>
      </c>
      <c r="AL263" s="89">
        <v>-0.22846596927782326</v>
      </c>
      <c r="AM263" s="89">
        <v>-0.2229850999713644</v>
      </c>
      <c r="AN263" s="89">
        <v>-0.22314303045271622</v>
      </c>
      <c r="AO263" s="89">
        <v>-0.22314303045271622</v>
      </c>
      <c r="AP263" s="89">
        <v>-0.11016570738435727</v>
      </c>
      <c r="AQ263" s="30">
        <v>-7.936220035604824E-2</v>
      </c>
      <c r="AR263" s="30">
        <v>-5.2202811071007882E-2</v>
      </c>
      <c r="AS263" s="30">
        <v>-0.1322858594915669</v>
      </c>
      <c r="AT263">
        <v>-0.10512371225134243</v>
      </c>
      <c r="AU263">
        <v>-6.1607552639209362E-2</v>
      </c>
      <c r="AV263" s="61">
        <f t="shared" si="45"/>
        <v>-0.15146045181336837</v>
      </c>
    </row>
    <row r="264" spans="1:48">
      <c r="A264">
        <v>2013</v>
      </c>
      <c r="B264" s="30">
        <v>-7.864127281347022E-2</v>
      </c>
      <c r="C264" s="30">
        <v>-8.5902161591372317E-2</v>
      </c>
      <c r="D264" s="30">
        <v>-8.7001957120411255E-2</v>
      </c>
      <c r="E264" s="30">
        <v>-8.7585095023675841E-2</v>
      </c>
      <c r="F264" s="30">
        <v>-9.1777920492321918E-2</v>
      </c>
      <c r="G264" s="30">
        <v>-9.8516275176855128E-2</v>
      </c>
      <c r="H264" s="30">
        <v>-9.8849877813283249E-2</v>
      </c>
      <c r="I264" s="30">
        <v>-0.10098905226142907</v>
      </c>
      <c r="J264" s="30">
        <v>-0.10924052944654905</v>
      </c>
      <c r="K264" s="30">
        <v>-0.1097926117134973</v>
      </c>
      <c r="L264" s="30">
        <v>-0.1097926117134973</v>
      </c>
      <c r="M264" s="30">
        <v>-0.11285508670927313</v>
      </c>
      <c r="N264" s="30">
        <v>-0.11216866339417841</v>
      </c>
      <c r="O264" s="30">
        <v>-0.12261164895865895</v>
      </c>
      <c r="P264" s="30">
        <v>-0.13642433712932889</v>
      </c>
      <c r="Q264" s="30">
        <v>-0.14176895445720183</v>
      </c>
      <c r="R264" s="30">
        <v>-0.1452432155676705</v>
      </c>
      <c r="S264" s="30">
        <v>-0.14566350985038801</v>
      </c>
      <c r="T264" s="30">
        <v>-0.14762117605723457</v>
      </c>
      <c r="U264" s="30">
        <v>-0.14762117605723457</v>
      </c>
      <c r="V264" s="30">
        <v>-0.14762117605723457</v>
      </c>
      <c r="W264" s="30">
        <v>-0.15791757924652938</v>
      </c>
      <c r="X264" s="30">
        <v>-0.15791757924652938</v>
      </c>
      <c r="Y264" s="30">
        <v>-0.15798970795105205</v>
      </c>
      <c r="Z264" s="30">
        <v>-0.15885030422694024</v>
      </c>
      <c r="AA264" s="30">
        <v>-0.15885107891230454</v>
      </c>
      <c r="AB264" s="30">
        <v>-0.15903964884102395</v>
      </c>
      <c r="AC264" s="30">
        <v>-0.15860512991090958</v>
      </c>
      <c r="AD264" s="30">
        <v>-0.15808519354772044</v>
      </c>
      <c r="AE264" s="30">
        <v>-0.15808519354772044</v>
      </c>
      <c r="AF264" s="30">
        <v>-0.19937593208558158</v>
      </c>
      <c r="AG264" s="30">
        <v>-0.21500885968207251</v>
      </c>
      <c r="AH264" s="30">
        <v>-0.22143458742571942</v>
      </c>
      <c r="AI264" s="30">
        <v>-0.22476724335747189</v>
      </c>
      <c r="AJ264" s="30">
        <v>-0.22446457738226122</v>
      </c>
      <c r="AK264" s="89">
        <v>-0.22446457738226122</v>
      </c>
      <c r="AL264" s="89">
        <v>-0.22445119801958835</v>
      </c>
      <c r="AM264" s="89">
        <v>-0.22166848949948093</v>
      </c>
      <c r="AN264" s="89">
        <v>-0.22189590123950764</v>
      </c>
      <c r="AO264" s="89">
        <v>-0.22189590123950764</v>
      </c>
      <c r="AP264" s="89">
        <v>-0.11163317608753953</v>
      </c>
      <c r="AQ264" s="30">
        <v>-8.3620214967452644E-2</v>
      </c>
      <c r="AR264" s="30">
        <v>-4.9111666117521491E-2</v>
      </c>
      <c r="AS264" s="30">
        <v>-0.13422396905236089</v>
      </c>
      <c r="AT264">
        <v>-0.11146753522117614</v>
      </c>
      <c r="AU264">
        <v>-5.6350890472485649E-2</v>
      </c>
      <c r="AV264" s="61">
        <f t="shared" si="45"/>
        <v>-0.1510614248037237</v>
      </c>
    </row>
    <row r="265" spans="1:48">
      <c r="A265">
        <v>2014</v>
      </c>
      <c r="B265" s="30">
        <v>-7.5878713427423694E-2</v>
      </c>
      <c r="C265" s="30">
        <v>-9.0065176720032336E-2</v>
      </c>
      <c r="D265" s="30">
        <v>-8.9828470362287915E-2</v>
      </c>
      <c r="E265" s="30">
        <v>-9.0329379339771365E-2</v>
      </c>
      <c r="F265" s="30">
        <v>-9.461661782365649E-2</v>
      </c>
      <c r="G265" s="30">
        <v>-0.1007737474052316</v>
      </c>
      <c r="H265" s="30">
        <v>-0.10101517807777938</v>
      </c>
      <c r="I265" s="30">
        <v>-0.1027333939902475</v>
      </c>
      <c r="J265" s="30">
        <v>-0.11039387370844422</v>
      </c>
      <c r="K265" s="30">
        <v>-0.11088222256074709</v>
      </c>
      <c r="L265" s="30">
        <v>-0.11088222256074709</v>
      </c>
      <c r="M265" s="30">
        <v>-0.11375803744695345</v>
      </c>
      <c r="N265" s="30">
        <v>-0.1135301621368886</v>
      </c>
      <c r="O265" s="30">
        <v>-0.12344947273728091</v>
      </c>
      <c r="P265" s="30">
        <v>-0.13978843007191788</v>
      </c>
      <c r="Q265" s="30">
        <v>-0.14471585366067319</v>
      </c>
      <c r="R265" s="30">
        <v>-0.14849850212025306</v>
      </c>
      <c r="S265" s="30">
        <v>-0.14882167232576127</v>
      </c>
      <c r="T265" s="30">
        <v>-0.15074906844253644</v>
      </c>
      <c r="U265" s="30">
        <v>-0.15074906844253644</v>
      </c>
      <c r="V265" s="30">
        <v>-0.15074906844253644</v>
      </c>
      <c r="W265" s="30">
        <v>-0.16128196805257278</v>
      </c>
      <c r="X265" s="30">
        <v>-0.16128196805257278</v>
      </c>
      <c r="Y265" s="30">
        <v>-0.16134737998358517</v>
      </c>
      <c r="Z265" s="30">
        <v>-0.16174586136890323</v>
      </c>
      <c r="AA265" s="30">
        <v>-0.16172226365712083</v>
      </c>
      <c r="AB265" s="30">
        <v>-0.16199598342236132</v>
      </c>
      <c r="AC265" s="30">
        <v>-0.16153186177944701</v>
      </c>
      <c r="AD265" s="30">
        <v>-0.1612686834967616</v>
      </c>
      <c r="AE265" s="30">
        <v>-0.1612686834967616</v>
      </c>
      <c r="AF265" s="30">
        <v>-0.20142628747142721</v>
      </c>
      <c r="AG265" s="30">
        <v>-0.21488572333060163</v>
      </c>
      <c r="AH265" s="30">
        <v>-0.22030668045025115</v>
      </c>
      <c r="AI265" s="30">
        <v>-0.22303956530685853</v>
      </c>
      <c r="AJ265" s="30">
        <v>-0.22200633785872492</v>
      </c>
      <c r="AK265" s="89">
        <v>-0.22200633785872492</v>
      </c>
      <c r="AL265" s="89">
        <v>-0.22199472385877661</v>
      </c>
      <c r="AM265" s="89">
        <v>-0.22051611563601592</v>
      </c>
      <c r="AN265" s="89">
        <v>-0.22075215604323839</v>
      </c>
      <c r="AO265" s="89">
        <v>-0.22075215604323839</v>
      </c>
      <c r="AP265" s="89">
        <v>-0.10915652584254987</v>
      </c>
      <c r="AQ265" s="30">
        <v>-8.4058319521099101E-2</v>
      </c>
      <c r="AR265" s="30">
        <v>-4.8619395168623902E-2</v>
      </c>
      <c r="AS265" s="30">
        <v>-0.12968001099142856</v>
      </c>
      <c r="AT265">
        <v>-0.11144584630500098</v>
      </c>
      <c r="AU265">
        <v>-5.5361563871795361E-2</v>
      </c>
      <c r="AV265" s="61">
        <f t="shared" si="45"/>
        <v>-0.15258347672429123</v>
      </c>
    </row>
    <row r="266" spans="1:48">
      <c r="A266">
        <v>2015</v>
      </c>
      <c r="B266" s="30">
        <v>-7.7541530605459208E-2</v>
      </c>
      <c r="C266" s="30">
        <v>-9.2497495720695766E-2</v>
      </c>
      <c r="D266" s="30">
        <v>-9.2389879101249517E-2</v>
      </c>
      <c r="E266" s="30">
        <v>-9.2839752774992901E-2</v>
      </c>
      <c r="F266" s="30">
        <v>-9.8199343768994529E-2</v>
      </c>
      <c r="G266" s="30">
        <v>-0.1037499442304044</v>
      </c>
      <c r="H266" s="30">
        <v>-0.1045648731505685</v>
      </c>
      <c r="I266" s="30">
        <v>-0.10652985392496372</v>
      </c>
      <c r="J266" s="30">
        <v>-0.11407275498805181</v>
      </c>
      <c r="K266" s="30">
        <v>-0.11449490868376189</v>
      </c>
      <c r="L266" s="30">
        <v>-0.11449490868376189</v>
      </c>
      <c r="M266" s="30">
        <v>-0.11818234994311738</v>
      </c>
      <c r="N266" s="30">
        <v>-0.11623525677269597</v>
      </c>
      <c r="O266" s="30">
        <v>-0.12533958919125476</v>
      </c>
      <c r="P266" s="30">
        <v>-0.14323409284318511</v>
      </c>
      <c r="Q266" s="30">
        <v>-0.14781455409168931</v>
      </c>
      <c r="R266" s="30">
        <v>-0.15172128497398329</v>
      </c>
      <c r="S266" s="30">
        <v>-0.1521949673656865</v>
      </c>
      <c r="T266" s="30">
        <v>-0.15396162602365959</v>
      </c>
      <c r="U266" s="30">
        <v>-0.15396162602365959</v>
      </c>
      <c r="V266" s="30">
        <v>-0.15396162602365959</v>
      </c>
      <c r="W266" s="30">
        <v>-0.16520470721838332</v>
      </c>
      <c r="X266" s="30">
        <v>-0.16520470721838332</v>
      </c>
      <c r="Y266" s="30">
        <v>-0.16526434045184191</v>
      </c>
      <c r="Z266" s="30">
        <v>-0.16546863042374116</v>
      </c>
      <c r="AA266" s="30">
        <v>-0.16521171120396005</v>
      </c>
      <c r="AB266" s="30">
        <v>-0.1653436219435761</v>
      </c>
      <c r="AC266" s="30">
        <v>-0.16489246629873322</v>
      </c>
      <c r="AD266" s="30">
        <v>-0.16454516928499208</v>
      </c>
      <c r="AE266" s="30">
        <v>-0.16454516928499208</v>
      </c>
      <c r="AF266" s="30">
        <v>-0.20312866392259477</v>
      </c>
      <c r="AG266" s="30">
        <v>-0.21474652282828333</v>
      </c>
      <c r="AH266" s="30">
        <v>-0.21967335889926032</v>
      </c>
      <c r="AI266" s="30">
        <v>-0.22203113642815187</v>
      </c>
      <c r="AJ266" s="30">
        <v>-0.22072350169960631</v>
      </c>
      <c r="AK266" s="89">
        <v>-0.22072350169960631</v>
      </c>
      <c r="AL266" s="89">
        <v>-0.22071318332259438</v>
      </c>
      <c r="AM266" s="89">
        <v>-0.22046356492433061</v>
      </c>
      <c r="AN266" s="89">
        <v>-0.22060169857442646</v>
      </c>
      <c r="AO266" s="89">
        <v>-0.22060169857442646</v>
      </c>
      <c r="AP266" s="89">
        <v>-0.10864509239755127</v>
      </c>
      <c r="AQ266" s="30">
        <v>-8.7963899028665526E-2</v>
      </c>
      <c r="AR266" s="30">
        <v>-4.9574838610624727E-2</v>
      </c>
      <c r="AS266" s="30">
        <v>-0.1282894594502646</v>
      </c>
      <c r="AT266">
        <v>-0.11680835529467992</v>
      </c>
      <c r="AU266">
        <v>-5.6705895278381213E-2</v>
      </c>
      <c r="AV266" s="61">
        <f t="shared" si="45"/>
        <v>-0.15492673932718445</v>
      </c>
    </row>
    <row r="267" spans="1:48">
      <c r="A267">
        <v>2016</v>
      </c>
      <c r="B267" s="30">
        <v>-8.3627175689751754E-2</v>
      </c>
      <c r="C267" s="30">
        <v>-9.3869582542007834E-2</v>
      </c>
      <c r="D267" s="30">
        <v>-9.3887744473889589E-2</v>
      </c>
      <c r="E267" s="30">
        <v>-9.4290908529487849E-2</v>
      </c>
      <c r="F267" s="30">
        <v>-0.10016111554747409</v>
      </c>
      <c r="G267" s="30">
        <v>-0.10526131338344613</v>
      </c>
      <c r="H267" s="30">
        <v>-0.1059392845147985</v>
      </c>
      <c r="I267" s="30">
        <v>-0.10835552548434657</v>
      </c>
      <c r="J267" s="30">
        <v>-0.11578176010699004</v>
      </c>
      <c r="K267" s="30">
        <v>-0.11616161252855084</v>
      </c>
      <c r="L267" s="30">
        <v>-0.11616161252855084</v>
      </c>
      <c r="M267" s="30">
        <v>-0.12034338989239157</v>
      </c>
      <c r="N267" s="30">
        <v>-0.11788199849284509</v>
      </c>
      <c r="O267" s="30">
        <v>-0.12650710618795236</v>
      </c>
      <c r="P267" s="30">
        <v>-0.14540099880295931</v>
      </c>
      <c r="Q267" s="30">
        <v>-0.14980137496897195</v>
      </c>
      <c r="R267" s="30">
        <v>-0.15397315894316332</v>
      </c>
      <c r="S267" s="30">
        <v>-0.15462419226504565</v>
      </c>
      <c r="T267" s="30">
        <v>-0.15615069974241236</v>
      </c>
      <c r="U267" s="30">
        <v>-0.15615069974241236</v>
      </c>
      <c r="V267" s="30">
        <v>-0.15615069974241236</v>
      </c>
      <c r="W267" s="30">
        <v>-0.16769857963644574</v>
      </c>
      <c r="X267" s="30">
        <v>-0.16769857963644574</v>
      </c>
      <c r="Y267" s="30">
        <v>-0.16775360327792088</v>
      </c>
      <c r="Z267" s="30">
        <v>-0.16794321761165087</v>
      </c>
      <c r="AA267" s="30">
        <v>-0.16744339323319724</v>
      </c>
      <c r="AB267" s="30">
        <v>-0.16797921715568365</v>
      </c>
      <c r="AC267" s="30">
        <v>-0.16763745648016382</v>
      </c>
      <c r="AD267" s="30">
        <v>-0.16733432126793313</v>
      </c>
      <c r="AE267" s="30">
        <v>-0.16733432126793313</v>
      </c>
      <c r="AF267" s="30">
        <v>-0.20433345855539664</v>
      </c>
      <c r="AG267" s="30">
        <v>-0.21456966245665832</v>
      </c>
      <c r="AH267" s="30">
        <v>-0.21898766573566497</v>
      </c>
      <c r="AI267" s="30">
        <v>-0.22103604365376239</v>
      </c>
      <c r="AJ267" s="30">
        <v>-0.22001586362167236</v>
      </c>
      <c r="AK267" s="89">
        <v>-0.22001586362167236</v>
      </c>
      <c r="AL267" s="89">
        <v>-0.21999131958449014</v>
      </c>
      <c r="AM267" s="89">
        <v>-0.22094845798682483</v>
      </c>
      <c r="AN267" s="89">
        <v>-0.22108610165824771</v>
      </c>
      <c r="AO267" s="89">
        <v>-0.22108610165824771</v>
      </c>
      <c r="AP267" s="89">
        <v>-0.10617516012869566</v>
      </c>
      <c r="AQ267" s="30">
        <v>-8.7274512719213604E-2</v>
      </c>
      <c r="AR267" s="30">
        <v>-5.7144722287746808E-2</v>
      </c>
      <c r="AS267" s="30">
        <v>-0.12404165927326416</v>
      </c>
      <c r="AT267">
        <v>-0.11521095857264685</v>
      </c>
      <c r="AU267">
        <v>-6.863179222282656E-2</v>
      </c>
      <c r="AV267" s="61">
        <f t="shared" si="45"/>
        <v>-0.15653437955524679</v>
      </c>
    </row>
    <row r="268" spans="1:48">
      <c r="A268">
        <v>2017</v>
      </c>
      <c r="B268" s="30">
        <v>-7.8342515405447899E-2</v>
      </c>
      <c r="C268" s="30">
        <v>-9.5659620131109735E-2</v>
      </c>
      <c r="D268" s="30">
        <v>-9.6085190354535777E-2</v>
      </c>
      <c r="E268" s="30">
        <v>-9.6285732735201579E-2</v>
      </c>
      <c r="F268" s="30">
        <v>-0.1034397935247271</v>
      </c>
      <c r="G268" s="30">
        <v>-0.10813993144717948</v>
      </c>
      <c r="H268" s="30">
        <v>-0.10980794450555598</v>
      </c>
      <c r="I268" s="30">
        <v>-0.11191969342174279</v>
      </c>
      <c r="J268" s="30">
        <v>-0.12114877621512987</v>
      </c>
      <c r="K268" s="30">
        <v>-0.12145527114516363</v>
      </c>
      <c r="L268" s="30">
        <v>-0.12145527114516363</v>
      </c>
      <c r="M268" s="30">
        <v>-0.125012646974764</v>
      </c>
      <c r="N268" s="30">
        <v>-0.12162643674833007</v>
      </c>
      <c r="O268" s="30">
        <v>-0.13000896520103944</v>
      </c>
      <c r="P268" s="30">
        <v>-0.15036244541072807</v>
      </c>
      <c r="Q268" s="30">
        <v>-0.1537622017074759</v>
      </c>
      <c r="R268" s="30">
        <v>-0.15818913058103545</v>
      </c>
      <c r="S268" s="30">
        <v>-0.15894810209639798</v>
      </c>
      <c r="T268" s="30">
        <v>-0.1602576268021455</v>
      </c>
      <c r="U268" s="30">
        <v>-0.1602576268021455</v>
      </c>
      <c r="V268" s="30">
        <v>-0.1602576268021455</v>
      </c>
      <c r="W268" s="30">
        <v>-0.17182470998184141</v>
      </c>
      <c r="X268" s="30">
        <v>-0.17182470998184141</v>
      </c>
      <c r="Y268" s="30">
        <v>-0.17187579029908173</v>
      </c>
      <c r="Z268" s="30">
        <v>-0.17176754081280299</v>
      </c>
      <c r="AA268" s="30">
        <v>-0.17098033290286818</v>
      </c>
      <c r="AB268" s="30">
        <v>-0.17152773626157802</v>
      </c>
      <c r="AC268" s="30">
        <v>-0.17128184743049668</v>
      </c>
      <c r="AD268" s="30">
        <v>-0.17142936016066046</v>
      </c>
      <c r="AE268" s="30">
        <v>-0.17142936016066046</v>
      </c>
      <c r="AF268" s="30">
        <v>-0.20750316263738489</v>
      </c>
      <c r="AG268" s="30">
        <v>-0.21582607312775837</v>
      </c>
      <c r="AH268" s="30">
        <v>-0.21954622183229522</v>
      </c>
      <c r="AI268" s="30">
        <v>-0.22117408213251621</v>
      </c>
      <c r="AJ268" s="30">
        <v>-0.22019855044146364</v>
      </c>
      <c r="AK268" s="89">
        <v>-0.22019855044146364</v>
      </c>
      <c r="AL268" s="89">
        <v>-0.22017602756932375</v>
      </c>
      <c r="AM268" s="89">
        <v>-0.22167225818130976</v>
      </c>
      <c r="AN268" s="89">
        <v>-0.22173983830925359</v>
      </c>
      <c r="AO268" s="89">
        <v>-0.22173983830925359</v>
      </c>
      <c r="AP268" s="89">
        <v>-0.10774612964181218</v>
      </c>
      <c r="AQ268" s="30">
        <v>-8.6821521667626467E-2</v>
      </c>
      <c r="AR268" s="30">
        <v>-5.5510826253081569E-2</v>
      </c>
      <c r="AS268" s="30">
        <v>-0.12624476844456345</v>
      </c>
      <c r="AT268">
        <v>-0.11410547349523403</v>
      </c>
      <c r="AU268">
        <v>-6.5881237599254683E-2</v>
      </c>
      <c r="AV268" s="61">
        <f>AVERAGE(B268:AO268)</f>
        <v>-0.15940346350327544</v>
      </c>
    </row>
    <row r="269" spans="1:48">
      <c r="A269">
        <v>2018</v>
      </c>
      <c r="B269" s="30">
        <v>-8.328953089618707E-2</v>
      </c>
      <c r="C269" s="30">
        <v>-9.8482832723265412E-2</v>
      </c>
      <c r="D269" s="30">
        <v>-9.9090113818774861E-2</v>
      </c>
      <c r="E269" s="30">
        <v>-9.9248936656157527E-2</v>
      </c>
      <c r="F269" s="30">
        <v>-0.10711101680148205</v>
      </c>
      <c r="G269" s="30">
        <v>-0.11120485412711067</v>
      </c>
      <c r="H269" s="30">
        <v>-0.11429537617836871</v>
      </c>
      <c r="I269" s="30">
        <v>-0.11559621040584256</v>
      </c>
      <c r="J269" s="30">
        <v>-0.12397559042351014</v>
      </c>
      <c r="K269" s="30">
        <v>-0.12424348522277273</v>
      </c>
      <c r="L269" s="30">
        <v>-0.12424348522277273</v>
      </c>
      <c r="M269" s="30">
        <v>-0.12754151783990508</v>
      </c>
      <c r="N269" s="30">
        <v>-0.1236781450392308</v>
      </c>
      <c r="O269" s="30">
        <v>-0.13188024274921162</v>
      </c>
      <c r="P269" s="30">
        <v>-0.15275002610060373</v>
      </c>
      <c r="Q269" s="30">
        <v>-0.15588933793295989</v>
      </c>
      <c r="R269" s="30">
        <v>-0.16031648067261439</v>
      </c>
      <c r="S269" s="30">
        <v>-0.16106038977571324</v>
      </c>
      <c r="T269" s="30">
        <v>-0.16198792246447302</v>
      </c>
      <c r="U269" s="30">
        <v>-0.16198792246447302</v>
      </c>
      <c r="V269" s="30">
        <v>-0.16198792246447302</v>
      </c>
      <c r="W269" s="30">
        <v>-0.17397735632465383</v>
      </c>
      <c r="X269" s="30">
        <v>-0.17397735632465383</v>
      </c>
      <c r="Y269" s="30">
        <v>-0.1740253531623901</v>
      </c>
      <c r="Z269" s="30">
        <v>-0.17333642996079479</v>
      </c>
      <c r="AA269" s="30">
        <v>-0.17298790076754322</v>
      </c>
      <c r="AB269" s="30">
        <v>-0.17358961125686478</v>
      </c>
      <c r="AC269" s="30">
        <v>-0.17331489813074907</v>
      </c>
      <c r="AD269" s="30">
        <v>-0.17364119184558857</v>
      </c>
      <c r="AE269" s="30">
        <v>-0.17364119184558857</v>
      </c>
      <c r="AF269" s="30">
        <v>-0.20937446924069392</v>
      </c>
      <c r="AG269" s="30">
        <v>-0.21654881848517105</v>
      </c>
      <c r="AH269" s="30">
        <v>-0.21957812575227931</v>
      </c>
      <c r="AI269" s="30">
        <v>-0.22113829303249155</v>
      </c>
      <c r="AJ269" s="30">
        <v>-0.21995354536537282</v>
      </c>
      <c r="AK269" s="89">
        <v>-0.21995354536537282</v>
      </c>
      <c r="AL269" s="89">
        <v>-0.21991895371999193</v>
      </c>
      <c r="AM269" s="89">
        <v>-0.22215685433882082</v>
      </c>
      <c r="AN269" s="89">
        <v>-0.22218754133818441</v>
      </c>
      <c r="AO269" s="89">
        <v>-0.22218754133818441</v>
      </c>
      <c r="AP269" s="89">
        <v>-0.10664429281085974</v>
      </c>
      <c r="AQ269" s="30">
        <v>-8.9248315517109433E-2</v>
      </c>
      <c r="AR269" s="30">
        <v>-6.1533198290092517E-2</v>
      </c>
      <c r="AS269" s="30">
        <v>-0.12427131794514679</v>
      </c>
      <c r="AT269">
        <v>-0.11747514258408576</v>
      </c>
      <c r="AU269">
        <v>-7.5198294806290256E-2</v>
      </c>
      <c r="AV269" s="61">
        <f t="shared" si="45"/>
        <v>-0.16138375793938228</v>
      </c>
    </row>
    <row r="270" spans="1:48">
      <c r="A270">
        <v>2019</v>
      </c>
      <c r="B270" s="30">
        <v>-8.7668463162114518E-2</v>
      </c>
      <c r="C270" s="30">
        <v>-0.10047271815883141</v>
      </c>
      <c r="D270" s="30">
        <v>-0.10138988216654998</v>
      </c>
      <c r="E270" s="30">
        <v>-0.10151361565420558</v>
      </c>
      <c r="F270" s="30">
        <v>-0.10990517935357058</v>
      </c>
      <c r="G270" s="30">
        <v>-0.11343439117102239</v>
      </c>
      <c r="H270" s="30">
        <v>-0.11778812706398689</v>
      </c>
      <c r="I270" s="30">
        <v>-0.11938607973314896</v>
      </c>
      <c r="J270" s="30">
        <v>-0.12866664786359827</v>
      </c>
      <c r="K270" s="30">
        <v>-0.12894267118510838</v>
      </c>
      <c r="L270" s="30">
        <v>-0.12894267118510838</v>
      </c>
      <c r="M270" s="30">
        <v>-0.13174473955116617</v>
      </c>
      <c r="N270" s="30">
        <v>-0.12655910957108729</v>
      </c>
      <c r="O270" s="30">
        <v>-0.13435435013905783</v>
      </c>
      <c r="P270" s="30">
        <v>-0.15599280438055374</v>
      </c>
      <c r="Q270" s="30">
        <v>-0.15886804835049517</v>
      </c>
      <c r="R270" s="30">
        <v>-0.16335934847820166</v>
      </c>
      <c r="S270" s="30">
        <v>-0.16428935656647992</v>
      </c>
      <c r="T270" s="30">
        <v>-0.16521637408636447</v>
      </c>
      <c r="U270" s="30">
        <v>-0.16521637408636447</v>
      </c>
      <c r="V270" s="30">
        <v>-0.16521637408636447</v>
      </c>
      <c r="W270" s="30">
        <v>-0.17745516816514117</v>
      </c>
      <c r="X270" s="30">
        <v>-0.17745516816514117</v>
      </c>
      <c r="Y270" s="30">
        <v>-0.17749553745940772</v>
      </c>
      <c r="Z270" s="30">
        <v>-0.17670142703007485</v>
      </c>
      <c r="AA270" s="30">
        <v>-0.17650102677798862</v>
      </c>
      <c r="AB270" s="30">
        <v>-0.17722343993847967</v>
      </c>
      <c r="AC270" s="30">
        <v>-0.17694377615034917</v>
      </c>
      <c r="AD270" s="30">
        <v>-0.177807190698968</v>
      </c>
      <c r="AE270" s="30">
        <v>-0.177807190698968</v>
      </c>
      <c r="AF270" s="30">
        <v>-0.21170758814988033</v>
      </c>
      <c r="AG270" s="30">
        <v>-0.21706044777895528</v>
      </c>
      <c r="AH270" s="30">
        <v>-0.21934551819830095</v>
      </c>
      <c r="AI270" s="30">
        <v>-0.22083214961082698</v>
      </c>
      <c r="AJ270" s="30">
        <v>-0.21951449484580809</v>
      </c>
      <c r="AK270" s="89">
        <v>-0.21951449484580809</v>
      </c>
      <c r="AL270" s="89">
        <v>-0.21944357890750144</v>
      </c>
      <c r="AM270" s="89">
        <v>-0.22282527867078861</v>
      </c>
      <c r="AN270" s="89">
        <v>-0.22296733306094452</v>
      </c>
      <c r="AO270" s="89">
        <v>-0.22296733306094452</v>
      </c>
      <c r="AP270" s="89">
        <v>-0.10924570048760618</v>
      </c>
      <c r="AQ270" s="30">
        <v>-9.1590625560894701E-2</v>
      </c>
      <c r="AR270" s="30">
        <v>-5.924862934467312E-2</v>
      </c>
      <c r="AS270" s="30">
        <v>-0.1280551192225523</v>
      </c>
      <c r="AT270">
        <v>-0.12066839484465486</v>
      </c>
      <c r="AU270">
        <v>-7.1437605652944769E-2</v>
      </c>
      <c r="AV270" s="61">
        <f t="shared" si="45"/>
        <v>-0.1640123867051915</v>
      </c>
    </row>
    <row r="271" spans="1:48">
      <c r="A271">
        <v>2020</v>
      </c>
      <c r="B271" s="30">
        <v>-9.4247490771329212E-2</v>
      </c>
      <c r="C271" s="30">
        <v>-0.10132350963875902</v>
      </c>
      <c r="D271" s="30">
        <v>-0.10216548293936778</v>
      </c>
      <c r="E271" s="30">
        <v>-0.10255816416194186</v>
      </c>
      <c r="F271" s="30">
        <v>-0.11161256552315213</v>
      </c>
      <c r="G271" s="30">
        <v>-0.11712196231411254</v>
      </c>
      <c r="H271" s="30">
        <v>-0.12168841876621972</v>
      </c>
      <c r="I271" s="30">
        <v>-0.12481137031030698</v>
      </c>
      <c r="J271" s="30">
        <v>-0.13346436831593289</v>
      </c>
      <c r="K271" s="30">
        <v>-0.13369374459190042</v>
      </c>
      <c r="L271" s="30">
        <v>-0.13369374459190042</v>
      </c>
      <c r="M271" s="30">
        <v>-0.13598840969344961</v>
      </c>
      <c r="N271" s="30">
        <v>-0.12930897739290304</v>
      </c>
      <c r="O271" s="30">
        <v>-0.13638973072382587</v>
      </c>
      <c r="P271" s="30">
        <v>-0.15809463829696802</v>
      </c>
      <c r="Q271" s="30">
        <v>-0.16046202578480562</v>
      </c>
      <c r="R271" s="30">
        <v>-0.16586121761869366</v>
      </c>
      <c r="S271" s="30">
        <v>-0.16654410616312043</v>
      </c>
      <c r="T271" s="30">
        <v>-0.1671585852800187</v>
      </c>
      <c r="U271" s="30">
        <v>-0.1671585852800187</v>
      </c>
      <c r="V271" s="30">
        <v>-0.1671585852800187</v>
      </c>
      <c r="W271" s="30">
        <v>-0.18038189231214818</v>
      </c>
      <c r="X271" s="30">
        <v>-0.18038189231214818</v>
      </c>
      <c r="Y271" s="30">
        <v>-0.18041969794176971</v>
      </c>
      <c r="Z271" s="30">
        <v>-0.17952416542880445</v>
      </c>
      <c r="AA271" s="30">
        <v>-0.17910079606520135</v>
      </c>
      <c r="AB271" s="30">
        <v>-0.18002717381838362</v>
      </c>
      <c r="AC271" s="30">
        <v>-0.17997468990814569</v>
      </c>
      <c r="AD271" s="30">
        <v>-0.18101834819204377</v>
      </c>
      <c r="AE271" s="30">
        <v>-0.18101834819204377</v>
      </c>
      <c r="AF271" s="30">
        <v>-0.21225544539247221</v>
      </c>
      <c r="AG271" s="30">
        <v>-0.21679546556714724</v>
      </c>
      <c r="AH271" s="30">
        <v>-0.21903303576229294</v>
      </c>
      <c r="AI271" s="30">
        <v>-0.22024002756711614</v>
      </c>
      <c r="AJ271" s="30">
        <v>-0.21802040563050173</v>
      </c>
      <c r="AK271" s="89">
        <v>-0.21802040563050173</v>
      </c>
      <c r="AL271" s="89">
        <v>-0.21794961230552057</v>
      </c>
      <c r="AM271" s="89">
        <v>-0.22283222344734332</v>
      </c>
      <c r="AN271" s="89">
        <v>-0.2229291029176913</v>
      </c>
      <c r="AO271" s="89">
        <v>-0.2229291029176913</v>
      </c>
      <c r="AP271" s="89">
        <v>-0.11155069700947695</v>
      </c>
      <c r="AQ271" s="30">
        <v>-9.6346991265423232E-2</v>
      </c>
      <c r="AR271" s="30">
        <v>-6.3794495858335853E-2</v>
      </c>
      <c r="AS271" s="30">
        <v>-0.1311285057176238</v>
      </c>
      <c r="AT271">
        <v>-0.12716985830600291</v>
      </c>
      <c r="AU271">
        <v>-7.8164527630761982E-2</v>
      </c>
      <c r="AV271" s="61">
        <f>AVERAGE(B271:AO271)</f>
        <v>-0.16608393786869283</v>
      </c>
    </row>
    <row r="272" spans="1:48">
      <c r="A272">
        <v>2021</v>
      </c>
      <c r="B272" s="30">
        <v>-9.4773626079488249E-2</v>
      </c>
      <c r="C272" s="30">
        <v>-0.10198667398049932</v>
      </c>
      <c r="D272" s="30">
        <v>-0.10290992308082236</v>
      </c>
      <c r="E272" s="30">
        <v>-0.10327695657213976</v>
      </c>
      <c r="F272" s="30">
        <v>-0.11315880467087269</v>
      </c>
      <c r="G272" s="30">
        <v>-0.11853415602323325</v>
      </c>
      <c r="H272" s="30">
        <v>-0.12340854229675735</v>
      </c>
      <c r="I272" s="30">
        <v>-0.12848833019500039</v>
      </c>
      <c r="J272" s="30">
        <v>-0.13646181784950751</v>
      </c>
      <c r="K272" s="30">
        <v>-0.13666009579595928</v>
      </c>
      <c r="L272" s="30">
        <v>-0.13666009579595928</v>
      </c>
      <c r="M272" s="30">
        <v>-0.13843833400923333</v>
      </c>
      <c r="N272" s="30">
        <v>-0.13116000295753116</v>
      </c>
      <c r="O272" s="30">
        <v>-0.13778510606988814</v>
      </c>
      <c r="P272" s="30">
        <v>-0.15909703636321593</v>
      </c>
      <c r="Q272" s="30">
        <v>-0.1611415611988789</v>
      </c>
      <c r="R272" s="30">
        <v>-0.16703356571664829</v>
      </c>
      <c r="S272" s="30">
        <v>-0.16767124417375556</v>
      </c>
      <c r="T272" s="30">
        <v>-0.16832223218150411</v>
      </c>
      <c r="U272" s="30">
        <v>-0.16832223218150411</v>
      </c>
      <c r="V272" s="30">
        <v>-0.16832223218150411</v>
      </c>
      <c r="W272" s="30">
        <v>-0.18262500935304204</v>
      </c>
      <c r="X272" s="30">
        <v>-0.18262500935304204</v>
      </c>
      <c r="Y272" s="30">
        <v>-0.18266058434294585</v>
      </c>
      <c r="Z272" s="30">
        <v>-0.18188378879675293</v>
      </c>
      <c r="AA272" s="30">
        <v>-0.18077483139240946</v>
      </c>
      <c r="AB272" s="30">
        <v>-0.18235906579873229</v>
      </c>
      <c r="AC272" s="30">
        <v>-0.18258034317854488</v>
      </c>
      <c r="AD272" s="30">
        <v>-0.18367609104812865</v>
      </c>
      <c r="AE272" s="30">
        <v>-0.18367609104812865</v>
      </c>
      <c r="AF272" s="30">
        <v>-0.21277517198240525</v>
      </c>
      <c r="AG272" s="30">
        <v>-0.21657445197678737</v>
      </c>
      <c r="AH272" s="30">
        <v>-0.21837446672250305</v>
      </c>
      <c r="AI272" s="30">
        <v>-0.21941256853102387</v>
      </c>
      <c r="AJ272" s="30">
        <v>-0.21738127372815674</v>
      </c>
      <c r="AK272" s="89">
        <v>-0.21738127372815674</v>
      </c>
      <c r="AL272" s="89">
        <v>-0.21730958041013637</v>
      </c>
      <c r="AM272" s="89">
        <v>-0.22366273464881237</v>
      </c>
      <c r="AN272" s="89">
        <v>-0.22403532704457951</v>
      </c>
      <c r="AO272" s="89">
        <v>-0.22403532704457951</v>
      </c>
      <c r="AP272" s="89">
        <v>-0.11613349692680075</v>
      </c>
      <c r="AQ272" s="30">
        <v>-9.242993240552555E-2</v>
      </c>
      <c r="AR272" s="30">
        <v>-6.2758108176074856E-2</v>
      </c>
      <c r="AS272" s="30">
        <v>-0.13782137555908269</v>
      </c>
      <c r="AT272">
        <v>-0.12080562969623809</v>
      </c>
      <c r="AU272">
        <v>-7.6358811279236161E-2</v>
      </c>
      <c r="AV272" s="61">
        <f>AVERAGE(B272:AO272)</f>
        <v>-0.16743538898756927</v>
      </c>
    </row>
    <row r="273" spans="1:48">
      <c r="A273">
        <v>2022</v>
      </c>
      <c r="B273" s="30">
        <v>-9.4786279302699339E-2</v>
      </c>
      <c r="C273" s="30">
        <v>-0.10298706122311818</v>
      </c>
      <c r="D273" s="30">
        <v>-0.10476143103471869</v>
      </c>
      <c r="E273" s="30">
        <v>-0.10509860383768266</v>
      </c>
      <c r="F273" s="30">
        <v>-0.11410499107995298</v>
      </c>
      <c r="G273" s="30">
        <v>-0.12009637977787468</v>
      </c>
      <c r="H273" s="30">
        <v>-0.12486967610895672</v>
      </c>
      <c r="I273" s="30">
        <v>-0.13116784470241571</v>
      </c>
      <c r="J273" s="30">
        <v>-0.13834648788824455</v>
      </c>
      <c r="K273" s="30">
        <v>-0.13852450569408548</v>
      </c>
      <c r="L273" s="30">
        <v>-0.13852450569408548</v>
      </c>
      <c r="M273" s="30">
        <v>-0.14001038000708621</v>
      </c>
      <c r="N273" s="30">
        <v>-0.13236016598837919</v>
      </c>
      <c r="O273" s="30">
        <v>-0.13910897210554507</v>
      </c>
      <c r="P273" s="30">
        <v>-0.16138889282069602</v>
      </c>
      <c r="Q273" s="30">
        <v>-0.16301632293710411</v>
      </c>
      <c r="R273" s="30">
        <v>-0.16896834626787971</v>
      </c>
      <c r="S273" s="30">
        <v>-0.16955768093602919</v>
      </c>
      <c r="T273" s="30">
        <v>-0.17008624198078404</v>
      </c>
      <c r="U273" s="30">
        <v>-0.17008624198078404</v>
      </c>
      <c r="V273" s="30">
        <v>-0.17008624198078404</v>
      </c>
      <c r="W273" s="30">
        <v>-0.18560248768596477</v>
      </c>
      <c r="X273" s="30">
        <v>-0.18560248768596477</v>
      </c>
      <c r="Y273" s="30">
        <v>-0.18563641589535507</v>
      </c>
      <c r="Z273" s="30">
        <v>-0.18472927388822435</v>
      </c>
      <c r="AA273" s="30">
        <v>-0.18346145138440784</v>
      </c>
      <c r="AB273" s="30">
        <v>-0.18510690018010911</v>
      </c>
      <c r="AC273" s="30">
        <v>-0.18534637859516334</v>
      </c>
      <c r="AD273" s="30">
        <v>-0.18632189369931951</v>
      </c>
      <c r="AE273" s="30">
        <v>-0.18632189369931951</v>
      </c>
      <c r="AF273" s="30">
        <v>-0.21329303163897484</v>
      </c>
      <c r="AG273" s="30">
        <v>-0.21619070791559214</v>
      </c>
      <c r="AH273" s="30">
        <v>-0.2178732113072025</v>
      </c>
      <c r="AI273" s="30">
        <v>-0.21881469092850581</v>
      </c>
      <c r="AJ273" s="30">
        <v>-0.2166237763479596</v>
      </c>
      <c r="AK273" s="89">
        <v>-0.2166237763479596</v>
      </c>
      <c r="AL273" s="89">
        <v>-0.21655124939626325</v>
      </c>
      <c r="AM273" s="89">
        <v>-0.22374345577012367</v>
      </c>
      <c r="AN273" s="89">
        <v>-0.22439243833891698</v>
      </c>
      <c r="AO273" s="89">
        <v>-0.22439243833891698</v>
      </c>
      <c r="AP273" s="89">
        <v>-0.12559131995224637</v>
      </c>
      <c r="AQ273" s="30">
        <v>-9.8185075238742092E-2</v>
      </c>
      <c r="AR273" s="30">
        <v>-7.0535646722403089E-2</v>
      </c>
      <c r="AS273" s="30">
        <v>-0.15184786511961001</v>
      </c>
      <c r="AT273">
        <v>-0.12911018378653427</v>
      </c>
      <c r="AU273">
        <v>-8.8070783216176118E-2</v>
      </c>
      <c r="AV273" s="61">
        <f>AVERAGE(B273:AO273)</f>
        <v>-0.16886413030982877</v>
      </c>
    </row>
    <row r="274" spans="1:48">
      <c r="A274">
        <v>2023</v>
      </c>
      <c r="B274" s="30">
        <v>-9.7975703496669952E-2</v>
      </c>
      <c r="C274" s="30">
        <v>-0.10410419399213378</v>
      </c>
      <c r="D274" s="30">
        <v>-0.1056071295642147</v>
      </c>
      <c r="E274" s="30">
        <v>-0.10593160164368898</v>
      </c>
      <c r="F274" s="30">
        <v>-0.11518440990253354</v>
      </c>
      <c r="G274" s="30">
        <v>-0.12054810340316535</v>
      </c>
      <c r="H274" s="30">
        <v>-0.12523275642396259</v>
      </c>
      <c r="I274" s="30">
        <v>-0.13253829080198787</v>
      </c>
      <c r="J274" s="30">
        <v>-0.13930363284249292</v>
      </c>
      <c r="K274" s="30">
        <v>-0.13947289619549263</v>
      </c>
      <c r="L274" s="30">
        <v>-0.13947289619549263</v>
      </c>
      <c r="M274" s="30">
        <v>-0.14084456739075057</v>
      </c>
      <c r="N274" s="30">
        <v>-0.13273602601598267</v>
      </c>
      <c r="O274" s="30">
        <v>-0.13939035243877917</v>
      </c>
      <c r="P274" s="30">
        <v>-0.16233149736071184</v>
      </c>
      <c r="Q274" s="30">
        <v>-0.16394070967435648</v>
      </c>
      <c r="R274" s="30">
        <v>-0.16975123710478268</v>
      </c>
      <c r="S274" s="30">
        <v>-0.17031301454937287</v>
      </c>
      <c r="T274" s="30">
        <v>-0.17084527079685907</v>
      </c>
      <c r="U274" s="30">
        <v>-0.17084527079685907</v>
      </c>
      <c r="V274" s="30">
        <v>-0.17084527079685907</v>
      </c>
      <c r="W274" s="30">
        <v>-0.18737767530753602</v>
      </c>
      <c r="X274" s="30">
        <v>-0.18737767530753602</v>
      </c>
      <c r="Y274" s="30">
        <v>-0.1874108874956868</v>
      </c>
      <c r="Z274" s="30">
        <v>-0.18644976790557033</v>
      </c>
      <c r="AA274" s="30">
        <v>-0.18507270945293719</v>
      </c>
      <c r="AB274" s="30">
        <v>-0.18685347696451859</v>
      </c>
      <c r="AC274" s="30">
        <v>-0.18697451401650567</v>
      </c>
      <c r="AD274" s="30">
        <v>-0.18784942290297002</v>
      </c>
      <c r="AE274" s="30">
        <v>-0.18784942290297002</v>
      </c>
      <c r="AF274" s="30">
        <v>-0.21384050314213066</v>
      </c>
      <c r="AG274" s="30">
        <v>-0.21509111251770185</v>
      </c>
      <c r="AH274" s="30">
        <v>-0.21675641277234936</v>
      </c>
      <c r="AI274" s="30">
        <v>-0.21765457775996588</v>
      </c>
      <c r="AJ274" s="30">
        <v>-0.21560971916467309</v>
      </c>
      <c r="AK274" s="89">
        <v>-0.21560971916467309</v>
      </c>
      <c r="AL274" s="89">
        <v>-0.21556651163138019</v>
      </c>
      <c r="AM274" s="89">
        <v>-0.22349507663915669</v>
      </c>
      <c r="AN274" s="89">
        <v>-0.22412772712107143</v>
      </c>
      <c r="AO274" s="89">
        <v>-0.22412772712107143</v>
      </c>
      <c r="AP274" s="89"/>
      <c r="AV274" s="61">
        <f t="shared" si="45"/>
        <v>-0.16955773676693883</v>
      </c>
    </row>
    <row r="275" spans="1:48">
      <c r="A275">
        <v>2024</v>
      </c>
      <c r="B275" s="61">
        <f>AVERAGE(B230:B274)</f>
        <v>-9.6099891770493578E-2</v>
      </c>
      <c r="C275" s="61">
        <f t="shared" ref="C275:AO275" si="46">AVERAGE(C230:C274)</f>
        <v>-8.6706386187854298E-2</v>
      </c>
      <c r="D275" s="61">
        <f t="shared" si="46"/>
        <v>-8.5782346213037736E-2</v>
      </c>
      <c r="E275" s="61">
        <f t="shared" si="46"/>
        <v>-8.8732230688778627E-2</v>
      </c>
      <c r="F275" s="61">
        <f t="shared" si="46"/>
        <v>-9.0364764986091139E-2</v>
      </c>
      <c r="G275" s="61">
        <f t="shared" si="46"/>
        <v>-9.7191993257798481E-2</v>
      </c>
      <c r="H275" s="61">
        <f t="shared" si="46"/>
        <v>-9.8494322667266321E-2</v>
      </c>
      <c r="I275" s="61">
        <f t="shared" si="46"/>
        <v>-9.9463851521546118E-2</v>
      </c>
      <c r="J275" s="61">
        <f t="shared" si="46"/>
        <v>-0.10584798100622893</v>
      </c>
      <c r="K275" s="61">
        <f t="shared" si="46"/>
        <v>-0.10653152400489291</v>
      </c>
      <c r="L275" s="61">
        <f t="shared" si="46"/>
        <v>-0.10653152400489291</v>
      </c>
      <c r="M275" s="61">
        <f t="shared" si="46"/>
        <v>-0.10720204200241472</v>
      </c>
      <c r="N275" s="61">
        <f t="shared" si="46"/>
        <v>-0.10485963554198088</v>
      </c>
      <c r="O275" s="61">
        <f t="shared" si="46"/>
        <v>-0.11706916203789375</v>
      </c>
      <c r="P275" s="61">
        <f t="shared" si="46"/>
        <v>-0.1233596181073961</v>
      </c>
      <c r="Q275" s="61">
        <f t="shared" si="46"/>
        <v>-0.12778668220513029</v>
      </c>
      <c r="R275" s="61">
        <f t="shared" si="46"/>
        <v>-0.12704399422538779</v>
      </c>
      <c r="S275" s="61">
        <f t="shared" si="46"/>
        <v>-0.12719368387548469</v>
      </c>
      <c r="T275" s="61">
        <f t="shared" si="46"/>
        <v>-0.12838329639025367</v>
      </c>
      <c r="U275" s="61">
        <f t="shared" si="46"/>
        <v>-0.12838329639025367</v>
      </c>
      <c r="V275" s="61">
        <f t="shared" si="46"/>
        <v>-0.12838329639025367</v>
      </c>
      <c r="W275" s="61">
        <f t="shared" si="46"/>
        <v>-0.13203735684555559</v>
      </c>
      <c r="X275" s="61">
        <f t="shared" si="46"/>
        <v>-0.13203735684555559</v>
      </c>
      <c r="Y275" s="61">
        <f t="shared" si="46"/>
        <v>-0.13216632407854007</v>
      </c>
      <c r="Z275" s="61">
        <f t="shared" si="46"/>
        <v>-0.1330843560393952</v>
      </c>
      <c r="AA275" s="61">
        <f t="shared" si="46"/>
        <v>-0.13299881319248083</v>
      </c>
      <c r="AB275" s="61">
        <f t="shared" si="46"/>
        <v>-0.13322329372116259</v>
      </c>
      <c r="AC275" s="61">
        <f t="shared" si="46"/>
        <v>-0.13274491604799601</v>
      </c>
      <c r="AD275" s="61">
        <f t="shared" si="46"/>
        <v>-0.13250964627075165</v>
      </c>
      <c r="AE275" s="61">
        <f t="shared" si="46"/>
        <v>-0.13250964627075165</v>
      </c>
      <c r="AF275" s="61">
        <f t="shared" si="46"/>
        <v>-0.18039596130331631</v>
      </c>
      <c r="AG275" s="61">
        <f t="shared" si="46"/>
        <v>-0.1973171966465162</v>
      </c>
      <c r="AH275" s="61">
        <f t="shared" si="46"/>
        <v>-0.20761058257447054</v>
      </c>
      <c r="AI275" s="61">
        <f t="shared" si="46"/>
        <v>-0.21034166570329435</v>
      </c>
      <c r="AJ275" s="61">
        <f t="shared" si="46"/>
        <v>-0.21022817890602349</v>
      </c>
      <c r="AK275" s="61">
        <f t="shared" si="46"/>
        <v>-0.21022817890602349</v>
      </c>
      <c r="AL275" s="61">
        <f t="shared" si="46"/>
        <v>-0.21021826540912059</v>
      </c>
      <c r="AM275" s="61">
        <f t="shared" si="46"/>
        <v>-0.20448218223301662</v>
      </c>
      <c r="AN275" s="61">
        <f t="shared" si="46"/>
        <v>-0.20451553675517384</v>
      </c>
      <c r="AO275" s="61">
        <f t="shared" si="46"/>
        <v>-0.20451553675517384</v>
      </c>
      <c r="AR275" s="173">
        <f>AVERAGE( AP273:AV273)</f>
        <v>-0.1188864291922201</v>
      </c>
      <c r="AV275" s="61">
        <f t="shared" si="45"/>
        <v>-0.1378644129494912</v>
      </c>
    </row>
    <row r="276" spans="1:48">
      <c r="AP276" s="60"/>
      <c r="AQ276" s="60" t="s">
        <v>1042</v>
      </c>
      <c r="AR276" s="60"/>
      <c r="AS276" s="60" t="s">
        <v>1043</v>
      </c>
    </row>
    <row r="277" spans="1:48">
      <c r="AN277" s="61">
        <f>AVERAGE(B274:AO274)</f>
        <v>-0.16955773676693883</v>
      </c>
      <c r="AO277" s="61">
        <f>AVERAGE( B274:AO274)</f>
        <v>-0.16955773676693883</v>
      </c>
      <c r="AP277" s="60" t="s">
        <v>1044</v>
      </c>
      <c r="AQ277" s="32" cm="1">
        <f t="array" ref="AQ277">AVERAGE(IF(ISBLANK(AP230:AV273),"",AP230:AV273))</f>
        <v>-0.13316253247748885</v>
      </c>
      <c r="AR277" s="60"/>
      <c r="AS277" s="172" cm="1">
        <f t="array" ref="AS277">AVERAGE(IF(ISBLANK(AP261:AV273),"",AP261:AV273))</f>
        <v>-0.10471448473274074</v>
      </c>
    </row>
    <row r="278" spans="1:48">
      <c r="B278" s="60"/>
      <c r="C278" s="60" t="s">
        <v>1042</v>
      </c>
      <c r="D278" s="60"/>
      <c r="E278" s="60" t="s">
        <v>1043</v>
      </c>
      <c r="AP278" s="60" t="s">
        <v>1045</v>
      </c>
      <c r="AQ278" s="32" cm="1">
        <f t="array" ref="AQ278">MEDIAN(IF(ISBLANK(AP230:AV273),"",AP230:AV273))</f>
        <v>-0.11442143990284931</v>
      </c>
      <c r="AR278" s="60"/>
      <c r="AS278" s="172" cm="1">
        <f t="array" ref="AS278">MEDIAN(IF(ISBLANK(AP261:AV273),"",AP261:AV273))</f>
        <v>-0.10924570048760618</v>
      </c>
    </row>
    <row r="279" spans="1:48">
      <c r="B279" s="60" t="s">
        <v>1044</v>
      </c>
      <c r="C279" s="32" cm="1">
        <f t="array" ref="C279">AVERAGE(IF(ISERROR(B230:AO274),"",B230:AO274))</f>
        <v>-0.13837857012559049</v>
      </c>
      <c r="D279" s="60"/>
      <c r="E279" s="32" cm="1">
        <f t="array" ref="E279">AVERAGE(IF(ISERROR(B261:AO274),"",B261:AO274))</f>
        <v>-0.1586340128344399</v>
      </c>
      <c r="AP279" s="60" t="s">
        <v>1046</v>
      </c>
      <c r="AQ279" s="32" cm="1">
        <f t="array" ref="AQ279">STDEV(IF(ISBLANK(AP230:AV273),"",AP230:AV273))</f>
        <v>7.4448274352595656E-2</v>
      </c>
      <c r="AR279" s="60"/>
      <c r="AS279" s="172" cm="1">
        <f t="array" ref="AS279">STDEV(IF(ISBLANK(AP261:AV273),"",AP261:AV273))</f>
        <v>3.3893009484451599E-2</v>
      </c>
    </row>
    <row r="280" spans="1:48">
      <c r="B280" s="60" t="s">
        <v>1045</v>
      </c>
      <c r="C280" s="32" cm="1">
        <f t="array" ref="C280">MEDIAN(IF(ISERROR(B230:AO274),"",B230:AO274))</f>
        <v>-0.12388427992558981</v>
      </c>
      <c r="D280" s="60"/>
      <c r="E280" s="32" cm="1">
        <f t="array" ref="E280">MEDIAN(IF(ISERROR(B261:AO274),"",B261:AO274))</f>
        <v>-0.15803745074938624</v>
      </c>
      <c r="AP280" s="60" t="s">
        <v>1047</v>
      </c>
      <c r="AQ280" s="32" cm="1">
        <f t="array" ref="AQ280">MIN(IF(ISBLANK(AP230:AV273),"",AP230:AV273))</f>
        <v>-0.49238904712871268</v>
      </c>
      <c r="AR280" s="60"/>
      <c r="AS280" s="172" cm="1">
        <f t="array" ref="AS280">MIN(IF(ISBLANK(AP261:AV273),"",AP261:AV273))</f>
        <v>-0.16886413030982877</v>
      </c>
    </row>
    <row r="281" spans="1:48">
      <c r="B281" s="60" t="s">
        <v>1046</v>
      </c>
      <c r="C281" s="32" cm="1">
        <f t="array" ref="C281">STDEV(IF(ISERROR(B230:AO274),"",B230:AO274))</f>
        <v>5.4748824313738613E-2</v>
      </c>
      <c r="D281" s="60"/>
      <c r="E281" s="32" cm="1">
        <f t="array" ref="E281">STDEV(IF(ISERROR(B261:AO274),"",B261:AO274))</f>
        <v>4.4468339635502278E-2</v>
      </c>
      <c r="AP281" s="60" t="s">
        <v>1048</v>
      </c>
      <c r="AQ281" s="32" cm="1">
        <f t="array" ref="AQ281">MAX(IF(ISBLANK(AP230:AV273),"",AP230:AV273))</f>
        <v>-3.7956580983487753E-2</v>
      </c>
      <c r="AR281" s="60"/>
      <c r="AS281" s="172" cm="1">
        <f t="array" ref="AS281">MAX(IF(ISBLANK(AP261:AV273),"",AP261:AV273))</f>
        <v>-4.8619395168623902E-2</v>
      </c>
    </row>
    <row r="282" spans="1:48">
      <c r="B282" s="60" t="s">
        <v>1047</v>
      </c>
      <c r="C282" s="32" cm="1">
        <f t="array" ref="C282">MAX(IF(ISERROR(B230:AO274),"",B230:AO274))</f>
        <v>-6.0791910949405725E-2</v>
      </c>
      <c r="D282" s="60"/>
      <c r="E282" s="32" cm="1">
        <f t="array" ref="E282">MAX(IF(ISERROR(B261:AO274),"",B261:AO274))</f>
        <v>-7.4346314905113786E-2</v>
      </c>
    </row>
    <row r="283" spans="1:48">
      <c r="B283" s="60" t="s">
        <v>1048</v>
      </c>
      <c r="C283" s="32" cm="1">
        <f t="array" ref="C283">MIN(IF(ISERROR(B230:AO274),"",B230:AO274))</f>
        <v>-0.28597121292437977</v>
      </c>
      <c r="D283" s="60"/>
      <c r="E283" s="32" cm="1">
        <f t="array" ref="E283">MIN(IF(ISERROR(B261:AO274),"",B261:AO274))</f>
        <v>-0.23795576247862238</v>
      </c>
    </row>
    <row r="284" spans="1:48">
      <c r="AP284" t="s">
        <v>53</v>
      </c>
      <c r="AQ284" t="s">
        <v>164</v>
      </c>
      <c r="AR284" t="s">
        <v>165</v>
      </c>
    </row>
    <row r="285" spans="1:48">
      <c r="AP285">
        <v>-9.0004583368742508E-2</v>
      </c>
      <c r="AQ285">
        <v>-4.1567336987043513E-2</v>
      </c>
      <c r="AR285">
        <v>-4.637563565633096E-2</v>
      </c>
    </row>
    <row r="286" spans="1:48">
      <c r="AP286">
        <v>-7.6015600788080784E-2</v>
      </c>
      <c r="AQ286">
        <v>-3.9430475374251484E-2</v>
      </c>
      <c r="AR286">
        <v>-3.7956580983487753E-2</v>
      </c>
    </row>
    <row r="287" spans="1:48">
      <c r="AP287">
        <v>-7.8556921931866253E-2</v>
      </c>
      <c r="AQ287">
        <v>-5.8484944523248483E-2</v>
      </c>
      <c r="AR287">
        <v>-5.5135579378354338E-2</v>
      </c>
      <c r="AS287">
        <v>-0.12050705461484845</v>
      </c>
    </row>
    <row r="288" spans="1:48">
      <c r="AP288">
        <v>-8.4608368996023087E-2</v>
      </c>
      <c r="AQ288">
        <v>-6.2010173645887456E-2</v>
      </c>
      <c r="AR288">
        <v>-5.7687325513784415E-2</v>
      </c>
      <c r="AS288">
        <v>-0.17048197442699653</v>
      </c>
    </row>
    <row r="289" spans="42:45">
      <c r="AP289">
        <v>-0.10167776549767082</v>
      </c>
      <c r="AQ289">
        <v>-0.1013465586011052</v>
      </c>
      <c r="AR289">
        <v>-0.1007330686801523</v>
      </c>
      <c r="AS289">
        <v>-0.29243482833976286</v>
      </c>
    </row>
    <row r="290" spans="42:45">
      <c r="AP290">
        <v>-0.11113200965660031</v>
      </c>
      <c r="AQ290">
        <v>-0.10881572225446734</v>
      </c>
      <c r="AR290">
        <v>-9.7077009001580339E-2</v>
      </c>
      <c r="AS290">
        <v>-0.32280646360349197</v>
      </c>
    </row>
    <row r="291" spans="42:45">
      <c r="AP291">
        <v>-9.2000852127404165E-2</v>
      </c>
      <c r="AQ291">
        <v>-8.8945264504730726E-2</v>
      </c>
      <c r="AR291">
        <v>-7.9637466264878554E-2</v>
      </c>
      <c r="AS291">
        <v>-0.17963300149897399</v>
      </c>
    </row>
    <row r="292" spans="42:45">
      <c r="AP292">
        <v>-0.10480809968782867</v>
      </c>
      <c r="AQ292">
        <v>-8.9053190311353392E-2</v>
      </c>
      <c r="AR292">
        <v>-7.8834586340183255E-2</v>
      </c>
      <c r="AS292">
        <v>-0.2337428051048005</v>
      </c>
    </row>
    <row r="293" spans="42:45">
      <c r="AP293">
        <v>-0.10305154453288112</v>
      </c>
      <c r="AQ293">
        <v>-8.858592703217949E-2</v>
      </c>
      <c r="AR293">
        <v>-4.9860721111178119E-2</v>
      </c>
      <c r="AS293">
        <v>-0.20631205895494975</v>
      </c>
    </row>
    <row r="294" spans="42:45">
      <c r="AP294">
        <v>-0.16463313840748051</v>
      </c>
      <c r="AQ294">
        <v>-8.5366152869116418E-2</v>
      </c>
      <c r="AR294">
        <v>-8.6510994802105778E-2</v>
      </c>
      <c r="AS294">
        <v>-0.40996249252913453</v>
      </c>
    </row>
    <row r="295" spans="42:45">
      <c r="AP295">
        <v>-0.1801910963232719</v>
      </c>
      <c r="AQ295">
        <v>-9.2704748401986059E-2</v>
      </c>
      <c r="AR295">
        <v>-8.6128355714413907E-2</v>
      </c>
      <c r="AS295">
        <v>-0.4284158918047789</v>
      </c>
    </row>
    <row r="296" spans="42:45">
      <c r="AP296">
        <v>-0.12966839631331128</v>
      </c>
      <c r="AQ296">
        <v>-9.8170691045818104E-2</v>
      </c>
      <c r="AR296">
        <v>-9.0968974794396806E-2</v>
      </c>
      <c r="AS296">
        <v>-0.24611180473160987</v>
      </c>
    </row>
    <row r="297" spans="42:45">
      <c r="AP297">
        <v>-0.12112560990454069</v>
      </c>
      <c r="AQ297">
        <v>-9.9711993532932586E-2</v>
      </c>
      <c r="AR297">
        <v>-9.0102062619251244E-2</v>
      </c>
      <c r="AS297">
        <v>-0.20777177902415489</v>
      </c>
    </row>
    <row r="298" spans="42:45">
      <c r="AP298">
        <v>-0.10604429849791375</v>
      </c>
      <c r="AQ298">
        <v>-0.10211502934355643</v>
      </c>
      <c r="AR298">
        <v>-8.8081518526835989E-2</v>
      </c>
      <c r="AS298">
        <v>-0.15895488562387128</v>
      </c>
    </row>
    <row r="299" spans="42:45">
      <c r="AP299">
        <v>-0.14974204119700563</v>
      </c>
      <c r="AQ299">
        <v>-9.8042793324070732E-2</v>
      </c>
      <c r="AR299">
        <v>-8.9446867616030712E-2</v>
      </c>
      <c r="AS299">
        <v>-0.25632457033150169</v>
      </c>
    </row>
    <row r="300" spans="42:45">
      <c r="AP300">
        <v>-0.14329168275307624</v>
      </c>
      <c r="AQ300">
        <v>-0.1006332273310474</v>
      </c>
      <c r="AR300">
        <v>-8.5015737845137607E-2</v>
      </c>
      <c r="AS300">
        <v>-0.23117869331559826</v>
      </c>
    </row>
    <row r="301" spans="42:45">
      <c r="AP301">
        <v>-0.17376961013356362</v>
      </c>
      <c r="AQ301">
        <v>-9.9264519458893474E-2</v>
      </c>
      <c r="AR301">
        <v>-8.7710774741948772E-2</v>
      </c>
      <c r="AS301">
        <v>-0.28614683803461038</v>
      </c>
    </row>
    <row r="302" spans="42:45">
      <c r="AP302">
        <v>-0.15121051813876185</v>
      </c>
      <c r="AQ302">
        <v>-0.10094142289065433</v>
      </c>
      <c r="AR302">
        <v>-5.9611729582910944E-2</v>
      </c>
      <c r="AS302">
        <v>-0.23183744136799744</v>
      </c>
    </row>
    <row r="303" spans="42:45">
      <c r="AP303">
        <v>-0.15362860347380092</v>
      </c>
      <c r="AQ303">
        <v>-9.823908240405177E-2</v>
      </c>
      <c r="AR303">
        <v>-8.3727317119229761E-2</v>
      </c>
      <c r="AS303">
        <v>-0.23049824548035125</v>
      </c>
    </row>
    <row r="304" spans="42:45">
      <c r="AP304">
        <v>-0.12693028460478373</v>
      </c>
      <c r="AQ304">
        <v>-9.9457938657143696E-2</v>
      </c>
      <c r="AR304">
        <v>-8.5030752800239751E-2</v>
      </c>
      <c r="AS304">
        <v>-0.17572911457879048</v>
      </c>
    </row>
    <row r="305" spans="42:45">
      <c r="AP305">
        <v>-0.1429909991829269</v>
      </c>
      <c r="AQ305">
        <v>-9.663818875569552E-2</v>
      </c>
      <c r="AR305">
        <v>-7.2510982911718536E-2</v>
      </c>
      <c r="AS305">
        <v>-0.20301159142092973</v>
      </c>
    </row>
    <row r="306" spans="42:45">
      <c r="AP306">
        <v>-0.13509934568381987</v>
      </c>
      <c r="AQ306">
        <v>-9.8625882608715854E-2</v>
      </c>
      <c r="AR306">
        <v>-6.7072047860587292E-2</v>
      </c>
      <c r="AS306">
        <v>-0.18577121057249668</v>
      </c>
    </row>
    <row r="307" spans="42:45">
      <c r="AP307">
        <v>-0.12595372431796859</v>
      </c>
      <c r="AQ307">
        <v>-9.445123781719178E-2</v>
      </c>
      <c r="AR307">
        <v>-6.5770596300493422E-2</v>
      </c>
      <c r="AS307">
        <v>-0.16699141914757332</v>
      </c>
    </row>
    <row r="308" spans="42:45">
      <c r="AP308">
        <v>-0.133338005274653</v>
      </c>
      <c r="AQ308">
        <v>-9.0793198982902612E-2</v>
      </c>
      <c r="AR308">
        <v>-6.8657465731111311E-2</v>
      </c>
      <c r="AS308">
        <v>-0.17768869613978144</v>
      </c>
    </row>
    <row r="309" spans="42:45">
      <c r="AP309">
        <v>-0.12384802789431582</v>
      </c>
      <c r="AQ309">
        <v>-8.4619363640138445E-2</v>
      </c>
      <c r="AR309">
        <v>-6.0332255949393621E-2</v>
      </c>
      <c r="AS309">
        <v>-0.15931891722438729</v>
      </c>
    </row>
    <row r="310" spans="42:45">
      <c r="AP310">
        <v>-0.11473740631046458</v>
      </c>
      <c r="AQ310">
        <v>-8.0865012807058267E-2</v>
      </c>
      <c r="AR310">
        <v>-5.7723294976139594E-2</v>
      </c>
      <c r="AS310">
        <v>-0.14215853501414921</v>
      </c>
    </row>
    <row r="311" spans="42:45">
      <c r="AP311">
        <v>-0.11599833007791049</v>
      </c>
      <c r="AQ311">
        <v>-8.3537452871311868E-2</v>
      </c>
      <c r="AR311">
        <v>-5.8481136937192257E-2</v>
      </c>
      <c r="AS311">
        <v>-0.14365110155556138</v>
      </c>
    </row>
    <row r="312" spans="42:45">
      <c r="AP312">
        <v>-0.11310184036056858</v>
      </c>
      <c r="AQ312">
        <v>-8.2168773809999318E-2</v>
      </c>
      <c r="AR312">
        <v>-5.6126451435574709E-2</v>
      </c>
      <c r="AS312">
        <v>-0.13789837058761856</v>
      </c>
    </row>
    <row r="313" spans="42:45">
      <c r="AP313">
        <v>-0.11016570738435727</v>
      </c>
      <c r="AQ313">
        <v>-7.936220035604824E-2</v>
      </c>
      <c r="AR313">
        <v>-5.2202811071007882E-2</v>
      </c>
      <c r="AS313">
        <v>-0.1322858594915669</v>
      </c>
    </row>
    <row r="314" spans="42:45">
      <c r="AP314">
        <v>-0.11163317608753953</v>
      </c>
      <c r="AQ314">
        <v>-8.3620214967452644E-2</v>
      </c>
      <c r="AR314">
        <v>-4.9111666117521491E-2</v>
      </c>
      <c r="AS314">
        <v>-0.13422396905236089</v>
      </c>
    </row>
    <row r="315" spans="42:45">
      <c r="AP315">
        <v>-0.10915652584254987</v>
      </c>
      <c r="AQ315">
        <v>-8.4058319521099101E-2</v>
      </c>
      <c r="AR315">
        <v>-4.8619395168623902E-2</v>
      </c>
      <c r="AS315">
        <v>-0.12968001099142856</v>
      </c>
    </row>
    <row r="316" spans="42:45">
      <c r="AP316">
        <v>-0.10864509239755127</v>
      </c>
      <c r="AQ316">
        <v>-8.7963899028665526E-2</v>
      </c>
      <c r="AR316">
        <v>-4.9574838610624727E-2</v>
      </c>
      <c r="AS316">
        <v>-0.1282894594502646</v>
      </c>
    </row>
    <row r="317" spans="42:45">
      <c r="AP317">
        <v>-0.10617516012869566</v>
      </c>
      <c r="AQ317">
        <v>-8.7274512719213604E-2</v>
      </c>
      <c r="AR317">
        <v>-5.7144722287746808E-2</v>
      </c>
      <c r="AS317">
        <v>-0.12404165927326416</v>
      </c>
    </row>
    <row r="318" spans="42:45">
      <c r="AP318">
        <v>-0.10774612964181218</v>
      </c>
      <c r="AQ318">
        <v>-8.6821521667626467E-2</v>
      </c>
      <c r="AR318">
        <v>-5.5510826253081569E-2</v>
      </c>
      <c r="AS318">
        <v>-0.12624476844456345</v>
      </c>
    </row>
    <row r="319" spans="42:45">
      <c r="AP319">
        <v>-0.10664429281085974</v>
      </c>
      <c r="AQ319">
        <v>-8.9248315517109433E-2</v>
      </c>
      <c r="AR319">
        <v>-6.1533198290092517E-2</v>
      </c>
      <c r="AS319">
        <v>-0.12427131794514679</v>
      </c>
    </row>
    <row r="320" spans="42:45">
      <c r="AP320">
        <v>-0.10924570048760618</v>
      </c>
      <c r="AQ320">
        <v>-9.1590625560894701E-2</v>
      </c>
      <c r="AR320">
        <v>-5.924862934467312E-2</v>
      </c>
      <c r="AS320">
        <v>-0.1280551192225523</v>
      </c>
    </row>
    <row r="321" spans="42:45">
      <c r="AP321">
        <v>-0.11155069700947695</v>
      </c>
      <c r="AQ321">
        <v>-9.6346991265423232E-2</v>
      </c>
      <c r="AR321">
        <v>-6.3794495858335853E-2</v>
      </c>
      <c r="AS321">
        <v>-0.1311285057176238</v>
      </c>
    </row>
    <row r="322" spans="42:45">
      <c r="AP322">
        <v>-0.11613349692680075</v>
      </c>
      <c r="AQ322">
        <v>-9.242993240552555E-2</v>
      </c>
      <c r="AR322">
        <v>-6.2758108176074856E-2</v>
      </c>
      <c r="AS322">
        <v>-0.13782137555908269</v>
      </c>
    </row>
    <row r="323" spans="42:45">
      <c r="AP323">
        <v>-0.12559131995224637</v>
      </c>
      <c r="AQ323">
        <v>-9.8185075238742092E-2</v>
      </c>
      <c r="AR323">
        <v>-7.0535646722403089E-2</v>
      </c>
      <c r="AS323">
        <v>-0.15184786511961001</v>
      </c>
    </row>
  </sheetData>
  <phoneticPr fontId="2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016D-556C-CF4D-99BB-5E63732700D3}">
  <dimension ref="A2:AH139"/>
  <sheetViews>
    <sheetView topLeftCell="R1" workbookViewId="0">
      <selection activeCell="X20" sqref="X20"/>
    </sheetView>
  </sheetViews>
  <sheetFormatPr baseColWidth="10" defaultRowHeight="16"/>
  <cols>
    <col min="2" max="2" width="20.1640625" customWidth="1"/>
    <col min="3" max="4" width="15" customWidth="1"/>
    <col min="5" max="5" width="13.33203125" customWidth="1"/>
    <col min="6" max="6" width="17.1640625" customWidth="1"/>
    <col min="10" max="11" width="16.5" customWidth="1"/>
    <col min="18" max="18" width="28" customWidth="1"/>
    <col min="25" max="25" width="17.5" customWidth="1"/>
    <col min="27" max="27" width="14.6640625" customWidth="1"/>
    <col min="28" max="28" width="14.33203125" customWidth="1"/>
    <col min="29" max="29" width="12.33203125" customWidth="1"/>
    <col min="30" max="30" width="14.1640625" customWidth="1"/>
    <col min="31" max="31" width="12" customWidth="1"/>
  </cols>
  <sheetData>
    <row r="2" spans="1:34">
      <c r="B2" t="s">
        <v>198</v>
      </c>
      <c r="C2" t="s">
        <v>197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217</v>
      </c>
      <c r="N2" t="s">
        <v>39</v>
      </c>
      <c r="O2" t="s">
        <v>39</v>
      </c>
      <c r="P2" t="s">
        <v>39</v>
      </c>
      <c r="Q2" t="s">
        <v>39</v>
      </c>
      <c r="R2" t="s">
        <v>247</v>
      </c>
      <c r="S2" t="s">
        <v>217</v>
      </c>
      <c r="U2" t="s">
        <v>39</v>
      </c>
      <c r="V2" t="s">
        <v>39</v>
      </c>
      <c r="W2" t="s">
        <v>39</v>
      </c>
      <c r="X2" t="s">
        <v>39</v>
      </c>
      <c r="Y2" t="s">
        <v>247</v>
      </c>
      <c r="Z2" t="s">
        <v>217</v>
      </c>
      <c r="AA2" s="60" t="s">
        <v>222</v>
      </c>
      <c r="AB2" s="60" t="s">
        <v>223</v>
      </c>
      <c r="AC2" s="60" t="s">
        <v>224</v>
      </c>
      <c r="AD2" s="60" t="s">
        <v>225</v>
      </c>
      <c r="AE2" s="60" t="s">
        <v>226</v>
      </c>
      <c r="AF2" s="60" t="s">
        <v>227</v>
      </c>
    </row>
    <row r="3" spans="1:34" ht="136">
      <c r="A3" s="14" t="s">
        <v>1</v>
      </c>
      <c r="B3" t="s">
        <v>41</v>
      </c>
      <c r="C3" t="s">
        <v>41</v>
      </c>
      <c r="E3" s="46" t="s">
        <v>199</v>
      </c>
      <c r="F3" s="46" t="s">
        <v>200</v>
      </c>
      <c r="G3" s="46" t="s">
        <v>201</v>
      </c>
      <c r="H3" s="46" t="s">
        <v>202</v>
      </c>
      <c r="I3" s="46" t="s">
        <v>203</v>
      </c>
      <c r="J3" s="46" t="s">
        <v>204</v>
      </c>
      <c r="K3" s="46" t="s">
        <v>218</v>
      </c>
      <c r="L3" s="46"/>
      <c r="M3" s="14" t="s">
        <v>1</v>
      </c>
      <c r="N3" s="46" t="s">
        <v>202</v>
      </c>
      <c r="O3" s="46" t="s">
        <v>203</v>
      </c>
      <c r="P3" s="46" t="s">
        <v>204</v>
      </c>
      <c r="Q3" s="46" t="s">
        <v>233</v>
      </c>
      <c r="R3" t="s">
        <v>248</v>
      </c>
      <c r="S3" s="46" t="s">
        <v>234</v>
      </c>
      <c r="T3" s="14" t="s">
        <v>1</v>
      </c>
      <c r="U3" s="46" t="s">
        <v>202</v>
      </c>
      <c r="V3" s="46" t="s">
        <v>203</v>
      </c>
      <c r="W3" s="46" t="s">
        <v>204</v>
      </c>
      <c r="X3" s="46" t="s">
        <v>233</v>
      </c>
      <c r="Y3" t="s">
        <v>248</v>
      </c>
      <c r="Z3" s="46" t="s">
        <v>234</v>
      </c>
      <c r="AA3" s="60" t="s">
        <v>166</v>
      </c>
      <c r="AB3" s="60" t="s">
        <v>228</v>
      </c>
      <c r="AC3" s="60" t="s">
        <v>229</v>
      </c>
      <c r="AD3" s="60" t="s">
        <v>230</v>
      </c>
      <c r="AE3" s="60" t="s">
        <v>231</v>
      </c>
      <c r="AF3" s="60" t="s">
        <v>232</v>
      </c>
    </row>
    <row r="4" spans="1:34">
      <c r="A4" s="14">
        <v>1979</v>
      </c>
      <c r="K4" s="69"/>
      <c r="L4" s="69"/>
      <c r="M4" s="14">
        <v>1979</v>
      </c>
      <c r="N4" s="69"/>
      <c r="O4" s="69"/>
      <c r="P4" s="69"/>
      <c r="Q4" s="69"/>
      <c r="R4" s="69"/>
      <c r="S4" s="69"/>
      <c r="T4" s="14">
        <v>1979</v>
      </c>
      <c r="U4" s="69"/>
      <c r="V4" s="69"/>
      <c r="W4" s="69"/>
      <c r="X4" s="69"/>
      <c r="Y4" s="69"/>
      <c r="Z4" s="69"/>
      <c r="AG4" s="69"/>
    </row>
    <row r="5" spans="1:34">
      <c r="A5" s="14">
        <v>1980</v>
      </c>
      <c r="K5" s="70"/>
      <c r="L5" s="70"/>
      <c r="M5" s="14">
        <v>1980</v>
      </c>
      <c r="N5" s="70"/>
      <c r="O5" s="70"/>
      <c r="P5" s="70"/>
      <c r="Q5" s="70"/>
      <c r="R5" s="70"/>
      <c r="S5" s="70"/>
      <c r="T5" s="14">
        <v>1980</v>
      </c>
      <c r="U5" s="70"/>
      <c r="V5" s="70"/>
      <c r="W5" s="70"/>
      <c r="X5" s="70"/>
      <c r="Y5" s="70"/>
      <c r="Z5" s="70"/>
      <c r="AA5" s="73"/>
      <c r="AB5" s="73">
        <v>-5.181572582634264E-2</v>
      </c>
      <c r="AC5" s="73">
        <v>-5.181572582634264E-2</v>
      </c>
      <c r="AD5" s="73">
        <v>-5.181572582634264E-2</v>
      </c>
      <c r="AE5" s="73">
        <v>-5.181572582634264E-2</v>
      </c>
      <c r="AF5" s="73">
        <v>-5.181572582634264E-2</v>
      </c>
      <c r="AG5" s="70"/>
    </row>
    <row r="6" spans="1:34">
      <c r="A6" s="14">
        <v>1981</v>
      </c>
      <c r="K6" s="70"/>
      <c r="L6" s="70"/>
      <c r="M6" s="14">
        <v>1981</v>
      </c>
      <c r="N6" s="70"/>
      <c r="O6" s="70"/>
      <c r="P6" s="70"/>
      <c r="Q6" s="70"/>
      <c r="R6" s="70"/>
      <c r="S6" s="70"/>
      <c r="T6" s="14">
        <v>1981</v>
      </c>
      <c r="U6" s="70"/>
      <c r="V6" s="70"/>
      <c r="W6" s="70"/>
      <c r="X6" s="70"/>
      <c r="Y6" s="70"/>
      <c r="Z6" s="70"/>
      <c r="AA6" s="73">
        <v>-4.6621460494314898E-2</v>
      </c>
      <c r="AB6" s="73">
        <v>-4.5728572887600238E-2</v>
      </c>
      <c r="AC6" s="73">
        <v>-4.5728572887600238E-2</v>
      </c>
      <c r="AD6" s="73">
        <v>-4.5728572887600238E-2</v>
      </c>
      <c r="AE6" s="73">
        <v>-4.5728572887600238E-2</v>
      </c>
      <c r="AF6" s="73">
        <v>-4.5728572887600238E-2</v>
      </c>
      <c r="AG6" s="70"/>
      <c r="AH6" s="71"/>
    </row>
    <row r="7" spans="1:34">
      <c r="A7" s="14">
        <v>1982</v>
      </c>
      <c r="K7" s="70"/>
      <c r="L7" s="70"/>
      <c r="M7" s="14">
        <v>1982</v>
      </c>
      <c r="N7" s="70"/>
      <c r="O7" s="70"/>
      <c r="P7" s="70"/>
      <c r="Q7" s="70"/>
      <c r="R7" s="70"/>
      <c r="S7" s="70"/>
      <c r="T7" s="14">
        <v>1982</v>
      </c>
      <c r="U7" s="70"/>
      <c r="V7" s="70"/>
      <c r="W7" s="70"/>
      <c r="X7" s="70"/>
      <c r="Y7" s="70"/>
      <c r="Z7" s="70"/>
      <c r="AA7" s="73">
        <v>-5.2850975846424952E-2</v>
      </c>
      <c r="AB7" s="73">
        <v>-5.2266684510330341E-2</v>
      </c>
      <c r="AC7" s="73">
        <v>-5.2402312187296074E-2</v>
      </c>
      <c r="AD7" s="73">
        <v>-5.2402312187296074E-2</v>
      </c>
      <c r="AE7" s="73">
        <v>-5.2402312187296074E-2</v>
      </c>
      <c r="AF7" s="73">
        <v>-5.2402312187296074E-2</v>
      </c>
      <c r="AG7" s="70"/>
    </row>
    <row r="8" spans="1:34">
      <c r="A8" s="16">
        <v>1983</v>
      </c>
      <c r="M8" s="16">
        <v>1983</v>
      </c>
      <c r="T8" s="16">
        <v>1983</v>
      </c>
      <c r="AA8" s="61">
        <v>-5.8058359115934155E-2</v>
      </c>
      <c r="AB8" s="61">
        <v>-7.8916806310177057E-2</v>
      </c>
      <c r="AC8" s="61">
        <v>-7.3961967205273149E-2</v>
      </c>
      <c r="AD8" s="61">
        <v>-7.3961967205273149E-2</v>
      </c>
      <c r="AE8" s="61">
        <v>-7.3961967205273149E-2</v>
      </c>
      <c r="AF8" s="61">
        <v>-7.3961967205273149E-2</v>
      </c>
    </row>
    <row r="9" spans="1:34">
      <c r="A9" s="16">
        <v>1984</v>
      </c>
      <c r="M9" s="16">
        <v>1984</v>
      </c>
      <c r="T9" s="16">
        <v>1984</v>
      </c>
      <c r="AA9" s="61">
        <v>-6.1378457567304756E-2</v>
      </c>
      <c r="AB9" s="61">
        <v>-7.7901682767452907E-2</v>
      </c>
      <c r="AC9" s="61">
        <v>-7.3700608025148551E-2</v>
      </c>
      <c r="AD9" s="61">
        <v>-7.3700608025148551E-2</v>
      </c>
      <c r="AE9" s="61">
        <v>-7.3700608025148551E-2</v>
      </c>
      <c r="AF9" s="61">
        <v>-7.3700608025148551E-2</v>
      </c>
    </row>
    <row r="10" spans="1:34">
      <c r="A10" s="16">
        <v>1985</v>
      </c>
      <c r="M10" s="16">
        <v>1985</v>
      </c>
      <c r="T10" s="16">
        <v>1985</v>
      </c>
      <c r="AA10" s="61">
        <v>-6.6295400886688838E-2</v>
      </c>
      <c r="AB10" s="61">
        <v>-7.9616347822757172E-2</v>
      </c>
      <c r="AC10" s="61">
        <v>-7.5546901231224872E-2</v>
      </c>
      <c r="AD10" s="61">
        <v>-7.5546901231224872E-2</v>
      </c>
      <c r="AE10" s="61">
        <v>-7.5546901231224872E-2</v>
      </c>
      <c r="AF10" s="61">
        <v>-7.5872547762921294E-2</v>
      </c>
    </row>
    <row r="11" spans="1:34">
      <c r="A11" s="16">
        <v>1986</v>
      </c>
      <c r="M11" s="16">
        <v>1986</v>
      </c>
      <c r="T11" s="16">
        <v>1986</v>
      </c>
      <c r="AA11" s="61">
        <v>-6.6295400886688838E-2</v>
      </c>
      <c r="AB11" s="61">
        <v>-9.2504464940182385E-2</v>
      </c>
      <c r="AC11" s="61">
        <v>-9.2693363159180087E-2</v>
      </c>
      <c r="AD11" s="61">
        <v>-9.2693363159180087E-2</v>
      </c>
      <c r="AE11" s="61">
        <v>-9.2693363159180087E-2</v>
      </c>
      <c r="AF11" s="61">
        <v>-9.21661409682063E-2</v>
      </c>
    </row>
    <row r="12" spans="1:34">
      <c r="A12" s="16">
        <v>1987</v>
      </c>
      <c r="M12" s="16">
        <v>1987</v>
      </c>
      <c r="T12" s="16">
        <v>1987</v>
      </c>
      <c r="AA12" s="61">
        <v>-6.6295400886688838E-2</v>
      </c>
      <c r="AB12" s="61">
        <v>-0.10032450739342624</v>
      </c>
      <c r="AC12" s="61">
        <v>-9.9260958376689135E-2</v>
      </c>
      <c r="AD12" s="61">
        <v>-9.9260958376689135E-2</v>
      </c>
      <c r="AE12" s="61">
        <v>-9.9260958376689135E-2</v>
      </c>
      <c r="AF12" s="61">
        <v>-9.8430851192228497E-2</v>
      </c>
    </row>
    <row r="13" spans="1:34">
      <c r="A13" s="16">
        <v>1988</v>
      </c>
      <c r="M13" s="16">
        <v>1988</v>
      </c>
      <c r="T13" s="16">
        <v>1988</v>
      </c>
      <c r="AA13" s="61">
        <v>-7.0347848038237348E-2</v>
      </c>
      <c r="AB13" s="61">
        <v>-0.11044803507938106</v>
      </c>
      <c r="AC13" s="61">
        <v>-0.1080482910627556</v>
      </c>
      <c r="AD13" s="61">
        <v>-0.1080482910627556</v>
      </c>
      <c r="AE13" s="61">
        <v>-0.1080482910627556</v>
      </c>
      <c r="AF13" s="61">
        <v>-0.10684906404783445</v>
      </c>
    </row>
    <row r="14" spans="1:34">
      <c r="A14" s="16">
        <v>1989</v>
      </c>
      <c r="M14" s="16">
        <v>1989</v>
      </c>
      <c r="T14" s="16">
        <v>1989</v>
      </c>
      <c r="AA14" s="61">
        <v>-7.0347848038237348E-2</v>
      </c>
      <c r="AB14" s="61">
        <v>-0.11314845837578247</v>
      </c>
      <c r="AC14" s="61">
        <v>-0.11048821997328184</v>
      </c>
      <c r="AD14" s="61">
        <v>-0.11048821997328184</v>
      </c>
      <c r="AE14" s="61">
        <v>-0.11048821997328184</v>
      </c>
      <c r="AF14" s="61">
        <v>-0.10922123404782669</v>
      </c>
    </row>
    <row r="15" spans="1:34">
      <c r="A15" s="16">
        <v>1990</v>
      </c>
      <c r="M15" s="16">
        <v>1990</v>
      </c>
      <c r="T15" s="16">
        <v>1990</v>
      </c>
      <c r="AA15" s="61">
        <v>-7.1945797358492491E-2</v>
      </c>
      <c r="AB15" s="61">
        <v>-0.11370811769533862</v>
      </c>
      <c r="AC15" s="61">
        <v>-0.11126213443901722</v>
      </c>
      <c r="AD15" s="61">
        <v>-0.11126213443901722</v>
      </c>
      <c r="AE15" s="61">
        <v>-0.11126213443901722</v>
      </c>
      <c r="AF15" s="61">
        <v>-0.10977067051146283</v>
      </c>
    </row>
    <row r="16" spans="1:34">
      <c r="A16" s="16">
        <v>1991</v>
      </c>
      <c r="B16">
        <v>5</v>
      </c>
      <c r="D16">
        <v>5</v>
      </c>
      <c r="H16">
        <v>4467.3221334203199</v>
      </c>
      <c r="I16">
        <v>4467.3221334203217</v>
      </c>
      <c r="J16">
        <v>4467.3221334203199</v>
      </c>
      <c r="K16">
        <v>4467.3221334203199</v>
      </c>
      <c r="L16">
        <v>4467.3221334203199</v>
      </c>
      <c r="M16" s="16">
        <v>1991</v>
      </c>
      <c r="T16" s="16">
        <v>1991</v>
      </c>
      <c r="AA16" s="61">
        <v>-7.1945797358492491E-2</v>
      </c>
      <c r="AB16" s="61">
        <v>-0.11370811769533862</v>
      </c>
      <c r="AC16" s="61">
        <v>-0.11137454326673402</v>
      </c>
      <c r="AD16" s="61">
        <v>-0.11137454326673402</v>
      </c>
      <c r="AE16" s="61">
        <v>-0.11137454326673402</v>
      </c>
      <c r="AF16" s="61">
        <v>-0.10989326596243265</v>
      </c>
    </row>
    <row r="17" spans="1:32">
      <c r="A17" s="16">
        <v>1992</v>
      </c>
      <c r="B17">
        <v>5</v>
      </c>
      <c r="D17">
        <v>5</v>
      </c>
      <c r="M17" s="16">
        <v>1992</v>
      </c>
      <c r="T17" s="16">
        <v>1992</v>
      </c>
      <c r="AA17" s="61">
        <v>-7.49206158113499E-2</v>
      </c>
      <c r="AB17" s="61">
        <v>-0.11395795088281457</v>
      </c>
      <c r="AC17" s="61">
        <v>-0.11161371315467494</v>
      </c>
      <c r="AD17" s="61">
        <v>-0.11161371315467494</v>
      </c>
      <c r="AE17" s="61">
        <v>-0.11161371315467494</v>
      </c>
      <c r="AF17" s="61">
        <v>-0.11012789323690952</v>
      </c>
    </row>
    <row r="18" spans="1:32">
      <c r="A18" s="16">
        <v>1993</v>
      </c>
      <c r="B18">
        <v>5</v>
      </c>
      <c r="D18">
        <v>5</v>
      </c>
      <c r="M18" s="16">
        <v>1993</v>
      </c>
      <c r="T18" s="16">
        <v>1993</v>
      </c>
      <c r="AA18" s="61">
        <v>-7.49206158113499E-2</v>
      </c>
      <c r="AB18" s="61">
        <v>-0.11919118957958452</v>
      </c>
      <c r="AC18" s="61">
        <v>-0.11615059850681819</v>
      </c>
      <c r="AD18" s="61">
        <v>-0.11615059850681819</v>
      </c>
      <c r="AE18" s="61">
        <v>-0.11615059850681819</v>
      </c>
      <c r="AF18" s="61">
        <v>-0.11432648300641357</v>
      </c>
    </row>
    <row r="19" spans="1:32">
      <c r="A19" s="16">
        <v>1994</v>
      </c>
      <c r="B19">
        <v>7</v>
      </c>
      <c r="D19">
        <v>7</v>
      </c>
      <c r="H19">
        <v>4475.8587029467399</v>
      </c>
      <c r="I19">
        <v>4475.8587029467399</v>
      </c>
      <c r="J19">
        <v>4475.8587029467399</v>
      </c>
      <c r="K19">
        <v>4475.8587029467399</v>
      </c>
      <c r="L19">
        <v>4475.8587029467399</v>
      </c>
      <c r="M19" s="16">
        <v>1994</v>
      </c>
      <c r="N19" s="99">
        <f>LOG( H19/H$16 )/LOG( $D19/$D$16     )</f>
        <v>5.6737769915453052E-3</v>
      </c>
      <c r="O19" s="99">
        <f t="shared" ref="O19:S19" si="0">LOG( I19/I$16 )/LOG( $D19/$D$16     )</f>
        <v>5.6737769915439886E-3</v>
      </c>
      <c r="P19" s="99">
        <f t="shared" si="0"/>
        <v>5.6737769915453052E-3</v>
      </c>
      <c r="Q19" s="99">
        <f t="shared" si="0"/>
        <v>5.6737769915453052E-3</v>
      </c>
      <c r="R19" s="99">
        <f t="shared" si="0"/>
        <v>5.6737769915453052E-3</v>
      </c>
      <c r="S19" s="99">
        <f t="shared" si="0"/>
        <v>4.4748014656627753E-3</v>
      </c>
      <c r="T19" s="16">
        <v>1994</v>
      </c>
      <c r="U19" s="30">
        <f>-(1-2^N19)</f>
        <v>3.9405059830870393E-3</v>
      </c>
      <c r="V19" s="30">
        <f t="shared" ref="V19:Z19" si="1">-(1-2^O19)</f>
        <v>3.9405059830861511E-3</v>
      </c>
      <c r="W19" s="30">
        <f t="shared" si="1"/>
        <v>3.9405059830870393E-3</v>
      </c>
      <c r="X19" s="30">
        <f t="shared" si="1"/>
        <v>3.9405059830870393E-3</v>
      </c>
      <c r="Y19" s="30">
        <f t="shared" si="1"/>
        <v>3.9405059830870393E-3</v>
      </c>
      <c r="Z19" s="30">
        <f t="shared" si="1"/>
        <v>3.1065112557675523E-3</v>
      </c>
      <c r="AA19" s="61">
        <v>-7.49206158113499E-2</v>
      </c>
      <c r="AB19" s="61">
        <v>-0.12153282653311837</v>
      </c>
      <c r="AC19" s="61">
        <v>-0.11822046825954713</v>
      </c>
      <c r="AD19" s="61">
        <v>-0.11822046825954713</v>
      </c>
      <c r="AE19" s="61">
        <v>-0.11822046825954713</v>
      </c>
      <c r="AF19" s="61">
        <v>-0.11626388990928149</v>
      </c>
    </row>
    <row r="20" spans="1:32">
      <c r="A20" s="16">
        <v>1995</v>
      </c>
      <c r="B20">
        <v>12</v>
      </c>
      <c r="D20">
        <v>12</v>
      </c>
      <c r="K20">
        <v>4091.6583755359356</v>
      </c>
      <c r="M20" s="16">
        <v>1995</v>
      </c>
      <c r="N20" s="99" t="e">
        <f t="shared" ref="N20:N47" si="2">LOG( H20/H$16 )/LOG( $D20/$D$16     )</f>
        <v>#NUM!</v>
      </c>
      <c r="O20" s="99" t="e">
        <f t="shared" ref="O20:O47" si="3">LOG( I20/I$16 )/LOG( $D20/$D$16     )</f>
        <v>#NUM!</v>
      </c>
      <c r="P20" s="99" t="e">
        <f t="shared" ref="P20:P47" si="4">LOG( J20/J$16 )/LOG( $D20/$D$16     )</f>
        <v>#NUM!</v>
      </c>
      <c r="Q20" s="99">
        <f t="shared" ref="Q20:Q47" si="5">LOG( K20/K$16 )/LOG( $D20/$D$16     )</f>
        <v>-0.10033344584224782</v>
      </c>
      <c r="R20" s="99" t="e">
        <f t="shared" ref="R20:R47" si="6">LOG( L20/L$16 )/LOG( $D20/$D$16     )</f>
        <v>#NUM!</v>
      </c>
      <c r="S20" s="99">
        <f t="shared" ref="S20:S47" si="7">LOG( M20/M$16 )/LOG( $D20/$D$16     )</f>
        <v>2.2925150540882345E-3</v>
      </c>
      <c r="T20" s="16">
        <v>1995</v>
      </c>
      <c r="U20" s="30"/>
      <c r="V20" s="30"/>
      <c r="W20" s="30"/>
      <c r="X20" s="30">
        <f t="shared" ref="X20:X48" si="8">-(1-2^Q20)</f>
        <v>-6.7182632702552647E-2</v>
      </c>
      <c r="Y20" s="30"/>
      <c r="Z20" s="30">
        <f t="shared" ref="Z20:Z48" si="9">-(1-2^S20)</f>
        <v>1.5903135556463166E-3</v>
      </c>
      <c r="AA20" s="61">
        <v>-8.39403477859334E-2</v>
      </c>
      <c r="AB20" s="61">
        <v>-0.12186955791267418</v>
      </c>
      <c r="AC20" s="61">
        <v>-0.11866827440322925</v>
      </c>
      <c r="AD20" s="61">
        <v>-0.11866827440322925</v>
      </c>
      <c r="AE20" s="61">
        <v>-0.11866827440322925</v>
      </c>
      <c r="AF20" s="61">
        <v>-0.11676445863715157</v>
      </c>
    </row>
    <row r="21" spans="1:32">
      <c r="A21" s="16">
        <v>1996</v>
      </c>
      <c r="B21">
        <v>29</v>
      </c>
      <c r="D21">
        <v>29</v>
      </c>
      <c r="K21">
        <v>4663.8958981280439</v>
      </c>
      <c r="M21" s="16">
        <v>1996</v>
      </c>
      <c r="N21" s="99" t="e">
        <f t="shared" si="2"/>
        <v>#NUM!</v>
      </c>
      <c r="O21" s="99" t="e">
        <f t="shared" si="3"/>
        <v>#NUM!</v>
      </c>
      <c r="P21" s="99" t="e">
        <f t="shared" si="4"/>
        <v>#NUM!</v>
      </c>
      <c r="Q21" s="99">
        <f t="shared" si="5"/>
        <v>2.449684599646024E-2</v>
      </c>
      <c r="R21" s="99" t="e">
        <f t="shared" si="6"/>
        <v>#NUM!</v>
      </c>
      <c r="S21" s="99">
        <f t="shared" si="7"/>
        <v>1.4268233980509911E-3</v>
      </c>
      <c r="T21" s="16">
        <v>1996</v>
      </c>
      <c r="U21" s="30"/>
      <c r="V21" s="30"/>
      <c r="W21" s="30"/>
      <c r="X21" s="30">
        <f t="shared" si="8"/>
        <v>1.7124897982747411E-2</v>
      </c>
      <c r="Y21" s="30"/>
      <c r="Z21" s="30">
        <f t="shared" si="9"/>
        <v>9.8948783591290557E-4</v>
      </c>
      <c r="AA21" s="61">
        <v>-8.39403477859334E-2</v>
      </c>
      <c r="AB21" s="61">
        <v>-0.12185359116201444</v>
      </c>
      <c r="AC21" s="61">
        <v>-0.11867429804341467</v>
      </c>
      <c r="AD21" s="61">
        <v>-0.11867429804341467</v>
      </c>
      <c r="AE21" s="61">
        <v>-0.11867429804341467</v>
      </c>
      <c r="AF21" s="61">
        <v>-0.11678114397176587</v>
      </c>
    </row>
    <row r="22" spans="1:32">
      <c r="A22" s="16">
        <v>1997</v>
      </c>
      <c r="B22">
        <v>29</v>
      </c>
      <c r="D22">
        <v>29</v>
      </c>
      <c r="K22">
        <v>2821.4133256417645</v>
      </c>
      <c r="M22" s="16">
        <v>1997</v>
      </c>
      <c r="N22" s="99" t="e">
        <f t="shared" si="2"/>
        <v>#NUM!</v>
      </c>
      <c r="O22" s="99" t="e">
        <f t="shared" si="3"/>
        <v>#NUM!</v>
      </c>
      <c r="P22" s="99" t="e">
        <f t="shared" si="4"/>
        <v>#NUM!</v>
      </c>
      <c r="Q22" s="99">
        <f t="shared" si="5"/>
        <v>-0.26142682552146684</v>
      </c>
      <c r="R22" s="99" t="e">
        <f t="shared" si="6"/>
        <v>#NUM!</v>
      </c>
      <c r="S22" s="99">
        <f t="shared" si="7"/>
        <v>1.7117591368297979E-3</v>
      </c>
      <c r="T22" s="16">
        <v>1997</v>
      </c>
      <c r="U22" s="30"/>
      <c r="V22" s="30"/>
      <c r="W22" s="30"/>
      <c r="X22" s="30">
        <f t="shared" si="8"/>
        <v>-0.16573757432291281</v>
      </c>
      <c r="Y22" s="30"/>
      <c r="Z22" s="30">
        <f t="shared" si="9"/>
        <v>1.1872051902981351E-3</v>
      </c>
      <c r="AA22" s="61">
        <v>-8.39403477859334E-2</v>
      </c>
      <c r="AB22" s="61">
        <v>-0.12196836745700979</v>
      </c>
      <c r="AC22" s="61">
        <v>-0.11884206070411685</v>
      </c>
      <c r="AD22" s="61">
        <v>-0.11884206070411685</v>
      </c>
      <c r="AE22" s="61">
        <v>-0.11884206070411685</v>
      </c>
      <c r="AF22" s="61">
        <v>-0.11697459848217673</v>
      </c>
    </row>
    <row r="23" spans="1:32">
      <c r="A23" s="16">
        <v>1998</v>
      </c>
      <c r="B23">
        <v>32</v>
      </c>
      <c r="D23">
        <v>32</v>
      </c>
      <c r="M23" s="16">
        <v>1998</v>
      </c>
      <c r="N23" s="99" t="e">
        <f t="shared" si="2"/>
        <v>#NUM!</v>
      </c>
      <c r="O23" s="99" t="e">
        <f t="shared" si="3"/>
        <v>#NUM!</v>
      </c>
      <c r="P23" s="99" t="e">
        <f t="shared" si="4"/>
        <v>#NUM!</v>
      </c>
      <c r="Q23" s="99" t="e">
        <f t="shared" si="5"/>
        <v>#NUM!</v>
      </c>
      <c r="R23" s="99" t="e">
        <f t="shared" si="6"/>
        <v>#NUM!</v>
      </c>
      <c r="S23" s="99">
        <f t="shared" si="7"/>
        <v>1.8906744297079361E-3</v>
      </c>
      <c r="T23" s="16">
        <v>1998</v>
      </c>
      <c r="U23" s="30"/>
      <c r="V23" s="30"/>
      <c r="W23" s="30"/>
      <c r="X23" s="30"/>
      <c r="Y23" s="30"/>
      <c r="Z23" s="30">
        <f t="shared" si="9"/>
        <v>1.3113747511910301E-3</v>
      </c>
      <c r="AA23" s="61">
        <v>-7.3154939207472625E-2</v>
      </c>
      <c r="AB23" s="61">
        <v>-0.11966407641111954</v>
      </c>
      <c r="AC23" s="61">
        <v>-0.11708327037610544</v>
      </c>
      <c r="AD23" s="61">
        <v>-0.11708327037610544</v>
      </c>
      <c r="AE23" s="61">
        <v>-0.11708327037610544</v>
      </c>
      <c r="AF23" s="61">
        <v>-0.11548913316795362</v>
      </c>
    </row>
    <row r="24" spans="1:32">
      <c r="A24" s="16">
        <v>1999</v>
      </c>
      <c r="B24">
        <v>32</v>
      </c>
      <c r="D24">
        <v>32</v>
      </c>
      <c r="L24">
        <v>2436.9716717052961</v>
      </c>
      <c r="M24" s="16">
        <v>1999</v>
      </c>
      <c r="N24" s="99" t="e">
        <f t="shared" si="2"/>
        <v>#NUM!</v>
      </c>
      <c r="O24" s="99" t="e">
        <f t="shared" si="3"/>
        <v>#NUM!</v>
      </c>
      <c r="P24" s="99" t="e">
        <f t="shared" si="4"/>
        <v>#NUM!</v>
      </c>
      <c r="Q24" s="99" t="e">
        <f t="shared" si="5"/>
        <v>#NUM!</v>
      </c>
      <c r="R24" s="99">
        <f t="shared" si="6"/>
        <v>-0.32647398565829655</v>
      </c>
      <c r="S24" s="99">
        <f t="shared" si="7"/>
        <v>2.1602299075990194E-3</v>
      </c>
      <c r="T24" s="16">
        <v>1999</v>
      </c>
      <c r="U24" s="30"/>
      <c r="V24" s="30"/>
      <c r="W24" s="30"/>
      <c r="X24" s="30"/>
      <c r="Y24" s="30">
        <f t="shared" ref="Y20:Y48" si="10">-(1-2^R24)</f>
        <v>-0.20251680981659548</v>
      </c>
      <c r="Z24" s="30">
        <f t="shared" si="9"/>
        <v>1.4984788689520467E-3</v>
      </c>
      <c r="AA24" s="61">
        <v>-7.511613831064734E-2</v>
      </c>
      <c r="AB24" s="61">
        <v>-0.11694726939859457</v>
      </c>
      <c r="AC24" s="61">
        <v>-0.11494610821922213</v>
      </c>
      <c r="AD24" s="61">
        <v>-0.11494610821922213</v>
      </c>
      <c r="AE24" s="61">
        <v>-0.11494610821922213</v>
      </c>
      <c r="AF24" s="61">
        <v>-0.11365514356454665</v>
      </c>
    </row>
    <row r="25" spans="1:32">
      <c r="A25" s="16">
        <v>2000</v>
      </c>
      <c r="B25">
        <v>36</v>
      </c>
      <c r="C25" s="38">
        <v>66.750005000000002</v>
      </c>
      <c r="D25" s="38">
        <v>66.750005000000002</v>
      </c>
      <c r="K25">
        <v>2942.4073870355601</v>
      </c>
      <c r="L25">
        <v>2311.7274751190912</v>
      </c>
      <c r="M25" s="16">
        <v>2000</v>
      </c>
      <c r="N25" s="99" t="e">
        <f t="shared" si="2"/>
        <v>#NUM!</v>
      </c>
      <c r="O25" s="99" t="e">
        <f t="shared" si="3"/>
        <v>#NUM!</v>
      </c>
      <c r="P25" s="99" t="e">
        <f t="shared" si="4"/>
        <v>#NUM!</v>
      </c>
      <c r="Q25" s="99">
        <f t="shared" si="5"/>
        <v>-0.16112614945077072</v>
      </c>
      <c r="R25" s="99">
        <f t="shared" si="6"/>
        <v>-0.25421180774386942</v>
      </c>
      <c r="S25" s="99">
        <f t="shared" si="7"/>
        <v>1.7403537843308291E-3</v>
      </c>
      <c r="T25" s="16">
        <v>2000</v>
      </c>
      <c r="U25" s="30"/>
      <c r="V25" s="30"/>
      <c r="W25" s="30"/>
      <c r="X25" s="30">
        <f t="shared" si="8"/>
        <v>-0.10567330168465161</v>
      </c>
      <c r="Y25" s="30">
        <f t="shared" si="10"/>
        <v>-0.16155492002164429</v>
      </c>
      <c r="Z25" s="30">
        <f t="shared" si="9"/>
        <v>1.2070492170115354E-3</v>
      </c>
      <c r="AA25" s="61">
        <v>-7.511613831064734E-2</v>
      </c>
      <c r="AB25" s="61">
        <v>-0.11381536982181051</v>
      </c>
      <c r="AC25" s="61">
        <v>-0.11259106851766087</v>
      </c>
      <c r="AD25" s="61">
        <v>-0.11259106851766087</v>
      </c>
      <c r="AE25" s="61">
        <v>-0.11259106851766087</v>
      </c>
      <c r="AF25" s="61">
        <v>-0.11155700501892207</v>
      </c>
    </row>
    <row r="26" spans="1:32">
      <c r="A26" s="16">
        <v>2001</v>
      </c>
      <c r="B26">
        <v>86</v>
      </c>
      <c r="C26" s="38">
        <v>75.75</v>
      </c>
      <c r="D26" s="38">
        <v>75.75</v>
      </c>
      <c r="K26">
        <v>2178.7483189887034</v>
      </c>
      <c r="L26">
        <v>3102.8129228779512</v>
      </c>
      <c r="M26" s="16">
        <v>2001</v>
      </c>
      <c r="N26" s="99" t="e">
        <f t="shared" si="2"/>
        <v>#NUM!</v>
      </c>
      <c r="O26" s="99" t="e">
        <f t="shared" si="3"/>
        <v>#NUM!</v>
      </c>
      <c r="P26" s="99" t="e">
        <f t="shared" si="4"/>
        <v>#NUM!</v>
      </c>
      <c r="Q26" s="99">
        <f t="shared" si="5"/>
        <v>-0.26417897975569538</v>
      </c>
      <c r="R26" s="99">
        <f t="shared" si="6"/>
        <v>-0.13409859747677469</v>
      </c>
      <c r="S26" s="99">
        <f t="shared" si="7"/>
        <v>1.8432779760837207E-3</v>
      </c>
      <c r="T26" s="16">
        <v>2001</v>
      </c>
      <c r="U26" s="30"/>
      <c r="V26" s="30"/>
      <c r="W26" s="30"/>
      <c r="X26" s="30">
        <f t="shared" si="8"/>
        <v>-0.16732753630125941</v>
      </c>
      <c r="Y26" s="30">
        <f t="shared" si="10"/>
        <v>-8.8760997899914096E-2</v>
      </c>
      <c r="Z26" s="30">
        <f t="shared" si="9"/>
        <v>1.2784794911200326E-3</v>
      </c>
      <c r="AA26" s="61">
        <v>-7.4817822342307272E-2</v>
      </c>
      <c r="AB26" s="61">
        <v>-0.10558176109571094</v>
      </c>
      <c r="AC26" s="61">
        <v>-0.10595581745290139</v>
      </c>
      <c r="AD26" s="61">
        <v>-0.10595581745290139</v>
      </c>
      <c r="AE26" s="61">
        <v>-0.10595581745290139</v>
      </c>
      <c r="AF26" s="61">
        <v>-0.10515670245554209</v>
      </c>
    </row>
    <row r="27" spans="1:32">
      <c r="A27" s="16">
        <v>2002</v>
      </c>
      <c r="B27">
        <v>256</v>
      </c>
      <c r="C27" s="38">
        <v>239.75001</v>
      </c>
      <c r="D27" s="38">
        <v>239.75001</v>
      </c>
      <c r="K27">
        <v>5059.9632523339733</v>
      </c>
      <c r="L27">
        <v>4053.3711513759927</v>
      </c>
      <c r="M27" s="16">
        <v>2002</v>
      </c>
      <c r="N27" s="99" t="e">
        <f t="shared" si="2"/>
        <v>#NUM!</v>
      </c>
      <c r="O27" s="99" t="e">
        <f t="shared" si="3"/>
        <v>#NUM!</v>
      </c>
      <c r="P27" s="99" t="e">
        <f t="shared" si="4"/>
        <v>#NUM!</v>
      </c>
      <c r="Q27" s="99">
        <f t="shared" si="5"/>
        <v>3.2187326704108454E-2</v>
      </c>
      <c r="R27" s="99">
        <f t="shared" si="6"/>
        <v>-2.5125644661845019E-2</v>
      </c>
      <c r="S27" s="99">
        <f t="shared" si="7"/>
        <v>1.4236252397957143E-3</v>
      </c>
      <c r="T27" s="16">
        <v>2002</v>
      </c>
      <c r="U27" s="30"/>
      <c r="V27" s="30"/>
      <c r="W27" s="30"/>
      <c r="X27" s="30">
        <f t="shared" si="8"/>
        <v>2.2561296438056822E-2</v>
      </c>
      <c r="Y27" s="30">
        <f t="shared" si="10"/>
        <v>-1.7264991812513397E-2</v>
      </c>
      <c r="Z27" s="30">
        <f t="shared" si="9"/>
        <v>9.8726885050370861E-4</v>
      </c>
      <c r="AA27" s="61">
        <v>-7.360359738795752E-2</v>
      </c>
      <c r="AB27" s="61">
        <v>-0.10164339519519106</v>
      </c>
      <c r="AC27" s="61">
        <v>-0.10181717445592897</v>
      </c>
      <c r="AD27" s="61">
        <v>-0.10181717445592897</v>
      </c>
      <c r="AE27" s="61">
        <v>-0.10181717445592897</v>
      </c>
      <c r="AF27" s="61">
        <v>-0.10132671360027157</v>
      </c>
    </row>
    <row r="28" spans="1:32">
      <c r="A28" s="16">
        <v>2003</v>
      </c>
      <c r="B28">
        <v>515</v>
      </c>
      <c r="C28" s="38">
        <v>510.35005000000001</v>
      </c>
      <c r="D28" s="38">
        <v>510.35005000000001</v>
      </c>
      <c r="K28">
        <v>2400.219191618412</v>
      </c>
      <c r="L28">
        <v>3480.7759701412224</v>
      </c>
      <c r="M28" s="16">
        <v>2003</v>
      </c>
      <c r="N28" s="99" t="e">
        <f t="shared" si="2"/>
        <v>#NUM!</v>
      </c>
      <c r="O28" s="99" t="e">
        <f t="shared" si="3"/>
        <v>#NUM!</v>
      </c>
      <c r="P28" s="99" t="e">
        <f t="shared" si="4"/>
        <v>#NUM!</v>
      </c>
      <c r="Q28" s="99">
        <f t="shared" si="5"/>
        <v>-0.13430066882343097</v>
      </c>
      <c r="R28" s="99">
        <f t="shared" si="6"/>
        <v>-5.3945590808010965E-2</v>
      </c>
      <c r="S28" s="99">
        <f t="shared" si="7"/>
        <v>1.2990649907552376E-3</v>
      </c>
      <c r="T28" s="16">
        <v>2003</v>
      </c>
      <c r="U28" s="30"/>
      <c r="V28" s="30"/>
      <c r="W28" s="30"/>
      <c r="X28" s="30">
        <f t="shared" si="8"/>
        <v>-8.8888621820557123E-2</v>
      </c>
      <c r="Y28" s="30">
        <f t="shared" si="10"/>
        <v>-3.6701777242215683E-2</v>
      </c>
      <c r="Z28" s="30">
        <f t="shared" si="9"/>
        <v>9.0084875642348905E-4</v>
      </c>
      <c r="AA28" s="61">
        <v>-7.2589460046560639E-2</v>
      </c>
      <c r="AB28" s="61">
        <v>-0.10339258815866359</v>
      </c>
      <c r="AC28" s="61">
        <v>-0.10515312405003219</v>
      </c>
      <c r="AD28" s="61">
        <v>-0.10515312405003219</v>
      </c>
      <c r="AE28" s="61">
        <v>-0.10515312405003219</v>
      </c>
      <c r="AF28" s="61">
        <v>-0.10454367170119572</v>
      </c>
    </row>
    <row r="29" spans="1:32">
      <c r="A29" s="16">
        <v>2004</v>
      </c>
      <c r="B29">
        <v>606</v>
      </c>
      <c r="C29" s="38">
        <v>595.55000000000007</v>
      </c>
      <c r="D29" s="38">
        <v>595.55000000000007</v>
      </c>
      <c r="K29">
        <v>3994.4853328612194</v>
      </c>
      <c r="L29">
        <v>3060.1194225229124</v>
      </c>
      <c r="M29" s="16">
        <v>2004</v>
      </c>
      <c r="N29" s="99" t="e">
        <f t="shared" si="2"/>
        <v>#NUM!</v>
      </c>
      <c r="O29" s="99" t="e">
        <f t="shared" si="3"/>
        <v>#NUM!</v>
      </c>
      <c r="P29" s="99" t="e">
        <f t="shared" si="4"/>
        <v>#NUM!</v>
      </c>
      <c r="Q29" s="99">
        <f t="shared" si="5"/>
        <v>-2.3404456171480681E-2</v>
      </c>
      <c r="R29" s="99">
        <f t="shared" si="6"/>
        <v>-7.9148840406645465E-2</v>
      </c>
      <c r="S29" s="99">
        <f t="shared" si="7"/>
        <v>1.3615258484026898E-3</v>
      </c>
      <c r="T29" s="16">
        <v>2004</v>
      </c>
      <c r="U29" s="30"/>
      <c r="V29" s="30"/>
      <c r="W29" s="30"/>
      <c r="X29" s="30">
        <f t="shared" si="8"/>
        <v>-1.60918529765256E-2</v>
      </c>
      <c r="Y29" s="30">
        <f t="shared" si="10"/>
        <v>-5.3384034568894623E-2</v>
      </c>
      <c r="Z29" s="30">
        <f t="shared" si="9"/>
        <v>9.4418326372203154E-4</v>
      </c>
      <c r="AA29" s="61">
        <v>-7.9475640366294953E-2</v>
      </c>
      <c r="AB29" s="61">
        <v>-0.10008127381261045</v>
      </c>
      <c r="AC29" s="61">
        <v>-0.10374289765778866</v>
      </c>
      <c r="AD29" s="61">
        <v>-0.10374289765778866</v>
      </c>
      <c r="AE29" s="61">
        <v>-0.10374289765778866</v>
      </c>
      <c r="AF29" s="61">
        <v>-0.10327871527204868</v>
      </c>
    </row>
    <row r="30" spans="1:32">
      <c r="A30" s="16">
        <v>2005</v>
      </c>
      <c r="B30">
        <v>696</v>
      </c>
      <c r="C30" s="38">
        <v>685.55002999999999</v>
      </c>
      <c r="D30" s="38">
        <v>685.55002999999999</v>
      </c>
      <c r="K30">
        <v>3614.8632704998881</v>
      </c>
      <c r="L30">
        <v>2855.4417590548646</v>
      </c>
      <c r="M30" s="16">
        <v>2005</v>
      </c>
      <c r="N30" s="99" t="e">
        <f t="shared" si="2"/>
        <v>#NUM!</v>
      </c>
      <c r="O30" s="99" t="e">
        <f t="shared" si="3"/>
        <v>#NUM!</v>
      </c>
      <c r="P30" s="99" t="e">
        <f t="shared" si="4"/>
        <v>#NUM!</v>
      </c>
      <c r="Q30" s="99">
        <f t="shared" si="5"/>
        <v>-4.3028741022320176E-2</v>
      </c>
      <c r="R30" s="99">
        <f t="shared" si="6"/>
        <v>-9.0953520887239556E-2</v>
      </c>
      <c r="S30" s="99">
        <f t="shared" si="7"/>
        <v>1.4239674598331045E-3</v>
      </c>
      <c r="T30" s="16">
        <v>2005</v>
      </c>
      <c r="U30" s="30"/>
      <c r="V30" s="30"/>
      <c r="W30" s="30"/>
      <c r="X30" s="30">
        <f t="shared" si="8"/>
        <v>-2.9384866783427444E-2</v>
      </c>
      <c r="Y30" s="30">
        <f t="shared" si="10"/>
        <v>-6.1098004692061392E-2</v>
      </c>
      <c r="Z30" s="30">
        <f t="shared" si="9"/>
        <v>9.8750629357491349E-4</v>
      </c>
      <c r="AA30" s="61">
        <v>-8.4809613410124385E-2</v>
      </c>
      <c r="AB30" s="61">
        <v>-0.10253226273089711</v>
      </c>
      <c r="AC30" s="61">
        <v>-0.10797221773635812</v>
      </c>
      <c r="AD30" s="61">
        <v>-0.10797221773635812</v>
      </c>
      <c r="AE30" s="61">
        <v>-0.10797221773635812</v>
      </c>
      <c r="AF30" s="61">
        <v>-0.10735496943244172</v>
      </c>
    </row>
    <row r="31" spans="1:32">
      <c r="A31" s="16">
        <v>2006</v>
      </c>
      <c r="B31">
        <v>788</v>
      </c>
      <c r="C31" s="38">
        <v>883.55004999999994</v>
      </c>
      <c r="D31" s="38">
        <v>883.55004999999994</v>
      </c>
      <c r="F31" s="66">
        <v>44562</v>
      </c>
      <c r="G31" s="67">
        <v>117.973</v>
      </c>
      <c r="K31">
        <v>3070.4034552805238</v>
      </c>
      <c r="L31">
        <v>3240.9389534396141</v>
      </c>
      <c r="M31" s="16">
        <v>2006</v>
      </c>
      <c r="N31" s="99" t="e">
        <f t="shared" si="2"/>
        <v>#NUM!</v>
      </c>
      <c r="O31" s="99" t="e">
        <f t="shared" si="3"/>
        <v>#NUM!</v>
      </c>
      <c r="P31" s="99" t="e">
        <f t="shared" si="4"/>
        <v>#NUM!</v>
      </c>
      <c r="Q31" s="99">
        <f t="shared" si="5"/>
        <v>-7.2466799793954983E-2</v>
      </c>
      <c r="R31" s="99">
        <f t="shared" si="6"/>
        <v>-6.2020570806936952E-2</v>
      </c>
      <c r="S31" s="99">
        <f t="shared" si="7"/>
        <v>1.45050727854934E-3</v>
      </c>
      <c r="T31" s="16">
        <v>2006</v>
      </c>
      <c r="U31" s="30"/>
      <c r="V31" s="30"/>
      <c r="W31" s="30"/>
      <c r="X31" s="30">
        <f t="shared" si="8"/>
        <v>-4.8989483331778994E-2</v>
      </c>
      <c r="Y31" s="30">
        <f t="shared" si="10"/>
        <v>-4.2078440491992275E-2</v>
      </c>
      <c r="Z31" s="30">
        <f t="shared" si="9"/>
        <v>1.0059206296313405E-3</v>
      </c>
      <c r="AA31" s="61">
        <v>-6.252194735640737E-2</v>
      </c>
      <c r="AB31" s="61">
        <v>-9.8459736291197753E-2</v>
      </c>
      <c r="AC31" s="61">
        <v>-0.10252093308541721</v>
      </c>
      <c r="AD31" s="61">
        <v>-0.10252093308541721</v>
      </c>
      <c r="AE31" s="61">
        <v>-0.10252093308541721</v>
      </c>
      <c r="AF31" s="61">
        <v>-0.10218301007377961</v>
      </c>
    </row>
    <row r="32" spans="1:32">
      <c r="A32" s="16">
        <v>2007</v>
      </c>
      <c r="B32">
        <v>1109</v>
      </c>
      <c r="C32" s="38">
        <v>1094.05</v>
      </c>
      <c r="D32" s="38">
        <v>1094.05</v>
      </c>
      <c r="F32" s="66">
        <v>44927</v>
      </c>
      <c r="G32" s="67">
        <v>122.273</v>
      </c>
      <c r="K32">
        <v>2910.7337021209792</v>
      </c>
      <c r="L32">
        <v>3233.4048063181367</v>
      </c>
      <c r="M32" s="16">
        <v>2007</v>
      </c>
      <c r="N32" s="99" t="e">
        <f t="shared" si="2"/>
        <v>#NUM!</v>
      </c>
      <c r="O32" s="99" t="e">
        <f t="shared" si="3"/>
        <v>#NUM!</v>
      </c>
      <c r="P32" s="99" t="e">
        <f t="shared" si="4"/>
        <v>#NUM!</v>
      </c>
      <c r="Q32" s="99">
        <f t="shared" si="5"/>
        <v>-7.9504040885273075E-2</v>
      </c>
      <c r="R32" s="99">
        <f t="shared" si="6"/>
        <v>-5.9992803866512581E-2</v>
      </c>
      <c r="S32" s="99">
        <f t="shared" si="7"/>
        <v>1.4854755070216245E-3</v>
      </c>
      <c r="T32" s="16">
        <v>2007</v>
      </c>
      <c r="U32" s="30"/>
      <c r="V32" s="30"/>
      <c r="W32" s="30"/>
      <c r="X32" s="30">
        <f t="shared" si="8"/>
        <v>-5.3617068609956187E-2</v>
      </c>
      <c r="Y32" s="30">
        <f t="shared" si="10"/>
        <v>-4.0731095872908019E-2</v>
      </c>
      <c r="Z32" s="30">
        <f t="shared" si="9"/>
        <v>1.0301834342814065E-3</v>
      </c>
      <c r="AA32" s="61">
        <v>-6.3302687789349554E-2</v>
      </c>
      <c r="AB32" s="61">
        <v>-0.10107077107755114</v>
      </c>
      <c r="AC32" s="61">
        <v>-0.10444448564429654</v>
      </c>
      <c r="AD32" s="61">
        <v>-0.10444448564429654</v>
      </c>
      <c r="AE32" s="61">
        <v>-0.10323664508409502</v>
      </c>
      <c r="AF32" s="61">
        <v>-0.10410318201173174</v>
      </c>
    </row>
    <row r="33" spans="1:32">
      <c r="A33" s="16">
        <v>2008</v>
      </c>
      <c r="B33">
        <v>1482</v>
      </c>
      <c r="C33" s="38">
        <v>1442.45</v>
      </c>
      <c r="D33" s="38">
        <v>1442.45</v>
      </c>
      <c r="K33">
        <v>5788.5861558330398</v>
      </c>
      <c r="L33">
        <v>3346.4170131402975</v>
      </c>
      <c r="M33" s="16">
        <v>2008</v>
      </c>
      <c r="N33" s="99" t="e">
        <f t="shared" si="2"/>
        <v>#NUM!</v>
      </c>
      <c r="O33" s="99" t="e">
        <f t="shared" si="3"/>
        <v>#NUM!</v>
      </c>
      <c r="P33" s="99" t="e">
        <f t="shared" si="4"/>
        <v>#NUM!</v>
      </c>
      <c r="Q33" s="99">
        <f t="shared" si="5"/>
        <v>4.5739532707313069E-2</v>
      </c>
      <c r="R33" s="99">
        <f t="shared" si="6"/>
        <v>-5.1000220150283271E-2</v>
      </c>
      <c r="S33" s="99">
        <f t="shared" si="7"/>
        <v>1.5009155204518019E-3</v>
      </c>
      <c r="T33" s="16">
        <v>2008</v>
      </c>
      <c r="U33" s="30"/>
      <c r="V33" s="30"/>
      <c r="W33" s="30"/>
      <c r="X33" s="30">
        <f t="shared" si="8"/>
        <v>3.2212160836549097E-2</v>
      </c>
      <c r="Y33" s="30">
        <f t="shared" si="10"/>
        <v>-3.4733122424647878E-2</v>
      </c>
      <c r="Z33" s="30">
        <f t="shared" si="9"/>
        <v>1.0408967186170681E-3</v>
      </c>
      <c r="AA33" s="61">
        <v>-7.373440264499298E-2</v>
      </c>
      <c r="AB33" s="61">
        <v>-9.7599261112061741E-2</v>
      </c>
      <c r="AC33" s="61">
        <v>-0.10275173838569995</v>
      </c>
      <c r="AD33" s="61">
        <v>-0.10275173838569995</v>
      </c>
      <c r="AE33" s="61">
        <v>-0.10164448948263605</v>
      </c>
      <c r="AF33" s="61">
        <v>-0.10290198182418053</v>
      </c>
    </row>
    <row r="34" spans="1:32">
      <c r="A34" s="16">
        <v>2009</v>
      </c>
      <c r="B34">
        <v>2068</v>
      </c>
      <c r="C34" s="38">
        <v>2133.5502000000001</v>
      </c>
      <c r="D34" s="38">
        <v>2133.5502000000001</v>
      </c>
      <c r="L34">
        <v>3956.6829299837</v>
      </c>
      <c r="M34" s="16">
        <v>2009</v>
      </c>
      <c r="N34" s="99" t="e">
        <f t="shared" si="2"/>
        <v>#NUM!</v>
      </c>
      <c r="O34" s="99" t="e">
        <f t="shared" si="3"/>
        <v>#NUM!</v>
      </c>
      <c r="P34" s="99" t="e">
        <f t="shared" si="4"/>
        <v>#NUM!</v>
      </c>
      <c r="Q34" s="99" t="e">
        <f t="shared" si="5"/>
        <v>#NUM!</v>
      </c>
      <c r="R34" s="99">
        <f t="shared" si="6"/>
        <v>-2.0043101817598222E-2</v>
      </c>
      <c r="S34" s="99">
        <f t="shared" si="7"/>
        <v>1.4861137922554815E-3</v>
      </c>
      <c r="T34" s="16">
        <v>2009</v>
      </c>
      <c r="U34" s="30"/>
      <c r="V34" s="30"/>
      <c r="W34" s="30"/>
      <c r="X34" s="30"/>
      <c r="Y34" s="30">
        <f t="shared" si="10"/>
        <v>-1.3796759659459923E-2</v>
      </c>
      <c r="Z34" s="30">
        <f t="shared" si="9"/>
        <v>1.030626315769112E-3</v>
      </c>
      <c r="AA34" s="61">
        <v>-7.9850815548587306E-2</v>
      </c>
      <c r="AB34" s="61">
        <v>-9.8383304982032849E-2</v>
      </c>
      <c r="AC34" s="61">
        <v>-0.1034217349248242</v>
      </c>
      <c r="AD34" s="61">
        <v>-0.1034217349248242</v>
      </c>
      <c r="AE34" s="61">
        <v>-0.1022927560738115</v>
      </c>
      <c r="AF34" s="61">
        <v>-0.10324579296586922</v>
      </c>
    </row>
    <row r="35" spans="1:32">
      <c r="A35" s="16">
        <v>2010</v>
      </c>
      <c r="C35" s="38">
        <v>3055.3503000000001</v>
      </c>
      <c r="D35" s="38">
        <v>3055.3503000000001</v>
      </c>
      <c r="E35" s="70">
        <v>3384.45</v>
      </c>
      <c r="F35" s="70">
        <v>5217.08</v>
      </c>
      <c r="G35" s="70">
        <v>7210.82</v>
      </c>
      <c r="H35">
        <f t="shared" ref="H35:H47" si="11">E35*$G$32/$G$31</f>
        <v>3507.8098789553537</v>
      </c>
      <c r="I35">
        <f t="shared" ref="I35:J35" si="12">F35*$G$32/$G$31</f>
        <v>5407.2374428047096</v>
      </c>
      <c r="J35">
        <f t="shared" si="12"/>
        <v>7473.6473079433426</v>
      </c>
      <c r="L35">
        <v>2158.533150314473</v>
      </c>
      <c r="M35" s="16">
        <v>2010</v>
      </c>
      <c r="N35" s="99">
        <f t="shared" si="2"/>
        <v>-3.7691239451325312E-2</v>
      </c>
      <c r="O35" s="99">
        <f t="shared" si="3"/>
        <v>2.9765061698161489E-2</v>
      </c>
      <c r="P35" s="99">
        <f t="shared" si="4"/>
        <v>8.0214655050832626E-2</v>
      </c>
      <c r="Q35" s="99" t="e">
        <f t="shared" si="5"/>
        <v>#NUM!</v>
      </c>
      <c r="R35" s="99">
        <f t="shared" si="6"/>
        <v>-0.11338055598123961</v>
      </c>
      <c r="S35" s="99">
        <f t="shared" si="7"/>
        <v>1.480496288483229E-3</v>
      </c>
      <c r="T35" s="16">
        <v>2010</v>
      </c>
      <c r="U35" s="30">
        <f t="shared" ref="U20:U48" si="13">-(1-2^N35)</f>
        <v>-2.5787256160755501E-2</v>
      </c>
      <c r="V35" s="30">
        <f t="shared" ref="V20:V48" si="14">-(1-2^O35)</f>
        <v>2.0845870665203492E-2</v>
      </c>
      <c r="W35" s="30">
        <f t="shared" ref="W20:W48" si="15">-(1-2^P35)</f>
        <v>5.717532337940745E-2</v>
      </c>
      <c r="X35" s="30"/>
      <c r="Y35" s="30">
        <f t="shared" si="10"/>
        <v>-7.5580598606421301E-2</v>
      </c>
      <c r="Z35" s="30">
        <f t="shared" si="9"/>
        <v>1.0267285534477644E-3</v>
      </c>
      <c r="AA35" s="61">
        <v>-7.9966975513138694E-2</v>
      </c>
      <c r="AB35" s="61">
        <v>-0.10075723568612194</v>
      </c>
      <c r="AC35" s="61">
        <v>-0.10497371679414946</v>
      </c>
      <c r="AD35" s="61">
        <v>-0.10497371679414946</v>
      </c>
      <c r="AE35" s="61">
        <v>-0.10422195756026831</v>
      </c>
      <c r="AF35" s="61">
        <v>-0.10482824815449021</v>
      </c>
    </row>
    <row r="36" spans="1:32">
      <c r="A36" s="16">
        <v>2011</v>
      </c>
      <c r="C36" s="38">
        <v>3775.8101999999999</v>
      </c>
      <c r="D36" s="38">
        <v>3775.8101999999999</v>
      </c>
      <c r="E36" s="70">
        <v>3379.76</v>
      </c>
      <c r="F36" s="70">
        <v>5975.31</v>
      </c>
      <c r="G36" s="70">
        <v>7609.28</v>
      </c>
      <c r="H36">
        <f t="shared" si="11"/>
        <v>3502.9489330609549</v>
      </c>
      <c r="I36">
        <f t="shared" ref="I36:I47" si="16">F36*$G$32/$G$31</f>
        <v>6193.1041817195464</v>
      </c>
      <c r="J36">
        <f t="shared" ref="J36:J47" si="17">G36*$G$32/$G$31</f>
        <v>7886.6307836538872</v>
      </c>
      <c r="L36">
        <v>3412.968646046681</v>
      </c>
      <c r="M36" s="16">
        <v>2011</v>
      </c>
      <c r="N36" s="99">
        <f t="shared" si="2"/>
        <v>-3.6696313612810574E-2</v>
      </c>
      <c r="O36" s="99">
        <f t="shared" si="3"/>
        <v>4.9290874466561899E-2</v>
      </c>
      <c r="P36" s="99">
        <f t="shared" si="4"/>
        <v>8.5768170899889029E-2</v>
      </c>
      <c r="Q36" s="99" t="e">
        <f t="shared" si="5"/>
        <v>#NUM!</v>
      </c>
      <c r="R36" s="99">
        <f t="shared" si="6"/>
        <v>-4.0623120380165391E-2</v>
      </c>
      <c r="S36" s="99">
        <f t="shared" si="7"/>
        <v>1.5082522625057271E-3</v>
      </c>
      <c r="T36" s="16">
        <v>2011</v>
      </c>
      <c r="U36" s="30">
        <f t="shared" si="13"/>
        <v>-2.5115178071432265E-2</v>
      </c>
      <c r="V36" s="30">
        <f t="shared" si="14"/>
        <v>3.4756186806467415E-2</v>
      </c>
      <c r="W36" s="30">
        <f t="shared" si="15"/>
        <v>6.1252660766811351E-2</v>
      </c>
      <c r="X36" s="30"/>
      <c r="Y36" s="30">
        <f t="shared" si="10"/>
        <v>-2.7765065296407543E-2</v>
      </c>
      <c r="Z36" s="30">
        <f t="shared" si="9"/>
        <v>1.0459874670505354E-3</v>
      </c>
      <c r="AA36" s="61">
        <v>-8.1444145942293433E-2</v>
      </c>
      <c r="AB36" s="61">
        <v>-8.9807063197893E-2</v>
      </c>
      <c r="AC36" s="61">
        <v>-0.10152325501262327</v>
      </c>
      <c r="AD36" s="61">
        <v>-0.10152325501262327</v>
      </c>
      <c r="AE36" s="61">
        <v>-0.10152317998688498</v>
      </c>
      <c r="AF36" s="61">
        <v>-0.10207738380222975</v>
      </c>
    </row>
    <row r="37" spans="1:32">
      <c r="A37" s="16">
        <v>2012</v>
      </c>
      <c r="C37" s="38">
        <v>5333.9504999999999</v>
      </c>
      <c r="D37" s="38">
        <v>5333.9504999999999</v>
      </c>
      <c r="E37" s="70">
        <v>3422.43</v>
      </c>
      <c r="F37" s="70">
        <v>5288</v>
      </c>
      <c r="G37" s="70">
        <v>6619.56</v>
      </c>
      <c r="H37">
        <f t="shared" si="11"/>
        <v>3547.1742126588283</v>
      </c>
      <c r="I37">
        <f t="shared" si="16"/>
        <v>5480.7424071609603</v>
      </c>
      <c r="J37">
        <f t="shared" si="17"/>
        <v>6860.836461563239</v>
      </c>
      <c r="L37">
        <v>4248.0032853487364</v>
      </c>
      <c r="M37" s="16">
        <v>2012</v>
      </c>
      <c r="N37" s="99">
        <f t="shared" si="2"/>
        <v>-3.3078645671652744E-2</v>
      </c>
      <c r="O37" s="99">
        <f t="shared" si="3"/>
        <v>2.9322921061292521E-2</v>
      </c>
      <c r="P37" s="99">
        <f t="shared" si="4"/>
        <v>6.1533995230366761E-2</v>
      </c>
      <c r="Q37" s="99" t="e">
        <f t="shared" si="5"/>
        <v>#NUM!</v>
      </c>
      <c r="R37" s="99">
        <f t="shared" si="6"/>
        <v>-7.2198995765073047E-3</v>
      </c>
      <c r="S37" s="99">
        <f t="shared" si="7"/>
        <v>1.5048208423662683E-3</v>
      </c>
      <c r="T37" s="16">
        <v>2012</v>
      </c>
      <c r="U37" s="30">
        <f t="shared" si="13"/>
        <v>-2.2667512392262501E-2</v>
      </c>
      <c r="V37" s="30">
        <f t="shared" si="14"/>
        <v>2.0533061461422975E-2</v>
      </c>
      <c r="W37" s="30">
        <f t="shared" si="15"/>
        <v>4.3574787995193542E-2</v>
      </c>
      <c r="X37" s="30"/>
      <c r="Y37" s="30">
        <f t="shared" si="10"/>
        <v>-4.9919516232277417E-3</v>
      </c>
      <c r="Z37" s="30">
        <f t="shared" si="9"/>
        <v>1.0436065028276431E-3</v>
      </c>
      <c r="AA37" s="61">
        <v>-8.294247779059194E-2</v>
      </c>
      <c r="AB37" s="61">
        <v>-9.2597300775827618E-2</v>
      </c>
      <c r="AC37" s="61">
        <v>-0.10927704834023266</v>
      </c>
      <c r="AD37" s="61">
        <v>-0.10921361990182443</v>
      </c>
      <c r="AE37" s="61">
        <v>-0.10886644737800799</v>
      </c>
      <c r="AF37" s="61">
        <v>-0.10914460922568836</v>
      </c>
    </row>
    <row r="38" spans="1:32">
      <c r="A38" s="16">
        <v>2013</v>
      </c>
      <c r="C38" s="38">
        <v>7171.2502999999997</v>
      </c>
      <c r="D38" s="38">
        <v>7171.2502999999997</v>
      </c>
      <c r="E38" s="70">
        <v>2405.46</v>
      </c>
      <c r="F38" s="70">
        <v>5588.6</v>
      </c>
      <c r="G38" s="70">
        <v>6553.29</v>
      </c>
      <c r="H38">
        <f t="shared" si="11"/>
        <v>2493.1366548277997</v>
      </c>
      <c r="I38">
        <f t="shared" si="16"/>
        <v>5792.2989819704508</v>
      </c>
      <c r="J38">
        <f t="shared" si="17"/>
        <v>6792.1509851406672</v>
      </c>
      <c r="L38">
        <v>3387.8548223084235</v>
      </c>
      <c r="M38" s="16">
        <v>2013</v>
      </c>
      <c r="N38" s="99">
        <f t="shared" si="2"/>
        <v>-8.0244310325635962E-2</v>
      </c>
      <c r="O38" s="99">
        <f t="shared" si="3"/>
        <v>3.5735541961498418E-2</v>
      </c>
      <c r="P38" s="99">
        <f t="shared" si="4"/>
        <v>5.764386598449401E-2</v>
      </c>
      <c r="Q38" s="99" t="e">
        <f t="shared" si="5"/>
        <v>#NUM!</v>
      </c>
      <c r="R38" s="99">
        <f t="shared" si="6"/>
        <v>-3.8054087281485467E-2</v>
      </c>
      <c r="S38" s="99">
        <f t="shared" si="7"/>
        <v>1.5119043432870686E-3</v>
      </c>
      <c r="T38" s="16">
        <v>2013</v>
      </c>
      <c r="U38" s="30">
        <f t="shared" si="13"/>
        <v>-5.4102547962838643E-2</v>
      </c>
      <c r="V38" s="30">
        <f t="shared" si="14"/>
        <v>2.5079315073737396E-2</v>
      </c>
      <c r="W38" s="30">
        <f t="shared" si="15"/>
        <v>4.0764649794584606E-2</v>
      </c>
      <c r="X38" s="30"/>
      <c r="Y38" s="30">
        <f t="shared" si="10"/>
        <v>-2.6032246627351818E-2</v>
      </c>
      <c r="Z38" s="30">
        <f t="shared" si="9"/>
        <v>1.04852154759838E-3</v>
      </c>
      <c r="AA38" s="61">
        <v>-9.1637220569272704E-2</v>
      </c>
      <c r="AB38" s="61">
        <v>-9.2740767793748513E-2</v>
      </c>
      <c r="AC38" s="61">
        <v>-0.11256179900014174</v>
      </c>
      <c r="AD38" s="61">
        <v>-0.11282910859105444</v>
      </c>
      <c r="AE38" s="61">
        <v>-0.11242182514324728</v>
      </c>
      <c r="AF38" s="61">
        <v>-0.11259201645672368</v>
      </c>
    </row>
    <row r="39" spans="1:32">
      <c r="A39" s="16">
        <v>2014</v>
      </c>
      <c r="C39" s="38">
        <v>8491.77</v>
      </c>
      <c r="D39" s="38">
        <v>8491.77</v>
      </c>
      <c r="E39" s="70">
        <v>2505.65</v>
      </c>
      <c r="F39" s="70">
        <v>5884.45</v>
      </c>
      <c r="G39" s="70">
        <v>7275.92</v>
      </c>
      <c r="H39">
        <f t="shared" si="11"/>
        <v>2596.9784819407832</v>
      </c>
      <c r="I39">
        <f t="shared" si="16"/>
        <v>6098.9324239444622</v>
      </c>
      <c r="J39">
        <f t="shared" si="17"/>
        <v>7541.120139014859</v>
      </c>
      <c r="L39">
        <v>2632.6617621671471</v>
      </c>
      <c r="M39" s="16">
        <v>2014</v>
      </c>
      <c r="N39" s="99">
        <f t="shared" si="2"/>
        <v>-7.2934012639250409E-2</v>
      </c>
      <c r="O39" s="99">
        <f t="shared" si="3"/>
        <v>4.1859247719768143E-2</v>
      </c>
      <c r="P39" s="99">
        <f t="shared" si="4"/>
        <v>7.0398329123252987E-2</v>
      </c>
      <c r="Q39" s="99" t="e">
        <f t="shared" si="5"/>
        <v>#NUM!</v>
      </c>
      <c r="R39" s="99">
        <f t="shared" si="6"/>
        <v>-7.1099132554514083E-2</v>
      </c>
      <c r="S39" s="99">
        <f t="shared" si="7"/>
        <v>1.5443227900386119E-3</v>
      </c>
      <c r="T39" s="16">
        <v>2014</v>
      </c>
      <c r="U39" s="30">
        <f t="shared" si="13"/>
        <v>-4.9297415623749008E-2</v>
      </c>
      <c r="V39" s="30">
        <f t="shared" si="14"/>
        <v>2.9439644296415768E-2</v>
      </c>
      <c r="W39" s="30">
        <f t="shared" si="15"/>
        <v>5.0006551157842916E-2</v>
      </c>
      <c r="X39" s="30"/>
      <c r="Y39" s="30">
        <f t="shared" si="10"/>
        <v>-4.8087502942167903E-2</v>
      </c>
      <c r="Z39" s="30">
        <f t="shared" si="9"/>
        <v>1.0710161163669518E-3</v>
      </c>
      <c r="AA39" s="61">
        <v>-8.717884488185168E-2</v>
      </c>
      <c r="AB39" s="61">
        <v>-9.2732070589140125E-2</v>
      </c>
      <c r="AC39" s="61">
        <v>-0.11509438351884449</v>
      </c>
      <c r="AD39" s="61">
        <v>-0.11532571031945593</v>
      </c>
      <c r="AE39" s="61">
        <v>-0.11490581526335364</v>
      </c>
      <c r="AF39" s="61">
        <v>-0.11571192707744171</v>
      </c>
    </row>
    <row r="40" spans="1:32">
      <c r="A40" s="16">
        <v>2015</v>
      </c>
      <c r="C40" s="38">
        <v>11717.571</v>
      </c>
      <c r="D40" s="38">
        <v>11717.571</v>
      </c>
      <c r="E40" s="70">
        <v>3406.73</v>
      </c>
      <c r="F40" s="70">
        <v>5901.51</v>
      </c>
      <c r="G40" s="70">
        <v>7197.95</v>
      </c>
      <c r="H40">
        <f t="shared" si="11"/>
        <v>3530.9019630762973</v>
      </c>
      <c r="I40">
        <f t="shared" si="16"/>
        <v>6116.6142441914681</v>
      </c>
      <c r="J40">
        <f t="shared" si="17"/>
        <v>7460.3082090817388</v>
      </c>
      <c r="L40">
        <v>3357.9926303681764</v>
      </c>
      <c r="M40" s="16">
        <v>2015</v>
      </c>
      <c r="N40" s="99">
        <f t="shared" si="2"/>
        <v>-3.031620916694748E-2</v>
      </c>
      <c r="O40" s="99">
        <f t="shared" si="3"/>
        <v>4.0495306735156805E-2</v>
      </c>
      <c r="P40" s="99">
        <f t="shared" si="4"/>
        <v>6.6088501684905848E-2</v>
      </c>
      <c r="Q40" s="99" t="e">
        <f t="shared" si="5"/>
        <v>#NUM!</v>
      </c>
      <c r="R40" s="99">
        <f t="shared" si="6"/>
        <v>-3.6787063024831507E-2</v>
      </c>
      <c r="S40" s="99">
        <f t="shared" si="7"/>
        <v>1.5442121423781792E-3</v>
      </c>
      <c r="T40" s="16">
        <v>2015</v>
      </c>
      <c r="U40" s="30">
        <f t="shared" si="13"/>
        <v>-2.0794347733093077E-2</v>
      </c>
      <c r="V40" s="30">
        <f t="shared" si="14"/>
        <v>2.8466859773428776E-2</v>
      </c>
      <c r="W40" s="30">
        <f t="shared" si="15"/>
        <v>4.6874500200040803E-2</v>
      </c>
      <c r="X40" s="30"/>
      <c r="Y40" s="30">
        <f t="shared" si="10"/>
        <v>-2.5176499029376354E-2</v>
      </c>
      <c r="Z40" s="30">
        <f t="shared" si="9"/>
        <v>1.0709393391143962E-3</v>
      </c>
      <c r="AA40" s="61">
        <v>-9.0064539238294161E-2</v>
      </c>
      <c r="AB40" s="61">
        <v>-9.1672636484267267E-2</v>
      </c>
      <c r="AC40" s="61">
        <v>-0.11354583616240987</v>
      </c>
      <c r="AD40" s="61">
        <v>-0.11375409595643682</v>
      </c>
      <c r="AE40" s="61">
        <v>-0.11340630777306027</v>
      </c>
      <c r="AF40" s="61">
        <v>-0.11508702383039093</v>
      </c>
    </row>
    <row r="41" spans="1:32">
      <c r="A41" s="16">
        <v>2016</v>
      </c>
      <c r="C41" s="38">
        <v>14342.151</v>
      </c>
      <c r="D41" s="38">
        <v>14342.151</v>
      </c>
      <c r="E41" s="70">
        <v>3205.73</v>
      </c>
      <c r="F41" s="70">
        <v>4646.6899999999996</v>
      </c>
      <c r="G41" s="70">
        <v>13115.42</v>
      </c>
      <c r="H41">
        <f t="shared" si="11"/>
        <v>3322.5757104591726</v>
      </c>
      <c r="I41">
        <f t="shared" si="16"/>
        <v>4816.0572874301743</v>
      </c>
      <c r="J41">
        <f t="shared" si="17"/>
        <v>13593.464179600416</v>
      </c>
      <c r="L41">
        <v>3468.2190582720937</v>
      </c>
      <c r="M41" s="16">
        <v>2016</v>
      </c>
      <c r="N41" s="99">
        <f t="shared" si="2"/>
        <v>-3.7184965708342316E-2</v>
      </c>
      <c r="O41" s="99">
        <f t="shared" si="3"/>
        <v>9.4412182042261737E-3</v>
      </c>
      <c r="P41" s="99">
        <f t="shared" si="4"/>
        <v>0.13977229495953208</v>
      </c>
      <c r="Q41" s="99" t="e">
        <f t="shared" si="5"/>
        <v>#NUM!</v>
      </c>
      <c r="R41" s="99">
        <f t="shared" si="6"/>
        <v>-3.1796431490376399E-2</v>
      </c>
      <c r="S41" s="99">
        <f t="shared" si="7"/>
        <v>1.56732945826083E-3</v>
      </c>
      <c r="T41" s="16">
        <v>2016</v>
      </c>
      <c r="U41" s="30">
        <f t="shared" si="13"/>
        <v>-2.5445323271916509E-2</v>
      </c>
      <c r="V41" s="30">
        <f t="shared" si="14"/>
        <v>6.5656135401059856E-3</v>
      </c>
      <c r="W41" s="30">
        <f t="shared" si="15"/>
        <v>0.10173121249299011</v>
      </c>
      <c r="X41" s="30"/>
      <c r="Y41" s="30">
        <f t="shared" si="10"/>
        <v>-2.1798509185422255E-2</v>
      </c>
      <c r="Z41" s="30">
        <f t="shared" si="9"/>
        <v>1.0869803303714676E-3</v>
      </c>
      <c r="AA41" s="61">
        <v>-9.4059610434658381E-2</v>
      </c>
      <c r="AB41" s="61">
        <v>-9.4901498750261548E-2</v>
      </c>
      <c r="AC41" s="61">
        <v>-0.11862291260118107</v>
      </c>
      <c r="AD41" s="61">
        <v>-0.11880816220809132</v>
      </c>
      <c r="AE41" s="61">
        <v>-0.11823342636126766</v>
      </c>
      <c r="AF41" s="61">
        <v>-0.11961463774769932</v>
      </c>
    </row>
    <row r="42" spans="1:32">
      <c r="A42" s="16">
        <v>2017</v>
      </c>
      <c r="C42" s="38">
        <v>18837.050999999999</v>
      </c>
      <c r="D42" s="38">
        <v>18837.050999999999</v>
      </c>
      <c r="E42" s="70">
        <v>3113.48</v>
      </c>
      <c r="F42" s="70">
        <v>5249.27</v>
      </c>
      <c r="G42" s="70">
        <v>6318.71</v>
      </c>
      <c r="H42">
        <f t="shared" si="11"/>
        <v>3226.9632885490746</v>
      </c>
      <c r="I42">
        <f t="shared" si="16"/>
        <v>5440.6007366939893</v>
      </c>
      <c r="J42">
        <f t="shared" si="17"/>
        <v>6549.0207744992504</v>
      </c>
      <c r="L42">
        <v>2554.0758741945251</v>
      </c>
      <c r="M42" s="16">
        <v>2017</v>
      </c>
      <c r="N42" s="99">
        <f t="shared" si="2"/>
        <v>-3.9499874291988403E-2</v>
      </c>
      <c r="O42" s="99">
        <f t="shared" si="3"/>
        <v>2.3936957158844464E-2</v>
      </c>
      <c r="P42" s="99">
        <f t="shared" si="4"/>
        <v>4.6456125449916764E-2</v>
      </c>
      <c r="Q42" s="99" t="e">
        <f t="shared" si="5"/>
        <v>#NUM!</v>
      </c>
      <c r="R42" s="99">
        <f t="shared" si="6"/>
        <v>-6.7900045240968557E-2</v>
      </c>
      <c r="S42" s="99">
        <f t="shared" si="7"/>
        <v>1.5756629124210222E-3</v>
      </c>
      <c r="T42" s="16">
        <v>2017</v>
      </c>
      <c r="U42" s="30">
        <f t="shared" si="13"/>
        <v>-2.7007812868514947E-2</v>
      </c>
      <c r="V42" s="30">
        <f t="shared" si="14"/>
        <v>1.6730243275982604E-2</v>
      </c>
      <c r="W42" s="30">
        <f t="shared" si="15"/>
        <v>3.2724992344782544E-2</v>
      </c>
      <c r="X42" s="30"/>
      <c r="Y42" s="30">
        <f t="shared" si="10"/>
        <v>-4.5974353640398702E-2</v>
      </c>
      <c r="Z42" s="30">
        <f t="shared" si="9"/>
        <v>1.0927629360635294E-3</v>
      </c>
      <c r="AA42" s="61">
        <v>-9.805050471899579E-2</v>
      </c>
      <c r="AB42" s="61">
        <v>-9.9085209403424135E-2</v>
      </c>
      <c r="AC42" s="61">
        <v>-0.12117107075058897</v>
      </c>
      <c r="AD42" s="61">
        <v>-0.12138800316379672</v>
      </c>
      <c r="AE42" s="61">
        <v>-0.120528380078335</v>
      </c>
      <c r="AF42" s="61">
        <v>-0.12186950705857469</v>
      </c>
    </row>
    <row r="43" spans="1:32">
      <c r="A43" s="16">
        <v>2018</v>
      </c>
      <c r="C43" s="38">
        <v>23589.901000000002</v>
      </c>
      <c r="D43" s="38">
        <v>23589.901000000002</v>
      </c>
      <c r="E43" s="70">
        <v>2437.33</v>
      </c>
      <c r="F43" s="70">
        <v>5134.22</v>
      </c>
      <c r="G43" s="70">
        <v>6459.59</v>
      </c>
      <c r="H43">
        <f t="shared" si="11"/>
        <v>2526.1682850313209</v>
      </c>
      <c r="I43">
        <f t="shared" si="16"/>
        <v>5321.3572771735908</v>
      </c>
      <c r="J43">
        <f t="shared" si="17"/>
        <v>6695.0357121544766</v>
      </c>
      <c r="L43">
        <v>2436.9716717052961</v>
      </c>
      <c r="M43" s="16">
        <v>2018</v>
      </c>
      <c r="N43" s="99">
        <f t="shared" si="2"/>
        <v>-6.7392876374764821E-2</v>
      </c>
      <c r="O43" s="99">
        <f t="shared" si="3"/>
        <v>2.0680509567800622E-2</v>
      </c>
      <c r="P43" s="99">
        <f t="shared" si="4"/>
        <v>4.7827243402331104E-2</v>
      </c>
      <c r="Q43" s="99" t="e">
        <f t="shared" si="5"/>
        <v>#NUM!</v>
      </c>
      <c r="R43" s="99">
        <f t="shared" si="6"/>
        <v>-7.1642422932043273E-2</v>
      </c>
      <c r="S43" s="99">
        <f t="shared" si="7"/>
        <v>1.5923489997817077E-3</v>
      </c>
      <c r="T43" s="16">
        <v>2018</v>
      </c>
      <c r="U43" s="30">
        <f t="shared" si="13"/>
        <v>-4.5638913960511562E-2</v>
      </c>
      <c r="V43" s="30">
        <f t="shared" si="14"/>
        <v>1.4437870489189875E-2</v>
      </c>
      <c r="W43" s="30">
        <f t="shared" si="15"/>
        <v>3.3706946824305861E-2</v>
      </c>
      <c r="X43" s="30"/>
      <c r="Y43" s="30">
        <f t="shared" si="10"/>
        <v>-4.8445906846277809E-2</v>
      </c>
      <c r="Z43" s="30">
        <f t="shared" si="9"/>
        <v>1.1043415562332903E-3</v>
      </c>
      <c r="AA43" s="61">
        <v>-0.10548016355448386</v>
      </c>
      <c r="AB43" s="61">
        <v>-0.10184297595171776</v>
      </c>
      <c r="AC43" s="61">
        <v>-0.12278897612256456</v>
      </c>
      <c r="AD43" s="61">
        <v>-0.12298858016326086</v>
      </c>
      <c r="AE43" s="61">
        <v>-0.12228600091209774</v>
      </c>
      <c r="AF43" s="61">
        <v>-0.12475738183009921</v>
      </c>
    </row>
    <row r="44" spans="1:32">
      <c r="A44" s="16">
        <v>2019</v>
      </c>
      <c r="C44" s="38">
        <v>28302.600000000002</v>
      </c>
      <c r="D44" s="38">
        <v>28302.600000000002</v>
      </c>
      <c r="E44" s="70">
        <v>3262.95</v>
      </c>
      <c r="F44" s="70">
        <v>4113.9799999999996</v>
      </c>
      <c r="G44" s="70">
        <v>6697.25</v>
      </c>
      <c r="H44">
        <f t="shared" si="11"/>
        <v>3381.8813232688835</v>
      </c>
      <c r="I44">
        <f t="shared" si="16"/>
        <v>4263.9305310537156</v>
      </c>
      <c r="J44">
        <f t="shared" si="17"/>
        <v>6941.3581857713207</v>
      </c>
      <c r="M44" s="16">
        <v>2019</v>
      </c>
      <c r="N44" s="99">
        <f t="shared" si="2"/>
        <v>-3.2212505933923836E-2</v>
      </c>
      <c r="O44" s="99">
        <f t="shared" si="3"/>
        <v>-5.3924658574172465E-3</v>
      </c>
      <c r="P44" s="99">
        <f t="shared" si="4"/>
        <v>5.100040301176649E-2</v>
      </c>
      <c r="Q44" s="99" t="e">
        <f t="shared" si="5"/>
        <v>#NUM!</v>
      </c>
      <c r="R44" s="99" t="e">
        <f t="shared" si="6"/>
        <v>#NUM!</v>
      </c>
      <c r="S44" s="99">
        <f t="shared" si="7"/>
        <v>1.6161180669336966E-3</v>
      </c>
      <c r="T44" s="16">
        <v>2019</v>
      </c>
      <c r="U44" s="30">
        <f t="shared" si="13"/>
        <v>-2.2080582627721723E-2</v>
      </c>
      <c r="V44" s="30">
        <f t="shared" si="14"/>
        <v>-3.7307957289249849E-3</v>
      </c>
      <c r="W44" s="30">
        <f t="shared" si="15"/>
        <v>3.5983052958186601E-2</v>
      </c>
      <c r="X44" s="30"/>
      <c r="Y44" s="30"/>
      <c r="Z44" s="30">
        <f t="shared" si="9"/>
        <v>1.1208353485225864E-3</v>
      </c>
      <c r="AA44" s="61">
        <v>-0.10826702038105052</v>
      </c>
      <c r="AB44" s="61">
        <v>-0.10358291086189964</v>
      </c>
      <c r="AC44" s="61">
        <v>-0.1253359699242006</v>
      </c>
      <c r="AD44" s="61">
        <v>-0.12560540262230591</v>
      </c>
      <c r="AE44" s="61">
        <v>-0.12497581320570961</v>
      </c>
      <c r="AF44" s="61">
        <v>-0.12717960173116205</v>
      </c>
    </row>
    <row r="45" spans="1:32">
      <c r="A45" s="16">
        <v>2020</v>
      </c>
      <c r="C45" s="38">
        <v>34370.953000000001</v>
      </c>
      <c r="D45" s="38">
        <v>34370.953000000001</v>
      </c>
      <c r="E45" s="70">
        <v>2576.9499999999998</v>
      </c>
      <c r="F45" s="70">
        <v>3483.15</v>
      </c>
      <c r="G45" s="70">
        <v>7851.67</v>
      </c>
      <c r="H45">
        <f t="shared" si="11"/>
        <v>2670.8772969238726</v>
      </c>
      <c r="I45">
        <f t="shared" si="16"/>
        <v>3610.1073970315242</v>
      </c>
      <c r="J45">
        <f t="shared" si="17"/>
        <v>8137.85566112585</v>
      </c>
      <c r="M45" s="16">
        <v>2020</v>
      </c>
      <c r="N45" s="99">
        <f t="shared" si="2"/>
        <v>-5.8217470508931592E-2</v>
      </c>
      <c r="O45" s="99">
        <f t="shared" si="3"/>
        <v>-2.4113058491986996E-2</v>
      </c>
      <c r="P45" s="99">
        <f t="shared" si="4"/>
        <v>6.7877944452282873E-2</v>
      </c>
      <c r="Q45" s="99" t="e">
        <f t="shared" si="5"/>
        <v>#NUM!</v>
      </c>
      <c r="R45" s="99" t="e">
        <f t="shared" si="6"/>
        <v>#NUM!</v>
      </c>
      <c r="S45" s="99">
        <f t="shared" si="7"/>
        <v>1.6366293437299667E-3</v>
      </c>
      <c r="T45" s="16">
        <v>2020</v>
      </c>
      <c r="U45" s="30">
        <f t="shared" si="13"/>
        <v>-3.954992431018034E-2</v>
      </c>
      <c r="V45" s="30">
        <f t="shared" si="14"/>
        <v>-1.6574996249466789E-2</v>
      </c>
      <c r="W45" s="30">
        <f t="shared" si="15"/>
        <v>4.8173793685465149E-2</v>
      </c>
      <c r="X45" s="30"/>
      <c r="Y45" s="30"/>
      <c r="Z45" s="30">
        <f t="shared" si="9"/>
        <v>1.1350687186737485E-3</v>
      </c>
      <c r="AA45" s="61">
        <v>-0.10834156909616433</v>
      </c>
      <c r="AB45" s="61">
        <v>-0.1041591384309547</v>
      </c>
      <c r="AC45" s="61">
        <v>-0.12675608294745211</v>
      </c>
      <c r="AD45" s="61">
        <v>-0.12746286401682805</v>
      </c>
      <c r="AE45" s="61">
        <v>-0.12700397060265944</v>
      </c>
      <c r="AF45" s="61">
        <v>-0.12882598804924128</v>
      </c>
    </row>
    <row r="46" spans="1:32">
      <c r="A46" s="16">
        <v>2021</v>
      </c>
      <c r="C46" s="38">
        <v>54258.58</v>
      </c>
      <c r="D46" s="38">
        <v>54258.58</v>
      </c>
      <c r="E46" s="70">
        <v>2182.71</v>
      </c>
      <c r="F46" s="70">
        <v>3052.42</v>
      </c>
      <c r="G46" s="70">
        <v>6095.68</v>
      </c>
      <c r="H46">
        <f t="shared" si="11"/>
        <v>2262.2676360692699</v>
      </c>
      <c r="I46">
        <f t="shared" si="16"/>
        <v>3163.6777115102609</v>
      </c>
      <c r="J46">
        <f t="shared" si="17"/>
        <v>6317.861550015682</v>
      </c>
      <c r="M46" s="16">
        <v>2021</v>
      </c>
      <c r="N46" s="99">
        <f t="shared" si="2"/>
        <v>-7.3225970330805704E-2</v>
      </c>
      <c r="O46" s="99">
        <f t="shared" si="3"/>
        <v>-3.7134207386109126E-2</v>
      </c>
      <c r="P46" s="99">
        <f t="shared" si="4"/>
        <v>3.7299688614770558E-2</v>
      </c>
      <c r="Q46" s="99" t="e">
        <f t="shared" si="5"/>
        <v>#NUM!</v>
      </c>
      <c r="R46" s="99" t="e">
        <f t="shared" si="6"/>
        <v>#NUM!</v>
      </c>
      <c r="S46" s="99">
        <f t="shared" si="7"/>
        <v>1.6094798741059487E-3</v>
      </c>
      <c r="T46" s="16">
        <v>2021</v>
      </c>
      <c r="U46" s="30">
        <f t="shared" si="13"/>
        <v>-4.9489789507736415E-2</v>
      </c>
      <c r="V46" s="30">
        <f t="shared" si="14"/>
        <v>-2.5411034923292886E-2</v>
      </c>
      <c r="W46" s="30">
        <f t="shared" si="15"/>
        <v>2.6191292189512216E-2</v>
      </c>
      <c r="X46" s="30"/>
      <c r="Y46" s="30"/>
      <c r="Z46" s="30">
        <f t="shared" si="9"/>
        <v>1.1162289572399509E-3</v>
      </c>
      <c r="AA46" s="61">
        <v>-0.10937912461720167</v>
      </c>
      <c r="AB46" s="61">
        <v>-0.10406235424964727</v>
      </c>
      <c r="AC46" s="61">
        <v>-0.12844282447065025</v>
      </c>
      <c r="AD46" s="61">
        <v>-0.12910395203108282</v>
      </c>
      <c r="AE46" s="61">
        <v>-0.12944749915448217</v>
      </c>
      <c r="AF46" s="61">
        <v>-0.1309905668529181</v>
      </c>
    </row>
    <row r="47" spans="1:32">
      <c r="A47" s="16">
        <v>2022</v>
      </c>
      <c r="C47" s="38">
        <v>63200.381999999998</v>
      </c>
      <c r="D47" s="38">
        <v>63200.381999999998</v>
      </c>
      <c r="E47" s="70">
        <v>2197.38</v>
      </c>
      <c r="F47" s="70">
        <v>3461.47</v>
      </c>
      <c r="G47" s="70">
        <v>7230.53</v>
      </c>
      <c r="H47">
        <f t="shared" si="11"/>
        <v>2277.472343163266</v>
      </c>
      <c r="I47">
        <f t="shared" si="16"/>
        <v>3587.6371823213785</v>
      </c>
      <c r="J47">
        <f t="shared" si="17"/>
        <v>7494.0757180880364</v>
      </c>
      <c r="M47" s="16">
        <v>2022</v>
      </c>
      <c r="N47" s="99">
        <f t="shared" si="2"/>
        <v>-7.1333986662515364E-2</v>
      </c>
      <c r="O47" s="99">
        <f t="shared" si="3"/>
        <v>-2.3219055442825265E-2</v>
      </c>
      <c r="P47" s="99">
        <f t="shared" si="4"/>
        <v>5.4774382444035971E-2</v>
      </c>
      <c r="Q47" s="99" t="e">
        <f t="shared" si="5"/>
        <v>#NUM!</v>
      </c>
      <c r="R47" s="99" t="e">
        <f t="shared" si="6"/>
        <v>#NUM!</v>
      </c>
      <c r="S47" s="99">
        <f t="shared" si="7"/>
        <v>1.6358607228755453E-3</v>
      </c>
      <c r="T47" s="16">
        <v>2022</v>
      </c>
      <c r="U47" s="30">
        <f>-(1-2^N47)</f>
        <v>-4.8242450702091766E-2</v>
      </c>
      <c r="V47" s="30">
        <f t="shared" si="14"/>
        <v>-1.5965402823207131E-2</v>
      </c>
      <c r="W47" s="30">
        <f t="shared" si="15"/>
        <v>3.869665280125667E-2</v>
      </c>
      <c r="X47" s="30"/>
      <c r="Y47" s="30"/>
      <c r="Z47" s="30">
        <f t="shared" si="9"/>
        <v>1.1345353467100416E-3</v>
      </c>
      <c r="AA47" s="61">
        <v>-0.11448663725991004</v>
      </c>
      <c r="AB47" s="61">
        <v>-0.10672443206072824</v>
      </c>
      <c r="AC47" s="61">
        <v>-0.13124526921334112</v>
      </c>
      <c r="AD47" s="61">
        <v>-0.13186774306079763</v>
      </c>
      <c r="AE47" s="61">
        <v>-0.13159013078896142</v>
      </c>
      <c r="AF47" s="61">
        <v>-0.13294258982282914</v>
      </c>
    </row>
    <row r="48" spans="1:32">
      <c r="A48" s="16">
        <v>2023</v>
      </c>
      <c r="C48" s="38"/>
      <c r="D48" s="38"/>
      <c r="E48" s="70"/>
      <c r="F48" s="70"/>
      <c r="G48" s="70"/>
      <c r="M48" s="16">
        <v>2023</v>
      </c>
      <c r="T48" s="16">
        <v>2023</v>
      </c>
      <c r="U48" s="30"/>
      <c r="V48" s="30"/>
      <c r="W48" s="30"/>
      <c r="X48" s="30"/>
      <c r="Y48" s="30"/>
      <c r="Z48" s="30"/>
      <c r="AA48" s="61">
        <v>-0.1139182804420209</v>
      </c>
      <c r="AB48" s="61">
        <v>-0.10634877351016125</v>
      </c>
      <c r="AC48" s="61">
        <v>-0.13162418398229747</v>
      </c>
      <c r="AD48" s="61">
        <v>-0.13222886476789908</v>
      </c>
      <c r="AE48" s="61">
        <v>-0.1326780788243519</v>
      </c>
      <c r="AF48" s="61">
        <v>-0.13384555429223</v>
      </c>
    </row>
    <row r="49" spans="1:33">
      <c r="A49" s="16"/>
      <c r="C49" s="38"/>
      <c r="D49" s="38"/>
      <c r="E49" s="70"/>
      <c r="F49" s="70"/>
      <c r="G49" s="70"/>
      <c r="W49" s="61">
        <f>AVERAGE(U47:W47)</f>
        <v>-8.5037335746807417E-3</v>
      </c>
    </row>
    <row r="50" spans="1:33">
      <c r="A50" s="16"/>
      <c r="C50" s="38"/>
      <c r="D50" s="38"/>
      <c r="E50" s="70"/>
      <c r="F50" s="70"/>
      <c r="G50" s="70"/>
      <c r="U50" s="60"/>
      <c r="V50" s="60" t="s">
        <v>1042</v>
      </c>
      <c r="W50" s="60"/>
      <c r="X50" s="60" t="s">
        <v>1043</v>
      </c>
      <c r="AA50" s="39"/>
      <c r="AB50" s="39" t="s">
        <v>1042</v>
      </c>
      <c r="AC50" s="39"/>
      <c r="AD50" s="39" t="s">
        <v>1043</v>
      </c>
    </row>
    <row r="51" spans="1:33">
      <c r="A51" s="16"/>
      <c r="C51" s="38"/>
      <c r="D51" s="38"/>
      <c r="E51" s="70"/>
      <c r="F51" s="70"/>
      <c r="G51" s="70"/>
      <c r="U51" s="60" t="s">
        <v>1044</v>
      </c>
      <c r="V51" s="32" cm="1">
        <f t="array" ref="V51">AVERAGE(IF(ISBLANK(U4:Y47),"",U4:Y47))</f>
        <v>-1.8828366376395976E-2</v>
      </c>
      <c r="W51" s="60"/>
      <c r="X51" s="172" cm="1">
        <f t="array" ref="X51">AVERAGE(IF(ISBLANK(U35:Y47),"",U35:Y47))</f>
        <v>-5.6339243213361179E-4</v>
      </c>
      <c r="Y51" s="30" cm="1">
        <f t="array" ref="Y51">AVERAGE(IF(ISERROR(Y19:Y47),"",Y19:Y47))</f>
        <v>-3.698389939023488E-2</v>
      </c>
      <c r="AA51" s="39" t="s">
        <v>1044</v>
      </c>
      <c r="AB51" s="171" cm="1">
        <f t="array" ref="AB51">AVERAGE(IF(ISERROR(AA2:AF46),"",AA2:AF46))</f>
        <v>-9.6627822712335554E-2</v>
      </c>
      <c r="AC51" s="39"/>
      <c r="AD51" s="171" cm="1">
        <f t="array" ref="AD51">AVERAGE(IF(ISERROR(AA33:AF46),"",AA33:AF46))</f>
        <v>-0.10821813061702501</v>
      </c>
    </row>
    <row r="52" spans="1:33">
      <c r="U52" s="60" t="s">
        <v>1045</v>
      </c>
      <c r="V52" s="32" cm="1">
        <f t="array" ref="V52">MEDIAN(IF(ISBLANK(U4:Y47),"",U4:Y47))</f>
        <v>-2.1296428459257666E-2</v>
      </c>
      <c r="W52" s="60"/>
      <c r="X52" s="172" cm="1">
        <f t="array" ref="X52">MEDIAN(IF(ISBLANK(U35:AA47),"",U35:AA47))</f>
        <v>-1.0478677223217436E-2</v>
      </c>
      <c r="AA52" s="39" t="s">
        <v>1045</v>
      </c>
      <c r="AB52" s="171" cm="1">
        <f t="array" ref="AB52">MEDIAN(IF(ISERROR(AA2:AF46),"",AA2:AF46))</f>
        <v>-0.10413116022134322</v>
      </c>
      <c r="AC52" s="39"/>
      <c r="AD52" s="171" cm="1">
        <f t="array" ref="AD52">MEDIAN(IF(ISERROR(AA33:AF46),"",AA33:AF46))</f>
        <v>-0.10830429473860742</v>
      </c>
    </row>
    <row r="53" spans="1:33">
      <c r="B53" t="s">
        <v>193</v>
      </c>
      <c r="C53" t="s">
        <v>196</v>
      </c>
      <c r="U53" s="60" t="s">
        <v>1046</v>
      </c>
      <c r="V53" s="32" cm="1">
        <f t="array" ref="V53">STDEV(IF(ISBLANK(U4:Y47),"",U4:Y47))</f>
        <v>5.4301361715902566E-2</v>
      </c>
      <c r="W53" s="60"/>
      <c r="X53" s="172" cm="1">
        <f t="array" ref="X53">STDEV(IF(ISBLANK(U35:AA47),"",U35:AA47))</f>
        <v>4.8713814761200368E-2</v>
      </c>
      <c r="AA53" s="39" t="s">
        <v>1046</v>
      </c>
      <c r="AB53" s="171" cm="1">
        <f t="array" ref="AB53">STDEV(IF(ISERROR(AA2:AF46),"",AA2:AF46))</f>
        <v>2.6140651860960228E-2</v>
      </c>
      <c r="AC53" s="39"/>
      <c r="AD53" s="171" cm="1">
        <f t="array" ref="AD53">STDEV(IF(ISERROR(AA33:AF46),"",AA33:AF46))</f>
        <v>1.340236706364613E-2</v>
      </c>
    </row>
    <row r="54" spans="1:33">
      <c r="B54" t="s">
        <v>194</v>
      </c>
      <c r="C54" t="s">
        <v>40</v>
      </c>
      <c r="U54" s="60" t="s">
        <v>1047</v>
      </c>
      <c r="V54" s="32" cm="1">
        <f t="array" ref="V54">MIN(IF(ISBLANK(U4:Y47),"",U4:Y47))</f>
        <v>-0.20251680981659548</v>
      </c>
      <c r="W54" s="60"/>
      <c r="X54" s="172" cm="1">
        <f t="array" ref="X54">MIN(IF(ISBLANK(U35:AA47),"",U35:AA47))</f>
        <v>-0.11448663725991004</v>
      </c>
      <c r="AA54" s="39" t="s">
        <v>1047</v>
      </c>
      <c r="AB54" s="171" cm="1">
        <f t="array" ref="AB54">MAX(IF(ISERROR(AA2:AF46),"",AA2:AF46))</f>
        <v>0</v>
      </c>
      <c r="AC54" s="39"/>
      <c r="AD54" s="171" cm="1">
        <f t="array" ref="AD54">MAX(IF(ISERROR(AA33:AF46),"",AA33:AF46))</f>
        <v>-7.373440264499298E-2</v>
      </c>
    </row>
    <row r="55" spans="1:33">
      <c r="U55" s="60" t="s">
        <v>1048</v>
      </c>
      <c r="V55" s="32" cm="1">
        <f t="array" ref="V55">MAX(IF(ISBLANK(U4:Y47),"",U4:Y47))</f>
        <v>0.10173121249299011</v>
      </c>
      <c r="W55" s="60"/>
      <c r="X55" s="172" cm="1">
        <f t="array" ref="X55">MAX(IF(ISBLANK(U35:AA47),"",U35:AA47))</f>
        <v>0.10173121249299011</v>
      </c>
      <c r="AA55" s="39" t="s">
        <v>1048</v>
      </c>
      <c r="AB55" s="171" cm="1">
        <f t="array" ref="AB55">MIN(IF(ISERROR(AA2:AF46),"",AA2:AF46))</f>
        <v>-0.1309905668529181</v>
      </c>
      <c r="AC55" s="39"/>
      <c r="AD55" s="171" cm="1">
        <f t="array" ref="AD55">MIN(IF(ISERROR(AA33:AF46),"",AA33:AF46))</f>
        <v>-0.1309905668529181</v>
      </c>
    </row>
    <row r="56" spans="1:33">
      <c r="B56" t="s">
        <v>205</v>
      </c>
    </row>
    <row r="57" spans="1:33">
      <c r="B57" t="s">
        <v>206</v>
      </c>
      <c r="U57" s="60"/>
      <c r="V57" s="60" t="s">
        <v>1042</v>
      </c>
      <c r="W57" s="60"/>
      <c r="X57" s="60" t="s">
        <v>1043</v>
      </c>
    </row>
    <row r="58" spans="1:33">
      <c r="U58" s="60" t="s">
        <v>1044</v>
      </c>
      <c r="V58" s="32" cm="1">
        <f t="array" ref="V58">AVERAGE(IF(ISBLANK(Y4:Y47),"",Y4:Y47))</f>
        <v>-5.1073003919848169E-2</v>
      </c>
      <c r="W58" s="60"/>
      <c r="X58" s="172" cm="1">
        <f t="array" ref="X58">AVERAGE(IF(ISBLANK(Y35:Y47),"",Y35:Y47))</f>
        <v>-3.5983625977450161E-2</v>
      </c>
    </row>
    <row r="59" spans="1:33">
      <c r="A59" t="s">
        <v>207</v>
      </c>
      <c r="U59" s="60" t="s">
        <v>1045</v>
      </c>
      <c r="V59" s="32" cm="1">
        <f t="array" ref="V59">MEDIAN(IF(ISBLANK(Y4:Y47),"",Y4:Y47))</f>
        <v>-4.0731095872908019E-2</v>
      </c>
      <c r="W59" s="60"/>
      <c r="X59" s="172" cm="1">
        <f t="array" ref="X59">MEDIAN(IF(ISBLANK(Y35:Y47),"",Y35:Y47))</f>
        <v>-2.7765065296407543E-2</v>
      </c>
    </row>
    <row r="60" spans="1:33">
      <c r="U60" s="60" t="s">
        <v>1046</v>
      </c>
      <c r="V60" s="32" cm="1">
        <f t="array" ref="V60">STDEV(IF(ISBLANK(Y4:Y47),"",Y4:Y47))</f>
        <v>4.9169042691967521E-2</v>
      </c>
      <c r="W60" s="60"/>
      <c r="X60" s="172" cm="1">
        <f t="array" ref="X60">STDEV(IF(ISBLANK(Y35:Y47),"",Y35:Y47))</f>
        <v>2.0659795690653116E-2</v>
      </c>
      <c r="AE60" s="9" t="s">
        <v>1</v>
      </c>
      <c r="AF60" s="9" t="s">
        <v>52</v>
      </c>
      <c r="AG60" s="9" t="s">
        <v>33</v>
      </c>
    </row>
    <row r="61" spans="1:33">
      <c r="A61" t="s">
        <v>208</v>
      </c>
      <c r="B61" t="s">
        <v>209</v>
      </c>
      <c r="C61" t="s">
        <v>210</v>
      </c>
      <c r="E61" t="s">
        <v>211</v>
      </c>
      <c r="F61" t="s">
        <v>212</v>
      </c>
      <c r="G61" t="s">
        <v>213</v>
      </c>
      <c r="H61" t="s">
        <v>214</v>
      </c>
      <c r="I61" t="s">
        <v>215</v>
      </c>
      <c r="J61" t="s">
        <v>216</v>
      </c>
      <c r="M61" t="s">
        <v>219</v>
      </c>
      <c r="U61" s="60" t="s">
        <v>1047</v>
      </c>
      <c r="V61" s="32" cm="1">
        <f t="array" ref="V61">MIN(IF(ISBLANK(Y4:Y47),"",Y4:Y47))</f>
        <v>-0.20251680981659548</v>
      </c>
      <c r="W61" s="60"/>
      <c r="X61" s="172" cm="1">
        <f t="array" ref="X61">MIN(IF(ISBLANK(Y35:Y47),"",Y35:Y47))</f>
        <v>-7.5580598606421301E-2</v>
      </c>
      <c r="AA61" t="s">
        <v>220</v>
      </c>
      <c r="AE61" s="9">
        <v>2018</v>
      </c>
      <c r="AF61" s="24">
        <v>5062.6244216859996</v>
      </c>
      <c r="AG61" s="24">
        <v>1958</v>
      </c>
    </row>
    <row r="62" spans="1:33">
      <c r="C62">
        <v>1991</v>
      </c>
      <c r="E62">
        <v>5</v>
      </c>
      <c r="F62">
        <v>11.2</v>
      </c>
      <c r="I62">
        <f>F62/E62</f>
        <v>2.2399999999999998</v>
      </c>
      <c r="J62">
        <f>I62*$L$88/L62</f>
        <v>4.4673221334203221</v>
      </c>
      <c r="K62" s="66">
        <v>33239</v>
      </c>
      <c r="L62" s="67">
        <v>61.31</v>
      </c>
      <c r="M62">
        <f>J62*1000</f>
        <v>4467.3221334203217</v>
      </c>
      <c r="N62" s="67"/>
      <c r="O62">
        <v>1991</v>
      </c>
      <c r="P62">
        <v>4467.3221334203199</v>
      </c>
      <c r="U62" s="60" t="s">
        <v>1048</v>
      </c>
      <c r="V62" s="32" cm="1">
        <f t="array" ref="V62">MAX(IF(ISBLANK(Y4:Y47),"",Y4:Y47))</f>
        <v>3.9405059830870393E-3</v>
      </c>
      <c r="W62" s="60"/>
      <c r="X62" s="172" cm="1">
        <f t="array" ref="X62">MAX(IF(ISBLANK(Y35:Y47),"",Y35:Y47))</f>
        <v>-4.9919516232277417E-3</v>
      </c>
      <c r="AA62">
        <f>MIN( P62:S62)</f>
        <v>4467.3221334203199</v>
      </c>
      <c r="AE62" s="9">
        <v>2017</v>
      </c>
      <c r="AF62" s="24">
        <v>5990.8058620909997</v>
      </c>
      <c r="AG62" s="24">
        <v>2052.088097591</v>
      </c>
    </row>
    <row r="63" spans="1:33">
      <c r="C63">
        <v>1994</v>
      </c>
      <c r="E63">
        <v>2</v>
      </c>
      <c r="F63">
        <v>4.8</v>
      </c>
      <c r="I63">
        <f t="shared" ref="I63:I86" si="18">F63/E63</f>
        <v>2.4</v>
      </c>
      <c r="J63">
        <f t="shared" ref="J63:J87" si="19">I63*$L$88/L63</f>
        <v>4.4758587029467396</v>
      </c>
      <c r="K63" s="66">
        <v>34335</v>
      </c>
      <c r="L63" s="67">
        <v>65.563999999999993</v>
      </c>
      <c r="M63">
        <f t="shared" ref="M63:M87" si="20">J63*1000</f>
        <v>4475.8587029467399</v>
      </c>
      <c r="N63" s="67"/>
      <c r="O63">
        <f>O62+1</f>
        <v>1992</v>
      </c>
      <c r="AA63">
        <f t="shared" ref="AA63:AA87" si="21">MIN( P63:S63)</f>
        <v>0</v>
      </c>
      <c r="AE63" s="9">
        <v>2016</v>
      </c>
      <c r="AF63" s="24">
        <v>6480.1189040440004</v>
      </c>
      <c r="AG63" s="24">
        <v>2786.5621069550002</v>
      </c>
    </row>
    <row r="64" spans="1:33">
      <c r="C64">
        <v>1995</v>
      </c>
      <c r="E64">
        <v>5</v>
      </c>
      <c r="F64">
        <v>11.2</v>
      </c>
      <c r="I64">
        <f t="shared" si="18"/>
        <v>2.2399999999999998</v>
      </c>
      <c r="J64">
        <f t="shared" si="19"/>
        <v>4.0916583755359355</v>
      </c>
      <c r="K64" s="66">
        <v>34700</v>
      </c>
      <c r="L64" s="67">
        <v>66.938999999999993</v>
      </c>
      <c r="M64">
        <f t="shared" si="20"/>
        <v>4091.6583755359356</v>
      </c>
      <c r="N64" s="67"/>
      <c r="O64">
        <f t="shared" ref="O64:O87" si="22">O63+1</f>
        <v>1993</v>
      </c>
      <c r="AA64">
        <f t="shared" si="21"/>
        <v>0</v>
      </c>
      <c r="AE64" s="9">
        <v>2015</v>
      </c>
      <c r="AF64" s="24">
        <v>6136</v>
      </c>
      <c r="AG64" s="24">
        <v>2698</v>
      </c>
    </row>
    <row r="65" spans="3:33">
      <c r="C65">
        <v>1996</v>
      </c>
      <c r="E65">
        <v>11</v>
      </c>
      <c r="F65">
        <v>28.6</v>
      </c>
      <c r="I65">
        <f t="shared" si="18"/>
        <v>2.6</v>
      </c>
      <c r="J65">
        <f t="shared" si="19"/>
        <v>4.6638958981280441</v>
      </c>
      <c r="K65" s="66">
        <v>35065</v>
      </c>
      <c r="L65" s="67">
        <v>68.164000000000001</v>
      </c>
      <c r="M65">
        <f t="shared" si="20"/>
        <v>4663.8958981280439</v>
      </c>
      <c r="N65" s="67"/>
      <c r="O65">
        <f t="shared" si="22"/>
        <v>1994</v>
      </c>
      <c r="P65">
        <v>4475.8587029467399</v>
      </c>
      <c r="AA65">
        <f t="shared" si="21"/>
        <v>4475.8587029467399</v>
      </c>
      <c r="AE65" s="9">
        <v>2014</v>
      </c>
      <c r="AF65" s="24">
        <v>5114.0779580569997</v>
      </c>
      <c r="AG65" s="24">
        <v>2115.228416552</v>
      </c>
    </row>
    <row r="66" spans="3:33">
      <c r="C66">
        <v>1997</v>
      </c>
      <c r="E66">
        <v>3</v>
      </c>
      <c r="F66">
        <v>4.8</v>
      </c>
      <c r="I66">
        <f t="shared" si="18"/>
        <v>1.5999999999999999</v>
      </c>
      <c r="J66">
        <f t="shared" si="19"/>
        <v>2.8214133256417644</v>
      </c>
      <c r="K66" s="66">
        <v>35431</v>
      </c>
      <c r="L66" s="67">
        <v>69.34</v>
      </c>
      <c r="M66">
        <f t="shared" si="20"/>
        <v>2821.4133256417645</v>
      </c>
      <c r="N66" s="67"/>
      <c r="O66">
        <f t="shared" si="22"/>
        <v>1995</v>
      </c>
      <c r="P66">
        <v>4091.6583755359356</v>
      </c>
      <c r="AA66">
        <f t="shared" si="21"/>
        <v>4091.6583755359356</v>
      </c>
      <c r="AE66" s="9">
        <v>2013</v>
      </c>
      <c r="AF66" s="24">
        <v>6589.079334004</v>
      </c>
      <c r="AG66" s="24">
        <v>2721.992963274</v>
      </c>
    </row>
    <row r="67" spans="3:33">
      <c r="C67">
        <v>2000</v>
      </c>
      <c r="E67">
        <v>4</v>
      </c>
      <c r="F67">
        <v>7</v>
      </c>
      <c r="I67">
        <f t="shared" si="18"/>
        <v>1.75</v>
      </c>
      <c r="J67">
        <f t="shared" si="19"/>
        <v>2.9424073870355603</v>
      </c>
      <c r="K67" s="66">
        <v>36526</v>
      </c>
      <c r="L67" s="67">
        <v>72.721999999999994</v>
      </c>
      <c r="M67">
        <f t="shared" si="20"/>
        <v>2942.4073870355601</v>
      </c>
      <c r="N67" s="67"/>
      <c r="O67">
        <f t="shared" si="22"/>
        <v>1996</v>
      </c>
      <c r="P67">
        <v>4663.8958981280439</v>
      </c>
      <c r="AA67">
        <f t="shared" si="21"/>
        <v>4663.8958981280439</v>
      </c>
      <c r="AE67" s="9">
        <v>2012</v>
      </c>
      <c r="AF67" s="24">
        <v>5426.834747758</v>
      </c>
      <c r="AG67" s="24">
        <v>3413.0845792280002</v>
      </c>
    </row>
    <row r="68" spans="3:33">
      <c r="C68">
        <v>2001</v>
      </c>
      <c r="E68">
        <v>40</v>
      </c>
      <c r="F68">
        <v>53</v>
      </c>
      <c r="I68">
        <f t="shared" si="18"/>
        <v>1.325</v>
      </c>
      <c r="J68">
        <f t="shared" si="19"/>
        <v>2.1787483189887036</v>
      </c>
      <c r="K68" s="66">
        <v>36892</v>
      </c>
      <c r="L68" s="67">
        <v>74.36</v>
      </c>
      <c r="M68">
        <f t="shared" si="20"/>
        <v>2178.7483189887034</v>
      </c>
      <c r="N68" s="67"/>
      <c r="O68">
        <f t="shared" si="22"/>
        <v>1997</v>
      </c>
      <c r="P68">
        <v>2821.4133256417645</v>
      </c>
      <c r="AA68">
        <f t="shared" si="21"/>
        <v>2821.4133256417645</v>
      </c>
      <c r="AE68" s="9">
        <v>2011</v>
      </c>
      <c r="AF68" s="24">
        <v>6423.6209033240002</v>
      </c>
      <c r="AG68" s="24">
        <v>2742.170820674</v>
      </c>
    </row>
    <row r="69" spans="3:33">
      <c r="C69">
        <v>2001</v>
      </c>
      <c r="E69">
        <v>10</v>
      </c>
      <c r="F69">
        <v>14</v>
      </c>
      <c r="I69">
        <f t="shared" si="18"/>
        <v>1.4</v>
      </c>
      <c r="J69">
        <f t="shared" si="19"/>
        <v>2.3020736955352339</v>
      </c>
      <c r="K69" s="66">
        <v>36892</v>
      </c>
      <c r="L69" s="67">
        <v>74.36</v>
      </c>
      <c r="M69">
        <f t="shared" si="20"/>
        <v>2302.073695535234</v>
      </c>
      <c r="N69" s="67"/>
      <c r="O69">
        <f t="shared" si="22"/>
        <v>1998</v>
      </c>
      <c r="AA69">
        <f t="shared" si="21"/>
        <v>0</v>
      </c>
      <c r="AE69" s="9">
        <v>2010</v>
      </c>
      <c r="AF69" s="24">
        <v>5801.1340025299996</v>
      </c>
      <c r="AG69" s="24">
        <v>1734.2868435390001</v>
      </c>
    </row>
    <row r="70" spans="3:33">
      <c r="C70">
        <v>2001</v>
      </c>
      <c r="E70">
        <v>10</v>
      </c>
      <c r="F70">
        <v>18</v>
      </c>
      <c r="I70">
        <f t="shared" si="18"/>
        <v>1.8</v>
      </c>
      <c r="J70">
        <f t="shared" si="19"/>
        <v>2.9598090371167292</v>
      </c>
      <c r="K70" s="66">
        <v>36892</v>
      </c>
      <c r="L70" s="67">
        <v>74.36</v>
      </c>
      <c r="M70">
        <f t="shared" si="20"/>
        <v>2959.8090371167291</v>
      </c>
      <c r="N70" s="67"/>
      <c r="O70">
        <f t="shared" si="22"/>
        <v>1999</v>
      </c>
      <c r="AA70">
        <f t="shared" si="21"/>
        <v>0</v>
      </c>
      <c r="AE70" s="9">
        <v>2009</v>
      </c>
      <c r="AF70" s="24">
        <v>6592.1060126140001</v>
      </c>
      <c r="AG70" s="24">
        <v>3179.0214333869999</v>
      </c>
    </row>
    <row r="71" spans="3:33">
      <c r="C71">
        <v>2002</v>
      </c>
      <c r="E71">
        <v>160</v>
      </c>
      <c r="F71">
        <v>500</v>
      </c>
      <c r="I71">
        <f t="shared" si="18"/>
        <v>3.125</v>
      </c>
      <c r="J71">
        <f t="shared" si="19"/>
        <v>5.059963252333973</v>
      </c>
      <c r="K71" s="66">
        <v>37257</v>
      </c>
      <c r="L71" s="67">
        <v>75.515000000000001</v>
      </c>
      <c r="M71">
        <f t="shared" si="20"/>
        <v>5059.9632523339733</v>
      </c>
      <c r="N71" s="67"/>
      <c r="O71">
        <f t="shared" si="22"/>
        <v>2000</v>
      </c>
      <c r="P71">
        <v>2942.4073870355601</v>
      </c>
      <c r="AA71">
        <f t="shared" si="21"/>
        <v>2942.4073870355601</v>
      </c>
      <c r="AE71" s="9">
        <v>2008</v>
      </c>
      <c r="AF71" s="24">
        <v>5148.3803156370004</v>
      </c>
      <c r="AG71" s="24">
        <v>2688.6994985639999</v>
      </c>
    </row>
    <row r="72" spans="3:33">
      <c r="C72">
        <v>2003</v>
      </c>
      <c r="E72">
        <v>158</v>
      </c>
      <c r="F72">
        <v>373</v>
      </c>
      <c r="I72">
        <f t="shared" si="18"/>
        <v>2.3607594936708862</v>
      </c>
      <c r="J72">
        <f t="shared" si="19"/>
        <v>3.7485020072412572</v>
      </c>
      <c r="K72" s="66">
        <v>37622</v>
      </c>
      <c r="L72" s="67">
        <v>77.006</v>
      </c>
      <c r="M72">
        <f t="shared" si="20"/>
        <v>3748.5020072412572</v>
      </c>
      <c r="N72" s="67"/>
      <c r="O72">
        <f t="shared" si="22"/>
        <v>2001</v>
      </c>
      <c r="P72">
        <v>2178.7483189887034</v>
      </c>
      <c r="Q72">
        <v>2302.073695535234</v>
      </c>
      <c r="R72">
        <v>2959.8090371167291</v>
      </c>
      <c r="AA72">
        <f t="shared" si="21"/>
        <v>2178.7483189887034</v>
      </c>
      <c r="AE72" s="9">
        <v>2007</v>
      </c>
      <c r="AF72" s="24">
        <v>6470.0299753440004</v>
      </c>
      <c r="AG72" s="24">
        <v>2597.8991402639999</v>
      </c>
    </row>
    <row r="73" spans="3:33">
      <c r="C73">
        <v>2003</v>
      </c>
      <c r="E73">
        <v>23</v>
      </c>
      <c r="F73">
        <v>52</v>
      </c>
      <c r="I73">
        <f t="shared" si="18"/>
        <v>2.2608695652173911</v>
      </c>
      <c r="J73">
        <f t="shared" si="19"/>
        <v>3.589893051811885</v>
      </c>
      <c r="K73" s="66">
        <v>37622</v>
      </c>
      <c r="L73" s="67">
        <v>77.006</v>
      </c>
      <c r="M73">
        <f t="shared" si="20"/>
        <v>3589.893051811885</v>
      </c>
      <c r="N73" s="67"/>
      <c r="O73">
        <f t="shared" si="22"/>
        <v>2002</v>
      </c>
      <c r="P73">
        <v>5059.9632523339733</v>
      </c>
      <c r="AA73">
        <f t="shared" si="21"/>
        <v>5059.9632523339733</v>
      </c>
      <c r="AE73" s="9">
        <v>2006</v>
      </c>
      <c r="AF73" s="24">
        <v>3440.3246867180001</v>
      </c>
      <c r="AG73" s="24">
        <v>2603.9524974840001</v>
      </c>
    </row>
    <row r="74" spans="3:33">
      <c r="C74">
        <v>2003</v>
      </c>
      <c r="E74">
        <v>60</v>
      </c>
      <c r="F74">
        <v>148</v>
      </c>
      <c r="I74">
        <f t="shared" si="18"/>
        <v>2.4666666666666668</v>
      </c>
      <c r="J74">
        <f t="shared" si="19"/>
        <v>3.9166653680665577</v>
      </c>
      <c r="K74" s="66">
        <v>37622</v>
      </c>
      <c r="L74" s="67">
        <v>77.006</v>
      </c>
      <c r="M74">
        <f t="shared" si="20"/>
        <v>3916.6653680665577</v>
      </c>
      <c r="N74" s="67"/>
      <c r="O74">
        <f t="shared" si="22"/>
        <v>2003</v>
      </c>
      <c r="P74">
        <v>3748.5020072412572</v>
      </c>
      <c r="Q74">
        <v>3589.893051811885</v>
      </c>
      <c r="R74">
        <v>3916.6653680665577</v>
      </c>
      <c r="S74">
        <v>2400.219191618412</v>
      </c>
      <c r="AA74">
        <f t="shared" si="21"/>
        <v>2400.219191618412</v>
      </c>
      <c r="AE74" s="9">
        <v>2005</v>
      </c>
      <c r="AF74" s="24">
        <v>3170.9502904269998</v>
      </c>
      <c r="AG74" s="24">
        <v>2294.2223863919999</v>
      </c>
    </row>
    <row r="75" spans="3:33">
      <c r="C75">
        <v>2003</v>
      </c>
      <c r="E75">
        <v>17.2</v>
      </c>
      <c r="F75">
        <v>26</v>
      </c>
      <c r="I75">
        <f t="shared" si="18"/>
        <v>1.5116279069767442</v>
      </c>
      <c r="J75">
        <f t="shared" si="19"/>
        <v>2.4002191916184121</v>
      </c>
      <c r="K75" s="66">
        <v>37622</v>
      </c>
      <c r="L75" s="67">
        <v>77.006</v>
      </c>
      <c r="M75">
        <f t="shared" si="20"/>
        <v>2400.219191618412</v>
      </c>
      <c r="N75" s="67"/>
      <c r="O75">
        <f t="shared" si="22"/>
        <v>2004</v>
      </c>
      <c r="P75">
        <v>3994.4853328612194</v>
      </c>
      <c r="Q75">
        <v>4329.5066833592573</v>
      </c>
      <c r="AA75">
        <f t="shared" si="21"/>
        <v>3994.4853328612194</v>
      </c>
      <c r="AE75" s="9">
        <v>2004</v>
      </c>
      <c r="AF75" s="24">
        <v>2458.6719242029999</v>
      </c>
      <c r="AG75" s="24">
        <v>2458.6719242029999</v>
      </c>
    </row>
    <row r="76" spans="3:33">
      <c r="C76">
        <v>2004</v>
      </c>
      <c r="E76">
        <v>60</v>
      </c>
      <c r="F76">
        <v>155</v>
      </c>
      <c r="I76">
        <f t="shared" si="18"/>
        <v>2.5833333333333335</v>
      </c>
      <c r="J76">
        <f t="shared" si="19"/>
        <v>3.9944853328612195</v>
      </c>
      <c r="K76" s="66">
        <v>37987</v>
      </c>
      <c r="L76" s="67">
        <v>79.076999999999998</v>
      </c>
      <c r="M76">
        <f t="shared" si="20"/>
        <v>3994.4853328612194</v>
      </c>
      <c r="N76" s="67"/>
      <c r="O76">
        <f t="shared" si="22"/>
        <v>2005</v>
      </c>
      <c r="P76">
        <v>3614.8632704998881</v>
      </c>
      <c r="AA76">
        <f t="shared" si="21"/>
        <v>3614.8632704998881</v>
      </c>
      <c r="AE76" s="9">
        <v>2003</v>
      </c>
      <c r="AF76" s="24">
        <v>2816.8288930550002</v>
      </c>
      <c r="AG76" s="24">
        <v>2796.6510356550002</v>
      </c>
    </row>
    <row r="77" spans="3:33">
      <c r="C77">
        <v>2004</v>
      </c>
      <c r="E77">
        <v>25</v>
      </c>
      <c r="F77">
        <v>70</v>
      </c>
      <c r="I77">
        <f t="shared" si="18"/>
        <v>2.8</v>
      </c>
      <c r="J77">
        <f t="shared" si="19"/>
        <v>4.3295066833592575</v>
      </c>
      <c r="K77" s="66">
        <v>37987</v>
      </c>
      <c r="L77" s="67">
        <v>79.076999999999998</v>
      </c>
      <c r="M77">
        <f t="shared" si="20"/>
        <v>4329.5066833592573</v>
      </c>
      <c r="N77" s="67"/>
      <c r="O77">
        <f t="shared" si="22"/>
        <v>2006</v>
      </c>
      <c r="P77">
        <v>3070.4034552805238</v>
      </c>
      <c r="Q77">
        <v>4497.8717283495389</v>
      </c>
      <c r="AA77">
        <f t="shared" si="21"/>
        <v>3070.4034552805238</v>
      </c>
      <c r="AE77" s="9">
        <v>2002</v>
      </c>
      <c r="AF77" s="24">
        <v>3256.7061843770002</v>
      </c>
      <c r="AG77" s="24">
        <v>3256.7061843770002</v>
      </c>
    </row>
    <row r="78" spans="3:33">
      <c r="C78">
        <v>2005</v>
      </c>
      <c r="E78">
        <v>90</v>
      </c>
      <c r="F78">
        <v>217</v>
      </c>
      <c r="I78">
        <f t="shared" si="18"/>
        <v>2.411111111111111</v>
      </c>
      <c r="J78">
        <f t="shared" si="19"/>
        <v>3.614863270499888</v>
      </c>
      <c r="K78" s="66">
        <v>38353</v>
      </c>
      <c r="L78" s="67">
        <v>81.555999999999997</v>
      </c>
      <c r="M78">
        <f t="shared" si="20"/>
        <v>3614.8632704998881</v>
      </c>
      <c r="N78" s="67"/>
      <c r="O78">
        <f t="shared" si="22"/>
        <v>2007</v>
      </c>
      <c r="P78">
        <v>2910.7337021209792</v>
      </c>
      <c r="Q78">
        <v>9912.2282828984698</v>
      </c>
      <c r="R78">
        <v>3861.9071232071956</v>
      </c>
      <c r="S78">
        <v>6962.1603415596401</v>
      </c>
      <c r="AA78">
        <f t="shared" si="21"/>
        <v>2910.7337021209792</v>
      </c>
      <c r="AE78" s="9">
        <v>2001</v>
      </c>
      <c r="AF78" s="24">
        <v>2492.9742817830002</v>
      </c>
      <c r="AG78" s="24">
        <v>2492.9742817830002</v>
      </c>
    </row>
    <row r="79" spans="3:33">
      <c r="C79">
        <v>2006</v>
      </c>
      <c r="E79">
        <v>90</v>
      </c>
      <c r="F79">
        <v>190</v>
      </c>
      <c r="I79">
        <f t="shared" si="18"/>
        <v>2.1111111111111112</v>
      </c>
      <c r="J79">
        <f t="shared" si="19"/>
        <v>3.0704034552805237</v>
      </c>
      <c r="K79" s="66">
        <v>38718</v>
      </c>
      <c r="L79" s="67">
        <v>84.070999999999998</v>
      </c>
      <c r="M79">
        <f t="shared" si="20"/>
        <v>3070.4034552805238</v>
      </c>
      <c r="N79" s="67"/>
      <c r="O79">
        <f t="shared" si="22"/>
        <v>2008</v>
      </c>
      <c r="P79">
        <v>9261.7378493328633</v>
      </c>
      <c r="Q79">
        <v>5904.3578789497005</v>
      </c>
      <c r="R79">
        <v>5788.5861558330398</v>
      </c>
      <c r="AA79">
        <f t="shared" si="21"/>
        <v>5788.5861558330398</v>
      </c>
      <c r="AE79" s="9">
        <v>2000</v>
      </c>
      <c r="AF79" s="24">
        <v>2614.0414261840001</v>
      </c>
      <c r="AG79" s="24">
        <v>1857.3717736799999</v>
      </c>
    </row>
    <row r="80" spans="3:33">
      <c r="C80">
        <v>2006</v>
      </c>
      <c r="E80">
        <v>108</v>
      </c>
      <c r="F80">
        <v>334</v>
      </c>
      <c r="I80">
        <f t="shared" si="18"/>
        <v>3.0925925925925926</v>
      </c>
      <c r="J80">
        <f t="shared" si="19"/>
        <v>4.4978717283495389</v>
      </c>
      <c r="K80" s="66">
        <v>38718</v>
      </c>
      <c r="L80" s="67">
        <v>84.070999999999998</v>
      </c>
      <c r="M80">
        <f t="shared" si="20"/>
        <v>4497.8717283495389</v>
      </c>
      <c r="N80" s="67"/>
      <c r="O80">
        <f t="shared" si="22"/>
        <v>2009</v>
      </c>
      <c r="AA80">
        <f t="shared" si="21"/>
        <v>0</v>
      </c>
    </row>
    <row r="81" spans="2:34">
      <c r="C81">
        <v>2007</v>
      </c>
      <c r="E81">
        <v>90</v>
      </c>
      <c r="F81">
        <v>185</v>
      </c>
      <c r="I81">
        <f t="shared" si="18"/>
        <v>2.0555555555555554</v>
      </c>
      <c r="J81">
        <f t="shared" si="19"/>
        <v>2.9107337021209791</v>
      </c>
      <c r="K81" s="66">
        <v>39083</v>
      </c>
      <c r="L81" s="67">
        <v>86.349000000000004</v>
      </c>
      <c r="M81">
        <f t="shared" si="20"/>
        <v>2910.7337021209792</v>
      </c>
      <c r="N81" s="67"/>
      <c r="O81">
        <f t="shared" si="22"/>
        <v>2010</v>
      </c>
      <c r="AA81">
        <f t="shared" si="21"/>
        <v>0</v>
      </c>
      <c r="AE81" t="s">
        <v>243</v>
      </c>
    </row>
    <row r="82" spans="2:34">
      <c r="C82">
        <v>2007</v>
      </c>
      <c r="E82">
        <v>10</v>
      </c>
      <c r="F82">
        <v>70</v>
      </c>
      <c r="I82">
        <f t="shared" si="18"/>
        <v>7</v>
      </c>
      <c r="J82">
        <f t="shared" si="19"/>
        <v>9.9122282828984698</v>
      </c>
      <c r="K82" s="66">
        <v>39083</v>
      </c>
      <c r="L82" s="67">
        <v>86.349000000000004</v>
      </c>
      <c r="M82">
        <f t="shared" si="20"/>
        <v>9912.2282828984698</v>
      </c>
      <c r="N82" s="67"/>
      <c r="O82">
        <f t="shared" si="22"/>
        <v>2011</v>
      </c>
      <c r="AA82">
        <f t="shared" si="21"/>
        <v>0</v>
      </c>
      <c r="AE82" s="9" t="s">
        <v>362</v>
      </c>
      <c r="AF82" s="9"/>
      <c r="AG82" s="9"/>
      <c r="AH82" s="9"/>
    </row>
    <row r="83" spans="2:34">
      <c r="C83">
        <v>2007</v>
      </c>
      <c r="E83">
        <v>110</v>
      </c>
      <c r="F83">
        <v>300</v>
      </c>
      <c r="I83">
        <f t="shared" si="18"/>
        <v>2.7272727272727271</v>
      </c>
      <c r="J83">
        <f t="shared" si="19"/>
        <v>3.8619071232071955</v>
      </c>
      <c r="K83" s="66">
        <v>39083</v>
      </c>
      <c r="L83" s="67">
        <v>86.349000000000004</v>
      </c>
      <c r="M83">
        <f t="shared" si="20"/>
        <v>3861.9071232071956</v>
      </c>
      <c r="N83" s="67"/>
      <c r="O83">
        <f t="shared" si="22"/>
        <v>2012</v>
      </c>
      <c r="AA83">
        <f t="shared" si="21"/>
        <v>0</v>
      </c>
      <c r="AE83" t="s">
        <v>363</v>
      </c>
    </row>
    <row r="84" spans="2:34">
      <c r="C84">
        <v>2007</v>
      </c>
      <c r="E84">
        <v>120</v>
      </c>
      <c r="F84">
        <v>590</v>
      </c>
      <c r="I84">
        <f t="shared" si="18"/>
        <v>4.916666666666667</v>
      </c>
      <c r="J84">
        <f t="shared" si="19"/>
        <v>6.96216034155964</v>
      </c>
      <c r="K84" s="66">
        <v>39083</v>
      </c>
      <c r="L84" s="67">
        <v>86.349000000000004</v>
      </c>
      <c r="M84">
        <f t="shared" si="20"/>
        <v>6962.1603415596401</v>
      </c>
      <c r="N84" s="67"/>
      <c r="O84">
        <f t="shared" si="22"/>
        <v>2013</v>
      </c>
      <c r="AA84">
        <f t="shared" si="21"/>
        <v>0</v>
      </c>
    </row>
    <row r="85" spans="2:34">
      <c r="C85">
        <v>2008</v>
      </c>
      <c r="E85">
        <v>90</v>
      </c>
      <c r="F85">
        <v>600</v>
      </c>
      <c r="I85">
        <f t="shared" si="18"/>
        <v>6.666666666666667</v>
      </c>
      <c r="J85">
        <f t="shared" si="19"/>
        <v>9.2617378493328637</v>
      </c>
      <c r="K85" s="66">
        <v>39448</v>
      </c>
      <c r="L85" s="67">
        <v>88.013000000000005</v>
      </c>
      <c r="M85">
        <f>J85*1000</f>
        <v>9261.7378493328633</v>
      </c>
      <c r="N85" s="67"/>
      <c r="O85">
        <f t="shared" si="22"/>
        <v>2014</v>
      </c>
      <c r="AA85">
        <f t="shared" si="21"/>
        <v>0</v>
      </c>
    </row>
    <row r="86" spans="2:34">
      <c r="C86">
        <v>2008</v>
      </c>
      <c r="E86">
        <v>180</v>
      </c>
      <c r="F86">
        <v>765</v>
      </c>
      <c r="I86">
        <f t="shared" si="18"/>
        <v>4.25</v>
      </c>
      <c r="J86">
        <f t="shared" si="19"/>
        <v>5.9043578789497007</v>
      </c>
      <c r="K86" s="66">
        <v>39448</v>
      </c>
      <c r="L86" s="67">
        <v>88.013000000000005</v>
      </c>
      <c r="M86">
        <f t="shared" si="20"/>
        <v>5904.3578789497005</v>
      </c>
      <c r="N86" s="67"/>
      <c r="O86">
        <f t="shared" si="22"/>
        <v>2015</v>
      </c>
      <c r="AA86">
        <f t="shared" si="21"/>
        <v>0</v>
      </c>
    </row>
    <row r="87" spans="2:34">
      <c r="C87">
        <v>2008</v>
      </c>
      <c r="E87">
        <v>300</v>
      </c>
      <c r="F87">
        <v>1250</v>
      </c>
      <c r="I87">
        <f>F87/E87</f>
        <v>4.166666666666667</v>
      </c>
      <c r="J87">
        <f t="shared" si="19"/>
        <v>5.7885861558330394</v>
      </c>
      <c r="K87" s="66">
        <v>39448</v>
      </c>
      <c r="L87" s="67">
        <v>88.013000000000005</v>
      </c>
      <c r="M87">
        <f t="shared" si="20"/>
        <v>5788.5861558330398</v>
      </c>
      <c r="N87" s="67"/>
      <c r="O87">
        <f t="shared" si="22"/>
        <v>2016</v>
      </c>
      <c r="AA87">
        <f t="shared" si="21"/>
        <v>0</v>
      </c>
    </row>
    <row r="88" spans="2:34">
      <c r="K88" s="66">
        <v>44927</v>
      </c>
      <c r="L88" s="67">
        <v>122.273</v>
      </c>
      <c r="N88" s="67"/>
    </row>
    <row r="89" spans="2:34">
      <c r="L89" s="66"/>
      <c r="M89" s="66"/>
      <c r="N89" s="67"/>
    </row>
    <row r="90" spans="2:34">
      <c r="B90" s="9" t="s">
        <v>1</v>
      </c>
      <c r="C90" s="9" t="s">
        <v>52</v>
      </c>
      <c r="D90" s="9" t="s">
        <v>33</v>
      </c>
      <c r="E90" s="9" t="s">
        <v>245</v>
      </c>
      <c r="F90" s="9" t="s">
        <v>246</v>
      </c>
      <c r="H90" s="9" t="s">
        <v>1</v>
      </c>
      <c r="I90" t="s">
        <v>246</v>
      </c>
      <c r="L90" s="66"/>
      <c r="M90" s="66"/>
      <c r="N90" s="67"/>
    </row>
    <row r="91" spans="2:34">
      <c r="B91" s="9">
        <v>2018</v>
      </c>
      <c r="C91" s="24">
        <v>5062.6244216859996</v>
      </c>
      <c r="D91" s="24">
        <v>1958</v>
      </c>
      <c r="E91">
        <f t="shared" ref="E91:E109" si="23">C91*$E$115/$E$114</f>
        <v>6301.0583759612809</v>
      </c>
      <c r="F91">
        <f t="shared" ref="F91:F109" si="24">D91*$E$115/$E$114</f>
        <v>2436.9716717052961</v>
      </c>
      <c r="H91" s="9">
        <v>2018</v>
      </c>
      <c r="I91">
        <v>2436.9716717052961</v>
      </c>
      <c r="L91" s="66"/>
      <c r="M91" s="66"/>
      <c r="N91" s="67"/>
    </row>
    <row r="92" spans="2:34">
      <c r="B92" s="9">
        <v>2017</v>
      </c>
      <c r="C92" s="24">
        <v>5990.8058620909997</v>
      </c>
      <c r="D92" s="24">
        <v>2052.088097591</v>
      </c>
      <c r="E92">
        <f t="shared" si="23"/>
        <v>7456.2942679273701</v>
      </c>
      <c r="F92">
        <f t="shared" si="24"/>
        <v>2554.0758741945251</v>
      </c>
      <c r="H92" s="9">
        <v>2000</v>
      </c>
      <c r="I92">
        <v>2311.7274751190912</v>
      </c>
      <c r="L92" s="66"/>
      <c r="M92" s="66"/>
      <c r="N92" s="67"/>
    </row>
    <row r="93" spans="2:34">
      <c r="B93" s="9">
        <v>2016</v>
      </c>
      <c r="C93" s="24">
        <v>6480.1189040440004</v>
      </c>
      <c r="D93" s="24">
        <v>2786.5621069550002</v>
      </c>
      <c r="E93">
        <f t="shared" si="23"/>
        <v>8065.3044935838607</v>
      </c>
      <c r="F93">
        <f t="shared" si="24"/>
        <v>3468.2190582720937</v>
      </c>
      <c r="H93" s="9">
        <v>2001</v>
      </c>
      <c r="I93">
        <v>3102.8129228779512</v>
      </c>
      <c r="L93" s="66"/>
      <c r="M93" s="66"/>
      <c r="N93" s="67"/>
    </row>
    <row r="94" spans="2:34">
      <c r="B94" s="9">
        <v>2015</v>
      </c>
      <c r="C94" s="24">
        <v>6136</v>
      </c>
      <c r="D94" s="24">
        <v>2698</v>
      </c>
      <c r="E94">
        <f t="shared" si="23"/>
        <v>7637.0062193992326</v>
      </c>
      <c r="F94">
        <f t="shared" si="24"/>
        <v>3357.9926303681764</v>
      </c>
      <c r="H94" s="9">
        <v>2002</v>
      </c>
      <c r="I94">
        <v>4053.3711513759927</v>
      </c>
      <c r="L94" s="66"/>
      <c r="M94" s="66"/>
      <c r="N94" s="67"/>
    </row>
    <row r="95" spans="2:34">
      <c r="B95" s="9">
        <v>2014</v>
      </c>
      <c r="C95" s="24">
        <v>5114.0779580569997</v>
      </c>
      <c r="D95" s="24">
        <v>2115.228416552</v>
      </c>
      <c r="E95">
        <f t="shared" si="23"/>
        <v>6365.0986264950834</v>
      </c>
      <c r="F95">
        <f t="shared" si="24"/>
        <v>2632.6617621671471</v>
      </c>
      <c r="H95" s="9">
        <v>2003</v>
      </c>
      <c r="I95">
        <v>3480.7759701412224</v>
      </c>
    </row>
    <row r="96" spans="2:34">
      <c r="B96" s="9">
        <v>2013</v>
      </c>
      <c r="C96" s="24">
        <v>6589.079334004</v>
      </c>
      <c r="D96" s="24">
        <v>2721.992963274</v>
      </c>
      <c r="E96">
        <f t="shared" si="23"/>
        <v>8200.9191417704533</v>
      </c>
      <c r="F96">
        <f t="shared" si="24"/>
        <v>3387.8548223084235</v>
      </c>
      <c r="H96" s="9">
        <v>2004</v>
      </c>
      <c r="I96">
        <v>3060.1194225229124</v>
      </c>
    </row>
    <row r="97" spans="2:9">
      <c r="B97" s="9">
        <v>2012</v>
      </c>
      <c r="C97" s="24">
        <v>5426.834747758</v>
      </c>
      <c r="D97" s="24">
        <v>3413.0845792280002</v>
      </c>
      <c r="E97">
        <f t="shared" si="23"/>
        <v>6754.3628944393267</v>
      </c>
      <c r="F97">
        <f t="shared" si="24"/>
        <v>4248.0032853487364</v>
      </c>
      <c r="H97" s="9">
        <v>2005</v>
      </c>
      <c r="I97">
        <v>2855.4417590548646</v>
      </c>
    </row>
    <row r="98" spans="2:9">
      <c r="B98" s="9">
        <v>2011</v>
      </c>
      <c r="C98" s="24">
        <v>6423.6209033240002</v>
      </c>
      <c r="D98" s="24">
        <v>2742.170820674</v>
      </c>
      <c r="E98">
        <f t="shared" si="23"/>
        <v>7994.9857871167387</v>
      </c>
      <c r="F98">
        <f t="shared" si="24"/>
        <v>3412.968646046681</v>
      </c>
      <c r="H98" s="9">
        <v>2006</v>
      </c>
      <c r="I98">
        <v>3240.9389534396141</v>
      </c>
    </row>
    <row r="99" spans="2:9">
      <c r="B99" s="9">
        <v>2010</v>
      </c>
      <c r="C99" s="24">
        <v>5801.1340025299996</v>
      </c>
      <c r="D99" s="24">
        <v>1734.2868435390001</v>
      </c>
      <c r="E99">
        <f t="shared" si="23"/>
        <v>7220.2243247865008</v>
      </c>
      <c r="F99">
        <f t="shared" si="24"/>
        <v>2158.533150314473</v>
      </c>
      <c r="H99" s="9">
        <v>2007</v>
      </c>
      <c r="I99">
        <v>3233.4048063181367</v>
      </c>
    </row>
    <row r="100" spans="2:9">
      <c r="B100" s="9">
        <v>2009</v>
      </c>
      <c r="C100" s="24">
        <v>6592.1060126140001</v>
      </c>
      <c r="D100" s="24">
        <v>3179.0214333869999</v>
      </c>
      <c r="E100">
        <f t="shared" si="23"/>
        <v>8204.6862153311922</v>
      </c>
      <c r="F100">
        <f t="shared" si="24"/>
        <v>3956.6829299837</v>
      </c>
      <c r="H100" s="9">
        <v>2008</v>
      </c>
      <c r="I100">
        <v>3346.4170131402975</v>
      </c>
    </row>
    <row r="101" spans="2:9">
      <c r="B101" s="9">
        <v>2008</v>
      </c>
      <c r="C101" s="24">
        <v>5148.3803156370004</v>
      </c>
      <c r="D101" s="24">
        <v>2688.6994985639999</v>
      </c>
      <c r="E101">
        <f t="shared" si="23"/>
        <v>6407.7921268501232</v>
      </c>
      <c r="F101">
        <f t="shared" si="24"/>
        <v>3346.4170131402975</v>
      </c>
      <c r="H101" s="9">
        <v>2009</v>
      </c>
      <c r="I101">
        <v>3956.6829299837</v>
      </c>
    </row>
    <row r="102" spans="2:9">
      <c r="B102" s="9">
        <v>2007</v>
      </c>
      <c r="C102" s="24">
        <v>6470.0299753440004</v>
      </c>
      <c r="D102" s="24">
        <v>2597.8991402639999</v>
      </c>
      <c r="E102">
        <f t="shared" si="23"/>
        <v>8052.7475817147315</v>
      </c>
      <c r="F102">
        <f t="shared" si="24"/>
        <v>3233.4048063181367</v>
      </c>
      <c r="H102" s="9">
        <v>2010</v>
      </c>
      <c r="I102">
        <v>2158.533150314473</v>
      </c>
    </row>
    <row r="103" spans="2:9">
      <c r="B103" s="9">
        <v>2006</v>
      </c>
      <c r="C103" s="24">
        <v>3440.3246867180001</v>
      </c>
      <c r="D103" s="24">
        <v>2603.9524974840001</v>
      </c>
      <c r="E103">
        <f t="shared" si="23"/>
        <v>4281.906947395385</v>
      </c>
      <c r="F103">
        <f t="shared" si="24"/>
        <v>3240.9389534396141</v>
      </c>
      <c r="H103" s="9">
        <v>2011</v>
      </c>
      <c r="I103">
        <v>3412.968646046681</v>
      </c>
    </row>
    <row r="104" spans="2:9">
      <c r="B104" s="9">
        <v>2005</v>
      </c>
      <c r="C104" s="24">
        <v>3170.9502904269998</v>
      </c>
      <c r="D104" s="24">
        <v>2294.2223863919999</v>
      </c>
      <c r="E104">
        <f t="shared" si="23"/>
        <v>3946.6374004883965</v>
      </c>
      <c r="F104">
        <f t="shared" si="24"/>
        <v>2855.4417590548646</v>
      </c>
      <c r="H104" s="9">
        <v>2012</v>
      </c>
      <c r="I104">
        <v>4248.0032853487364</v>
      </c>
    </row>
    <row r="105" spans="2:9">
      <c r="B105" s="9">
        <v>2004</v>
      </c>
      <c r="C105" s="24">
        <v>2458.6719242029999</v>
      </c>
      <c r="D105" s="24">
        <v>2458.6719242029999</v>
      </c>
      <c r="E105">
        <f t="shared" si="23"/>
        <v>3060.1194225229124</v>
      </c>
      <c r="F105">
        <f t="shared" si="24"/>
        <v>3060.1194225229124</v>
      </c>
      <c r="H105" s="9">
        <v>2013</v>
      </c>
      <c r="I105">
        <v>3387.8548223084235</v>
      </c>
    </row>
    <row r="106" spans="2:9">
      <c r="B106" s="9">
        <v>2003</v>
      </c>
      <c r="C106" s="24">
        <v>2816.8288930550002</v>
      </c>
      <c r="D106" s="24">
        <v>2796.6510356550002</v>
      </c>
      <c r="E106">
        <f t="shared" si="23"/>
        <v>3505.8897938794803</v>
      </c>
      <c r="F106">
        <f t="shared" si="24"/>
        <v>3480.7759701412224</v>
      </c>
      <c r="H106" s="9">
        <v>2014</v>
      </c>
      <c r="I106">
        <v>2632.6617621671471</v>
      </c>
    </row>
    <row r="107" spans="2:9">
      <c r="B107" s="9">
        <v>2002</v>
      </c>
      <c r="C107" s="24">
        <v>3256.7061843770002</v>
      </c>
      <c r="D107" s="24">
        <v>3256.7061843770002</v>
      </c>
      <c r="E107">
        <f t="shared" si="23"/>
        <v>4053.3711513759927</v>
      </c>
      <c r="F107">
        <f t="shared" si="24"/>
        <v>4053.3711513759927</v>
      </c>
      <c r="H107" s="9">
        <v>2015</v>
      </c>
      <c r="I107">
        <v>3357.9926303681764</v>
      </c>
    </row>
    <row r="108" spans="2:9">
      <c r="B108" s="9">
        <v>2001</v>
      </c>
      <c r="C108" s="24">
        <v>2492.9742817830002</v>
      </c>
      <c r="D108" s="24">
        <v>2492.9742817830002</v>
      </c>
      <c r="E108">
        <f t="shared" si="23"/>
        <v>3102.8129228779512</v>
      </c>
      <c r="F108">
        <f t="shared" si="24"/>
        <v>3102.8129228779512</v>
      </c>
      <c r="H108" s="9">
        <v>2016</v>
      </c>
      <c r="I108">
        <v>3468.2190582720937</v>
      </c>
    </row>
    <row r="109" spans="2:9">
      <c r="B109" s="9">
        <v>2000</v>
      </c>
      <c r="C109" s="24">
        <v>2614.0414261840001</v>
      </c>
      <c r="D109" s="24">
        <v>1857.3717736799999</v>
      </c>
      <c r="E109">
        <f t="shared" si="23"/>
        <v>3253.4958653087433</v>
      </c>
      <c r="F109">
        <f t="shared" si="24"/>
        <v>2311.7274751190912</v>
      </c>
      <c r="H109" s="9">
        <v>2017</v>
      </c>
      <c r="I109">
        <v>2554.0758741945251</v>
      </c>
    </row>
    <row r="110" spans="2:9">
      <c r="H110" s="9">
        <v>2018</v>
      </c>
      <c r="I110">
        <v>2436.9716717052961</v>
      </c>
    </row>
    <row r="111" spans="2:9">
      <c r="B111" t="s">
        <v>243</v>
      </c>
    </row>
    <row r="112" spans="2:9">
      <c r="B112" t="s">
        <v>244</v>
      </c>
    </row>
    <row r="114" spans="2:5">
      <c r="D114" s="66">
        <v>42370</v>
      </c>
      <c r="E114" s="67">
        <v>98.241</v>
      </c>
    </row>
    <row r="115" spans="2:5">
      <c r="D115" s="66">
        <v>44927</v>
      </c>
      <c r="E115" s="67">
        <v>122.273</v>
      </c>
    </row>
    <row r="120" spans="2:5">
      <c r="B120" s="9" t="s">
        <v>1</v>
      </c>
      <c r="C120" s="9" t="s">
        <v>52</v>
      </c>
      <c r="D120" s="9" t="s">
        <v>33</v>
      </c>
    </row>
    <row r="121" spans="2:5">
      <c r="B121" s="9">
        <v>2018</v>
      </c>
      <c r="C121" s="24">
        <v>5062.6244216859996</v>
      </c>
      <c r="D121" s="24">
        <v>1958</v>
      </c>
    </row>
    <row r="122" spans="2:5">
      <c r="B122" s="9">
        <v>2017</v>
      </c>
      <c r="C122" s="24">
        <v>5990.8058620909997</v>
      </c>
      <c r="D122" s="24">
        <v>2052.088097591</v>
      </c>
    </row>
    <row r="123" spans="2:5">
      <c r="B123" s="9">
        <v>2016</v>
      </c>
      <c r="C123" s="24">
        <v>6480.1189040440004</v>
      </c>
      <c r="D123" s="24">
        <v>2786.5621069550002</v>
      </c>
    </row>
    <row r="124" spans="2:5">
      <c r="B124" s="9">
        <v>2015</v>
      </c>
      <c r="C124" s="24">
        <v>6136</v>
      </c>
      <c r="D124" s="24">
        <v>2698</v>
      </c>
    </row>
    <row r="125" spans="2:5">
      <c r="B125" s="9">
        <v>2014</v>
      </c>
      <c r="C125" s="24">
        <v>5114.0779580569997</v>
      </c>
      <c r="D125" s="24">
        <v>2115.228416552</v>
      </c>
    </row>
    <row r="126" spans="2:5">
      <c r="B126" s="9">
        <v>2013</v>
      </c>
      <c r="C126" s="24">
        <v>6589.079334004</v>
      </c>
      <c r="D126" s="24">
        <v>2721.992963274</v>
      </c>
    </row>
    <row r="127" spans="2:5">
      <c r="B127" s="9">
        <v>2012</v>
      </c>
      <c r="C127" s="24">
        <v>5426.834747758</v>
      </c>
      <c r="D127" s="24">
        <v>3413.0845792280002</v>
      </c>
    </row>
    <row r="128" spans="2:5">
      <c r="B128" s="9">
        <v>2011</v>
      </c>
      <c r="C128" s="24">
        <v>6423.6209033240002</v>
      </c>
      <c r="D128" s="24">
        <v>2742.170820674</v>
      </c>
    </row>
    <row r="129" spans="2:4">
      <c r="B129" s="9">
        <v>2010</v>
      </c>
      <c r="C129" s="24">
        <v>5801.1340025299996</v>
      </c>
      <c r="D129" s="24">
        <v>1734.2868435390001</v>
      </c>
    </row>
    <row r="130" spans="2:4">
      <c r="B130" s="9">
        <v>2009</v>
      </c>
      <c r="C130" s="24">
        <v>6592.1060126140001</v>
      </c>
      <c r="D130" s="24">
        <v>3179.0214333869999</v>
      </c>
    </row>
    <row r="131" spans="2:4">
      <c r="B131" s="9">
        <v>2008</v>
      </c>
      <c r="C131" s="24">
        <v>5148.3803156370004</v>
      </c>
      <c r="D131" s="24">
        <v>2688.6994985639999</v>
      </c>
    </row>
    <row r="132" spans="2:4">
      <c r="B132" s="9">
        <v>2007</v>
      </c>
      <c r="C132" s="24">
        <v>6470.0299753440004</v>
      </c>
      <c r="D132" s="24">
        <v>2597.8991402639999</v>
      </c>
    </row>
    <row r="133" spans="2:4">
      <c r="B133" s="9">
        <v>2006</v>
      </c>
      <c r="C133" s="24">
        <v>3440.3246867180001</v>
      </c>
      <c r="D133" s="24">
        <v>2603.9524974840001</v>
      </c>
    </row>
    <row r="134" spans="2:4">
      <c r="B134" s="9">
        <v>2005</v>
      </c>
      <c r="C134" s="24">
        <v>3170.9502904269998</v>
      </c>
      <c r="D134" s="24">
        <v>2294.2223863919999</v>
      </c>
    </row>
    <row r="135" spans="2:4">
      <c r="B135" s="9">
        <v>2004</v>
      </c>
      <c r="C135" s="24">
        <v>2458.6719242029999</v>
      </c>
      <c r="D135" s="24">
        <v>2458.6719242029999</v>
      </c>
    </row>
    <row r="136" spans="2:4">
      <c r="B136" s="9">
        <v>2003</v>
      </c>
      <c r="C136" s="24">
        <v>2816.8288930550002</v>
      </c>
      <c r="D136" s="24">
        <v>2796.6510356550002</v>
      </c>
    </row>
    <row r="137" spans="2:4">
      <c r="B137" s="9">
        <v>2002</v>
      </c>
      <c r="C137" s="24">
        <v>3256.7061843770002</v>
      </c>
      <c r="D137" s="24">
        <v>3256.7061843770002</v>
      </c>
    </row>
    <row r="138" spans="2:4">
      <c r="B138" s="9">
        <v>2001</v>
      </c>
      <c r="C138" s="24">
        <v>2492.9742817830002</v>
      </c>
      <c r="D138" s="24">
        <v>2492.9742817830002</v>
      </c>
    </row>
    <row r="139" spans="2:4">
      <c r="B139" s="9">
        <v>2000</v>
      </c>
      <c r="C139" s="24">
        <v>2614.0414261840001</v>
      </c>
      <c r="D139" s="24">
        <v>1857.3717736799999</v>
      </c>
    </row>
  </sheetData>
  <autoFilter ref="H91:H109" xr:uid="{607D016D-556C-CF4D-99BB-5E63732700D3}">
    <sortState xmlns:xlrd2="http://schemas.microsoft.com/office/spreadsheetml/2017/richdata2" ref="H92:I109">
      <sortCondition ref="H91:H109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80B4D-CFC1-0D40-A3CD-0EC1083267F2}">
  <dimension ref="A1:BN56"/>
  <sheetViews>
    <sheetView topLeftCell="AD6" zoomScale="82" workbookViewId="0">
      <selection activeCell="BM55" sqref="BM55"/>
    </sheetView>
  </sheetViews>
  <sheetFormatPr baseColWidth="10" defaultRowHeight="16"/>
  <cols>
    <col min="2" max="2" width="23.83203125" customWidth="1"/>
    <col min="3" max="3" width="33.6640625" customWidth="1"/>
    <col min="4" max="4" width="11.5" customWidth="1"/>
    <col min="5" max="5" width="9.1640625" customWidth="1"/>
    <col min="6" max="6" width="10.1640625" customWidth="1"/>
    <col min="19" max="19" width="12.83203125" customWidth="1"/>
    <col min="26" max="26" width="22.33203125" customWidth="1"/>
    <col min="27" max="27" width="6.6640625" customWidth="1"/>
    <col min="65" max="65" width="23.1640625" customWidth="1"/>
  </cols>
  <sheetData>
    <row r="1" spans="1:66" ht="34">
      <c r="G1" s="75" t="s">
        <v>235</v>
      </c>
      <c r="H1" s="75" t="s">
        <v>235</v>
      </c>
      <c r="I1" s="75" t="s">
        <v>235</v>
      </c>
      <c r="J1" s="75" t="s">
        <v>241</v>
      </c>
      <c r="K1" s="75" t="s">
        <v>241</v>
      </c>
      <c r="L1" s="75" t="s">
        <v>241</v>
      </c>
      <c r="M1" s="75"/>
      <c r="N1" s="75"/>
      <c r="O1" s="75"/>
      <c r="P1" s="75"/>
      <c r="Q1" s="75"/>
      <c r="R1" s="75"/>
      <c r="S1" s="75" t="s">
        <v>235</v>
      </c>
      <c r="T1" s="75" t="s">
        <v>235</v>
      </c>
      <c r="U1" s="75" t="s">
        <v>235</v>
      </c>
      <c r="V1" s="75" t="s">
        <v>241</v>
      </c>
      <c r="W1" s="75" t="s">
        <v>241</v>
      </c>
      <c r="X1" s="75" t="s">
        <v>241</v>
      </c>
    </row>
    <row r="2" spans="1:66" ht="51">
      <c r="B2" t="s">
        <v>249</v>
      </c>
      <c r="C2" t="s">
        <v>254</v>
      </c>
      <c r="D2" t="s">
        <v>255</v>
      </c>
      <c r="E2" t="s">
        <v>250</v>
      </c>
      <c r="F2" t="s">
        <v>251</v>
      </c>
      <c r="G2" s="77" t="s">
        <v>238</v>
      </c>
      <c r="H2" s="77" t="s">
        <v>239</v>
      </c>
      <c r="I2" s="77" t="s">
        <v>240</v>
      </c>
      <c r="J2" s="77" t="s">
        <v>238</v>
      </c>
      <c r="K2" s="77" t="s">
        <v>239</v>
      </c>
      <c r="L2" s="77" t="s">
        <v>240</v>
      </c>
      <c r="M2" s="77" t="s">
        <v>238</v>
      </c>
      <c r="N2" s="77" t="s">
        <v>239</v>
      </c>
      <c r="O2" s="77" t="s">
        <v>240</v>
      </c>
      <c r="P2" s="77" t="s">
        <v>238</v>
      </c>
      <c r="Q2" s="77" t="s">
        <v>239</v>
      </c>
      <c r="R2" s="77" t="s">
        <v>240</v>
      </c>
      <c r="S2" s="9" t="s">
        <v>10</v>
      </c>
      <c r="T2" s="9" t="s">
        <v>11</v>
      </c>
      <c r="U2" s="9" t="s">
        <v>12</v>
      </c>
      <c r="V2" s="9" t="s">
        <v>10</v>
      </c>
      <c r="W2" s="9" t="s">
        <v>11</v>
      </c>
      <c r="X2" s="9" t="s">
        <v>12</v>
      </c>
      <c r="Y2" t="s">
        <v>252</v>
      </c>
      <c r="Z2" t="s">
        <v>253</v>
      </c>
      <c r="AA2" s="9" t="s">
        <v>1</v>
      </c>
      <c r="AB2" s="77" t="s">
        <v>238</v>
      </c>
      <c r="AC2" s="77" t="s">
        <v>239</v>
      </c>
      <c r="AD2" s="77" t="s">
        <v>240</v>
      </c>
      <c r="AE2" s="77" t="s">
        <v>238</v>
      </c>
      <c r="AF2" s="77" t="s">
        <v>239</v>
      </c>
      <c r="AG2" s="77" t="s">
        <v>240</v>
      </c>
      <c r="AH2" s="9" t="s">
        <v>10</v>
      </c>
      <c r="AI2" s="9" t="s">
        <v>11</v>
      </c>
      <c r="AJ2" s="9" t="s">
        <v>12</v>
      </c>
      <c r="AK2" t="s">
        <v>252</v>
      </c>
      <c r="AL2" t="s">
        <v>253</v>
      </c>
      <c r="AM2" s="9" t="s">
        <v>1</v>
      </c>
      <c r="AN2" s="77" t="s">
        <v>238</v>
      </c>
      <c r="AO2" s="77" t="s">
        <v>239</v>
      </c>
      <c r="AP2" s="77" t="s">
        <v>240</v>
      </c>
      <c r="AQ2" s="77" t="s">
        <v>238</v>
      </c>
      <c r="AR2" s="77" t="s">
        <v>239</v>
      </c>
      <c r="AS2" s="77" t="s">
        <v>240</v>
      </c>
      <c r="AT2" s="9" t="s">
        <v>10</v>
      </c>
      <c r="AU2" s="9" t="s">
        <v>11</v>
      </c>
      <c r="AV2" s="9" t="s">
        <v>12</v>
      </c>
      <c r="AW2" t="s">
        <v>252</v>
      </c>
      <c r="AX2" t="s">
        <v>253</v>
      </c>
      <c r="AY2" t="s">
        <v>256</v>
      </c>
      <c r="AZ2" t="s">
        <v>257</v>
      </c>
      <c r="BA2" t="s">
        <v>258</v>
      </c>
      <c r="BB2" t="s">
        <v>259</v>
      </c>
      <c r="BC2" t="s">
        <v>260</v>
      </c>
      <c r="BD2" t="s">
        <v>261</v>
      </c>
      <c r="BE2" t="s">
        <v>262</v>
      </c>
      <c r="BF2" t="s">
        <v>263</v>
      </c>
      <c r="BG2" t="s">
        <v>264</v>
      </c>
      <c r="BH2" t="s">
        <v>265</v>
      </c>
      <c r="BI2" t="s">
        <v>266</v>
      </c>
      <c r="BJ2" t="s">
        <v>267</v>
      </c>
      <c r="BK2" t="s">
        <v>268</v>
      </c>
      <c r="BL2" t="s">
        <v>269</v>
      </c>
      <c r="BM2" t="s">
        <v>270</v>
      </c>
    </row>
    <row r="3" spans="1:66" ht="68">
      <c r="A3" s="14" t="s">
        <v>1</v>
      </c>
      <c r="AB3" s="77" t="s">
        <v>238</v>
      </c>
      <c r="AC3" s="77" t="s">
        <v>239</v>
      </c>
      <c r="AD3" s="77" t="s">
        <v>240</v>
      </c>
      <c r="AE3" s="77" t="s">
        <v>288</v>
      </c>
      <c r="AF3" s="77" t="s">
        <v>289</v>
      </c>
      <c r="AG3" s="77" t="s">
        <v>290</v>
      </c>
      <c r="AH3" s="9" t="s">
        <v>10</v>
      </c>
      <c r="AI3" s="9" t="s">
        <v>11</v>
      </c>
      <c r="AJ3" s="9" t="s">
        <v>12</v>
      </c>
      <c r="AK3" t="s">
        <v>252</v>
      </c>
      <c r="AL3" t="s">
        <v>253</v>
      </c>
      <c r="AN3" s="77" t="s">
        <v>238</v>
      </c>
      <c r="AO3" s="77" t="s">
        <v>239</v>
      </c>
      <c r="AP3" s="77" t="s">
        <v>240</v>
      </c>
      <c r="AQ3" s="77" t="s">
        <v>288</v>
      </c>
      <c r="AR3" s="77" t="s">
        <v>289</v>
      </c>
      <c r="AS3" s="77" t="s">
        <v>290</v>
      </c>
      <c r="AT3" s="9" t="s">
        <v>10</v>
      </c>
      <c r="AU3" s="9" t="s">
        <v>11</v>
      </c>
      <c r="AV3" s="9" t="s">
        <v>12</v>
      </c>
      <c r="AW3" t="s">
        <v>252</v>
      </c>
      <c r="AX3" t="s">
        <v>253</v>
      </c>
      <c r="AY3" t="s">
        <v>271</v>
      </c>
      <c r="AZ3" t="s">
        <v>272</v>
      </c>
      <c r="BA3" t="s">
        <v>273</v>
      </c>
      <c r="BB3" t="s">
        <v>274</v>
      </c>
      <c r="BC3" t="s">
        <v>275</v>
      </c>
      <c r="BD3" t="s">
        <v>276</v>
      </c>
      <c r="BE3" t="s">
        <v>277</v>
      </c>
      <c r="BF3" t="s">
        <v>278</v>
      </c>
      <c r="BG3" t="s">
        <v>279</v>
      </c>
      <c r="BH3" t="s">
        <v>280</v>
      </c>
      <c r="BI3" t="s">
        <v>281</v>
      </c>
      <c r="BJ3" t="s">
        <v>282</v>
      </c>
      <c r="BK3" t="s">
        <v>283</v>
      </c>
      <c r="BL3" t="s">
        <v>284</v>
      </c>
      <c r="BM3" t="s">
        <v>285</v>
      </c>
      <c r="BN3" t="s">
        <v>859</v>
      </c>
    </row>
    <row r="4" spans="1:66">
      <c r="A4" s="14">
        <v>1979</v>
      </c>
      <c r="B4">
        <f>178000000/10000</f>
        <v>17800</v>
      </c>
      <c r="AA4">
        <v>1979</v>
      </c>
      <c r="AM4">
        <v>1979</v>
      </c>
      <c r="AW4" s="89"/>
      <c r="AX4" s="89"/>
      <c r="AY4" s="30">
        <v>-6.070303819671885E-2</v>
      </c>
      <c r="AZ4" s="30">
        <v>-6.070303819671885E-2</v>
      </c>
      <c r="BA4" s="30">
        <v>-6.070303819671885E-2</v>
      </c>
      <c r="BB4" s="30">
        <v>-6.070303819671885E-2</v>
      </c>
      <c r="BC4" s="30">
        <v>-6.070303819671885E-2</v>
      </c>
      <c r="BD4" s="30">
        <v>-6.070303819671885E-2</v>
      </c>
      <c r="BE4" s="30">
        <v>-6.1176998913122005E-2</v>
      </c>
      <c r="BF4" s="30">
        <v>-6.1176998913122005E-2</v>
      </c>
      <c r="BG4" s="30">
        <v>-6.1176998913122005E-2</v>
      </c>
      <c r="BH4" s="30">
        <v>-6.1176998913122005E-2</v>
      </c>
      <c r="BI4" s="30">
        <v>-6.1662784106538804E-2</v>
      </c>
      <c r="BJ4" s="30">
        <v>-5.9239232577196321E-2</v>
      </c>
      <c r="BK4" s="30">
        <v>-5.7413014317641897E-2</v>
      </c>
      <c r="BL4" s="30">
        <v>-5.7776536305187642E-2</v>
      </c>
      <c r="BM4" s="30">
        <v>-5.7776536305187642E-2</v>
      </c>
      <c r="BN4" s="61">
        <f>AVERAGE(AY4:BM4)</f>
        <v>-6.018628856297023E-2</v>
      </c>
    </row>
    <row r="5" spans="1:66">
      <c r="A5" s="14">
        <v>1980</v>
      </c>
      <c r="E5">
        <f>178000000/10000</f>
        <v>17800</v>
      </c>
      <c r="J5">
        <v>96463.373320648796</v>
      </c>
      <c r="K5">
        <v>96463.373320648796</v>
      </c>
      <c r="L5">
        <v>96463.373320648767</v>
      </c>
      <c r="S5">
        <v>96463.373320648796</v>
      </c>
      <c r="T5">
        <v>96463.373320648767</v>
      </c>
      <c r="U5">
        <v>96463.373320648767</v>
      </c>
      <c r="V5">
        <v>96463.373320648767</v>
      </c>
      <c r="W5">
        <v>96463.373320648767</v>
      </c>
      <c r="X5">
        <v>96463.373320648767</v>
      </c>
      <c r="AA5">
        <f>AA4+1</f>
        <v>1980</v>
      </c>
      <c r="AM5">
        <f>AM4+1</f>
        <v>1980</v>
      </c>
      <c r="AW5" s="89"/>
      <c r="AX5" s="89"/>
      <c r="AY5" s="30">
        <v>-5.7921096892134427E-2</v>
      </c>
      <c r="AZ5" s="30">
        <v>-5.7921096892134427E-2</v>
      </c>
      <c r="BA5" s="30">
        <v>-5.7996794672420138E-2</v>
      </c>
      <c r="BB5" s="30">
        <v>-5.7996794672420138E-2</v>
      </c>
      <c r="BC5" s="30">
        <v>-5.7996794672420138E-2</v>
      </c>
      <c r="BD5" s="30">
        <v>-5.7996794672420138E-2</v>
      </c>
      <c r="BE5" s="30">
        <v>-5.8754863354609554E-2</v>
      </c>
      <c r="BF5" s="30">
        <v>-5.8754863354609554E-2</v>
      </c>
      <c r="BG5" s="30">
        <v>-5.8754863354609554E-2</v>
      </c>
      <c r="BH5" s="30">
        <v>-5.8754863354609554E-2</v>
      </c>
      <c r="BI5" s="30">
        <v>-5.9633284630389527E-2</v>
      </c>
      <c r="BJ5" s="30">
        <v>-5.9827820682312627E-2</v>
      </c>
      <c r="BK5" s="30">
        <v>-5.9399899688448388E-2</v>
      </c>
      <c r="BL5" s="30">
        <v>-5.9505017255973125E-2</v>
      </c>
      <c r="BM5" s="30">
        <v>-5.9505017255973125E-2</v>
      </c>
      <c r="BN5" s="61">
        <f t="shared" ref="BN5:BN48" si="0">AVERAGE(AY5:BM5)</f>
        <v>-5.8714657693698963E-2</v>
      </c>
    </row>
    <row r="6" spans="1:66">
      <c r="A6" s="14">
        <v>1981</v>
      </c>
      <c r="C6">
        <v>10</v>
      </c>
      <c r="D6">
        <f>C6</f>
        <v>10</v>
      </c>
      <c r="E6">
        <v>38000</v>
      </c>
      <c r="F6">
        <v>34000</v>
      </c>
      <c r="G6">
        <f>E5*K33/I6</f>
        <v>50501.41309139847</v>
      </c>
      <c r="H6" s="66">
        <v>29587</v>
      </c>
      <c r="I6" s="67">
        <v>43.097000000000001</v>
      </c>
      <c r="J6">
        <v>51838.3389860764</v>
      </c>
      <c r="K6">
        <v>51838.3389860764</v>
      </c>
      <c r="L6">
        <v>51838.3389860764</v>
      </c>
      <c r="M6">
        <v>51838.3389860764</v>
      </c>
      <c r="N6">
        <v>51838.3389860764</v>
      </c>
      <c r="O6">
        <v>51838.3389860764</v>
      </c>
      <c r="P6">
        <v>51838.3389860764</v>
      </c>
      <c r="Q6">
        <v>51838.3389860764</v>
      </c>
      <c r="R6">
        <v>51838.3389860764</v>
      </c>
      <c r="S6">
        <v>51838.3389860764</v>
      </c>
      <c r="T6">
        <v>51838.3389860764</v>
      </c>
      <c r="U6">
        <v>51838.3389860764</v>
      </c>
      <c r="V6">
        <v>51838.3389860764</v>
      </c>
      <c r="W6">
        <v>51838.3389860764</v>
      </c>
      <c r="X6">
        <v>51838.3389860764</v>
      </c>
      <c r="Y6">
        <f t="shared" ref="Y6:Y34" si="1">E6*$K$33/$K$30</f>
        <v>51838.3389860764</v>
      </c>
      <c r="Z6">
        <f t="shared" ref="Z6:Z34" si="2">F6*$W$33/I6</f>
        <v>96463.373320648767</v>
      </c>
      <c r="AA6">
        <f t="shared" ref="AA6:AA48" si="3">AA5+1</f>
        <v>1981</v>
      </c>
      <c r="AM6">
        <f t="shared" ref="AM6:AM48" si="4">AM5+1</f>
        <v>1981</v>
      </c>
      <c r="AW6" s="89"/>
      <c r="AX6" s="89"/>
      <c r="AY6" s="30">
        <v>-6.2403355533384608E-2</v>
      </c>
      <c r="AZ6" s="30">
        <v>-6.2403355533384608E-2</v>
      </c>
      <c r="BA6" s="30">
        <v>-6.2459984246951761E-2</v>
      </c>
      <c r="BB6" s="30">
        <v>-6.2459984246951761E-2</v>
      </c>
      <c r="BC6" s="30">
        <v>-6.2826668146127473E-2</v>
      </c>
      <c r="BD6" s="30">
        <v>-6.2826668146127473E-2</v>
      </c>
      <c r="BE6" s="30">
        <v>-6.4488692174985207E-2</v>
      </c>
      <c r="BF6" s="30">
        <v>-6.4488692174985207E-2</v>
      </c>
      <c r="BG6" s="30">
        <v>-6.4488692174985207E-2</v>
      </c>
      <c r="BH6" s="30">
        <v>-6.4218455001917918E-2</v>
      </c>
      <c r="BI6" s="30">
        <v>-6.5253872383188138E-2</v>
      </c>
      <c r="BJ6" s="30">
        <v>-6.5875562429249301E-2</v>
      </c>
      <c r="BK6" s="30">
        <v>-6.5288075337745832E-2</v>
      </c>
      <c r="BL6" s="30">
        <v>-6.4960123733222574E-2</v>
      </c>
      <c r="BM6" s="30">
        <v>-6.4960123733222574E-2</v>
      </c>
      <c r="BN6" s="61">
        <f t="shared" si="0"/>
        <v>-6.396015366642864E-2</v>
      </c>
    </row>
    <row r="7" spans="1:66">
      <c r="A7" s="14">
        <v>1982</v>
      </c>
      <c r="C7">
        <v>15</v>
      </c>
      <c r="D7">
        <f t="shared" ref="D7:D15" si="5">C7</f>
        <v>15</v>
      </c>
      <c r="E7">
        <v>9800</v>
      </c>
      <c r="F7">
        <v>8000</v>
      </c>
      <c r="G7">
        <v>13368.834791146</v>
      </c>
      <c r="H7" s="66">
        <v>29952</v>
      </c>
      <c r="I7" s="67">
        <v>45.759</v>
      </c>
      <c r="J7">
        <v>21376.8657531852</v>
      </c>
      <c r="K7">
        <v>21376.865753185164</v>
      </c>
      <c r="L7">
        <v>21376.865753185164</v>
      </c>
      <c r="S7">
        <v>21376.8657531852</v>
      </c>
      <c r="T7">
        <v>21376.865753185164</v>
      </c>
      <c r="U7">
        <v>21376.865753185164</v>
      </c>
      <c r="V7">
        <v>21376.865753185164</v>
      </c>
      <c r="W7">
        <v>21376.865753185164</v>
      </c>
      <c r="X7">
        <v>21376.865753185164</v>
      </c>
      <c r="Y7">
        <f t="shared" si="1"/>
        <v>13368.834791146017</v>
      </c>
      <c r="Z7">
        <f t="shared" si="2"/>
        <v>21376.865753185164</v>
      </c>
      <c r="AA7">
        <f t="shared" si="3"/>
        <v>1982</v>
      </c>
      <c r="AM7">
        <f t="shared" si="4"/>
        <v>1982</v>
      </c>
      <c r="AW7" s="89"/>
      <c r="AX7" s="89"/>
      <c r="AY7" s="30">
        <v>-6.6938112278407624E-2</v>
      </c>
      <c r="AZ7" s="30">
        <v>-6.6938112278407624E-2</v>
      </c>
      <c r="BA7" s="30">
        <v>-6.6986293202252245E-2</v>
      </c>
      <c r="BB7" s="30">
        <v>-6.6986293202252245E-2</v>
      </c>
      <c r="BC7" s="30">
        <v>-6.7208001240861348E-2</v>
      </c>
      <c r="BD7" s="30">
        <v>-6.72232076663829E-2</v>
      </c>
      <c r="BE7" s="30">
        <v>-6.8407368936707957E-2</v>
      </c>
      <c r="BF7" s="30">
        <v>-6.8407368936707957E-2</v>
      </c>
      <c r="BG7" s="30">
        <v>-6.8407368936707957E-2</v>
      </c>
      <c r="BH7" s="30">
        <v>-6.8190504308915045E-2</v>
      </c>
      <c r="BI7" s="30">
        <v>-7.0656567725282504E-2</v>
      </c>
      <c r="BJ7" s="30">
        <v>-7.2359470951117166E-2</v>
      </c>
      <c r="BK7" s="30">
        <v>-6.9950291159909139E-2</v>
      </c>
      <c r="BL7" s="30">
        <v>-6.9736045453923978E-2</v>
      </c>
      <c r="BM7" s="30">
        <v>-6.9736045453923978E-2</v>
      </c>
      <c r="BN7" s="61">
        <f t="shared" si="0"/>
        <v>-6.8542070115450646E-2</v>
      </c>
    </row>
    <row r="8" spans="1:66">
      <c r="A8" s="16">
        <v>1983</v>
      </c>
      <c r="C8">
        <v>50</v>
      </c>
      <c r="D8">
        <f t="shared" si="5"/>
        <v>50</v>
      </c>
      <c r="E8">
        <v>6500</v>
      </c>
      <c r="F8">
        <v>6000</v>
      </c>
      <c r="G8">
        <f>J8</f>
        <v>8867.0843002499096</v>
      </c>
      <c r="H8" s="66">
        <v>30317</v>
      </c>
      <c r="I8" s="67">
        <v>47.552</v>
      </c>
      <c r="J8">
        <f>$Y$8</f>
        <v>8867.0843002499096</v>
      </c>
      <c r="K8">
        <f t="shared" ref="J8:L8" si="6">$Y$8</f>
        <v>8867.0843002499096</v>
      </c>
      <c r="L8">
        <f t="shared" si="6"/>
        <v>8867.0843002499096</v>
      </c>
      <c r="S8">
        <f>$Y$8</f>
        <v>8867.0843002499096</v>
      </c>
      <c r="T8">
        <f t="shared" ref="T8:X8" si="7">$Y$8</f>
        <v>8867.0843002499096</v>
      </c>
      <c r="U8">
        <f t="shared" si="7"/>
        <v>8867.0843002499096</v>
      </c>
      <c r="V8">
        <f t="shared" si="7"/>
        <v>8867.0843002499096</v>
      </c>
      <c r="W8">
        <f t="shared" si="7"/>
        <v>8867.0843002499096</v>
      </c>
      <c r="X8">
        <f t="shared" si="7"/>
        <v>8867.0843002499096</v>
      </c>
      <c r="Y8">
        <f t="shared" si="1"/>
        <v>8867.0843002499096</v>
      </c>
      <c r="Z8">
        <f t="shared" si="2"/>
        <v>15428.120794078062</v>
      </c>
      <c r="AA8">
        <f t="shared" si="3"/>
        <v>1983</v>
      </c>
      <c r="AB8" s="30"/>
      <c r="AC8" s="30"/>
      <c r="AD8" s="30"/>
      <c r="AE8" s="30"/>
      <c r="AF8" s="30"/>
      <c r="AG8" s="30"/>
      <c r="AH8" s="30"/>
      <c r="AI8" s="30"/>
      <c r="AJ8" s="30"/>
      <c r="AK8" s="30">
        <f>LOG(Y8/$J$7)/LOG($D8/$D$7)</f>
        <v>-0.73088301248025311</v>
      </c>
      <c r="AL8" s="30">
        <f>LOG(Z8/$J$7)/LOG($D8/$D$7)</f>
        <v>-0.27086776934612977</v>
      </c>
      <c r="AM8">
        <f t="shared" si="4"/>
        <v>1983</v>
      </c>
      <c r="AO8" s="30"/>
      <c r="AP8" s="30"/>
      <c r="AQ8" s="30"/>
      <c r="AR8" s="30"/>
      <c r="AS8" s="30"/>
      <c r="AT8" s="30"/>
      <c r="AU8" s="30"/>
      <c r="AV8" s="30"/>
      <c r="AW8" s="89">
        <f t="shared" ref="AW8:AX34" si="8">-(1-2^AK8)</f>
        <v>-0.39746498517859896</v>
      </c>
      <c r="AX8" s="89">
        <f t="shared" si="8"/>
        <v>-0.17117913316396838</v>
      </c>
      <c r="AY8" s="30">
        <v>-7.4464359779935041E-2</v>
      </c>
      <c r="AZ8" s="30">
        <v>-7.4464359779935041E-2</v>
      </c>
      <c r="BA8" s="30">
        <v>-7.4515266626106968E-2</v>
      </c>
      <c r="BB8" s="30">
        <v>-7.4515266626106968E-2</v>
      </c>
      <c r="BC8" s="30">
        <v>-7.4668480331976039E-2</v>
      </c>
      <c r="BD8" s="30">
        <v>-7.4659338012228793E-2</v>
      </c>
      <c r="BE8" s="30">
        <v>-7.5417847535346971E-2</v>
      </c>
      <c r="BF8" s="30">
        <v>-7.5417847535346971E-2</v>
      </c>
      <c r="BG8" s="30">
        <v>-7.5417847535346971E-2</v>
      </c>
      <c r="BH8" s="30">
        <v>-7.5202109773745196E-2</v>
      </c>
      <c r="BI8" s="30">
        <v>-7.7211261634569595E-2</v>
      </c>
      <c r="BJ8" s="30">
        <v>-7.9435301120172719E-2</v>
      </c>
      <c r="BK8" s="30">
        <v>-7.6688167400577267E-2</v>
      </c>
      <c r="BL8" s="30">
        <v>-7.6427843504092596E-2</v>
      </c>
      <c r="BM8" s="30">
        <v>-7.6427843504092596E-2</v>
      </c>
      <c r="BN8" s="61">
        <f t="shared" si="0"/>
        <v>-7.5662209379971979E-2</v>
      </c>
    </row>
    <row r="9" spans="1:66">
      <c r="A9" s="16">
        <v>1984</v>
      </c>
      <c r="C9">
        <v>120</v>
      </c>
      <c r="D9">
        <f t="shared" si="5"/>
        <v>120</v>
      </c>
      <c r="E9">
        <v>7300</v>
      </c>
      <c r="F9">
        <v>6500</v>
      </c>
      <c r="H9" s="66">
        <v>30682</v>
      </c>
      <c r="I9" s="67">
        <v>49.267000000000003</v>
      </c>
      <c r="S9" s="24"/>
      <c r="T9" s="24"/>
      <c r="U9" s="24"/>
      <c r="Y9">
        <f t="shared" si="1"/>
        <v>9958.4177525883606</v>
      </c>
      <c r="Z9">
        <f t="shared" si="2"/>
        <v>16131.984898613675</v>
      </c>
      <c r="AA9">
        <f t="shared" si="3"/>
        <v>1984</v>
      </c>
      <c r="AK9" s="30">
        <f t="shared" ref="AK9:AK34" si="9">LOG(Y9/$J$7)/LOG($D9/$D$7)</f>
        <v>-0.36735396672906234</v>
      </c>
      <c r="AL9" s="30">
        <f t="shared" ref="AL9:AL34" si="10">LOG(Z9/$J$7)/LOG($D9/$D$7)</f>
        <v>-0.13537546075370777</v>
      </c>
      <c r="AM9">
        <f t="shared" si="4"/>
        <v>1984</v>
      </c>
      <c r="AO9" s="30"/>
      <c r="AP9" s="30"/>
      <c r="AQ9" s="30"/>
      <c r="AR9" s="30"/>
      <c r="AS9" s="30"/>
      <c r="AT9" s="30"/>
      <c r="AU9" s="30"/>
      <c r="AV9" s="30"/>
      <c r="AW9" s="89">
        <f t="shared" ref="AW9:AW15" si="11">-(1-2^AK9)</f>
        <v>-0.22479701384646888</v>
      </c>
      <c r="AX9" s="89">
        <f t="shared" ref="AX9:AX15" si="12">-(1-2^AL9)</f>
        <v>-8.9567136997024899E-2</v>
      </c>
      <c r="AY9" s="30">
        <v>-7.7447006206586733E-2</v>
      </c>
      <c r="AZ9" s="30">
        <v>-7.7447006206586733E-2</v>
      </c>
      <c r="BA9" s="30">
        <v>-7.7405036902213675E-2</v>
      </c>
      <c r="BB9" s="30">
        <v>-7.7405036902213675E-2</v>
      </c>
      <c r="BC9" s="30">
        <v>-7.7548422855705401E-2</v>
      </c>
      <c r="BD9" s="30">
        <v>-7.753297875138776E-2</v>
      </c>
      <c r="BE9" s="30">
        <v>-7.8820933780168856E-2</v>
      </c>
      <c r="BF9" s="30">
        <v>-7.8820933780168856E-2</v>
      </c>
      <c r="BG9" s="30">
        <v>-7.8820933780168856E-2</v>
      </c>
      <c r="BH9" s="30">
        <v>-7.8613809030030124E-2</v>
      </c>
      <c r="BI9" s="30">
        <v>-8.1419409787453656E-2</v>
      </c>
      <c r="BJ9" s="30">
        <v>-8.4046666568076134E-2</v>
      </c>
      <c r="BK9" s="30">
        <v>-8.1510079759202769E-2</v>
      </c>
      <c r="BL9" s="30">
        <v>-8.1226461704333341E-2</v>
      </c>
      <c r="BM9" s="30">
        <v>-8.1226461704333341E-2</v>
      </c>
      <c r="BN9" s="61">
        <f t="shared" si="0"/>
        <v>-7.9286078514575323E-2</v>
      </c>
    </row>
    <row r="10" spans="1:66">
      <c r="A10" s="16">
        <v>1985</v>
      </c>
      <c r="C10">
        <v>170</v>
      </c>
      <c r="D10">
        <f t="shared" si="5"/>
        <v>170</v>
      </c>
      <c r="E10">
        <v>8200</v>
      </c>
      <c r="F10">
        <v>7500</v>
      </c>
      <c r="H10" s="66">
        <v>31048</v>
      </c>
      <c r="I10" s="67">
        <v>50.826000000000001</v>
      </c>
      <c r="J10">
        <v>51838.3389860764</v>
      </c>
      <c r="S10" s="24"/>
      <c r="T10" s="24"/>
      <c r="U10" s="24"/>
      <c r="Y10">
        <f t="shared" si="1"/>
        <v>11186.167886469117</v>
      </c>
      <c r="Z10">
        <f t="shared" si="2"/>
        <v>18042.881596033527</v>
      </c>
      <c r="AA10">
        <f t="shared" si="3"/>
        <v>1985</v>
      </c>
      <c r="AK10" s="30">
        <f t="shared" si="9"/>
        <v>-0.26676213093756734</v>
      </c>
      <c r="AL10" s="30">
        <f t="shared" si="10"/>
        <v>-6.9841699241487587E-2</v>
      </c>
      <c r="AM10">
        <f t="shared" si="4"/>
        <v>1985</v>
      </c>
      <c r="AO10" s="30"/>
      <c r="AP10" s="30"/>
      <c r="AQ10" s="30"/>
      <c r="AR10" s="30"/>
      <c r="AS10" s="30"/>
      <c r="AT10" s="30"/>
      <c r="AU10" s="30"/>
      <c r="AV10" s="30"/>
      <c r="AW10" s="89">
        <f t="shared" si="11"/>
        <v>-0.16881710570588193</v>
      </c>
      <c r="AX10" s="89">
        <f t="shared" si="12"/>
        <v>-4.7257467326630942E-2</v>
      </c>
      <c r="AY10" s="30">
        <v>-8.0071564848630761E-2</v>
      </c>
      <c r="AZ10" s="30">
        <v>-8.0071564848630761E-2</v>
      </c>
      <c r="BA10" s="30">
        <v>-7.9872564913808675E-2</v>
      </c>
      <c r="BB10" s="30">
        <v>-7.9872564913808675E-2</v>
      </c>
      <c r="BC10" s="30">
        <v>-8.022200978542704E-2</v>
      </c>
      <c r="BD10" s="30">
        <v>-8.0201321977806272E-2</v>
      </c>
      <c r="BE10" s="30">
        <v>-8.2445623186710226E-2</v>
      </c>
      <c r="BF10" s="30">
        <v>-8.2445623186710226E-2</v>
      </c>
      <c r="BG10" s="30">
        <v>-8.2445623186710226E-2</v>
      </c>
      <c r="BH10" s="30">
        <v>-8.2236717119172797E-2</v>
      </c>
      <c r="BI10" s="30">
        <v>-8.6656994384723962E-2</v>
      </c>
      <c r="BJ10" s="30">
        <v>-9.04049015997761E-2</v>
      </c>
      <c r="BK10" s="30">
        <v>-8.7845090357695055E-2</v>
      </c>
      <c r="BL10" s="30">
        <v>-8.7458682222530393E-2</v>
      </c>
      <c r="BM10" s="30">
        <v>-8.7458682222530393E-2</v>
      </c>
      <c r="BN10" s="61">
        <f t="shared" si="0"/>
        <v>-8.331396858364476E-2</v>
      </c>
    </row>
    <row r="11" spans="1:66">
      <c r="A11" s="16">
        <v>1986</v>
      </c>
      <c r="C11">
        <v>210</v>
      </c>
      <c r="D11">
        <f t="shared" si="5"/>
        <v>210</v>
      </c>
      <c r="E11">
        <v>7600</v>
      </c>
      <c r="F11">
        <v>7000</v>
      </c>
      <c r="H11" s="66">
        <v>31413</v>
      </c>
      <c r="I11" s="67">
        <v>51.848999999999997</v>
      </c>
      <c r="S11" s="24"/>
      <c r="T11" s="24"/>
      <c r="U11" s="24"/>
      <c r="Y11">
        <f t="shared" si="1"/>
        <v>10367.667797215279</v>
      </c>
      <c r="Z11">
        <f t="shared" si="2"/>
        <v>16507.762926960982</v>
      </c>
      <c r="AA11">
        <f t="shared" si="3"/>
        <v>1986</v>
      </c>
      <c r="AK11" s="30">
        <f t="shared" si="9"/>
        <v>-0.27419533166596227</v>
      </c>
      <c r="AL11" s="30">
        <f t="shared" si="10"/>
        <v>-9.7943513437340479E-2</v>
      </c>
      <c r="AM11">
        <f t="shared" si="4"/>
        <v>1986</v>
      </c>
      <c r="AO11" s="30"/>
      <c r="AP11" s="30"/>
      <c r="AQ11" s="30"/>
      <c r="AR11" s="30"/>
      <c r="AS11" s="30"/>
      <c r="AT11" s="30"/>
      <c r="AU11" s="30">
        <f>AVERAGE(AW8:AX15)</f>
        <v>-0.15719885246244966</v>
      </c>
      <c r="AV11" s="30"/>
      <c r="AW11" s="89">
        <f t="shared" si="11"/>
        <v>-0.17308859764260964</v>
      </c>
      <c r="AX11" s="89">
        <f t="shared" si="12"/>
        <v>-6.5636070213334952E-2</v>
      </c>
      <c r="AY11" s="30">
        <v>-8.3462037000248013E-2</v>
      </c>
      <c r="AZ11" s="30">
        <v>-8.3462037000248013E-2</v>
      </c>
      <c r="BA11" s="30">
        <v>-8.3152348300990497E-2</v>
      </c>
      <c r="BB11" s="30">
        <v>-8.3152348300990497E-2</v>
      </c>
      <c r="BC11" s="30">
        <v>-8.3824698646113416E-2</v>
      </c>
      <c r="BD11" s="30">
        <v>-8.3796845576794343E-2</v>
      </c>
      <c r="BE11" s="30">
        <v>-8.5644445371247047E-2</v>
      </c>
      <c r="BF11" s="30">
        <v>-8.5644445371247047E-2</v>
      </c>
      <c r="BG11" s="30">
        <v>-8.5644445371247047E-2</v>
      </c>
      <c r="BH11" s="30">
        <v>-8.5431851420031957E-2</v>
      </c>
      <c r="BI11" s="30">
        <v>-9.1249794572117016E-2</v>
      </c>
      <c r="BJ11" s="30">
        <v>-9.6621425221945056E-2</v>
      </c>
      <c r="BK11" s="30">
        <v>-9.3532012177304336E-2</v>
      </c>
      <c r="BL11" s="30">
        <v>-9.3033305585028869E-2</v>
      </c>
      <c r="BM11" s="30">
        <v>-9.3033305585028869E-2</v>
      </c>
      <c r="BN11" s="61">
        <f t="shared" si="0"/>
        <v>-8.7379023033372152E-2</v>
      </c>
    </row>
    <row r="12" spans="1:66">
      <c r="A12" s="16">
        <v>1987</v>
      </c>
      <c r="C12">
        <v>290</v>
      </c>
      <c r="D12">
        <f t="shared" si="5"/>
        <v>290</v>
      </c>
      <c r="E12">
        <v>5200</v>
      </c>
      <c r="F12">
        <v>4900</v>
      </c>
      <c r="H12" s="66">
        <v>31778</v>
      </c>
      <c r="I12" s="67">
        <v>53.134</v>
      </c>
      <c r="S12" s="24"/>
      <c r="T12" s="24"/>
      <c r="U12" s="24"/>
      <c r="Y12">
        <f t="shared" si="1"/>
        <v>7093.667440199928</v>
      </c>
      <c r="Z12">
        <f t="shared" si="2"/>
        <v>11275.975834682124</v>
      </c>
      <c r="AA12">
        <f t="shared" si="3"/>
        <v>1987</v>
      </c>
      <c r="AK12" s="30">
        <f t="shared" si="9"/>
        <v>-0.37244087359073952</v>
      </c>
      <c r="AL12" s="30">
        <f t="shared" si="10"/>
        <v>-0.2159592926136058</v>
      </c>
      <c r="AM12">
        <f t="shared" si="4"/>
        <v>1987</v>
      </c>
      <c r="AO12" s="30"/>
      <c r="AP12" s="30"/>
      <c r="AQ12" s="30"/>
      <c r="AR12" s="30"/>
      <c r="AS12" s="30"/>
      <c r="AT12" s="30"/>
      <c r="AU12" s="30"/>
      <c r="AV12" s="30"/>
      <c r="AW12" s="89">
        <f t="shared" si="11"/>
        <v>-0.22752554711391137</v>
      </c>
      <c r="AX12" s="89">
        <f t="shared" si="12"/>
        <v>-0.13902651859517889</v>
      </c>
      <c r="AY12" s="30">
        <v>-8.5758784668595323E-2</v>
      </c>
      <c r="AZ12" s="30">
        <v>-8.5758784668595323E-2</v>
      </c>
      <c r="BA12" s="30">
        <v>-8.5411365252290317E-2</v>
      </c>
      <c r="BB12" s="30">
        <v>-8.5411365252290317E-2</v>
      </c>
      <c r="BC12" s="30">
        <v>-8.6020330537741052E-2</v>
      </c>
      <c r="BD12" s="30">
        <v>-8.5988889778703892E-2</v>
      </c>
      <c r="BE12" s="30">
        <v>-8.8020320749807035E-2</v>
      </c>
      <c r="BF12" s="30">
        <v>-8.8020320749807035E-2</v>
      </c>
      <c r="BG12" s="30">
        <v>-8.8020320749807035E-2</v>
      </c>
      <c r="BH12" s="30">
        <v>-8.7807203748684115E-2</v>
      </c>
      <c r="BI12" s="30">
        <v>-9.6136263788533016E-2</v>
      </c>
      <c r="BJ12" s="30">
        <v>-0.10246121094272265</v>
      </c>
      <c r="BK12" s="30">
        <v>-9.8796796840516454E-2</v>
      </c>
      <c r="BL12" s="30">
        <v>-9.8700962614034604E-2</v>
      </c>
      <c r="BM12" s="30">
        <v>-9.8700962614034604E-2</v>
      </c>
      <c r="BN12" s="61">
        <f t="shared" si="0"/>
        <v>-9.0734258863744213E-2</v>
      </c>
    </row>
    <row r="13" spans="1:66">
      <c r="A13" s="16">
        <v>1988</v>
      </c>
      <c r="C13">
        <v>388</v>
      </c>
      <c r="D13">
        <f t="shared" si="5"/>
        <v>388</v>
      </c>
      <c r="E13">
        <v>4900</v>
      </c>
      <c r="F13">
        <v>4800</v>
      </c>
      <c r="H13" s="66">
        <v>32143</v>
      </c>
      <c r="I13" s="67">
        <v>55.008000000000003</v>
      </c>
      <c r="S13" s="24"/>
      <c r="T13" s="24"/>
      <c r="U13" s="24"/>
      <c r="Y13">
        <f t="shared" si="1"/>
        <v>6684.4173955730084</v>
      </c>
      <c r="Z13">
        <f t="shared" si="2"/>
        <v>10669.546247818498</v>
      </c>
      <c r="AA13">
        <f t="shared" si="3"/>
        <v>1988</v>
      </c>
      <c r="AK13" s="30">
        <f t="shared" si="9"/>
        <v>-0.35737665982187095</v>
      </c>
      <c r="AL13" s="30">
        <f t="shared" si="10"/>
        <v>-0.21362598919715345</v>
      </c>
      <c r="AM13">
        <f t="shared" si="4"/>
        <v>1988</v>
      </c>
      <c r="AO13" s="30"/>
      <c r="AP13" s="30"/>
      <c r="AQ13" s="30"/>
      <c r="AR13" s="30"/>
      <c r="AS13" s="30"/>
      <c r="AT13" s="30"/>
      <c r="AU13" s="30"/>
      <c r="AV13" s="30"/>
      <c r="AW13" s="89">
        <f t="shared" si="11"/>
        <v>-0.21941732906351175</v>
      </c>
      <c r="AX13" s="89">
        <f t="shared" si="12"/>
        <v>-0.13763292000741456</v>
      </c>
      <c r="AY13" s="30">
        <v>-8.7424420253952584E-2</v>
      </c>
      <c r="AZ13" s="30">
        <v>-8.7424420253952584E-2</v>
      </c>
      <c r="BA13" s="30">
        <v>-8.7015042459624548E-2</v>
      </c>
      <c r="BB13" s="30">
        <v>-8.7015042459624548E-2</v>
      </c>
      <c r="BC13" s="30">
        <v>-8.8031864501336377E-2</v>
      </c>
      <c r="BD13" s="30">
        <v>-8.7996879802920147E-2</v>
      </c>
      <c r="BE13" s="30">
        <v>-9.0292880150930843E-2</v>
      </c>
      <c r="BF13" s="30">
        <v>-9.0292880150930843E-2</v>
      </c>
      <c r="BG13" s="30">
        <v>-9.0292880150930843E-2</v>
      </c>
      <c r="BH13" s="30">
        <v>-9.0076022643878262E-2</v>
      </c>
      <c r="BI13" s="30">
        <v>-9.9676109797585455E-2</v>
      </c>
      <c r="BJ13" s="30">
        <v>-0.1086793010807906</v>
      </c>
      <c r="BK13" s="30">
        <v>-0.10528062109521197</v>
      </c>
      <c r="BL13" s="30">
        <v>-0.10654418907861962</v>
      </c>
      <c r="BM13" s="30">
        <v>-0.10654418907861962</v>
      </c>
      <c r="BN13" s="61">
        <f t="shared" si="0"/>
        <v>-9.4172449530593935E-2</v>
      </c>
    </row>
    <row r="14" spans="1:66">
      <c r="A14" s="16">
        <v>1989</v>
      </c>
      <c r="C14">
        <v>390</v>
      </c>
      <c r="D14">
        <f t="shared" si="5"/>
        <v>390</v>
      </c>
      <c r="E14">
        <v>7400</v>
      </c>
      <c r="F14">
        <v>6800</v>
      </c>
      <c r="H14" s="66">
        <v>32509</v>
      </c>
      <c r="I14" s="67">
        <v>57.164999999999999</v>
      </c>
      <c r="S14" s="24"/>
      <c r="T14" s="24"/>
      <c r="U14" s="24"/>
      <c r="Y14">
        <f t="shared" si="1"/>
        <v>10094.834434130667</v>
      </c>
      <c r="Z14">
        <f t="shared" si="2"/>
        <v>14544.850870287764</v>
      </c>
      <c r="AA14">
        <f t="shared" si="3"/>
        <v>1989</v>
      </c>
      <c r="AK14" s="30">
        <f t="shared" si="9"/>
        <v>-0.23028336886454737</v>
      </c>
      <c r="AL14" s="30">
        <f t="shared" si="10"/>
        <v>-0.11818933365296892</v>
      </c>
      <c r="AM14">
        <f t="shared" si="4"/>
        <v>1989</v>
      </c>
      <c r="AO14" s="30"/>
      <c r="AP14" s="30"/>
      <c r="AQ14" s="30"/>
      <c r="AR14" s="30"/>
      <c r="AS14" s="30"/>
      <c r="AT14" s="30"/>
      <c r="AU14" s="30"/>
      <c r="AV14" s="30"/>
      <c r="AW14" s="89">
        <f t="shared" si="11"/>
        <v>-0.14753256320192099</v>
      </c>
      <c r="AX14" s="89">
        <f t="shared" si="12"/>
        <v>-7.8656735221285135E-2</v>
      </c>
      <c r="AY14" s="30">
        <v>-8.8820266758631639E-2</v>
      </c>
      <c r="AZ14" s="30">
        <v>-8.8820266758631639E-2</v>
      </c>
      <c r="BA14" s="30">
        <v>-8.8394779445518323E-2</v>
      </c>
      <c r="BB14" s="30">
        <v>-8.8394779445518323E-2</v>
      </c>
      <c r="BC14" s="30">
        <v>-8.9387374502550077E-2</v>
      </c>
      <c r="BD14" s="30">
        <v>-8.9350987115582314E-2</v>
      </c>
      <c r="BE14" s="30">
        <v>-9.1483309378074695E-2</v>
      </c>
      <c r="BF14" s="30">
        <v>-9.1483309378074695E-2</v>
      </c>
      <c r="BG14" s="30">
        <v>-9.1483309378074695E-2</v>
      </c>
      <c r="BH14" s="30">
        <v>-9.1269803834276075E-2</v>
      </c>
      <c r="BI14" s="30">
        <v>-0.1024012740399538</v>
      </c>
      <c r="BJ14" s="30">
        <v>-0.11536772171539889</v>
      </c>
      <c r="BK14" s="30">
        <v>-0.11181908308811184</v>
      </c>
      <c r="BL14" s="30">
        <v>-0.11299815278103476</v>
      </c>
      <c r="BM14" s="30">
        <v>-0.11299815278103476</v>
      </c>
      <c r="BN14" s="61">
        <f t="shared" si="0"/>
        <v>-9.6964838026697767E-2</v>
      </c>
    </row>
    <row r="15" spans="1:66">
      <c r="A15" s="16">
        <v>1990</v>
      </c>
      <c r="C15">
        <v>393</v>
      </c>
      <c r="D15">
        <f t="shared" si="5"/>
        <v>393</v>
      </c>
      <c r="E15">
        <v>7500</v>
      </c>
      <c r="F15">
        <v>6900</v>
      </c>
      <c r="H15" s="66">
        <v>32874</v>
      </c>
      <c r="I15" s="67">
        <v>59.305</v>
      </c>
      <c r="S15" s="24"/>
      <c r="T15" s="24"/>
      <c r="U15" s="24"/>
      <c r="Y15">
        <f t="shared" si="1"/>
        <v>10231.251115672974</v>
      </c>
      <c r="Z15">
        <f t="shared" si="2"/>
        <v>14226.18160357474</v>
      </c>
      <c r="AA15">
        <f t="shared" si="3"/>
        <v>1990</v>
      </c>
      <c r="AK15" s="30">
        <f t="shared" si="9"/>
        <v>-0.22563279588201296</v>
      </c>
      <c r="AL15" s="30">
        <f t="shared" si="10"/>
        <v>-0.12469542444840094</v>
      </c>
      <c r="AM15">
        <f t="shared" si="4"/>
        <v>1990</v>
      </c>
      <c r="AO15" s="30"/>
      <c r="AP15" s="30"/>
      <c r="AQ15" s="30"/>
      <c r="AR15" s="30"/>
      <c r="AS15" s="30"/>
      <c r="AT15" s="30"/>
      <c r="AU15" s="30"/>
      <c r="AV15" s="30"/>
      <c r="AW15" s="89">
        <f t="shared" si="11"/>
        <v>-0.14478017369952012</v>
      </c>
      <c r="AX15" s="89">
        <f t="shared" si="12"/>
        <v>-8.2802342421933184E-2</v>
      </c>
      <c r="AY15" s="30">
        <v>-9.0709953222034567E-2</v>
      </c>
      <c r="AZ15" s="30">
        <v>-9.0709953222034567E-2</v>
      </c>
      <c r="BA15" s="30">
        <v>-9.0257460586041782E-2</v>
      </c>
      <c r="BB15" s="30">
        <v>-9.0257460586041782E-2</v>
      </c>
      <c r="BC15" s="30">
        <v>-9.1202132766603605E-2</v>
      </c>
      <c r="BD15" s="30">
        <v>-9.1163468189759622E-2</v>
      </c>
      <c r="BE15" s="30">
        <v>-9.3144947420596425E-2</v>
      </c>
      <c r="BF15" s="30">
        <v>-9.3144947420596425E-2</v>
      </c>
      <c r="BG15" s="30">
        <v>-9.3144947420596425E-2</v>
      </c>
      <c r="BH15" s="30">
        <v>-9.2932615786923578E-2</v>
      </c>
      <c r="BI15" s="30">
        <v>-0.10601889947407694</v>
      </c>
      <c r="BJ15" s="30">
        <v>-0.12552412043418926</v>
      </c>
      <c r="BK15" s="30">
        <v>-0.12109098361938986</v>
      </c>
      <c r="BL15" s="30">
        <v>-0.12244843638339864</v>
      </c>
      <c r="BM15" s="30">
        <v>-0.12244843638339864</v>
      </c>
      <c r="BN15" s="61">
        <f t="shared" si="0"/>
        <v>-0.10094658419437881</v>
      </c>
    </row>
    <row r="16" spans="1:66">
      <c r="A16" s="16">
        <v>1991</v>
      </c>
      <c r="H16" s="66">
        <v>33239</v>
      </c>
      <c r="I16" s="67">
        <v>61.31</v>
      </c>
      <c r="S16" s="24"/>
      <c r="T16" s="24"/>
      <c r="U16" s="24"/>
      <c r="Y16">
        <f t="shared" si="1"/>
        <v>0</v>
      </c>
      <c r="Z16">
        <f t="shared" si="2"/>
        <v>0</v>
      </c>
      <c r="AA16">
        <f t="shared" si="3"/>
        <v>1991</v>
      </c>
      <c r="AK16" s="30" t="e">
        <f t="shared" si="9"/>
        <v>#NUM!</v>
      </c>
      <c r="AL16" s="30" t="e">
        <f t="shared" si="10"/>
        <v>#NUM!</v>
      </c>
      <c r="AM16">
        <f t="shared" si="4"/>
        <v>1991</v>
      </c>
      <c r="AO16" s="30"/>
      <c r="AP16" s="30"/>
      <c r="AQ16" s="30"/>
      <c r="AR16" s="30"/>
      <c r="AS16" s="30"/>
      <c r="AT16" s="30"/>
      <c r="AU16" s="30"/>
      <c r="AV16" s="30"/>
      <c r="AW16" s="89"/>
      <c r="AX16" s="89"/>
      <c r="AY16" s="30">
        <v>-9.1015798442222295E-2</v>
      </c>
      <c r="AZ16" s="30">
        <v>-9.1015798442222295E-2</v>
      </c>
      <c r="BA16" s="30">
        <v>-9.0610623527037082E-2</v>
      </c>
      <c r="BB16" s="30">
        <v>-9.0610623527037082E-2</v>
      </c>
      <c r="BC16" s="30">
        <v>-9.1526832375407818E-2</v>
      </c>
      <c r="BD16" s="30">
        <v>-9.1488496204173431E-2</v>
      </c>
      <c r="BE16" s="30">
        <v>-9.3432624774600015E-2</v>
      </c>
      <c r="BF16" s="30">
        <v>-9.3432624774600015E-2</v>
      </c>
      <c r="BG16" s="30">
        <v>-9.3432624774600015E-2</v>
      </c>
      <c r="BH16" s="30">
        <v>-9.32242947104438E-2</v>
      </c>
      <c r="BI16" s="30">
        <v>-0.11111507908016216</v>
      </c>
      <c r="BJ16" s="30">
        <v>-0.13695723659001491</v>
      </c>
      <c r="BK16" s="30">
        <v>-0.13239110958444167</v>
      </c>
      <c r="BL16" s="30">
        <v>-0.13363100943188233</v>
      </c>
      <c r="BM16" s="30">
        <v>-0.13363100943188233</v>
      </c>
      <c r="BN16" s="61">
        <f t="shared" si="0"/>
        <v>-0.10450105237804846</v>
      </c>
    </row>
    <row r="17" spans="1:66">
      <c r="A17" s="16">
        <v>1992</v>
      </c>
      <c r="H17" s="66">
        <v>33604</v>
      </c>
      <c r="I17" s="67">
        <v>62.707000000000001</v>
      </c>
      <c r="Y17">
        <f t="shared" si="1"/>
        <v>0</v>
      </c>
      <c r="Z17">
        <f t="shared" si="2"/>
        <v>0</v>
      </c>
      <c r="AA17">
        <f t="shared" si="3"/>
        <v>1992</v>
      </c>
      <c r="AK17" s="30" t="e">
        <f t="shared" si="9"/>
        <v>#NUM!</v>
      </c>
      <c r="AL17" s="30" t="e">
        <f t="shared" si="10"/>
        <v>#NUM!</v>
      </c>
      <c r="AM17">
        <f t="shared" si="4"/>
        <v>1992</v>
      </c>
      <c r="AO17" s="30"/>
      <c r="AP17" s="30"/>
      <c r="AQ17" s="30"/>
      <c r="AR17" s="30"/>
      <c r="AS17" s="30"/>
      <c r="AT17" s="30"/>
      <c r="AU17" s="30"/>
      <c r="AV17" s="30"/>
      <c r="AW17" s="89"/>
      <c r="AX17" s="89"/>
      <c r="AY17" s="30">
        <v>-9.2451640283874092E-2</v>
      </c>
      <c r="AZ17" s="30">
        <v>-9.2451640283874092E-2</v>
      </c>
      <c r="BA17" s="30">
        <v>-9.2533134151519092E-2</v>
      </c>
      <c r="BB17" s="30">
        <v>-9.2533134151519092E-2</v>
      </c>
      <c r="BC17" s="30">
        <v>-9.3378037684090032E-2</v>
      </c>
      <c r="BD17" s="30">
        <v>-9.3337597307804998E-2</v>
      </c>
      <c r="BE17" s="30">
        <v>-9.5115987149862469E-2</v>
      </c>
      <c r="BF17" s="30">
        <v>-9.5115987149862469E-2</v>
      </c>
      <c r="BG17" s="30">
        <v>-9.5115987149862469E-2</v>
      </c>
      <c r="BH17" s="30">
        <v>-9.4908574918428523E-2</v>
      </c>
      <c r="BI17" s="30">
        <v>-0.11425063502864441</v>
      </c>
      <c r="BJ17" s="30">
        <v>-0.1460892243712546</v>
      </c>
      <c r="BK17" s="30">
        <v>-0.14092706836814339</v>
      </c>
      <c r="BL17" s="30">
        <v>-0.14202284851816982</v>
      </c>
      <c r="BM17" s="30">
        <v>-0.14202284851816982</v>
      </c>
      <c r="BN17" s="61">
        <f t="shared" si="0"/>
        <v>-0.10815028966900529</v>
      </c>
    </row>
    <row r="18" spans="1:66">
      <c r="A18" s="16">
        <v>1993</v>
      </c>
      <c r="H18" s="66">
        <v>33970</v>
      </c>
      <c r="I18" s="67">
        <v>64.194000000000003</v>
      </c>
      <c r="Y18">
        <f t="shared" si="1"/>
        <v>0</v>
      </c>
      <c r="Z18">
        <f t="shared" si="2"/>
        <v>0</v>
      </c>
      <c r="AA18">
        <f t="shared" si="3"/>
        <v>1993</v>
      </c>
      <c r="AK18" s="30" t="e">
        <f t="shared" si="9"/>
        <v>#NUM!</v>
      </c>
      <c r="AL18" s="30" t="e">
        <f t="shared" si="10"/>
        <v>#NUM!</v>
      </c>
      <c r="AM18">
        <f t="shared" si="4"/>
        <v>1993</v>
      </c>
      <c r="AO18" s="30"/>
      <c r="AP18" s="30"/>
      <c r="AQ18" s="30"/>
      <c r="AR18" s="30"/>
      <c r="AS18" s="30"/>
      <c r="AT18" s="30"/>
      <c r="AU18" s="30"/>
      <c r="AV18" s="30"/>
      <c r="AW18" s="89"/>
      <c r="AX18" s="89"/>
      <c r="AY18" s="30">
        <v>-9.3945943926216358E-2</v>
      </c>
      <c r="AZ18" s="30">
        <v>-9.3945943926216358E-2</v>
      </c>
      <c r="BA18" s="30">
        <v>-9.4300467794274034E-2</v>
      </c>
      <c r="BB18" s="30">
        <v>-9.4300467794274034E-2</v>
      </c>
      <c r="BC18" s="30">
        <v>-9.5492423793883119E-2</v>
      </c>
      <c r="BD18" s="30">
        <v>-9.5449339349603424E-2</v>
      </c>
      <c r="BE18" s="30">
        <v>-9.7377013531366075E-2</v>
      </c>
      <c r="BF18" s="30">
        <v>-9.7377013531366075E-2</v>
      </c>
      <c r="BG18" s="30">
        <v>-9.7377013531366075E-2</v>
      </c>
      <c r="BH18" s="30">
        <v>-9.7167648682258134E-2</v>
      </c>
      <c r="BI18" s="30">
        <v>-0.11968639671701442</v>
      </c>
      <c r="BJ18" s="30">
        <v>-0.15607700976592287</v>
      </c>
      <c r="BK18" s="30">
        <v>-0.15119719273077437</v>
      </c>
      <c r="BL18" s="30">
        <v>-0.15275543205812459</v>
      </c>
      <c r="BM18" s="30">
        <v>-0.15275543205812459</v>
      </c>
      <c r="BN18" s="61">
        <f t="shared" si="0"/>
        <v>-0.11261364927938562</v>
      </c>
    </row>
    <row r="19" spans="1:66">
      <c r="A19" s="16">
        <v>1994</v>
      </c>
      <c r="H19" s="66">
        <v>34335</v>
      </c>
      <c r="I19" s="67">
        <v>65.563999999999993</v>
      </c>
      <c r="Y19">
        <f t="shared" si="1"/>
        <v>0</v>
      </c>
      <c r="Z19">
        <f t="shared" si="2"/>
        <v>0</v>
      </c>
      <c r="AA19">
        <f t="shared" si="3"/>
        <v>1994</v>
      </c>
      <c r="AK19" s="30" t="e">
        <f t="shared" si="9"/>
        <v>#NUM!</v>
      </c>
      <c r="AL19" s="30" t="e">
        <f t="shared" si="10"/>
        <v>#NUM!</v>
      </c>
      <c r="AM19">
        <f t="shared" si="4"/>
        <v>1994</v>
      </c>
      <c r="AO19" s="30"/>
      <c r="AP19" s="30"/>
      <c r="AQ19" s="30"/>
      <c r="AR19" s="30"/>
      <c r="AS19" s="30"/>
      <c r="AT19" s="30"/>
      <c r="AU19" s="30"/>
      <c r="AV19" s="30"/>
      <c r="AW19" s="89"/>
      <c r="AX19" s="89"/>
      <c r="AY19" s="30">
        <v>-9.8269254689793306E-2</v>
      </c>
      <c r="AZ19" s="30">
        <v>-9.8269254689793306E-2</v>
      </c>
      <c r="BA19" s="30">
        <v>-9.8520208839306345E-2</v>
      </c>
      <c r="BB19" s="30">
        <v>-9.8520208839306345E-2</v>
      </c>
      <c r="BC19" s="30">
        <v>-0.10042485522000499</v>
      </c>
      <c r="BD19" s="30">
        <v>-0.10037422198625456</v>
      </c>
      <c r="BE19" s="30">
        <v>-0.10214082932983781</v>
      </c>
      <c r="BF19" s="30">
        <v>-0.10214082932983781</v>
      </c>
      <c r="BG19" s="30">
        <v>-0.10214082932983781</v>
      </c>
      <c r="BH19" s="30">
        <v>-0.10192126760859688</v>
      </c>
      <c r="BI19" s="30">
        <v>-0.12781127497354394</v>
      </c>
      <c r="BJ19" s="30">
        <v>-0.17036235535655442</v>
      </c>
      <c r="BK19" s="30">
        <v>-0.16550240812437589</v>
      </c>
      <c r="BL19" s="30">
        <v>-0.16722061606119021</v>
      </c>
      <c r="BM19" s="30">
        <v>-0.16722061606119021</v>
      </c>
      <c r="BN19" s="61">
        <f t="shared" si="0"/>
        <v>-0.12005593536262824</v>
      </c>
    </row>
    <row r="20" spans="1:66">
      <c r="A20" s="16">
        <v>1995</v>
      </c>
      <c r="H20" s="66">
        <v>34700</v>
      </c>
      <c r="I20" s="67">
        <v>66.938999999999993</v>
      </c>
      <c r="Y20">
        <f t="shared" si="1"/>
        <v>0</v>
      </c>
      <c r="Z20">
        <f t="shared" si="2"/>
        <v>0</v>
      </c>
      <c r="AA20">
        <f t="shared" si="3"/>
        <v>1995</v>
      </c>
      <c r="AK20" s="30" t="e">
        <f t="shared" si="9"/>
        <v>#NUM!</v>
      </c>
      <c r="AL20" s="30" t="e">
        <f t="shared" si="10"/>
        <v>#NUM!</v>
      </c>
      <c r="AM20">
        <f t="shared" si="4"/>
        <v>1995</v>
      </c>
      <c r="AO20" s="30"/>
      <c r="AP20" s="30"/>
      <c r="AQ20" s="30"/>
      <c r="AR20" s="30"/>
      <c r="AS20" s="30"/>
      <c r="AT20" s="30"/>
      <c r="AU20" s="30"/>
      <c r="AV20" s="30"/>
      <c r="AW20" s="89"/>
      <c r="AX20" s="89"/>
      <c r="AY20" s="30">
        <v>-0.10013277792229791</v>
      </c>
      <c r="AZ20" s="30">
        <v>-0.10013277792229791</v>
      </c>
      <c r="BA20" s="30">
        <v>-0.10033860296571862</v>
      </c>
      <c r="BB20" s="30">
        <v>-0.10033860296571862</v>
      </c>
      <c r="BC20" s="30">
        <v>-0.10317935815488288</v>
      </c>
      <c r="BD20" s="30">
        <v>-0.1031248827145208</v>
      </c>
      <c r="BE20" s="30">
        <v>-0.10518067714465862</v>
      </c>
      <c r="BF20" s="30">
        <v>-0.10518067714465862</v>
      </c>
      <c r="BG20" s="30">
        <v>-0.10518067714465862</v>
      </c>
      <c r="BH20" s="30">
        <v>-0.10495684947373185</v>
      </c>
      <c r="BI20" s="30">
        <v>-0.13325306811555426</v>
      </c>
      <c r="BJ20" s="30">
        <v>-0.18301975743849042</v>
      </c>
      <c r="BK20" s="30">
        <v>-0.17721314331750193</v>
      </c>
      <c r="BL20" s="30">
        <v>-0.17858208034012379</v>
      </c>
      <c r="BM20" s="30">
        <v>-0.17858208034012379</v>
      </c>
      <c r="BN20" s="61">
        <f t="shared" si="0"/>
        <v>-0.1252264008736626</v>
      </c>
    </row>
    <row r="21" spans="1:66">
      <c r="A21" s="16">
        <v>1996</v>
      </c>
      <c r="H21" s="66">
        <v>35065</v>
      </c>
      <c r="I21" s="67">
        <v>68.164000000000001</v>
      </c>
      <c r="Y21">
        <f t="shared" si="1"/>
        <v>0</v>
      </c>
      <c r="Z21">
        <f t="shared" si="2"/>
        <v>0</v>
      </c>
      <c r="AA21">
        <f t="shared" si="3"/>
        <v>1996</v>
      </c>
      <c r="AK21" s="30" t="e">
        <f t="shared" si="9"/>
        <v>#NUM!</v>
      </c>
      <c r="AL21" s="30" t="e">
        <f t="shared" si="10"/>
        <v>#NUM!</v>
      </c>
      <c r="AM21">
        <f t="shared" si="4"/>
        <v>1996</v>
      </c>
      <c r="AO21" s="30"/>
      <c r="AP21" s="30"/>
      <c r="AQ21" s="30"/>
      <c r="AR21" s="30"/>
      <c r="AS21" s="30"/>
      <c r="AT21" s="30"/>
      <c r="AU21" s="30"/>
      <c r="AV21" s="30"/>
      <c r="AW21" s="89"/>
      <c r="AX21" s="89"/>
      <c r="AY21" s="30">
        <v>-0.10335949214163398</v>
      </c>
      <c r="AZ21" s="30">
        <v>-0.10335949214163398</v>
      </c>
      <c r="BA21" s="30">
        <v>-0.10436800157833503</v>
      </c>
      <c r="BB21" s="30">
        <v>-0.10436800157833503</v>
      </c>
      <c r="BC21" s="30">
        <v>-0.10741076594290033</v>
      </c>
      <c r="BD21" s="30">
        <v>-0.10735009319123245</v>
      </c>
      <c r="BE21" s="30">
        <v>-0.10944657111477163</v>
      </c>
      <c r="BF21" s="30">
        <v>-0.10944657111477163</v>
      </c>
      <c r="BG21" s="30">
        <v>-0.10944657111477163</v>
      </c>
      <c r="BH21" s="30">
        <v>-0.10921292868551991</v>
      </c>
      <c r="BI21" s="30">
        <v>-0.139435214970549</v>
      </c>
      <c r="BJ21" s="30">
        <v>-0.19963708608708797</v>
      </c>
      <c r="BK21" s="30">
        <v>-0.19065782823627464</v>
      </c>
      <c r="BL21" s="30">
        <v>-0.19206348536172757</v>
      </c>
      <c r="BM21" s="30">
        <v>-0.19206348536172757</v>
      </c>
      <c r="BN21" s="61">
        <f t="shared" si="0"/>
        <v>-0.1321083725747515</v>
      </c>
    </row>
    <row r="22" spans="1:66">
      <c r="A22" s="16">
        <v>1997</v>
      </c>
      <c r="H22" s="66">
        <v>35431</v>
      </c>
      <c r="I22" s="67">
        <v>69.34</v>
      </c>
      <c r="Y22">
        <f t="shared" si="1"/>
        <v>0</v>
      </c>
      <c r="Z22">
        <f t="shared" si="2"/>
        <v>0</v>
      </c>
      <c r="AA22">
        <f t="shared" si="3"/>
        <v>1997</v>
      </c>
      <c r="AK22" s="30" t="e">
        <f t="shared" si="9"/>
        <v>#NUM!</v>
      </c>
      <c r="AL22" s="30" t="e">
        <f t="shared" si="10"/>
        <v>#NUM!</v>
      </c>
      <c r="AM22">
        <f t="shared" si="4"/>
        <v>1997</v>
      </c>
      <c r="AO22" s="30"/>
      <c r="AP22" s="30"/>
      <c r="AQ22" s="30"/>
      <c r="AR22" s="30"/>
      <c r="AS22" s="30"/>
      <c r="AT22" s="30"/>
      <c r="AU22" s="30"/>
      <c r="AV22" s="30"/>
      <c r="AW22" s="89"/>
      <c r="AX22" s="89"/>
      <c r="AY22" s="30">
        <v>-0.10528197529966443</v>
      </c>
      <c r="AZ22" s="30">
        <v>-0.10528197529966443</v>
      </c>
      <c r="BA22" s="30">
        <v>-0.10670212666510892</v>
      </c>
      <c r="BB22" s="30">
        <v>-0.10670212666510892</v>
      </c>
      <c r="BC22" s="30">
        <v>-0.10964152979066011</v>
      </c>
      <c r="BD22" s="30">
        <v>-0.10957928911278625</v>
      </c>
      <c r="BE22" s="30">
        <v>-0.1117540870988748</v>
      </c>
      <c r="BF22" s="30">
        <v>-0.1117540870988748</v>
      </c>
      <c r="BG22" s="30">
        <v>-0.1117540870988748</v>
      </c>
      <c r="BH22" s="30">
        <v>-0.11152190993511202</v>
      </c>
      <c r="BI22" s="30">
        <v>-0.14241655607669979</v>
      </c>
      <c r="BJ22" s="30">
        <v>-0.21131712455972917</v>
      </c>
      <c r="BK22" s="30">
        <v>-0.20148602245581326</v>
      </c>
      <c r="BL22" s="30">
        <v>-0.20255438034407347</v>
      </c>
      <c r="BM22" s="30">
        <v>-0.20255438034407347</v>
      </c>
      <c r="BN22" s="61">
        <f t="shared" si="0"/>
        <v>-0.13668677718967459</v>
      </c>
    </row>
    <row r="23" spans="1:66">
      <c r="A23" s="16">
        <v>1998</v>
      </c>
      <c r="H23" s="66">
        <v>35796</v>
      </c>
      <c r="I23" s="67">
        <v>70.119</v>
      </c>
      <c r="Y23">
        <f t="shared" si="1"/>
        <v>0</v>
      </c>
      <c r="Z23">
        <f t="shared" si="2"/>
        <v>0</v>
      </c>
      <c r="AA23">
        <f t="shared" si="3"/>
        <v>1998</v>
      </c>
      <c r="AK23" s="30" t="e">
        <f t="shared" si="9"/>
        <v>#NUM!</v>
      </c>
      <c r="AL23" s="30" t="e">
        <f t="shared" si="10"/>
        <v>#NUM!</v>
      </c>
      <c r="AM23">
        <f t="shared" si="4"/>
        <v>1998</v>
      </c>
      <c r="AO23" s="30"/>
      <c r="AP23" s="30"/>
      <c r="AQ23" s="30"/>
      <c r="AR23" s="30"/>
      <c r="AS23" s="30"/>
      <c r="AT23" s="30"/>
      <c r="AU23" s="30"/>
      <c r="AV23" s="30"/>
      <c r="AW23" s="89"/>
      <c r="AX23" s="89"/>
      <c r="AY23" s="30">
        <v>-0.10954967680770522</v>
      </c>
      <c r="AZ23" s="30">
        <v>-0.10954967680770522</v>
      </c>
      <c r="BA23" s="30">
        <v>-0.11084877404470994</v>
      </c>
      <c r="BB23" s="30">
        <v>-0.11084877404470994</v>
      </c>
      <c r="BC23" s="30">
        <v>-0.11478042575253056</v>
      </c>
      <c r="BD23" s="30">
        <v>-0.11471158674811566</v>
      </c>
      <c r="BE23" s="30">
        <v>-0.11715407297950986</v>
      </c>
      <c r="BF23" s="30">
        <v>-0.11715407297950986</v>
      </c>
      <c r="BG23" s="30">
        <v>-0.11715407297950986</v>
      </c>
      <c r="BH23" s="30">
        <v>-0.11691217668814524</v>
      </c>
      <c r="BI23" s="30">
        <v>-0.14835384322235678</v>
      </c>
      <c r="BJ23" s="30">
        <v>-0.22466443812306736</v>
      </c>
      <c r="BK23" s="30">
        <v>-0.21300115156410193</v>
      </c>
      <c r="BL23" s="30">
        <v>-0.2135271724427632</v>
      </c>
      <c r="BM23" s="30">
        <v>-0.2135271724427632</v>
      </c>
      <c r="BN23" s="61">
        <f t="shared" si="0"/>
        <v>-0.14344913917514693</v>
      </c>
    </row>
    <row r="24" spans="1:66">
      <c r="A24" s="16">
        <v>1999</v>
      </c>
      <c r="H24" s="66">
        <v>36161</v>
      </c>
      <c r="I24" s="67">
        <v>71.111000000000004</v>
      </c>
      <c r="Y24">
        <f t="shared" si="1"/>
        <v>0</v>
      </c>
      <c r="Z24">
        <f t="shared" si="2"/>
        <v>0</v>
      </c>
      <c r="AA24">
        <f t="shared" si="3"/>
        <v>1999</v>
      </c>
      <c r="AK24" s="30" t="e">
        <f t="shared" si="9"/>
        <v>#NUM!</v>
      </c>
      <c r="AL24" s="30" t="e">
        <f t="shared" si="10"/>
        <v>#NUM!</v>
      </c>
      <c r="AM24">
        <f t="shared" si="4"/>
        <v>1999</v>
      </c>
      <c r="AO24" s="30"/>
      <c r="AP24" s="30"/>
      <c r="AQ24" s="30"/>
      <c r="AR24" s="30"/>
      <c r="AS24" s="30"/>
      <c r="AT24" s="30"/>
      <c r="AU24" s="30"/>
      <c r="AV24" s="30"/>
      <c r="AW24" s="89"/>
      <c r="AX24" s="89"/>
      <c r="AY24" s="30">
        <v>-0.1126155163231457</v>
      </c>
      <c r="AZ24" s="30">
        <v>-0.1126155163231457</v>
      </c>
      <c r="BA24" s="30">
        <v>-0.11429153997043784</v>
      </c>
      <c r="BB24" s="30">
        <v>-0.11429153997043784</v>
      </c>
      <c r="BC24" s="30">
        <v>-0.11825299022292457</v>
      </c>
      <c r="BD24" s="30">
        <v>-0.11818090942502157</v>
      </c>
      <c r="BE24" s="30">
        <v>-0.12118993487229801</v>
      </c>
      <c r="BF24" s="30">
        <v>-0.12118993487229801</v>
      </c>
      <c r="BG24" s="30">
        <v>-0.12118993487229801</v>
      </c>
      <c r="BH24" s="30">
        <v>-0.12094426602316788</v>
      </c>
      <c r="BI24" s="30">
        <v>-0.15468229303427405</v>
      </c>
      <c r="BJ24" s="30">
        <v>-0.23591565403738379</v>
      </c>
      <c r="BK24" s="30">
        <v>-0.22316651358890249</v>
      </c>
      <c r="BL24" s="30">
        <v>-0.22357889042899348</v>
      </c>
      <c r="BM24" s="30">
        <v>-0.22357889042899348</v>
      </c>
      <c r="BN24" s="61">
        <f t="shared" si="0"/>
        <v>-0.14904562162624818</v>
      </c>
    </row>
    <row r="25" spans="1:66">
      <c r="A25" s="16">
        <v>2000</v>
      </c>
      <c r="B25">
        <v>0.41900003000000002</v>
      </c>
      <c r="D25">
        <f>B25*1000</f>
        <v>419.00003000000004</v>
      </c>
      <c r="H25" s="66">
        <v>36526</v>
      </c>
      <c r="I25" s="67">
        <v>72.721999999999994</v>
      </c>
      <c r="Y25">
        <f t="shared" si="1"/>
        <v>0</v>
      </c>
      <c r="Z25">
        <f t="shared" si="2"/>
        <v>0</v>
      </c>
      <c r="AA25">
        <f t="shared" si="3"/>
        <v>2000</v>
      </c>
      <c r="AK25" s="30" t="e">
        <f t="shared" si="9"/>
        <v>#NUM!</v>
      </c>
      <c r="AL25" s="30" t="e">
        <f t="shared" si="10"/>
        <v>#NUM!</v>
      </c>
      <c r="AM25">
        <f t="shared" si="4"/>
        <v>2000</v>
      </c>
      <c r="AO25" s="30"/>
      <c r="AP25" s="30"/>
      <c r="AQ25" s="30"/>
      <c r="AR25" s="30"/>
      <c r="AS25" s="30"/>
      <c r="AT25" s="30"/>
      <c r="AU25" s="30"/>
      <c r="AV25" s="30"/>
      <c r="AW25" s="89"/>
      <c r="AX25" s="89"/>
      <c r="AY25" s="30">
        <v>-0.11496314350605474</v>
      </c>
      <c r="AZ25" s="30">
        <v>-0.11496314350605474</v>
      </c>
      <c r="BA25" s="30">
        <v>-0.11654276825510346</v>
      </c>
      <c r="BB25" s="30">
        <v>-0.11654276825510346</v>
      </c>
      <c r="BC25" s="30">
        <v>-0.12101951350483942</v>
      </c>
      <c r="BD25" s="30">
        <v>-0.12094583769540768</v>
      </c>
      <c r="BE25" s="30">
        <v>-0.12417051013283087</v>
      </c>
      <c r="BF25" s="30">
        <v>-0.12417051013283087</v>
      </c>
      <c r="BG25" s="30">
        <v>-0.12417051013283087</v>
      </c>
      <c r="BH25" s="30">
        <v>-0.12392497379369383</v>
      </c>
      <c r="BI25" s="30">
        <v>-0.15699545174941087</v>
      </c>
      <c r="BJ25" s="30">
        <v>-0.24141443661314832</v>
      </c>
      <c r="BK25" s="30">
        <v>-0.22886788567090777</v>
      </c>
      <c r="BL25" s="30">
        <v>-0.22920471878443971</v>
      </c>
      <c r="BM25" s="30">
        <v>-0.22920471878443971</v>
      </c>
      <c r="BN25" s="61">
        <f t="shared" si="0"/>
        <v>-0.15247339270113974</v>
      </c>
    </row>
    <row r="26" spans="1:66">
      <c r="A26" s="16">
        <v>2001</v>
      </c>
      <c r="B26">
        <v>0.38879999999999998</v>
      </c>
      <c r="D26">
        <f t="shared" ref="D26:D47" si="13">B26*1000</f>
        <v>388.79999999999995</v>
      </c>
      <c r="H26" s="66">
        <v>36892</v>
      </c>
      <c r="I26" s="67">
        <v>74.36</v>
      </c>
      <c r="Y26">
        <f t="shared" si="1"/>
        <v>0</v>
      </c>
      <c r="Z26">
        <f t="shared" si="2"/>
        <v>0</v>
      </c>
      <c r="AA26">
        <f t="shared" si="3"/>
        <v>2001</v>
      </c>
      <c r="AK26" s="30" t="e">
        <f t="shared" si="9"/>
        <v>#NUM!</v>
      </c>
      <c r="AL26" s="30" t="e">
        <f t="shared" si="10"/>
        <v>#NUM!</v>
      </c>
      <c r="AM26">
        <f t="shared" si="4"/>
        <v>2001</v>
      </c>
      <c r="AO26" s="30"/>
      <c r="AP26" s="30"/>
      <c r="AQ26" s="30"/>
      <c r="AR26" s="30"/>
      <c r="AS26" s="30"/>
      <c r="AT26" s="30"/>
      <c r="AU26" s="30"/>
      <c r="AV26" s="30"/>
      <c r="AW26" s="89"/>
      <c r="AX26" s="89"/>
      <c r="AY26" s="30">
        <v>-0.11637718861859048</v>
      </c>
      <c r="AZ26" s="30">
        <v>-0.11637718861859048</v>
      </c>
      <c r="BA26" s="30">
        <v>-0.11788943722153922</v>
      </c>
      <c r="BB26" s="30">
        <v>-0.11788943722153922</v>
      </c>
      <c r="BC26" s="30">
        <v>-0.12371870743953151</v>
      </c>
      <c r="BD26" s="30">
        <v>-0.12364362925774386</v>
      </c>
      <c r="BE26" s="30">
        <v>-0.12654614778671913</v>
      </c>
      <c r="BF26" s="30">
        <v>-0.12654614778671913</v>
      </c>
      <c r="BG26" s="30">
        <v>-0.12654614778671913</v>
      </c>
      <c r="BH26" s="30">
        <v>-0.12630330418764424</v>
      </c>
      <c r="BI26" s="30">
        <v>-0.16039545944387745</v>
      </c>
      <c r="BJ26" s="30">
        <v>-0.24761682091405823</v>
      </c>
      <c r="BK26" s="30">
        <v>-0.23645484887828727</v>
      </c>
      <c r="BL26" s="30">
        <v>-0.23753096355964187</v>
      </c>
      <c r="BM26" s="30">
        <v>-0.23753096355964187</v>
      </c>
      <c r="BN26" s="61">
        <f t="shared" si="0"/>
        <v>-0.15609109281872288</v>
      </c>
    </row>
    <row r="27" spans="1:66">
      <c r="A27" s="16">
        <v>2002</v>
      </c>
      <c r="B27">
        <v>0.38879999999999998</v>
      </c>
      <c r="D27">
        <f t="shared" si="13"/>
        <v>388.79999999999995</v>
      </c>
      <c r="H27" s="66">
        <v>37257</v>
      </c>
      <c r="I27" s="67">
        <v>75.515000000000001</v>
      </c>
      <c r="Y27">
        <f t="shared" si="1"/>
        <v>0</v>
      </c>
      <c r="Z27">
        <f t="shared" si="2"/>
        <v>0</v>
      </c>
      <c r="AA27">
        <f t="shared" si="3"/>
        <v>2002</v>
      </c>
      <c r="AK27" s="30" t="e">
        <f t="shared" si="9"/>
        <v>#NUM!</v>
      </c>
      <c r="AL27" s="30" t="e">
        <f t="shared" si="10"/>
        <v>#NUM!</v>
      </c>
      <c r="AM27">
        <f t="shared" si="4"/>
        <v>2002</v>
      </c>
      <c r="AO27" s="30"/>
      <c r="AP27" s="30"/>
      <c r="AQ27" s="30"/>
      <c r="AR27" s="30"/>
      <c r="AS27" s="30"/>
      <c r="AT27" s="30"/>
      <c r="AU27" s="30"/>
      <c r="AV27" s="30"/>
      <c r="AW27" s="89"/>
      <c r="AX27" s="89"/>
      <c r="AY27" s="30">
        <v>-0.11696535491812199</v>
      </c>
      <c r="AZ27" s="30">
        <v>-0.11696535491812199</v>
      </c>
      <c r="BA27" s="30">
        <v>-0.11830163906588775</v>
      </c>
      <c r="BB27" s="30">
        <v>-0.11830163906588775</v>
      </c>
      <c r="BC27" s="30">
        <v>-0.12417709150675005</v>
      </c>
      <c r="BD27" s="30">
        <v>-0.12410453678317079</v>
      </c>
      <c r="BE27" s="30">
        <v>-0.12729337006631636</v>
      </c>
      <c r="BF27" s="30">
        <v>-0.12729337006631636</v>
      </c>
      <c r="BG27" s="30">
        <v>-0.12729337006631636</v>
      </c>
      <c r="BH27" s="30">
        <v>-0.12705979026167424</v>
      </c>
      <c r="BI27" s="30">
        <v>-0.16149033305219107</v>
      </c>
      <c r="BJ27" s="30">
        <v>-0.2490391784828061</v>
      </c>
      <c r="BK27" s="30">
        <v>-0.23745688012519595</v>
      </c>
      <c r="BL27" s="30">
        <v>-0.23889581053582931</v>
      </c>
      <c r="BM27" s="30">
        <v>-0.23889581053582931</v>
      </c>
      <c r="BN27" s="61">
        <f t="shared" si="0"/>
        <v>-0.15690223529669436</v>
      </c>
    </row>
    <row r="28" spans="1:66">
      <c r="A28" s="16">
        <v>2003</v>
      </c>
      <c r="B28">
        <v>0.38920002999999997</v>
      </c>
      <c r="D28">
        <f t="shared" si="13"/>
        <v>389.20002999999997</v>
      </c>
      <c r="H28" s="66">
        <v>37622</v>
      </c>
      <c r="I28" s="67">
        <v>77.006</v>
      </c>
      <c r="Y28">
        <f t="shared" si="1"/>
        <v>0</v>
      </c>
      <c r="Z28">
        <f t="shared" si="2"/>
        <v>0</v>
      </c>
      <c r="AA28">
        <f t="shared" si="3"/>
        <v>2003</v>
      </c>
      <c r="AK28" s="30" t="e">
        <f t="shared" si="9"/>
        <v>#NUM!</v>
      </c>
      <c r="AL28" s="30" t="e">
        <f t="shared" si="10"/>
        <v>#NUM!</v>
      </c>
      <c r="AM28">
        <f t="shared" si="4"/>
        <v>2003</v>
      </c>
      <c r="AO28" s="30"/>
      <c r="AP28" s="30"/>
      <c r="AQ28" s="30"/>
      <c r="AR28" s="30"/>
      <c r="AS28" s="30"/>
      <c r="AT28" s="30"/>
      <c r="AU28" s="30"/>
      <c r="AV28" s="30"/>
      <c r="AW28" s="89"/>
      <c r="AX28" s="89"/>
      <c r="AY28" s="30">
        <v>-0.11849405586780826</v>
      </c>
      <c r="AZ28" s="30">
        <v>-0.11849405586780826</v>
      </c>
      <c r="BA28" s="30">
        <v>-0.11975407387294201</v>
      </c>
      <c r="BB28" s="30">
        <v>-0.11975407387294201</v>
      </c>
      <c r="BC28" s="30">
        <v>-0.12605968553201852</v>
      </c>
      <c r="BD28" s="30">
        <v>-0.12598697873748987</v>
      </c>
      <c r="BE28" s="30">
        <v>-0.12959549112748381</v>
      </c>
      <c r="BF28" s="30">
        <v>-0.12959549112748381</v>
      </c>
      <c r="BG28" s="30">
        <v>-0.12959549112748381</v>
      </c>
      <c r="BH28" s="30">
        <v>-0.12936429562286944</v>
      </c>
      <c r="BI28" s="30">
        <v>-0.16216626776758758</v>
      </c>
      <c r="BJ28" s="30">
        <v>-0.24743806052538786</v>
      </c>
      <c r="BK28" s="30">
        <v>-0.23809939405742453</v>
      </c>
      <c r="BL28" s="30">
        <v>-0.23982408192110083</v>
      </c>
      <c r="BM28" s="30">
        <v>-0.23982408192110083</v>
      </c>
      <c r="BN28" s="61">
        <f t="shared" si="0"/>
        <v>-0.15826970526326209</v>
      </c>
    </row>
    <row r="29" spans="1:66" s="149" customFormat="1">
      <c r="A29" s="165">
        <v>2004</v>
      </c>
      <c r="B29" s="149">
        <v>0.38920002999999997</v>
      </c>
      <c r="D29" s="149">
        <f t="shared" si="13"/>
        <v>389.20002999999997</v>
      </c>
      <c r="H29" s="166">
        <v>37987</v>
      </c>
      <c r="I29" s="167">
        <v>79.076999999999998</v>
      </c>
      <c r="Y29" s="149">
        <f t="shared" si="1"/>
        <v>0</v>
      </c>
      <c r="Z29" s="149">
        <f t="shared" si="2"/>
        <v>0</v>
      </c>
      <c r="AA29" s="149">
        <f t="shared" si="3"/>
        <v>2004</v>
      </c>
      <c r="AK29" s="168" t="e">
        <f t="shared" si="9"/>
        <v>#NUM!</v>
      </c>
      <c r="AL29" s="168" t="e">
        <f t="shared" si="10"/>
        <v>#NUM!</v>
      </c>
      <c r="AM29" s="149">
        <f t="shared" si="4"/>
        <v>2004</v>
      </c>
      <c r="AO29" s="168"/>
      <c r="AP29" s="168"/>
      <c r="AQ29" s="168"/>
      <c r="AR29" s="168"/>
      <c r="AS29" s="168"/>
      <c r="AT29" s="168"/>
      <c r="AU29" s="168"/>
      <c r="AV29" s="168"/>
      <c r="AW29" s="169"/>
      <c r="AX29" s="169"/>
      <c r="AY29" s="168">
        <v>-0.11956158061563371</v>
      </c>
      <c r="AZ29" s="168">
        <v>-0.12013096851099614</v>
      </c>
      <c r="BA29" s="168">
        <v>-0.12127130932998365</v>
      </c>
      <c r="BB29" s="168">
        <v>-0.12127130932998365</v>
      </c>
      <c r="BC29" s="168">
        <v>-0.12749648069037878</v>
      </c>
      <c r="BD29" s="168">
        <v>-0.12742550646437778</v>
      </c>
      <c r="BE29" s="168">
        <v>-0.1308089987657467</v>
      </c>
      <c r="BF29" s="168">
        <v>-0.1308089987657467</v>
      </c>
      <c r="BG29" s="168">
        <v>-0.1308089987657467</v>
      </c>
      <c r="BH29" s="168">
        <v>-0.13059144304188242</v>
      </c>
      <c r="BI29" s="168">
        <v>-0.16194081705371366</v>
      </c>
      <c r="BJ29" s="168">
        <v>-0.24732312340378082</v>
      </c>
      <c r="BK29" s="168">
        <v>-0.24012332987869389</v>
      </c>
      <c r="BL29" s="168">
        <v>-0.24189526771627146</v>
      </c>
      <c r="BM29" s="168">
        <v>-0.24189526771627146</v>
      </c>
      <c r="BN29" s="170">
        <f t="shared" si="0"/>
        <v>-0.1595568933366138</v>
      </c>
    </row>
    <row r="30" spans="1:66">
      <c r="A30" s="16">
        <v>2005</v>
      </c>
      <c r="B30">
        <v>0.40120002999999999</v>
      </c>
      <c r="D30">
        <f t="shared" si="13"/>
        <v>401.20002999999997</v>
      </c>
      <c r="H30" s="66">
        <v>38353</v>
      </c>
      <c r="I30" s="67">
        <v>81.555999999999997</v>
      </c>
      <c r="J30" s="66">
        <v>40179</v>
      </c>
      <c r="K30" s="67">
        <v>89.632000000000005</v>
      </c>
      <c r="Y30">
        <f t="shared" si="1"/>
        <v>0</v>
      </c>
      <c r="Z30">
        <f t="shared" si="2"/>
        <v>0</v>
      </c>
      <c r="AA30">
        <f t="shared" si="3"/>
        <v>2005</v>
      </c>
      <c r="AK30" s="30" t="e">
        <f t="shared" si="9"/>
        <v>#NUM!</v>
      </c>
      <c r="AL30" s="30" t="e">
        <f t="shared" si="10"/>
        <v>#NUM!</v>
      </c>
      <c r="AM30">
        <f t="shared" si="4"/>
        <v>2005</v>
      </c>
      <c r="AO30" s="30"/>
      <c r="AP30" s="30"/>
      <c r="AQ30" s="30"/>
      <c r="AR30" s="30"/>
      <c r="AS30" s="30"/>
      <c r="AT30" s="30"/>
      <c r="AU30" s="30"/>
      <c r="AV30" s="30"/>
      <c r="AW30" s="89"/>
      <c r="AX30" s="89"/>
      <c r="AY30" s="30">
        <v>-0.11803084453425772</v>
      </c>
      <c r="AZ30" s="30">
        <v>-0.11856585399588138</v>
      </c>
      <c r="BA30" s="30">
        <v>-0.11964141564520514</v>
      </c>
      <c r="BB30" s="30">
        <v>-0.11964141564520514</v>
      </c>
      <c r="BC30" s="30">
        <v>-0.12690358441206651</v>
      </c>
      <c r="BD30" s="30">
        <v>-0.12683757777743032</v>
      </c>
      <c r="BE30" s="30">
        <v>-0.12890882286435801</v>
      </c>
      <c r="BF30" s="30">
        <v>-0.12906294959249853</v>
      </c>
      <c r="BG30" s="30">
        <v>-0.12906294959249853</v>
      </c>
      <c r="BH30" s="30">
        <v>-0.12886477172806166</v>
      </c>
      <c r="BI30" s="30">
        <v>-0.16048967990021146</v>
      </c>
      <c r="BJ30" s="30">
        <v>-0.24477017900147602</v>
      </c>
      <c r="BK30" s="30">
        <v>-0.2399730761635771</v>
      </c>
      <c r="BL30" s="30">
        <v>-0.24160386140046042</v>
      </c>
      <c r="BM30" s="30">
        <v>-0.24160386140046042</v>
      </c>
      <c r="BN30" s="61">
        <f t="shared" si="0"/>
        <v>-0.15826405624357651</v>
      </c>
    </row>
    <row r="31" spans="1:66">
      <c r="A31" s="16">
        <v>2006</v>
      </c>
      <c r="B31">
        <v>0.41220003</v>
      </c>
      <c r="C31">
        <v>420</v>
      </c>
      <c r="D31">
        <f t="shared" si="13"/>
        <v>412.20002999999997</v>
      </c>
      <c r="E31">
        <v>4800</v>
      </c>
      <c r="F31">
        <v>4700</v>
      </c>
      <c r="H31" s="66">
        <v>38718</v>
      </c>
      <c r="I31" s="67">
        <v>84.070999999999998</v>
      </c>
      <c r="Y31">
        <f t="shared" si="1"/>
        <v>6548.0007140307034</v>
      </c>
      <c r="Z31">
        <f t="shared" si="2"/>
        <v>6835.6876925455863</v>
      </c>
      <c r="AA31">
        <f t="shared" si="3"/>
        <v>2006</v>
      </c>
      <c r="AK31" s="30">
        <f t="shared" si="9"/>
        <v>-0.35707388966146886</v>
      </c>
      <c r="AL31" s="30">
        <f t="shared" si="10"/>
        <v>-0.34409732471186494</v>
      </c>
      <c r="AM31">
        <f t="shared" si="4"/>
        <v>2006</v>
      </c>
      <c r="AO31" s="30"/>
      <c r="AP31" s="30"/>
      <c r="AQ31" s="30"/>
      <c r="AR31" s="30"/>
      <c r="AS31" s="30"/>
      <c r="AT31" s="30"/>
      <c r="AU31" s="30"/>
      <c r="AV31" s="30"/>
      <c r="AW31" s="89">
        <f t="shared" si="8"/>
        <v>-0.21925349545011141</v>
      </c>
      <c r="AX31" s="89">
        <f t="shared" ref="AX31:AX34" si="14">-(1-2^AL31)</f>
        <v>-0.21219926105658116</v>
      </c>
      <c r="AY31" s="30">
        <v>-0.11835609771895605</v>
      </c>
      <c r="AZ31" s="30">
        <v>-0.11886095667871455</v>
      </c>
      <c r="BA31" s="30">
        <v>-0.1201715924209934</v>
      </c>
      <c r="BB31" s="30">
        <v>-0.1201715924209934</v>
      </c>
      <c r="BC31" s="30">
        <v>-0.12736929200429103</v>
      </c>
      <c r="BD31" s="30">
        <v>-0.12730685940196473</v>
      </c>
      <c r="BE31" s="30">
        <v>-0.12950197472322478</v>
      </c>
      <c r="BF31" s="30">
        <v>-0.12964652277077116</v>
      </c>
      <c r="BG31" s="30">
        <v>-0.12964652277077116</v>
      </c>
      <c r="BH31" s="30">
        <v>-0.12945915409874575</v>
      </c>
      <c r="BI31" s="30">
        <v>-0.16007497933339221</v>
      </c>
      <c r="BJ31" s="30">
        <v>-0.23881153671661515</v>
      </c>
      <c r="BK31" s="30">
        <v>-0.23614698514807964</v>
      </c>
      <c r="BL31" s="30">
        <v>-0.23769638311051533</v>
      </c>
      <c r="BM31" s="30">
        <v>-0.23769638311051533</v>
      </c>
      <c r="BN31" s="61">
        <f t="shared" si="0"/>
        <v>-0.15739445549523626</v>
      </c>
    </row>
    <row r="32" spans="1:66">
      <c r="A32" s="16">
        <v>2007</v>
      </c>
      <c r="B32">
        <v>0.4788</v>
      </c>
      <c r="C32">
        <v>500</v>
      </c>
      <c r="D32">
        <f t="shared" si="13"/>
        <v>478.8</v>
      </c>
      <c r="E32">
        <v>8300</v>
      </c>
      <c r="F32">
        <v>7700</v>
      </c>
      <c r="H32" s="66">
        <v>39083</v>
      </c>
      <c r="I32" s="67">
        <v>86.349000000000004</v>
      </c>
      <c r="J32" s="66">
        <v>44562</v>
      </c>
      <c r="K32" s="67">
        <v>117.973</v>
      </c>
      <c r="V32" s="66">
        <v>44562</v>
      </c>
      <c r="W32" s="67">
        <v>117.973</v>
      </c>
      <c r="Y32">
        <f t="shared" si="1"/>
        <v>11322.584568011423</v>
      </c>
      <c r="Z32">
        <f t="shared" si="2"/>
        <v>10903.451111188317</v>
      </c>
      <c r="AA32">
        <f t="shared" si="3"/>
        <v>2007</v>
      </c>
      <c r="AK32" s="30">
        <f t="shared" si="9"/>
        <v>-0.1835019399505588</v>
      </c>
      <c r="AL32" s="30">
        <f t="shared" si="10"/>
        <v>-0.19439350083943782</v>
      </c>
      <c r="AM32">
        <f t="shared" si="4"/>
        <v>2007</v>
      </c>
      <c r="AO32" s="30"/>
      <c r="AP32" s="30"/>
      <c r="AQ32" s="30"/>
      <c r="AR32" s="30"/>
      <c r="AS32" s="30"/>
      <c r="AT32" s="30"/>
      <c r="AU32" s="30"/>
      <c r="AV32" s="30"/>
      <c r="AW32" s="89">
        <f t="shared" si="8"/>
        <v>-0.11943704310714442</v>
      </c>
      <c r="AX32" s="89">
        <f t="shared" si="14"/>
        <v>-0.12605978278859842</v>
      </c>
      <c r="AY32" s="30">
        <v>-0.11801367653995287</v>
      </c>
      <c r="AZ32" s="30">
        <v>-0.11848087851527855</v>
      </c>
      <c r="BA32" s="30">
        <v>-0.11997506762088306</v>
      </c>
      <c r="BB32" s="30">
        <v>-0.11997506762088306</v>
      </c>
      <c r="BC32" s="30">
        <v>-0.12791183742354806</v>
      </c>
      <c r="BD32" s="30">
        <v>-0.12785440850957275</v>
      </c>
      <c r="BE32" s="30">
        <v>-0.13018926398577646</v>
      </c>
      <c r="BF32" s="30">
        <v>-0.13032100807438518</v>
      </c>
      <c r="BG32" s="30">
        <v>-0.13032100807438518</v>
      </c>
      <c r="BH32" s="30">
        <v>-0.13014623268264025</v>
      </c>
      <c r="BI32" s="30">
        <v>-0.1600645974082332</v>
      </c>
      <c r="BJ32" s="30">
        <v>-0.23796395569999973</v>
      </c>
      <c r="BK32" s="30">
        <v>-0.23610932122725847</v>
      </c>
      <c r="BL32" s="30">
        <v>-0.23804721207042767</v>
      </c>
      <c r="BM32" s="30">
        <v>-0.23804721207042767</v>
      </c>
      <c r="BN32" s="61">
        <f t="shared" si="0"/>
        <v>-0.1575613831682435</v>
      </c>
    </row>
    <row r="33" spans="1:66">
      <c r="A33" s="16">
        <v>2008</v>
      </c>
      <c r="B33">
        <v>0.53480000000000005</v>
      </c>
      <c r="C33">
        <v>820</v>
      </c>
      <c r="D33">
        <f t="shared" si="13"/>
        <v>534.80000000000007</v>
      </c>
      <c r="E33">
        <v>5400</v>
      </c>
      <c r="F33" s="74">
        <v>5000</v>
      </c>
      <c r="H33" s="66">
        <v>39448</v>
      </c>
      <c r="I33" s="67">
        <v>88.013000000000005</v>
      </c>
      <c r="J33" s="66">
        <v>44927</v>
      </c>
      <c r="K33" s="67">
        <v>122.273</v>
      </c>
      <c r="V33" s="66">
        <v>44927</v>
      </c>
      <c r="W33" s="67">
        <v>122.273</v>
      </c>
      <c r="Y33">
        <f t="shared" si="1"/>
        <v>7366.5008032845399</v>
      </c>
      <c r="Z33">
        <f t="shared" si="2"/>
        <v>6946.303386999647</v>
      </c>
      <c r="AA33">
        <f t="shared" si="3"/>
        <v>2008</v>
      </c>
      <c r="AK33" s="30">
        <f t="shared" si="9"/>
        <v>-0.29810111960373326</v>
      </c>
      <c r="AL33" s="30">
        <f t="shared" si="10"/>
        <v>-0.31453529948999831</v>
      </c>
      <c r="AM33">
        <f t="shared" si="4"/>
        <v>2008</v>
      </c>
      <c r="AO33" s="30"/>
      <c r="AP33" s="30"/>
      <c r="AQ33" s="30"/>
      <c r="AR33" s="30"/>
      <c r="AS33" s="30"/>
      <c r="AT33" s="30"/>
      <c r="AU33" s="30"/>
      <c r="AV33" s="30"/>
      <c r="AW33" s="89">
        <f t="shared" si="8"/>
        <v>-0.18667781024282737</v>
      </c>
      <c r="AX33" s="89">
        <f t="shared" si="14"/>
        <v>-0.19589004244643538</v>
      </c>
      <c r="AY33" s="30">
        <v>-0.11665393936795343</v>
      </c>
      <c r="AZ33" s="30">
        <v>-0.11707348601508627</v>
      </c>
      <c r="BA33" s="30">
        <v>-0.11838149165131973</v>
      </c>
      <c r="BB33" s="30">
        <v>-0.11838149165131973</v>
      </c>
      <c r="BC33" s="30">
        <v>-0.12640895023206511</v>
      </c>
      <c r="BD33" s="30">
        <v>-0.12626512987956606</v>
      </c>
      <c r="BE33" s="30">
        <v>-0.12859594795199303</v>
      </c>
      <c r="BF33" s="30">
        <v>-0.12871280197519008</v>
      </c>
      <c r="BG33" s="30">
        <v>-0.12871280197519008</v>
      </c>
      <c r="BH33" s="30">
        <v>-0.12856134739539826</v>
      </c>
      <c r="BI33" s="30">
        <v>-0.15754167860362034</v>
      </c>
      <c r="BJ33" s="30">
        <v>-0.22798042055004819</v>
      </c>
      <c r="BK33" s="30">
        <v>-0.22780177055598727</v>
      </c>
      <c r="BL33" s="30">
        <v>-0.22966591340001219</v>
      </c>
      <c r="BM33" s="30">
        <v>-0.22966591340001219</v>
      </c>
      <c r="BN33" s="61">
        <f t="shared" si="0"/>
        <v>-0.15402687230698411</v>
      </c>
    </row>
    <row r="34" spans="1:66">
      <c r="A34" s="16">
        <v>2009</v>
      </c>
      <c r="B34">
        <v>0.7661</v>
      </c>
      <c r="C34">
        <v>1400</v>
      </c>
      <c r="D34">
        <f t="shared" si="13"/>
        <v>766.1</v>
      </c>
      <c r="E34">
        <v>7000</v>
      </c>
      <c r="F34" s="76">
        <v>6500</v>
      </c>
      <c r="H34" s="66">
        <v>39814</v>
      </c>
      <c r="I34" s="67">
        <v>88.555999999999997</v>
      </c>
      <c r="Y34">
        <f t="shared" si="1"/>
        <v>9549.1677079614419</v>
      </c>
      <c r="Z34">
        <f t="shared" si="2"/>
        <v>8974.8238402818552</v>
      </c>
      <c r="AA34">
        <f t="shared" si="3"/>
        <v>2009</v>
      </c>
      <c r="AK34" s="30">
        <f t="shared" si="9"/>
        <v>-0.20488215477382782</v>
      </c>
      <c r="AL34" s="30">
        <f t="shared" si="10"/>
        <v>-0.22065295400352669</v>
      </c>
      <c r="AM34">
        <f t="shared" si="4"/>
        <v>2009</v>
      </c>
      <c r="AO34" s="30"/>
      <c r="AP34" s="30"/>
      <c r="AQ34" s="30"/>
      <c r="AR34" s="30"/>
      <c r="AS34" s="30"/>
      <c r="AT34" s="30"/>
      <c r="AU34" s="30"/>
      <c r="AV34" s="30"/>
      <c r="AW34" s="89">
        <f t="shared" si="8"/>
        <v>-0.13239044584865989</v>
      </c>
      <c r="AX34" s="89">
        <f t="shared" si="14"/>
        <v>-0.14182305654207639</v>
      </c>
      <c r="AY34" s="30">
        <v>-0.11664740816233687</v>
      </c>
      <c r="AZ34" s="30">
        <v>-0.11700970574260772</v>
      </c>
      <c r="BA34" s="30">
        <v>-0.11618257612167748</v>
      </c>
      <c r="BB34" s="30">
        <v>-0.11618257612167748</v>
      </c>
      <c r="BC34" s="30">
        <v>-0.12432707866345805</v>
      </c>
      <c r="BD34" s="30">
        <v>-0.12411581623424195</v>
      </c>
      <c r="BE34" s="30">
        <v>-0.12694825778752661</v>
      </c>
      <c r="BF34" s="30">
        <v>-0.12704698507158563</v>
      </c>
      <c r="BG34" s="30">
        <v>-0.12704698507158563</v>
      </c>
      <c r="BH34" s="30">
        <v>-0.12692214988641037</v>
      </c>
      <c r="BI34" s="30">
        <v>-0.15370753903887058</v>
      </c>
      <c r="BJ34" s="30">
        <v>-0.21630868462269848</v>
      </c>
      <c r="BK34" s="30">
        <v>-0.21905348708394401</v>
      </c>
      <c r="BL34" s="30">
        <v>-0.22087173026209739</v>
      </c>
      <c r="BM34" s="30">
        <v>-0.22087173026209739</v>
      </c>
      <c r="BN34" s="61">
        <f t="shared" si="0"/>
        <v>-0.15021618067552106</v>
      </c>
    </row>
    <row r="35" spans="1:66">
      <c r="A35" s="16">
        <v>2010</v>
      </c>
      <c r="B35">
        <v>1.2658199999999999</v>
      </c>
      <c r="D35">
        <f t="shared" si="13"/>
        <v>1265.82</v>
      </c>
      <c r="F35" s="74"/>
      <c r="G35" s="78">
        <v>5194</v>
      </c>
      <c r="H35" s="78">
        <v>10082.379999999999</v>
      </c>
      <c r="I35" s="78">
        <v>13909</v>
      </c>
      <c r="J35">
        <f>G35*$K$33/$K$32</f>
        <v>5383.3161994693701</v>
      </c>
      <c r="K35">
        <f t="shared" ref="K35:L35" si="15">H35*$K$33/$K$32</f>
        <v>10449.872850058911</v>
      </c>
      <c r="L35">
        <f t="shared" si="15"/>
        <v>14415.969391301398</v>
      </c>
      <c r="M35" s="78">
        <v>5194</v>
      </c>
      <c r="N35" s="78">
        <v>10082.379999999999</v>
      </c>
      <c r="O35" s="78">
        <v>13909</v>
      </c>
      <c r="P35">
        <f>M35*$K$33/$K$32</f>
        <v>5383.3161994693701</v>
      </c>
      <c r="Q35">
        <f t="shared" ref="Q35" si="16">N35*$K$33/$K$32</f>
        <v>10449.872850058911</v>
      </c>
      <c r="R35">
        <f>O35*$K$33/$K$32</f>
        <v>14415.969391301398</v>
      </c>
      <c r="S35" s="24">
        <v>4684.7011607241802</v>
      </c>
      <c r="T35" s="24">
        <v>12546.574724570255</v>
      </c>
      <c r="U35" s="24">
        <v>9094.5303052239015</v>
      </c>
      <c r="V35">
        <f>S35*$W$33/$W$32</f>
        <v>4855.4539176356257</v>
      </c>
      <c r="W35">
        <f t="shared" ref="W35:X35" si="17">T35*$W$33/$W$32</f>
        <v>13003.885052489797</v>
      </c>
      <c r="X35">
        <f t="shared" si="17"/>
        <v>9426.0170039809291</v>
      </c>
      <c r="AA35">
        <f t="shared" si="3"/>
        <v>2010</v>
      </c>
      <c r="AB35" s="30">
        <f>LOG(J35/$J$7)/LOG($D35/$D$7)</f>
        <v>-0.31090699397523469</v>
      </c>
      <c r="AC35" s="30">
        <f t="shared" ref="AC35:AJ35" si="18">LOG(K35/$J$7)/LOG($D35/$D$7)</f>
        <v>-0.16136434563131447</v>
      </c>
      <c r="AD35" s="30">
        <f t="shared" si="18"/>
        <v>-8.8824115234994047E-2</v>
      </c>
      <c r="AE35" s="30">
        <f t="shared" si="18"/>
        <v>-0.31897847828339598</v>
      </c>
      <c r="AF35" s="30">
        <f t="shared" si="18"/>
        <v>-0.16943582993947573</v>
      </c>
      <c r="AG35" s="30">
        <f t="shared" si="18"/>
        <v>-9.6895599543155297E-2</v>
      </c>
      <c r="AH35" s="30">
        <f t="shared" si="18"/>
        <v>-0.31090699397523469</v>
      </c>
      <c r="AI35" s="30">
        <f t="shared" si="18"/>
        <v>-0.16136434563131447</v>
      </c>
      <c r="AJ35" s="30">
        <f t="shared" si="18"/>
        <v>-8.8824115234994047E-2</v>
      </c>
      <c r="AM35">
        <f t="shared" si="4"/>
        <v>2010</v>
      </c>
      <c r="AN35" s="61">
        <f>-(1-2^AB35)</f>
        <v>-0.1938652011998232</v>
      </c>
      <c r="AO35" s="61">
        <f t="shared" ref="AO35:AV35" si="19">-(1-2^AC35)</f>
        <v>-0.10582094731513025</v>
      </c>
      <c r="AP35" s="61">
        <f t="shared" si="19"/>
        <v>-5.9711170078712072E-2</v>
      </c>
      <c r="AQ35" s="61">
        <f t="shared" si="19"/>
        <v>-0.19836271209145739</v>
      </c>
      <c r="AR35" s="61">
        <f t="shared" si="19"/>
        <v>-0.11080966636622069</v>
      </c>
      <c r="AS35" s="61">
        <f t="shared" si="19"/>
        <v>-6.4957140430255356E-2</v>
      </c>
      <c r="AT35" s="61">
        <f>-(1-2^AH35)</f>
        <v>-0.1938652011998232</v>
      </c>
      <c r="AU35" s="61">
        <f t="shared" si="19"/>
        <v>-0.10582094731513025</v>
      </c>
      <c r="AV35" s="61">
        <f t="shared" si="19"/>
        <v>-5.9711170078712072E-2</v>
      </c>
      <c r="AY35" s="30">
        <v>-0.11933107265520759</v>
      </c>
      <c r="AZ35" s="30">
        <v>-0.11964108505708748</v>
      </c>
      <c r="BA35" s="30">
        <v>-0.11894318728509701</v>
      </c>
      <c r="BB35" s="30">
        <v>-0.11894318728509701</v>
      </c>
      <c r="BC35" s="30">
        <v>-0.12760993149896871</v>
      </c>
      <c r="BD35" s="30">
        <v>-0.12738142952265907</v>
      </c>
      <c r="BE35" s="30">
        <v>-0.13019931287687581</v>
      </c>
      <c r="BF35" s="30">
        <v>-0.13028274228210723</v>
      </c>
      <c r="BG35" s="30">
        <v>-0.13028274228210723</v>
      </c>
      <c r="BH35" s="30">
        <v>-0.13021419145425317</v>
      </c>
      <c r="BI35" s="30">
        <v>-0.15442706701055586</v>
      </c>
      <c r="BJ35" s="30">
        <v>-0.20801800823777428</v>
      </c>
      <c r="BK35" s="30">
        <v>-0.21206793669951607</v>
      </c>
      <c r="BL35" s="30">
        <v>-0.21371411873508772</v>
      </c>
      <c r="BM35" s="30">
        <v>-0.21371411873508772</v>
      </c>
      <c r="BN35" s="61">
        <f t="shared" si="0"/>
        <v>-0.1503180087744988</v>
      </c>
    </row>
    <row r="36" spans="1:66">
      <c r="A36" s="16">
        <v>2011</v>
      </c>
      <c r="B36">
        <v>1.7040200999999999</v>
      </c>
      <c r="D36">
        <f t="shared" si="13"/>
        <v>1704.0201</v>
      </c>
      <c r="F36" s="76"/>
      <c r="G36" s="78">
        <v>8844</v>
      </c>
      <c r="H36" s="78">
        <v>11879.04</v>
      </c>
      <c r="I36" s="78">
        <v>19761</v>
      </c>
      <c r="J36">
        <f t="shared" ref="J36:J45" si="20">G36*$K$33/$K$32</f>
        <v>9166.3551151534666</v>
      </c>
      <c r="K36">
        <f t="shared" ref="K36:K47" si="21">H36*$K$33/$K$32</f>
        <v>12312.019342730964</v>
      </c>
      <c r="L36">
        <f t="shared" ref="L36:L45" si="22">I36*$K$33/$K$32</f>
        <v>20481.269044611901</v>
      </c>
      <c r="M36" s="78">
        <v>8844</v>
      </c>
      <c r="N36" s="78">
        <v>11879.04</v>
      </c>
      <c r="O36" s="78">
        <v>19761</v>
      </c>
      <c r="P36">
        <f t="shared" ref="P36:P45" si="23">M36*$K$33/$K$32</f>
        <v>9166.3551151534666</v>
      </c>
      <c r="Q36">
        <f t="shared" ref="Q36:Q47" si="24">N36*$K$33/$K$32</f>
        <v>12312.019342730964</v>
      </c>
      <c r="R36">
        <f t="shared" ref="R36:R45" si="25">O36*$K$33/$K$32</f>
        <v>20481.269044611901</v>
      </c>
      <c r="S36" s="24">
        <v>7977.1468479461164</v>
      </c>
      <c r="T36" s="24">
        <v>17825.230542484096</v>
      </c>
      <c r="U36" s="24">
        <v>10715.165426469688</v>
      </c>
      <c r="V36">
        <f>S36*$W$33/$W$32</f>
        <v>8267.906016960791</v>
      </c>
      <c r="W36">
        <f t="shared" ref="W36:W45" si="26">T36*$W$33/$W$32</f>
        <v>18474.942691303586</v>
      </c>
      <c r="X36">
        <f t="shared" ref="X36:X45" si="27">U36*$W$33/$W$32</f>
        <v>11105.722683925374</v>
      </c>
      <c r="AA36">
        <f t="shared" si="3"/>
        <v>2011</v>
      </c>
      <c r="AB36" s="30">
        <f t="shared" ref="AB36:AB48" si="28">LOG(J36/$J$7)/LOG($D36/$D$7)</f>
        <v>-0.17891909698197309</v>
      </c>
      <c r="AC36" s="30">
        <f t="shared" ref="AC36:AC48" si="29">LOG(K36/$J$7)/LOG($D36/$D$7)</f>
        <v>-0.11657909392512031</v>
      </c>
      <c r="AD36" s="30">
        <f t="shared" ref="AD36:AD48" si="30">LOG(L36/$J$7)/LOG($D36/$D$7)</f>
        <v>-9.0431628619272106E-3</v>
      </c>
      <c r="AE36" s="30">
        <f t="shared" ref="AE36:AE48" si="31">LOG(M36/$J$7)/LOG($D36/$D$7)</f>
        <v>-0.18648359516100374</v>
      </c>
      <c r="AF36" s="30">
        <f t="shared" ref="AF36:AF48" si="32">LOG(N36/$J$7)/LOG($D36/$D$7)</f>
        <v>-0.12414359210415099</v>
      </c>
      <c r="AG36" s="30">
        <f t="shared" ref="AG36:AG48" si="33">LOG(O36/$J$7)/LOG($D36/$D$7)</f>
        <v>-1.6607661040957847E-2</v>
      </c>
      <c r="AH36" s="30">
        <f t="shared" ref="AH36:AH48" si="34">LOG(P36/$J$7)/LOG($D36/$D$7)</f>
        <v>-0.17891909698197309</v>
      </c>
      <c r="AI36" s="30">
        <f t="shared" ref="AI36:AI48" si="35">LOG(Q36/$J$7)/LOG($D36/$D$7)</f>
        <v>-0.11657909392512031</v>
      </c>
      <c r="AJ36" s="30">
        <f t="shared" ref="AJ36:AJ48" si="36">LOG(R36/$J$7)/LOG($D36/$D$7)</f>
        <v>-9.0431628619272106E-3</v>
      </c>
      <c r="AM36">
        <f t="shared" si="4"/>
        <v>2011</v>
      </c>
      <c r="AN36" s="61">
        <f t="shared" ref="AN36:AN45" si="37">-(1-2^AB36)</f>
        <v>-0.11663541285418333</v>
      </c>
      <c r="AO36" s="61">
        <f t="shared" ref="AO36:AO47" si="38">-(1-2^AC36)</f>
        <v>-7.7627819385063246E-2</v>
      </c>
      <c r="AP36" s="61">
        <f t="shared" ref="AP36:AP45" si="39">-(1-2^AD36)</f>
        <v>-6.2486383901391163E-3</v>
      </c>
      <c r="AQ36" s="61">
        <f t="shared" ref="AQ36:AQ45" si="40">-(1-2^AE36)</f>
        <v>-0.12125504607493254</v>
      </c>
      <c r="AR36" s="61">
        <f t="shared" ref="AR36:AR47" si="41">-(1-2^AF36)</f>
        <v>-8.2451446265139117E-2</v>
      </c>
      <c r="AS36" s="61">
        <f t="shared" ref="AS36:AS45" si="42">-(1-2^AG36)</f>
        <v>-1.1445549008993194E-2</v>
      </c>
      <c r="AT36" s="61">
        <f t="shared" ref="AT36:AT45" si="43">-(1-2^AH36)</f>
        <v>-0.11663541285418333</v>
      </c>
      <c r="AU36" s="61">
        <f t="shared" ref="AU36:AU45" si="44">-(1-2^AI36)</f>
        <v>-7.7627819385063246E-2</v>
      </c>
      <c r="AV36" s="61">
        <f t="shared" ref="AV36:AV45" si="45">-(1-2^AJ36)</f>
        <v>-6.2486383901391163E-3</v>
      </c>
      <c r="AY36" s="30">
        <v>-0.12118313653447843</v>
      </c>
      <c r="AZ36" s="30">
        <v>-0.12144344882134017</v>
      </c>
      <c r="BA36" s="30">
        <v>-0.1213071822457692</v>
      </c>
      <c r="BB36" s="30">
        <v>-0.1213071822457692</v>
      </c>
      <c r="BC36" s="30">
        <v>-0.13117195855960662</v>
      </c>
      <c r="BD36" s="30">
        <v>-0.13096725381082996</v>
      </c>
      <c r="BE36" s="30">
        <v>-0.13317264432716402</v>
      </c>
      <c r="BF36" s="30">
        <v>-0.13324150025969561</v>
      </c>
      <c r="BG36" s="30">
        <v>-0.13324150025969561</v>
      </c>
      <c r="BH36" s="30">
        <v>-0.1331608537034269</v>
      </c>
      <c r="BI36" s="30">
        <v>-0.15522470474761363</v>
      </c>
      <c r="BJ36" s="30">
        <v>-0.2009143493623532</v>
      </c>
      <c r="BK36" s="30">
        <v>-0.2058637632405883</v>
      </c>
      <c r="BL36" s="30">
        <v>-0.20728068976990466</v>
      </c>
      <c r="BM36" s="30">
        <v>-0.20728068976990466</v>
      </c>
      <c r="BN36" s="61">
        <f t="shared" si="0"/>
        <v>-0.15045072384387603</v>
      </c>
    </row>
    <row r="37" spans="1:66">
      <c r="A37" s="16">
        <v>2012</v>
      </c>
      <c r="B37">
        <v>2.5665201999999998</v>
      </c>
      <c r="D37">
        <f t="shared" si="13"/>
        <v>2566.5201999999999</v>
      </c>
      <c r="F37" s="79"/>
      <c r="G37" s="80">
        <v>6879</v>
      </c>
      <c r="H37" s="78">
        <v>9180.42</v>
      </c>
      <c r="I37" s="80">
        <v>14524</v>
      </c>
      <c r="J37">
        <f t="shared" si="20"/>
        <v>7129.7327947920285</v>
      </c>
      <c r="K37">
        <f t="shared" si="21"/>
        <v>9515.0372937875618</v>
      </c>
      <c r="L37">
        <f>I37*$K$33/$K$32</f>
        <v>15053.38553736872</v>
      </c>
      <c r="M37" s="80">
        <v>6879</v>
      </c>
      <c r="N37" s="78">
        <v>9180.42</v>
      </c>
      <c r="O37" s="80">
        <v>14524</v>
      </c>
      <c r="P37">
        <f t="shared" si="23"/>
        <v>7129.7327947920285</v>
      </c>
      <c r="Q37">
        <f t="shared" si="24"/>
        <v>9515.0372937875618</v>
      </c>
      <c r="R37">
        <f t="shared" si="25"/>
        <v>15053.38553736872</v>
      </c>
      <c r="S37" s="24">
        <v>6204.8041283043513</v>
      </c>
      <c r="T37" s="24">
        <v>13100.570093102677</v>
      </c>
      <c r="U37" s="24">
        <v>8280.9428380710669</v>
      </c>
      <c r="V37">
        <f t="shared" ref="V36:V45" si="46">S37*$W$33/$W$32</f>
        <v>6430.9631456363568</v>
      </c>
      <c r="W37">
        <f>T37*$W$33/$W$32</f>
        <v>13578.073008179359</v>
      </c>
      <c r="X37">
        <f t="shared" si="27"/>
        <v>8582.7750725968108</v>
      </c>
      <c r="AA37">
        <f t="shared" si="3"/>
        <v>2012</v>
      </c>
      <c r="AB37" s="30">
        <f t="shared" si="28"/>
        <v>-0.21353186795366758</v>
      </c>
      <c r="AC37" s="30">
        <f t="shared" si="29"/>
        <v>-0.1574087072659974</v>
      </c>
      <c r="AD37" s="30">
        <f t="shared" si="30"/>
        <v>-6.8200878301949444E-2</v>
      </c>
      <c r="AE37" s="30">
        <f t="shared" si="31"/>
        <v>-0.22049388319274282</v>
      </c>
      <c r="AF37" s="30">
        <f t="shared" si="32"/>
        <v>-0.16437072250507265</v>
      </c>
      <c r="AG37" s="30">
        <f t="shared" si="33"/>
        <v>-7.5162893541024678E-2</v>
      </c>
      <c r="AH37" s="30">
        <f t="shared" si="34"/>
        <v>-0.21353186795366758</v>
      </c>
      <c r="AI37" s="30">
        <f t="shared" si="35"/>
        <v>-0.1574087072659974</v>
      </c>
      <c r="AJ37" s="30">
        <f t="shared" si="36"/>
        <v>-6.8200878301949444E-2</v>
      </c>
      <c r="AM37">
        <f t="shared" si="4"/>
        <v>2012</v>
      </c>
      <c r="AN37" s="61">
        <f t="shared" si="37"/>
        <v>-0.13757665745203607</v>
      </c>
      <c r="AO37" s="61">
        <f t="shared" si="38"/>
        <v>-0.10336588764480459</v>
      </c>
      <c r="AP37" s="61">
        <f t="shared" si="39"/>
        <v>-4.6173267843533261E-2</v>
      </c>
      <c r="AQ37" s="61">
        <f t="shared" si="40"/>
        <v>-0.1417284291784201</v>
      </c>
      <c r="AR37" s="61">
        <f t="shared" si="41"/>
        <v>-0.10768235262543646</v>
      </c>
      <c r="AS37" s="61">
        <f t="shared" si="42"/>
        <v>-5.0765062456532339E-2</v>
      </c>
      <c r="AT37" s="61">
        <f t="shared" si="43"/>
        <v>-0.13757665745203607</v>
      </c>
      <c r="AU37" s="61">
        <f t="shared" si="44"/>
        <v>-0.10336588764480459</v>
      </c>
      <c r="AV37" s="61">
        <f t="shared" si="45"/>
        <v>-4.6173267843533261E-2</v>
      </c>
      <c r="AY37" s="30">
        <v>-0.12579054763672837</v>
      </c>
      <c r="AZ37" s="30">
        <v>-0.12601915380177353</v>
      </c>
      <c r="BA37" s="30">
        <v>-0.1255611435364471</v>
      </c>
      <c r="BB37" s="30">
        <v>-0.1255611435364471</v>
      </c>
      <c r="BC37" s="30">
        <v>-0.13530994758654091</v>
      </c>
      <c r="BD37" s="30">
        <v>-0.13519460386409876</v>
      </c>
      <c r="BE37" s="30">
        <v>-0.13785346489200134</v>
      </c>
      <c r="BF37" s="30">
        <v>-0.13791290775771869</v>
      </c>
      <c r="BG37" s="30">
        <v>-0.13791290775771869</v>
      </c>
      <c r="BH37" s="30">
        <v>-0.13786569918405667</v>
      </c>
      <c r="BI37" s="30">
        <v>-0.15878231642746021</v>
      </c>
      <c r="BJ37" s="30">
        <v>-0.19804368471077716</v>
      </c>
      <c r="BK37" s="30">
        <v>-0.20330166663113569</v>
      </c>
      <c r="BL37" s="30">
        <v>-0.20447420878772693</v>
      </c>
      <c r="BM37" s="30">
        <v>-0.20447420878772693</v>
      </c>
      <c r="BN37" s="61">
        <f t="shared" si="0"/>
        <v>-0.15293717365989054</v>
      </c>
    </row>
    <row r="38" spans="1:66">
      <c r="A38" s="16">
        <v>2013</v>
      </c>
      <c r="B38">
        <v>3.9423332000000002</v>
      </c>
      <c r="D38">
        <f t="shared" si="13"/>
        <v>3942.3332</v>
      </c>
      <c r="F38" s="79"/>
      <c r="G38" s="80">
        <v>3959</v>
      </c>
      <c r="H38" s="78">
        <v>7202</v>
      </c>
      <c r="I38" s="80">
        <v>10626</v>
      </c>
      <c r="J38">
        <f t="shared" si="20"/>
        <v>4103.3016622447503</v>
      </c>
      <c r="K38">
        <f t="shared" si="21"/>
        <v>7464.5058276046211</v>
      </c>
      <c r="L38">
        <f t="shared" si="22"/>
        <v>11013.307265221703</v>
      </c>
      <c r="M38" s="80">
        <v>3959</v>
      </c>
      <c r="N38" s="78">
        <v>7202</v>
      </c>
      <c r="O38" s="80">
        <v>10626</v>
      </c>
      <c r="P38">
        <f t="shared" si="23"/>
        <v>4103.3016622447503</v>
      </c>
      <c r="Q38">
        <f t="shared" si="24"/>
        <v>7464.5058276046211</v>
      </c>
      <c r="R38">
        <f t="shared" si="25"/>
        <v>11013.307265221703</v>
      </c>
      <c r="S38" s="24">
        <v>3570.7084522408686</v>
      </c>
      <c r="T38" s="24">
        <v>9585.0658568560702</v>
      </c>
      <c r="U38" s="24">
        <v>6496.3647003735869</v>
      </c>
      <c r="V38">
        <f>S38*$W$33/$W$32</f>
        <v>3700.8572688737909</v>
      </c>
      <c r="W38">
        <f t="shared" si="26"/>
        <v>9934.4320947620399</v>
      </c>
      <c r="X38">
        <f t="shared" si="27"/>
        <v>6733.1508142437633</v>
      </c>
      <c r="AA38">
        <f t="shared" si="3"/>
        <v>2013</v>
      </c>
      <c r="AB38" s="30">
        <f t="shared" si="28"/>
        <v>-0.29624408842282868</v>
      </c>
      <c r="AC38" s="30">
        <f t="shared" si="29"/>
        <v>-0.18884577909587888</v>
      </c>
      <c r="AD38" s="30">
        <f t="shared" si="30"/>
        <v>-0.1190357437408925</v>
      </c>
      <c r="AE38" s="30">
        <f t="shared" si="31"/>
        <v>-0.30266975612237162</v>
      </c>
      <c r="AF38" s="30">
        <f t="shared" si="32"/>
        <v>-0.19527144679542188</v>
      </c>
      <c r="AG38" s="30">
        <f t="shared" si="33"/>
        <v>-0.12546141144043549</v>
      </c>
      <c r="AH38" s="30">
        <f t="shared" si="34"/>
        <v>-0.29624408842282868</v>
      </c>
      <c r="AI38" s="30">
        <f t="shared" si="35"/>
        <v>-0.18884577909587888</v>
      </c>
      <c r="AJ38" s="30">
        <f t="shared" si="36"/>
        <v>-0.1190357437408925</v>
      </c>
      <c r="AM38">
        <f t="shared" si="4"/>
        <v>2013</v>
      </c>
      <c r="AN38" s="61">
        <f t="shared" si="37"/>
        <v>-0.18563023115750121</v>
      </c>
      <c r="AO38" s="61">
        <f t="shared" si="38"/>
        <v>-0.12269267406975803</v>
      </c>
      <c r="AP38" s="61">
        <f t="shared" si="39"/>
        <v>-7.919711658891404E-2</v>
      </c>
      <c r="AQ38" s="61">
        <f t="shared" si="40"/>
        <v>-0.18924931435028225</v>
      </c>
      <c r="AR38" s="61">
        <f t="shared" si="41"/>
        <v>-0.12659145361641388</v>
      </c>
      <c r="AS38" s="61">
        <f t="shared" si="42"/>
        <v>-8.3289191671654605E-2</v>
      </c>
      <c r="AT38" s="61">
        <f t="shared" si="43"/>
        <v>-0.18563023115750121</v>
      </c>
      <c r="AU38" s="61">
        <f t="shared" si="44"/>
        <v>-0.12269267406975803</v>
      </c>
      <c r="AV38" s="61">
        <f t="shared" si="45"/>
        <v>-7.919711658891404E-2</v>
      </c>
      <c r="AY38" s="30">
        <v>-0.12795512541518417</v>
      </c>
      <c r="AZ38" s="30">
        <v>-0.12815689253892726</v>
      </c>
      <c r="BA38" s="30">
        <v>-0.12781984789723844</v>
      </c>
      <c r="BB38" s="30">
        <v>-0.12781984789723844</v>
      </c>
      <c r="BC38" s="30">
        <v>-0.13874049822682044</v>
      </c>
      <c r="BD38" s="30">
        <v>-0.13850290722254444</v>
      </c>
      <c r="BE38" s="30">
        <v>-0.14094467144879175</v>
      </c>
      <c r="BF38" s="30">
        <v>-0.14099649988028684</v>
      </c>
      <c r="BG38" s="30">
        <v>-0.14099649988028684</v>
      </c>
      <c r="BH38" s="30">
        <v>-0.14095023569491549</v>
      </c>
      <c r="BI38" s="30">
        <v>-0.16122865177069068</v>
      </c>
      <c r="BJ38" s="30">
        <v>-0.19460153659854751</v>
      </c>
      <c r="BK38" s="30">
        <v>-0.20041148184337965</v>
      </c>
      <c r="BL38" s="30">
        <v>-0.20142606883387693</v>
      </c>
      <c r="BM38" s="30">
        <v>-0.20142606883387693</v>
      </c>
      <c r="BN38" s="61">
        <f t="shared" si="0"/>
        <v>-0.15413178893217375</v>
      </c>
    </row>
    <row r="39" spans="1:66">
      <c r="A39" s="16">
        <v>2014</v>
      </c>
      <c r="B39">
        <v>4.5986330000000004</v>
      </c>
      <c r="D39">
        <f t="shared" si="13"/>
        <v>4598.6330000000007</v>
      </c>
      <c r="F39" s="79"/>
      <c r="G39" s="80">
        <v>3141</v>
      </c>
      <c r="H39" s="78">
        <v>6181.95</v>
      </c>
      <c r="I39" s="80">
        <v>8024</v>
      </c>
      <c r="J39">
        <f t="shared" si="20"/>
        <v>3255.4863655243153</v>
      </c>
      <c r="K39">
        <f t="shared" si="21"/>
        <v>6407.2760067981653</v>
      </c>
      <c r="L39">
        <f t="shared" si="22"/>
        <v>8316.4669203970407</v>
      </c>
      <c r="M39" s="80">
        <v>3141</v>
      </c>
      <c r="N39" s="78">
        <v>6181.95</v>
      </c>
      <c r="O39" s="80">
        <v>8024</v>
      </c>
      <c r="P39">
        <f t="shared" si="23"/>
        <v>3255.4863655243153</v>
      </c>
      <c r="Q39">
        <f t="shared" si="24"/>
        <v>6407.2760067981653</v>
      </c>
      <c r="R39">
        <f t="shared" si="25"/>
        <v>8316.4669203970407</v>
      </c>
      <c r="S39" s="24">
        <v>2833.2100954068828</v>
      </c>
      <c r="T39" s="24">
        <v>7237.9592830433958</v>
      </c>
      <c r="U39" s="24">
        <v>5576.2589913555912</v>
      </c>
      <c r="V39">
        <f t="shared" si="46"/>
        <v>2936.4778211598059</v>
      </c>
      <c r="W39">
        <f t="shared" si="26"/>
        <v>7501.7757912027764</v>
      </c>
      <c r="X39">
        <f t="shared" si="27"/>
        <v>5779.5081556798777</v>
      </c>
      <c r="AA39">
        <f t="shared" si="3"/>
        <v>2014</v>
      </c>
      <c r="AB39" s="30">
        <f t="shared" si="28"/>
        <v>-0.32870131721830825</v>
      </c>
      <c r="AC39" s="30">
        <f t="shared" si="29"/>
        <v>-0.21044146687049117</v>
      </c>
      <c r="AD39" s="30">
        <f t="shared" si="30"/>
        <v>-0.16488999933154394</v>
      </c>
      <c r="AE39" s="30">
        <f t="shared" si="31"/>
        <v>-0.33495416658960031</v>
      </c>
      <c r="AF39" s="30">
        <f t="shared" si="32"/>
        <v>-0.21669431624178312</v>
      </c>
      <c r="AG39" s="30">
        <f t="shared" si="33"/>
        <v>-0.17114284870283586</v>
      </c>
      <c r="AH39" s="30">
        <f t="shared" si="34"/>
        <v>-0.32870131721830825</v>
      </c>
      <c r="AI39" s="30">
        <f t="shared" si="35"/>
        <v>-0.21044146687049117</v>
      </c>
      <c r="AJ39" s="30">
        <f t="shared" si="36"/>
        <v>-0.16488999933154394</v>
      </c>
      <c r="AM39">
        <f t="shared" si="4"/>
        <v>2014</v>
      </c>
      <c r="AN39" s="61">
        <f t="shared" si="37"/>
        <v>-0.20374706914203666</v>
      </c>
      <c r="AO39" s="61">
        <f t="shared" si="38"/>
        <v>-0.13572727792388783</v>
      </c>
      <c r="AP39" s="61">
        <f t="shared" si="39"/>
        <v>-0.10800347142270561</v>
      </c>
      <c r="AQ39" s="61">
        <f t="shared" si="40"/>
        <v>-0.20719067679320513</v>
      </c>
      <c r="AR39" s="61">
        <f t="shared" si="41"/>
        <v>-0.13946505525957775</v>
      </c>
      <c r="AS39" s="61">
        <f t="shared" si="42"/>
        <v>-0.11186114773582712</v>
      </c>
      <c r="AT39" s="61">
        <f t="shared" si="43"/>
        <v>-0.20374706914203666</v>
      </c>
      <c r="AU39" s="61">
        <f t="shared" si="44"/>
        <v>-0.13572727792388783</v>
      </c>
      <c r="AV39" s="61">
        <f t="shared" si="45"/>
        <v>-0.10800347142270561</v>
      </c>
      <c r="AY39" s="30">
        <v>-0.13025059618659174</v>
      </c>
      <c r="AZ39" s="30">
        <v>-0.13043675892791329</v>
      </c>
      <c r="BA39" s="30">
        <v>-0.1303516996427676</v>
      </c>
      <c r="BB39" s="30">
        <v>-0.1303516996427676</v>
      </c>
      <c r="BC39" s="30">
        <v>-0.14184115120108542</v>
      </c>
      <c r="BD39" s="30">
        <v>-0.14134641330143649</v>
      </c>
      <c r="BE39" s="30">
        <v>-0.1437014263366897</v>
      </c>
      <c r="BF39" s="30">
        <v>-0.14374852512712299</v>
      </c>
      <c r="BG39" s="30">
        <v>-0.14374852512712299</v>
      </c>
      <c r="BH39" s="30">
        <v>-0.14370236135100378</v>
      </c>
      <c r="BI39" s="30">
        <v>-0.16387615206819106</v>
      </c>
      <c r="BJ39" s="30">
        <v>-0.19380970135991271</v>
      </c>
      <c r="BK39" s="30">
        <v>-0.19958824628247207</v>
      </c>
      <c r="BL39" s="30">
        <v>-0.20053951040403517</v>
      </c>
      <c r="BM39" s="30">
        <v>-0.20053951040403517</v>
      </c>
      <c r="BN39" s="61">
        <f t="shared" si="0"/>
        <v>-0.15585548515754319</v>
      </c>
    </row>
    <row r="40" spans="1:66">
      <c r="A40" s="16">
        <v>2015</v>
      </c>
      <c r="B40">
        <v>4.8499429999999997</v>
      </c>
      <c r="D40">
        <f t="shared" si="13"/>
        <v>4849.9429999999993</v>
      </c>
      <c r="F40" s="74"/>
      <c r="G40" s="78">
        <v>4117</v>
      </c>
      <c r="H40" s="78">
        <v>8258.57</v>
      </c>
      <c r="I40" s="78">
        <v>10030</v>
      </c>
      <c r="J40">
        <f t="shared" si="20"/>
        <v>4267.0606070880622</v>
      </c>
      <c r="K40">
        <f t="shared" si="21"/>
        <v>8559.5867665482783</v>
      </c>
      <c r="L40">
        <f t="shared" si="22"/>
        <v>10395.583650496299</v>
      </c>
      <c r="M40" s="78">
        <v>4117</v>
      </c>
      <c r="N40" s="78">
        <v>8258.57</v>
      </c>
      <c r="O40" s="78">
        <v>10030</v>
      </c>
      <c r="P40">
        <f t="shared" si="23"/>
        <v>4267.0606070880622</v>
      </c>
      <c r="Q40">
        <f t="shared" si="24"/>
        <v>8559.5867665482783</v>
      </c>
      <c r="R40">
        <f t="shared" si="25"/>
        <v>10395.583650496299</v>
      </c>
      <c r="S40" s="24">
        <v>3713.1787729214157</v>
      </c>
      <c r="T40" s="24">
        <v>9047.3958392039913</v>
      </c>
      <c r="U40" s="24">
        <v>7449.4152911273477</v>
      </c>
      <c r="V40">
        <f t="shared" si="46"/>
        <v>3848.5204928366679</v>
      </c>
      <c r="W40">
        <f t="shared" si="26"/>
        <v>9377.1645329608436</v>
      </c>
      <c r="X40">
        <f t="shared" si="27"/>
        <v>7720.9391631306662</v>
      </c>
      <c r="AA40">
        <f t="shared" si="3"/>
        <v>2015</v>
      </c>
      <c r="AB40" s="30">
        <f t="shared" si="28"/>
        <v>-0.27885024128626285</v>
      </c>
      <c r="AC40" s="30">
        <f t="shared" si="29"/>
        <v>-0.15838541777060849</v>
      </c>
      <c r="AD40" s="30">
        <f t="shared" si="30"/>
        <v>-0.12475673078158607</v>
      </c>
      <c r="AE40" s="30">
        <f t="shared" si="31"/>
        <v>-0.28504551674173689</v>
      </c>
      <c r="AF40" s="30">
        <f t="shared" si="32"/>
        <v>-0.16458069322608251</v>
      </c>
      <c r="AG40" s="30">
        <f t="shared" si="33"/>
        <v>-0.13095200623706005</v>
      </c>
      <c r="AH40" s="30">
        <f t="shared" si="34"/>
        <v>-0.27885024128626285</v>
      </c>
      <c r="AI40" s="30">
        <f t="shared" si="35"/>
        <v>-0.15838541777060849</v>
      </c>
      <c r="AJ40" s="30">
        <f t="shared" si="36"/>
        <v>-0.12475673078158607</v>
      </c>
      <c r="AM40">
        <f t="shared" si="4"/>
        <v>2015</v>
      </c>
      <c r="AN40" s="61">
        <f t="shared" si="37"/>
        <v>-0.17575235860097149</v>
      </c>
      <c r="AO40" s="61">
        <f t="shared" si="38"/>
        <v>-0.10397270721135021</v>
      </c>
      <c r="AP40" s="61">
        <f t="shared" si="39"/>
        <v>-8.2841317277247306E-2</v>
      </c>
      <c r="AQ40" s="61">
        <f t="shared" si="40"/>
        <v>-0.1792842850156241</v>
      </c>
      <c r="AR40" s="61">
        <f t="shared" si="41"/>
        <v>-0.10781221163295618</v>
      </c>
      <c r="AS40" s="61">
        <f t="shared" si="42"/>
        <v>-8.6771370352604849E-2</v>
      </c>
      <c r="AT40" s="61">
        <f t="shared" si="43"/>
        <v>-0.17575235860097149</v>
      </c>
      <c r="AU40" s="61">
        <f t="shared" si="44"/>
        <v>-0.10397270721135021</v>
      </c>
      <c r="AV40" s="61">
        <f t="shared" si="45"/>
        <v>-8.2841317277247306E-2</v>
      </c>
      <c r="AY40" s="30">
        <v>-0.13203115604895388</v>
      </c>
      <c r="AZ40" s="30">
        <v>-0.13220837789413842</v>
      </c>
      <c r="BA40" s="30">
        <v>-0.13225106029959788</v>
      </c>
      <c r="BB40" s="30">
        <v>-0.13225106029959788</v>
      </c>
      <c r="BC40" s="30">
        <v>-0.14370714539179663</v>
      </c>
      <c r="BD40" s="30">
        <v>-0.14323909477733943</v>
      </c>
      <c r="BE40" s="30">
        <v>-0.1455539039438013</v>
      </c>
      <c r="BF40" s="30">
        <v>-0.1455980794158579</v>
      </c>
      <c r="BG40" s="30">
        <v>-0.1455980794158579</v>
      </c>
      <c r="BH40" s="30">
        <v>-0.14555219025384558</v>
      </c>
      <c r="BI40" s="30">
        <v>-0.16662180784095471</v>
      </c>
      <c r="BJ40" s="30">
        <v>-0.19189701592749075</v>
      </c>
      <c r="BK40" s="30">
        <v>-0.1987090773930722</v>
      </c>
      <c r="BL40" s="30">
        <v>-0.19960390674584372</v>
      </c>
      <c r="BM40" s="30">
        <v>-0.19960390674584372</v>
      </c>
      <c r="BN40" s="61">
        <f t="shared" si="0"/>
        <v>-0.15696172415959944</v>
      </c>
    </row>
    <row r="41" spans="1:66">
      <c r="A41" s="16">
        <v>2016</v>
      </c>
      <c r="B41">
        <v>4.9699429999999998</v>
      </c>
      <c r="D41">
        <f t="shared" si="13"/>
        <v>4969.9430000000002</v>
      </c>
      <c r="F41" s="81"/>
      <c r="G41" s="78">
        <v>3438</v>
      </c>
      <c r="H41" s="78">
        <v>8680.8799999999992</v>
      </c>
      <c r="I41" s="78">
        <v>12705</v>
      </c>
      <c r="J41">
        <f t="shared" si="20"/>
        <v>3563.3117238690206</v>
      </c>
      <c r="K41">
        <f t="shared" si="21"/>
        <v>8997.2895513380172</v>
      </c>
      <c r="L41">
        <f t="shared" si="22"/>
        <v>13168.084773634644</v>
      </c>
      <c r="M41" s="78">
        <v>3438</v>
      </c>
      <c r="N41" s="78">
        <v>8680.8799999999992</v>
      </c>
      <c r="O41" s="78">
        <v>12705</v>
      </c>
      <c r="P41">
        <f t="shared" si="23"/>
        <v>3563.3117238690206</v>
      </c>
      <c r="Q41">
        <f t="shared" si="24"/>
        <v>8997.2895513380172</v>
      </c>
      <c r="R41">
        <f t="shared" si="25"/>
        <v>13168.084773634644</v>
      </c>
      <c r="S41" s="24">
        <v>3101.0669877951468</v>
      </c>
      <c r="T41" s="24">
        <v>11459.808075633136</v>
      </c>
      <c r="U41" s="24">
        <v>7830.3474655833179</v>
      </c>
      <c r="V41">
        <f t="shared" si="46"/>
        <v>3214.0978342389867</v>
      </c>
      <c r="W41">
        <f t="shared" si="26"/>
        <v>11877.506826408504</v>
      </c>
      <c r="X41">
        <f t="shared" si="27"/>
        <v>8115.7559412685023</v>
      </c>
      <c r="AA41">
        <f t="shared" si="3"/>
        <v>2016</v>
      </c>
      <c r="AB41" s="30">
        <f t="shared" si="28"/>
        <v>-0.30873408584363099</v>
      </c>
      <c r="AC41" s="30">
        <f t="shared" si="29"/>
        <v>-0.14912441989727512</v>
      </c>
      <c r="AD41" s="30">
        <f t="shared" si="30"/>
        <v>-8.3491942764043953E-2</v>
      </c>
      <c r="AE41" s="30">
        <f t="shared" si="31"/>
        <v>-0.31490326818131531</v>
      </c>
      <c r="AF41" s="30">
        <f t="shared" si="32"/>
        <v>-0.15529360223495942</v>
      </c>
      <c r="AG41" s="30">
        <f t="shared" si="33"/>
        <v>-8.9661125101728231E-2</v>
      </c>
      <c r="AH41" s="30">
        <f t="shared" si="34"/>
        <v>-0.30873408584363099</v>
      </c>
      <c r="AI41" s="30">
        <f t="shared" si="35"/>
        <v>-0.14912441989727512</v>
      </c>
      <c r="AJ41" s="30">
        <f t="shared" si="36"/>
        <v>-8.3491942764043953E-2</v>
      </c>
      <c r="AM41">
        <f t="shared" si="4"/>
        <v>2016</v>
      </c>
      <c r="AN41" s="61">
        <f t="shared" si="37"/>
        <v>-0.19265013037955292</v>
      </c>
      <c r="AO41" s="61">
        <f t="shared" si="38"/>
        <v>-9.8202397169943056E-2</v>
      </c>
      <c r="AP41" s="61">
        <f t="shared" si="39"/>
        <v>-5.6229450853957141E-2</v>
      </c>
      <c r="AQ41" s="61">
        <f t="shared" si="40"/>
        <v>-0.19609510973342015</v>
      </c>
      <c r="AR41" s="61">
        <f t="shared" si="41"/>
        <v>-0.10205038704399472</v>
      </c>
      <c r="AS41" s="61">
        <f t="shared" si="42"/>
        <v>-6.0256540197669572E-2</v>
      </c>
      <c r="AT41" s="61">
        <f t="shared" si="43"/>
        <v>-0.19265013037955292</v>
      </c>
      <c r="AU41" s="61">
        <f t="shared" si="44"/>
        <v>-9.8202397169943056E-2</v>
      </c>
      <c r="AV41" s="61">
        <f t="shared" si="45"/>
        <v>-5.6229450853957141E-2</v>
      </c>
      <c r="AY41" s="30">
        <v>-0.13232161016728983</v>
      </c>
      <c r="AZ41" s="30">
        <v>-0.13249075121372378</v>
      </c>
      <c r="BA41" s="30">
        <v>-0.13240410235599898</v>
      </c>
      <c r="BB41" s="30">
        <v>-0.13240410235599898</v>
      </c>
      <c r="BC41" s="30">
        <v>-0.14409161157658723</v>
      </c>
      <c r="BD41" s="30">
        <v>-0.14357992729528801</v>
      </c>
      <c r="BE41" s="30">
        <v>-0.14559635056247267</v>
      </c>
      <c r="BF41" s="30">
        <v>-0.14563771633072631</v>
      </c>
      <c r="BG41" s="30">
        <v>-0.14563771633072631</v>
      </c>
      <c r="BH41" s="30">
        <v>-0.14559469019628135</v>
      </c>
      <c r="BI41" s="30">
        <v>-0.16877596498444858</v>
      </c>
      <c r="BJ41" s="30">
        <v>-0.18861232617931944</v>
      </c>
      <c r="BK41" s="30">
        <v>-0.19626710683401216</v>
      </c>
      <c r="BL41" s="30">
        <v>-0.19709203789873064</v>
      </c>
      <c r="BM41" s="30">
        <v>-0.19709203789873064</v>
      </c>
      <c r="BN41" s="61">
        <f t="shared" si="0"/>
        <v>-0.15650653681202234</v>
      </c>
    </row>
    <row r="42" spans="1:66">
      <c r="A42" s="16">
        <v>2017</v>
      </c>
      <c r="B42">
        <v>5.0690135999999999</v>
      </c>
      <c r="D42">
        <f t="shared" si="13"/>
        <v>5069.0136000000002</v>
      </c>
      <c r="F42" s="81"/>
      <c r="G42" s="78">
        <v>4397</v>
      </c>
      <c r="H42" s="78">
        <v>8217.15</v>
      </c>
      <c r="I42" s="78">
        <v>9973</v>
      </c>
      <c r="J42">
        <f t="shared" si="20"/>
        <v>4557.2663321268419</v>
      </c>
      <c r="K42">
        <f t="shared" si="21"/>
        <v>8516.6570482228981</v>
      </c>
      <c r="L42">
        <f t="shared" si="22"/>
        <v>10336.506056470547</v>
      </c>
      <c r="M42" s="78">
        <v>4397</v>
      </c>
      <c r="N42" s="78">
        <v>8217.15</v>
      </c>
      <c r="O42" s="78">
        <v>9973</v>
      </c>
      <c r="P42">
        <f t="shared" si="23"/>
        <v>4557.2663321268419</v>
      </c>
      <c r="Q42">
        <f t="shared" si="24"/>
        <v>8516.6570482228981</v>
      </c>
      <c r="R42">
        <f t="shared" si="25"/>
        <v>10336.506056470547</v>
      </c>
      <c r="S42" s="24">
        <v>3965.7983879336457</v>
      </c>
      <c r="T42" s="24">
        <v>8995.4764572830645</v>
      </c>
      <c r="U42" s="24">
        <v>7412.0592873026908</v>
      </c>
      <c r="V42">
        <f t="shared" si="46"/>
        <v>4110.3478447425314</v>
      </c>
      <c r="W42">
        <f t="shared" si="26"/>
        <v>9323.3527405539589</v>
      </c>
      <c r="X42">
        <f t="shared" si="27"/>
        <v>7682.221569650359</v>
      </c>
      <c r="AA42">
        <f t="shared" si="3"/>
        <v>2017</v>
      </c>
      <c r="AB42" s="30">
        <f t="shared" si="28"/>
        <v>-0.26543462257407308</v>
      </c>
      <c r="AC42" s="30">
        <f t="shared" si="29"/>
        <v>-0.15804720891353999</v>
      </c>
      <c r="AD42" s="30">
        <f t="shared" si="30"/>
        <v>-0.12478893094184547</v>
      </c>
      <c r="AE42" s="30">
        <f t="shared" si="31"/>
        <v>-0.27158289307322891</v>
      </c>
      <c r="AF42" s="30">
        <f t="shared" si="32"/>
        <v>-0.16419547941269586</v>
      </c>
      <c r="AG42" s="30">
        <f t="shared" si="33"/>
        <v>-0.13093720144100132</v>
      </c>
      <c r="AH42" s="30">
        <f t="shared" si="34"/>
        <v>-0.26543462257407308</v>
      </c>
      <c r="AI42" s="30">
        <f t="shared" si="35"/>
        <v>-0.15804720891353999</v>
      </c>
      <c r="AJ42" s="30">
        <f t="shared" si="36"/>
        <v>-0.12478893094184547</v>
      </c>
      <c r="AM42">
        <f t="shared" si="4"/>
        <v>2017</v>
      </c>
      <c r="AN42" s="61">
        <f t="shared" si="37"/>
        <v>-0.16805193356568593</v>
      </c>
      <c r="AO42" s="61">
        <f t="shared" si="38"/>
        <v>-0.10376262823977078</v>
      </c>
      <c r="AP42" s="61">
        <f t="shared" si="39"/>
        <v>-8.2861787526437913E-2</v>
      </c>
      <c r="AQ42" s="61">
        <f t="shared" si="40"/>
        <v>-0.17158986625445016</v>
      </c>
      <c r="AR42" s="61">
        <f t="shared" si="41"/>
        <v>-0.10757395688199334</v>
      </c>
      <c r="AS42" s="61">
        <f t="shared" si="42"/>
        <v>-8.6761998841228261E-2</v>
      </c>
      <c r="AT42" s="61">
        <f t="shared" si="43"/>
        <v>-0.16805193356568593</v>
      </c>
      <c r="AU42" s="61">
        <f t="shared" si="44"/>
        <v>-0.10376262823977078</v>
      </c>
      <c r="AV42" s="61">
        <f t="shared" si="45"/>
        <v>-8.2861787526437913E-2</v>
      </c>
      <c r="AY42" s="30">
        <v>-0.13160981030579533</v>
      </c>
      <c r="AZ42" s="30">
        <v>-0.13177123064245944</v>
      </c>
      <c r="BA42" s="30">
        <v>-0.13169066084660763</v>
      </c>
      <c r="BB42" s="30">
        <v>-0.13173569651173622</v>
      </c>
      <c r="BC42" s="30">
        <v>-0.144601907795604</v>
      </c>
      <c r="BD42" s="30">
        <v>-0.14419977855220967</v>
      </c>
      <c r="BE42" s="30">
        <v>-0.14611722865686139</v>
      </c>
      <c r="BF42" s="30">
        <v>-0.14615634189788695</v>
      </c>
      <c r="BG42" s="30">
        <v>-0.14615634189788695</v>
      </c>
      <c r="BH42" s="30">
        <v>-0.14611501447747055</v>
      </c>
      <c r="BI42" s="30">
        <v>-0.17043909085004183</v>
      </c>
      <c r="BJ42" s="30">
        <v>-0.18400959232983427</v>
      </c>
      <c r="BK42" s="30">
        <v>-0.19251089785329478</v>
      </c>
      <c r="BL42" s="30">
        <v>-0.19328055932204025</v>
      </c>
      <c r="BM42" s="30">
        <v>-0.19328055932204025</v>
      </c>
      <c r="BN42" s="61">
        <f t="shared" si="0"/>
        <v>-0.15557831408411799</v>
      </c>
    </row>
    <row r="43" spans="1:66">
      <c r="A43" s="16">
        <v>2018</v>
      </c>
      <c r="B43">
        <v>5.8108344000000001</v>
      </c>
      <c r="D43">
        <f t="shared" si="13"/>
        <v>5810.8343999999997</v>
      </c>
      <c r="F43" s="76"/>
      <c r="G43" s="78">
        <v>3872</v>
      </c>
      <c r="H43" s="78">
        <v>5893.76</v>
      </c>
      <c r="I43" s="78">
        <v>7702</v>
      </c>
      <c r="J43">
        <f t="shared" si="20"/>
        <v>4013.13059767913</v>
      </c>
      <c r="K43">
        <f t="shared" si="21"/>
        <v>6108.5817643020018</v>
      </c>
      <c r="L43">
        <f t="shared" si="22"/>
        <v>7982.7303366024425</v>
      </c>
      <c r="M43" s="78">
        <v>3872</v>
      </c>
      <c r="N43" s="78">
        <v>5893.76</v>
      </c>
      <c r="O43" s="78">
        <v>7702</v>
      </c>
      <c r="P43">
        <f t="shared" si="23"/>
        <v>4013.13059767913</v>
      </c>
      <c r="Q43">
        <f t="shared" si="24"/>
        <v>6108.5817643020018</v>
      </c>
      <c r="R43">
        <f t="shared" si="25"/>
        <v>7982.7303366024425</v>
      </c>
      <c r="S43" s="24">
        <v>3492.4775197253225</v>
      </c>
      <c r="T43" s="24">
        <v>6947.1838849600417</v>
      </c>
      <c r="U43" s="24">
        <v>5316.3076532041723</v>
      </c>
      <c r="V43">
        <f t="shared" si="46"/>
        <v>3619.7748956911696</v>
      </c>
      <c r="W43">
        <f t="shared" si="26"/>
        <v>7200.4019154019925</v>
      </c>
      <c r="X43">
        <f t="shared" si="27"/>
        <v>5510.0818465261855</v>
      </c>
      <c r="AA43">
        <f t="shared" si="3"/>
        <v>2018</v>
      </c>
      <c r="AB43" s="30">
        <f t="shared" si="28"/>
        <v>-0.2806875612279377</v>
      </c>
      <c r="AC43" s="30">
        <f t="shared" si="29"/>
        <v>-0.21019037485849762</v>
      </c>
      <c r="AD43" s="30">
        <f t="shared" si="30"/>
        <v>-0.16528911671332516</v>
      </c>
      <c r="AE43" s="30">
        <f t="shared" si="31"/>
        <v>-0.286694925939326</v>
      </c>
      <c r="AF43" s="30">
        <f t="shared" si="32"/>
        <v>-0.21619773956988589</v>
      </c>
      <c r="AG43" s="30">
        <f t="shared" si="33"/>
        <v>-0.17129648142471343</v>
      </c>
      <c r="AH43" s="30">
        <f t="shared" si="34"/>
        <v>-0.2806875612279377</v>
      </c>
      <c r="AI43" s="30">
        <f t="shared" si="35"/>
        <v>-0.21019037485849762</v>
      </c>
      <c r="AJ43" s="30">
        <f t="shared" si="36"/>
        <v>-0.16528911671332516</v>
      </c>
      <c r="AM43">
        <f t="shared" si="4"/>
        <v>2018</v>
      </c>
      <c r="AN43" s="61">
        <f t="shared" si="37"/>
        <v>-0.17680139715121967</v>
      </c>
      <c r="AO43" s="61">
        <f t="shared" si="38"/>
        <v>-0.13557684359339683</v>
      </c>
      <c r="AP43" s="61">
        <f t="shared" si="39"/>
        <v>-0.10825020553403775</v>
      </c>
      <c r="AQ43" s="61">
        <f t="shared" si="40"/>
        <v>-0.1802220594421714</v>
      </c>
      <c r="AR43" s="61">
        <f t="shared" si="41"/>
        <v>-0.1391688075305475</v>
      </c>
      <c r="AS43" s="61">
        <f t="shared" si="42"/>
        <v>-0.1119557206847408</v>
      </c>
      <c r="AT43" s="61">
        <f t="shared" si="43"/>
        <v>-0.17680139715121967</v>
      </c>
      <c r="AU43" s="61">
        <f t="shared" si="44"/>
        <v>-0.13557684359339683</v>
      </c>
      <c r="AV43" s="61">
        <f t="shared" si="45"/>
        <v>-0.10825020553403775</v>
      </c>
      <c r="AY43" s="30">
        <v>-0.13227323973783778</v>
      </c>
      <c r="AZ43" s="30">
        <v>-0.13243001670049848</v>
      </c>
      <c r="BA43" s="30">
        <v>-0.13227316438279368</v>
      </c>
      <c r="BB43" s="30">
        <v>-0.13231465603000747</v>
      </c>
      <c r="BC43" s="30">
        <v>-0.146227104198137</v>
      </c>
      <c r="BD43" s="30">
        <v>-0.14593076205191002</v>
      </c>
      <c r="BE43" s="30">
        <v>-0.14780134075829388</v>
      </c>
      <c r="BF43" s="30">
        <v>-0.14783881160089007</v>
      </c>
      <c r="BG43" s="30">
        <v>-0.14783881160089007</v>
      </c>
      <c r="BH43" s="30">
        <v>-0.1477900677266426</v>
      </c>
      <c r="BI43" s="30">
        <v>-0.17207966322200219</v>
      </c>
      <c r="BJ43" s="30">
        <v>-0.18531403106519972</v>
      </c>
      <c r="BK43" s="30">
        <v>-0.19434471784605156</v>
      </c>
      <c r="BL43" s="30">
        <v>-0.1950018905709916</v>
      </c>
      <c r="BM43" s="30">
        <v>-0.1950018905709916</v>
      </c>
      <c r="BN43" s="61">
        <f t="shared" si="0"/>
        <v>-0.15696401120420919</v>
      </c>
    </row>
    <row r="44" spans="1:66">
      <c r="A44" s="16">
        <v>2019</v>
      </c>
      <c r="B44">
        <v>6.3769840000000002</v>
      </c>
      <c r="D44">
        <f t="shared" si="13"/>
        <v>6376.9840000000004</v>
      </c>
      <c r="F44" s="82"/>
      <c r="G44" s="83">
        <v>4193</v>
      </c>
      <c r="H44" s="78">
        <v>7383.43</v>
      </c>
      <c r="I44" s="83">
        <v>9648</v>
      </c>
      <c r="J44">
        <f t="shared" si="20"/>
        <v>4345.8307324557309</v>
      </c>
      <c r="K44">
        <f t="shared" si="21"/>
        <v>7652.5487729395709</v>
      </c>
      <c r="L44">
        <f t="shared" si="22"/>
        <v>9999.6601256219637</v>
      </c>
      <c r="M44" s="83">
        <v>4193</v>
      </c>
      <c r="N44" s="78">
        <v>7383.43</v>
      </c>
      <c r="O44" s="83">
        <v>9648</v>
      </c>
      <c r="P44">
        <f t="shared" si="23"/>
        <v>4345.8307324557309</v>
      </c>
      <c r="Q44">
        <f t="shared" si="24"/>
        <v>7652.5487729395709</v>
      </c>
      <c r="R44">
        <f t="shared" si="25"/>
        <v>9999.6601256219637</v>
      </c>
      <c r="S44" s="24">
        <v>3781.8015355557832</v>
      </c>
      <c r="T44" s="24">
        <v>8702.7829868961853</v>
      </c>
      <c r="U44" s="24">
        <v>6660.0192381741035</v>
      </c>
      <c r="V44">
        <f t="shared" si="46"/>
        <v>3919.6444877812064</v>
      </c>
      <c r="W44">
        <f t="shared" si="26"/>
        <v>9019.9908805977411</v>
      </c>
      <c r="X44">
        <f t="shared" si="27"/>
        <v>6902.77039923764</v>
      </c>
      <c r="AA44">
        <f t="shared" si="3"/>
        <v>2019</v>
      </c>
      <c r="AB44" s="30">
        <f t="shared" si="28"/>
        <v>-0.26321662085093711</v>
      </c>
      <c r="AC44" s="30">
        <f t="shared" si="29"/>
        <v>-0.16972944210040092</v>
      </c>
      <c r="AD44" s="30">
        <f t="shared" si="30"/>
        <v>-0.12553006254234408</v>
      </c>
      <c r="AE44" s="30">
        <f t="shared" si="31"/>
        <v>-0.26913170627245836</v>
      </c>
      <c r="AF44" s="30">
        <f t="shared" si="32"/>
        <v>-0.17564452752192222</v>
      </c>
      <c r="AG44" s="30">
        <f t="shared" si="33"/>
        <v>-0.13144514796386536</v>
      </c>
      <c r="AH44" s="30">
        <f t="shared" si="34"/>
        <v>-0.26321662085093711</v>
      </c>
      <c r="AI44" s="30">
        <f t="shared" si="35"/>
        <v>-0.16972944210040092</v>
      </c>
      <c r="AJ44" s="30">
        <f t="shared" si="36"/>
        <v>-0.12553006254234408</v>
      </c>
      <c r="AM44">
        <f t="shared" si="4"/>
        <v>2019</v>
      </c>
      <c r="AN44" s="61">
        <f t="shared" si="37"/>
        <v>-0.16677191154137394</v>
      </c>
      <c r="AO44" s="61">
        <f t="shared" si="38"/>
        <v>-0.1109906128053465</v>
      </c>
      <c r="AP44" s="61">
        <f t="shared" si="39"/>
        <v>-8.3332812608869267E-2</v>
      </c>
      <c r="AQ44" s="61">
        <f t="shared" si="40"/>
        <v>-0.17018117354847073</v>
      </c>
      <c r="AR44" s="61">
        <f t="shared" si="41"/>
        <v>-0.11462811131229433</v>
      </c>
      <c r="AS44" s="61">
        <f t="shared" si="42"/>
        <v>-8.7083476632817458E-2</v>
      </c>
      <c r="AT44" s="61">
        <f t="shared" si="43"/>
        <v>-0.16677191154137394</v>
      </c>
      <c r="AU44" s="61">
        <f t="shared" si="44"/>
        <v>-0.1109906128053465</v>
      </c>
      <c r="AV44" s="61">
        <f t="shared" si="45"/>
        <v>-8.3332812608869267E-2</v>
      </c>
      <c r="AY44" s="30">
        <v>-0.13155077200356535</v>
      </c>
      <c r="AZ44" s="30">
        <v>-0.13170229711434644</v>
      </c>
      <c r="BA44" s="30">
        <v>-0.13171648707058425</v>
      </c>
      <c r="BB44" s="30">
        <v>-0.13174381944121272</v>
      </c>
      <c r="BC44" s="30">
        <v>-0.14625630131021194</v>
      </c>
      <c r="BD44" s="30">
        <v>-0.14591287726562363</v>
      </c>
      <c r="BE44" s="30">
        <v>-0.1479108578226912</v>
      </c>
      <c r="BF44" s="30">
        <v>-0.14794689505496605</v>
      </c>
      <c r="BG44" s="30">
        <v>-0.14794689505496605</v>
      </c>
      <c r="BH44" s="30">
        <v>-0.14789985487816892</v>
      </c>
      <c r="BI44" s="30">
        <v>-0.17306428647743144</v>
      </c>
      <c r="BJ44" s="30">
        <v>-0.18514283374932061</v>
      </c>
      <c r="BK44" s="30">
        <v>-0.19435996943319378</v>
      </c>
      <c r="BL44" s="30">
        <v>-0.19494743148658233</v>
      </c>
      <c r="BM44" s="30">
        <v>-0.19494743148658233</v>
      </c>
      <c r="BN44" s="61">
        <f t="shared" si="0"/>
        <v>-0.15686993397662982</v>
      </c>
    </row>
    <row r="45" spans="1:66">
      <c r="A45" s="16">
        <v>2020</v>
      </c>
      <c r="B45">
        <v>6.5106845</v>
      </c>
      <c r="D45">
        <f t="shared" si="13"/>
        <v>6510.6845000000003</v>
      </c>
      <c r="F45" s="82"/>
      <c r="G45" s="83">
        <v>4809</v>
      </c>
      <c r="H45" s="78">
        <v>5078.55</v>
      </c>
      <c r="I45" s="83">
        <v>5666</v>
      </c>
      <c r="J45">
        <f t="shared" si="20"/>
        <v>4984.2833275410476</v>
      </c>
      <c r="K45">
        <f t="shared" si="21"/>
        <v>5263.6581603417726</v>
      </c>
      <c r="L45">
        <f t="shared" si="22"/>
        <v>5872.5201359633138</v>
      </c>
      <c r="M45" s="83">
        <v>4809</v>
      </c>
      <c r="N45" s="78">
        <v>5078.55</v>
      </c>
      <c r="O45" s="83">
        <v>5666</v>
      </c>
      <c r="P45">
        <f t="shared" si="23"/>
        <v>4984.2833275410476</v>
      </c>
      <c r="Q45">
        <f t="shared" si="24"/>
        <v>5263.6581603417726</v>
      </c>
      <c r="R45">
        <f t="shared" si="25"/>
        <v>5872.5201359633138</v>
      </c>
      <c r="S45" s="24">
        <v>4337.6049300388249</v>
      </c>
      <c r="T45" s="24">
        <v>5110.6434320528888</v>
      </c>
      <c r="U45" s="24">
        <v>4580.9689028951043</v>
      </c>
      <c r="V45">
        <f t="shared" si="46"/>
        <v>4495.7063701917996</v>
      </c>
      <c r="W45">
        <f t="shared" si="26"/>
        <v>5296.9213664770996</v>
      </c>
      <c r="X45">
        <f t="shared" si="27"/>
        <v>4747.9407208742095</v>
      </c>
      <c r="AA45">
        <f t="shared" si="3"/>
        <v>2020</v>
      </c>
      <c r="AB45" s="30">
        <f t="shared" si="28"/>
        <v>-0.23974704205561259</v>
      </c>
      <c r="AC45" s="30">
        <f t="shared" si="29"/>
        <v>-0.23076708463595688</v>
      </c>
      <c r="AD45" s="30">
        <f t="shared" si="30"/>
        <v>-0.21274388094444852</v>
      </c>
      <c r="AE45" s="30">
        <f t="shared" si="31"/>
        <v>-0.24564191817633987</v>
      </c>
      <c r="AF45" s="30">
        <f t="shared" si="32"/>
        <v>-0.23666196075668416</v>
      </c>
      <c r="AG45" s="30">
        <f t="shared" si="33"/>
        <v>-0.21863875706517583</v>
      </c>
      <c r="AH45" s="30">
        <f t="shared" si="34"/>
        <v>-0.23974704205561259</v>
      </c>
      <c r="AI45" s="30">
        <f t="shared" si="35"/>
        <v>-0.23076708463595688</v>
      </c>
      <c r="AJ45" s="30">
        <f t="shared" si="36"/>
        <v>-0.21274388094444852</v>
      </c>
      <c r="AM45">
        <f t="shared" si="4"/>
        <v>2020</v>
      </c>
      <c r="AN45" s="61">
        <f t="shared" si="37"/>
        <v>-0.15310620876531345</v>
      </c>
      <c r="AO45" s="61">
        <f t="shared" si="38"/>
        <v>-0.14781833587866111</v>
      </c>
      <c r="AP45" s="61">
        <f t="shared" si="39"/>
        <v>-0.13710548094231345</v>
      </c>
      <c r="AQ45" s="61">
        <f t="shared" si="40"/>
        <v>-0.1565595709401274</v>
      </c>
      <c r="AR45" s="61">
        <f t="shared" si="41"/>
        <v>-0.15129326030886192</v>
      </c>
      <c r="AS45" s="61">
        <f t="shared" si="42"/>
        <v>-0.14062408897062817</v>
      </c>
      <c r="AT45" s="61">
        <f t="shared" si="43"/>
        <v>-0.15310620876531345</v>
      </c>
      <c r="AU45" s="61">
        <f t="shared" si="44"/>
        <v>-0.14781833587866111</v>
      </c>
      <c r="AV45" s="61">
        <f t="shared" si="45"/>
        <v>-0.13710548094231345</v>
      </c>
      <c r="AY45" s="30">
        <v>-0.13183943524026032</v>
      </c>
      <c r="AZ45" s="30">
        <v>-0.13196381442087934</v>
      </c>
      <c r="BA45" s="30">
        <v>-0.13206997247780683</v>
      </c>
      <c r="BB45" s="30">
        <v>-0.13199838119988561</v>
      </c>
      <c r="BC45" s="30">
        <v>-0.14721357402048463</v>
      </c>
      <c r="BD45" s="30">
        <v>-0.14685645494991939</v>
      </c>
      <c r="BE45" s="30">
        <v>-0.14874264295767758</v>
      </c>
      <c r="BF45" s="30">
        <v>-0.14876452651883454</v>
      </c>
      <c r="BG45" s="30">
        <v>-0.14876452651883454</v>
      </c>
      <c r="BH45" s="30">
        <v>-0.14871469691978112</v>
      </c>
      <c r="BI45" s="30">
        <v>-0.17327852641008779</v>
      </c>
      <c r="BJ45" s="30">
        <v>-0.18441451443534906</v>
      </c>
      <c r="BK45" s="30">
        <v>-0.19377917421230173</v>
      </c>
      <c r="BL45" s="30">
        <v>-0.19429466081698776</v>
      </c>
      <c r="BM45" s="30">
        <v>-0.19429466081698776</v>
      </c>
      <c r="BN45" s="61">
        <f t="shared" si="0"/>
        <v>-0.15713263746107189</v>
      </c>
    </row>
    <row r="46" spans="1:66">
      <c r="A46" s="16">
        <v>2021</v>
      </c>
      <c r="B46">
        <v>6.3749633000000001</v>
      </c>
      <c r="D46">
        <f t="shared" si="13"/>
        <v>6374.9633000000003</v>
      </c>
      <c r="F46" s="82"/>
      <c r="G46" s="83"/>
      <c r="H46" s="78">
        <v>9727.76</v>
      </c>
      <c r="I46" s="83"/>
      <c r="K46">
        <f t="shared" si="21"/>
        <v>10082.327299297296</v>
      </c>
      <c r="M46" s="83"/>
      <c r="N46" s="78">
        <v>9727.76</v>
      </c>
      <c r="O46" s="83"/>
      <c r="Q46">
        <f t="shared" si="24"/>
        <v>10082.327299297296</v>
      </c>
      <c r="AA46">
        <f t="shared" si="3"/>
        <v>2021</v>
      </c>
      <c r="AB46" s="30" t="e">
        <f t="shared" si="28"/>
        <v>#NUM!</v>
      </c>
      <c r="AC46" s="30">
        <f t="shared" si="29"/>
        <v>-0.12417627578560769</v>
      </c>
      <c r="AD46" s="30" t="e">
        <f t="shared" si="30"/>
        <v>#NUM!</v>
      </c>
      <c r="AE46" s="30" t="e">
        <f t="shared" si="31"/>
        <v>#NUM!</v>
      </c>
      <c r="AF46" s="30">
        <f t="shared" si="32"/>
        <v>-0.13009167095722329</v>
      </c>
      <c r="AG46" s="30" t="e">
        <f t="shared" si="33"/>
        <v>#NUM!</v>
      </c>
      <c r="AH46" s="30" t="e">
        <f t="shared" si="34"/>
        <v>#NUM!</v>
      </c>
      <c r="AI46" s="30">
        <f t="shared" si="35"/>
        <v>-0.12417627578560769</v>
      </c>
      <c r="AJ46" s="30" t="e">
        <f t="shared" si="36"/>
        <v>#NUM!</v>
      </c>
      <c r="AM46">
        <f t="shared" si="4"/>
        <v>2021</v>
      </c>
      <c r="AN46" s="61"/>
      <c r="AO46" s="61">
        <f t="shared" si="38"/>
        <v>-8.2472232726664929E-2</v>
      </c>
      <c r="AP46" s="61"/>
      <c r="AQ46" s="61"/>
      <c r="AR46" s="61">
        <f t="shared" si="41"/>
        <v>-8.6226614115435973E-2</v>
      </c>
      <c r="AS46" s="61"/>
      <c r="AT46" s="61"/>
      <c r="AU46" s="61"/>
      <c r="AV46" s="61"/>
      <c r="AY46" s="30">
        <v>-0.13156098550832562</v>
      </c>
      <c r="AZ46" s="30">
        <v>-0.13168145997279612</v>
      </c>
      <c r="BA46" s="30">
        <v>-0.13178159771486286</v>
      </c>
      <c r="BB46" s="30">
        <v>-0.13168500382383996</v>
      </c>
      <c r="BC46" s="30">
        <v>-0.14741471547801166</v>
      </c>
      <c r="BD46" s="30">
        <v>-0.14698293901790238</v>
      </c>
      <c r="BE46" s="30">
        <v>-0.14866221310604033</v>
      </c>
      <c r="BF46" s="30">
        <v>-0.14868325571716068</v>
      </c>
      <c r="BG46" s="30">
        <v>-0.14868325571716068</v>
      </c>
      <c r="BH46" s="30">
        <v>-0.14862327461483749</v>
      </c>
      <c r="BI46" s="30">
        <v>-0.17411169414459582</v>
      </c>
      <c r="BJ46" s="30">
        <v>-0.18501574596983295</v>
      </c>
      <c r="BK46" s="30">
        <v>-0.19496091509064162</v>
      </c>
      <c r="BL46" s="30">
        <v>-0.19548091677373747</v>
      </c>
      <c r="BM46" s="30">
        <v>-0.19548091677373747</v>
      </c>
      <c r="BN46" s="61">
        <f t="shared" si="0"/>
        <v>-0.15738725929489886</v>
      </c>
    </row>
    <row r="47" spans="1:66">
      <c r="A47" s="16">
        <v>2022</v>
      </c>
      <c r="B47">
        <v>6.5009629999999996</v>
      </c>
      <c r="D47">
        <f t="shared" si="13"/>
        <v>6500.9629999999997</v>
      </c>
      <c r="F47" s="74"/>
      <c r="G47" s="78"/>
      <c r="H47" s="78">
        <v>4273.91</v>
      </c>
      <c r="I47" s="78"/>
      <c r="K47">
        <f t="shared" si="21"/>
        <v>4429.6898225017585</v>
      </c>
      <c r="M47" s="78"/>
      <c r="N47" s="78">
        <v>4273.91</v>
      </c>
      <c r="O47" s="78"/>
      <c r="Q47">
        <f t="shared" si="24"/>
        <v>4429.6898225017585</v>
      </c>
      <c r="AA47">
        <f t="shared" si="3"/>
        <v>2022</v>
      </c>
      <c r="AB47" s="30" t="e">
        <f t="shared" si="28"/>
        <v>#NUM!</v>
      </c>
      <c r="AC47" s="30">
        <f t="shared" si="29"/>
        <v>-0.25923403594491029</v>
      </c>
      <c r="AD47" s="30" t="e">
        <f t="shared" si="30"/>
        <v>#NUM!</v>
      </c>
      <c r="AE47" s="30" t="e">
        <f t="shared" si="31"/>
        <v>#NUM!</v>
      </c>
      <c r="AF47" s="30">
        <f t="shared" si="32"/>
        <v>-0.26513036283586977</v>
      </c>
      <c r="AG47" s="30" t="e">
        <f t="shared" si="33"/>
        <v>#NUM!</v>
      </c>
      <c r="AH47" s="30" t="e">
        <f t="shared" si="34"/>
        <v>#NUM!</v>
      </c>
      <c r="AI47" s="30">
        <f t="shared" si="35"/>
        <v>-0.25923403594491029</v>
      </c>
      <c r="AJ47" s="30" t="e">
        <f t="shared" si="36"/>
        <v>#NUM!</v>
      </c>
      <c r="AM47">
        <f t="shared" si="4"/>
        <v>2022</v>
      </c>
      <c r="AN47" s="61"/>
      <c r="AO47" s="61">
        <f t="shared" si="38"/>
        <v>-0.16446859310984152</v>
      </c>
      <c r="AP47" s="61"/>
      <c r="AQ47" s="61"/>
      <c r="AR47" s="61">
        <f t="shared" si="41"/>
        <v>-0.16787645989483702</v>
      </c>
      <c r="AS47" s="61"/>
      <c r="AT47" s="61"/>
      <c r="AU47" s="61"/>
      <c r="AV47" s="61"/>
      <c r="AY47" s="30">
        <v>-0.13161682084432891</v>
      </c>
      <c r="AZ47" s="30">
        <v>-0.13173469693051909</v>
      </c>
      <c r="BA47" s="30">
        <v>-0.13179520864492389</v>
      </c>
      <c r="BB47" s="30">
        <v>-0.13164202017279791</v>
      </c>
      <c r="BC47" s="30">
        <v>-0.14775182442569945</v>
      </c>
      <c r="BD47" s="30">
        <v>-0.14732659368771228</v>
      </c>
      <c r="BE47" s="30">
        <v>-0.14897753891129994</v>
      </c>
      <c r="BF47" s="30">
        <v>-0.14899791165592868</v>
      </c>
      <c r="BG47" s="30">
        <v>-0.14899791165592868</v>
      </c>
      <c r="BH47" s="30">
        <v>-0.14893886399755307</v>
      </c>
      <c r="BI47" s="30">
        <v>-0.17504503700331731</v>
      </c>
      <c r="BJ47" s="30">
        <v>-0.18519991993853224</v>
      </c>
      <c r="BK47" s="30">
        <v>-0.19589776627894018</v>
      </c>
      <c r="BL47" s="30">
        <v>-0.19636524348612261</v>
      </c>
      <c r="BM47" s="30">
        <v>-0.19636524348612261</v>
      </c>
      <c r="BN47" s="61">
        <f t="shared" si="0"/>
        <v>-0.15777684007464848</v>
      </c>
    </row>
    <row r="48" spans="1:66">
      <c r="A48" s="16">
        <v>2023</v>
      </c>
      <c r="G48" s="10" t="s">
        <v>286</v>
      </c>
      <c r="H48" s="10" t="s">
        <v>286</v>
      </c>
      <c r="I48" s="10" t="s">
        <v>286</v>
      </c>
      <c r="M48" t="s">
        <v>287</v>
      </c>
      <c r="N48" t="s">
        <v>287</v>
      </c>
      <c r="O48" t="s">
        <v>287</v>
      </c>
      <c r="P48" t="s">
        <v>287</v>
      </c>
      <c r="Q48" t="s">
        <v>287</v>
      </c>
      <c r="R48" t="s">
        <v>287</v>
      </c>
      <c r="AA48">
        <f t="shared" si="3"/>
        <v>2023</v>
      </c>
      <c r="AB48" s="30" t="e">
        <f t="shared" si="28"/>
        <v>#NUM!</v>
      </c>
      <c r="AC48" s="30" t="e">
        <f t="shared" si="29"/>
        <v>#NUM!</v>
      </c>
      <c r="AD48" s="30" t="e">
        <f t="shared" si="30"/>
        <v>#NUM!</v>
      </c>
      <c r="AE48" s="30" t="e">
        <f t="shared" si="31"/>
        <v>#VALUE!</v>
      </c>
      <c r="AF48" s="30" t="e">
        <f t="shared" si="32"/>
        <v>#VALUE!</v>
      </c>
      <c r="AG48" s="30" t="e">
        <f t="shared" si="33"/>
        <v>#VALUE!</v>
      </c>
      <c r="AH48" s="30" t="e">
        <f t="shared" si="34"/>
        <v>#VALUE!</v>
      </c>
      <c r="AI48" s="30" t="e">
        <f t="shared" si="35"/>
        <v>#VALUE!</v>
      </c>
      <c r="AJ48" s="30" t="e">
        <f t="shared" si="36"/>
        <v>#VALUE!</v>
      </c>
      <c r="AM48">
        <f t="shared" si="4"/>
        <v>2023</v>
      </c>
      <c r="AN48" s="61"/>
      <c r="AO48" s="61"/>
      <c r="AP48" s="61"/>
      <c r="AQ48" s="61"/>
      <c r="AR48" s="61"/>
      <c r="AS48" s="61"/>
      <c r="AT48" s="61"/>
      <c r="AU48" s="61"/>
      <c r="AV48" s="61"/>
      <c r="AY48" s="30">
        <v>-0.13157365651626751</v>
      </c>
      <c r="AZ48" s="30">
        <v>-0.13169038832225821</v>
      </c>
      <c r="BA48" s="30">
        <v>-0.13175280035284154</v>
      </c>
      <c r="BB48" s="30">
        <v>-0.13161480824943828</v>
      </c>
      <c r="BC48" s="30">
        <v>-0.14796079211358371</v>
      </c>
      <c r="BD48" s="30">
        <v>-0.1475377340887466</v>
      </c>
      <c r="BE48" s="30">
        <v>-0.14919165380934785</v>
      </c>
      <c r="BF48" s="30">
        <v>-0.14919327779653169</v>
      </c>
      <c r="BG48" s="30">
        <v>-0.14919327779653169</v>
      </c>
      <c r="BH48" s="30">
        <v>-0.14913454657112357</v>
      </c>
      <c r="BI48" s="30">
        <v>-0.17529914797161139</v>
      </c>
      <c r="BJ48" s="30">
        <v>-0.18454324735514782</v>
      </c>
      <c r="BK48" s="30">
        <v>-0.19535318683015457</v>
      </c>
      <c r="BL48" s="30">
        <v>-0.19580056254939049</v>
      </c>
      <c r="BM48" s="30">
        <v>-0.19580056254939049</v>
      </c>
      <c r="BN48" s="61">
        <f t="shared" si="0"/>
        <v>-0.15770930952482437</v>
      </c>
    </row>
    <row r="50" spans="7:51">
      <c r="G50" t="s">
        <v>237</v>
      </c>
      <c r="S50" t="s">
        <v>237</v>
      </c>
      <c r="AO50" s="30">
        <f>AVERAGE(AN45:AV45)</f>
        <v>-0.14717077459913261</v>
      </c>
      <c r="AQ50">
        <f>AVERAGE(AN31:AX47)</f>
        <v>-0.12490084505230194</v>
      </c>
    </row>
    <row r="51" spans="7:51">
      <c r="G51" t="s">
        <v>236</v>
      </c>
      <c r="S51" t="s">
        <v>242</v>
      </c>
      <c r="AB51" s="61">
        <f t="shared" ref="AB51:AL51" si="47">AVERAGE( AB35:AB45)</f>
        <v>-0.26954304894458792</v>
      </c>
      <c r="AC51" s="61">
        <f t="shared" si="47"/>
        <v>-0.17371666736046196</v>
      </c>
      <c r="AD51" s="61">
        <f t="shared" si="47"/>
        <v>-0.11696314219626368</v>
      </c>
      <c r="AE51" s="61">
        <f t="shared" si="47"/>
        <v>-0.2760527370666836</v>
      </c>
      <c r="AF51" s="61">
        <f t="shared" si="47"/>
        <v>-0.18022635548255769</v>
      </c>
      <c r="AG51" s="61">
        <f t="shared" si="47"/>
        <v>-0.12347283031835939</v>
      </c>
      <c r="AH51" s="61">
        <f t="shared" si="47"/>
        <v>-0.26954304894458792</v>
      </c>
      <c r="AI51" s="61">
        <f t="shared" si="47"/>
        <v>-0.17371666736046196</v>
      </c>
      <c r="AJ51" s="61">
        <f t="shared" si="47"/>
        <v>-0.11696314219626368</v>
      </c>
      <c r="AK51" s="61" t="e">
        <f t="shared" si="47"/>
        <v>#DIV/0!</v>
      </c>
      <c r="AL51" s="61" t="e">
        <f t="shared" si="47"/>
        <v>#DIV/0!</v>
      </c>
      <c r="AM51" s="61"/>
      <c r="AN51" s="60"/>
      <c r="AO51" s="60" t="s">
        <v>1042</v>
      </c>
      <c r="AP51" s="60"/>
      <c r="AQ51" s="60" t="s">
        <v>1043</v>
      </c>
      <c r="AR51" s="61"/>
      <c r="AS51" s="61"/>
      <c r="AT51" s="61"/>
      <c r="AU51" s="61"/>
      <c r="AV51" s="61"/>
      <c r="AW51" s="61"/>
      <c r="AX51" s="61"/>
      <c r="AY51" s="61">
        <f>AVERAGE(AY29:BN48)</f>
        <v>-0.15567997940930889</v>
      </c>
    </row>
    <row r="52" spans="7:51">
      <c r="AN52" s="60" t="s">
        <v>1044</v>
      </c>
      <c r="AO52" s="32" cm="1">
        <f t="array" ref="AO52">AVERAGE(IF(ISBLANK(AN5:AX48),"",AN5:AX48))</f>
        <v>-0.1291904241614622</v>
      </c>
      <c r="AP52" s="60"/>
      <c r="AQ52" s="172" cm="1">
        <f t="array" ref="AQ52">AVERAGE(IF(ISBLANK(AN35:AX48),"",AN35:AX48))</f>
        <v>-0.12165303750799113</v>
      </c>
    </row>
    <row r="53" spans="7:51">
      <c r="AN53" s="60" t="s">
        <v>1045</v>
      </c>
      <c r="AO53" s="32" cm="1">
        <f t="array" ref="AO53">MEDIAN(IF(ISBLANK(AN5:AX48),"",AN5:AX48))</f>
        <v>-0.12437622842917823</v>
      </c>
      <c r="AP53" s="60"/>
      <c r="AQ53" s="172" cm="1">
        <f t="array" ref="AQ53">MEDIAN(IF(ISBLANK(AN35:AX48),"",AN35:AX48))</f>
        <v>-0.1119557206847408</v>
      </c>
    </row>
    <row r="54" spans="7:51">
      <c r="AN54" s="60" t="s">
        <v>1046</v>
      </c>
      <c r="AO54" s="32" cm="1">
        <f t="array" ref="AO54">STDEV(IF(ISBLANK(AN5:AX48),"",AN5:AX48))</f>
        <v>5.410556963016868E-2</v>
      </c>
      <c r="AP54" s="60"/>
      <c r="AQ54" s="172" cm="1">
        <f t="array" ref="AQ54">STDEV(IF(ISBLANK(AN35:AX48),"",AN35:AX48))</f>
        <v>4.6458600772172551E-2</v>
      </c>
    </row>
    <row r="55" spans="7:51">
      <c r="AN55" s="60" t="s">
        <v>1047</v>
      </c>
      <c r="AO55" s="32" cm="1">
        <f t="array" ref="AO55">MIN(IF(ISBLANK(AN5:AX48),"",AN5:AX48))</f>
        <v>-0.39746498517859896</v>
      </c>
      <c r="AP55" s="60"/>
      <c r="AQ55" s="172" cm="1">
        <f t="array" ref="AQ55">MIN(IF(ISBLANK(AN35:AX48),"",AN35:AX48))</f>
        <v>-0.20719067679320513</v>
      </c>
    </row>
    <row r="56" spans="7:51">
      <c r="AN56" s="60" t="s">
        <v>1048</v>
      </c>
      <c r="AO56" s="32" cm="1">
        <f t="array" ref="AO56">MAX(IF(ISBLANK(AN5:AX48),"",AN5:AX48))</f>
        <v>-6.2486383901391163E-3</v>
      </c>
      <c r="AP56" s="60"/>
      <c r="AQ56" s="172" cm="1">
        <f t="array" ref="AQ56">MAX(IF(ISBLANK(AN35:AX48),"",AN35:AX48))</f>
        <v>-6.2486383901391163E-3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19B4-5449-A349-B197-06277FADA200}">
  <dimension ref="A1:BD75"/>
  <sheetViews>
    <sheetView topLeftCell="P1" workbookViewId="0">
      <selection activeCell="Z5" sqref="Z5"/>
    </sheetView>
  </sheetViews>
  <sheetFormatPr baseColWidth="10" defaultRowHeight="16"/>
  <cols>
    <col min="1" max="1" width="23" customWidth="1"/>
    <col min="2" max="2" width="24.1640625" customWidth="1"/>
    <col min="5" max="5" width="30.5" customWidth="1"/>
    <col min="7" max="7" width="16.33203125" customWidth="1"/>
    <col min="12" max="12" width="12.6640625" customWidth="1"/>
    <col min="13" max="13" width="21.33203125" customWidth="1"/>
    <col min="16" max="16" width="10.5" customWidth="1"/>
    <col min="25" max="25" width="18.1640625" customWidth="1"/>
    <col min="26" max="26" width="12.6640625" customWidth="1"/>
    <col min="27" max="27" width="17" customWidth="1"/>
    <col min="28" max="28" width="22" customWidth="1"/>
  </cols>
  <sheetData>
    <row r="1" spans="1:46" ht="96">
      <c r="Y1" s="84" t="s">
        <v>861</v>
      </c>
      <c r="Z1" s="85" t="s">
        <v>862</v>
      </c>
      <c r="AA1" s="84" t="s">
        <v>864</v>
      </c>
      <c r="AB1" s="85" t="s">
        <v>863</v>
      </c>
      <c r="AC1" t="s">
        <v>256</v>
      </c>
      <c r="AD1" t="s">
        <v>257</v>
      </c>
      <c r="AE1" t="s">
        <v>258</v>
      </c>
      <c r="AF1" t="s">
        <v>259</v>
      </c>
      <c r="AG1" t="s">
        <v>260</v>
      </c>
      <c r="AH1" t="s">
        <v>261</v>
      </c>
      <c r="AI1" t="s">
        <v>321</v>
      </c>
      <c r="AJ1" t="s">
        <v>263</v>
      </c>
      <c r="AK1" t="s">
        <v>264</v>
      </c>
      <c r="AL1" t="s">
        <v>265</v>
      </c>
      <c r="AM1" t="s">
        <v>266</v>
      </c>
      <c r="AN1" t="s">
        <v>267</v>
      </c>
      <c r="AO1" t="s">
        <v>268</v>
      </c>
      <c r="AP1" t="s">
        <v>269</v>
      </c>
      <c r="AQ1" t="s">
        <v>270</v>
      </c>
      <c r="AR1" t="s">
        <v>322</v>
      </c>
      <c r="AS1" t="s">
        <v>323</v>
      </c>
    </row>
    <row r="2" spans="1:46" ht="176">
      <c r="A2" s="14" t="s">
        <v>1</v>
      </c>
      <c r="B2" s="84" t="s">
        <v>341</v>
      </c>
      <c r="C2" s="84" t="s">
        <v>291</v>
      </c>
      <c r="D2" s="84" t="s">
        <v>292</v>
      </c>
      <c r="E2" s="85" t="s">
        <v>296</v>
      </c>
      <c r="F2" s="85" t="s">
        <v>297</v>
      </c>
      <c r="G2" s="85" t="s">
        <v>298</v>
      </c>
      <c r="I2" s="14" t="s">
        <v>1</v>
      </c>
      <c r="J2" s="14"/>
      <c r="K2" s="85" t="s">
        <v>36</v>
      </c>
      <c r="L2" t="s">
        <v>36</v>
      </c>
      <c r="M2" t="s">
        <v>294</v>
      </c>
      <c r="N2" s="84" t="s">
        <v>315</v>
      </c>
      <c r="O2" s="84" t="s">
        <v>316</v>
      </c>
      <c r="P2" s="84" t="s">
        <v>317</v>
      </c>
      <c r="Q2" s="85" t="s">
        <v>318</v>
      </c>
      <c r="R2" s="85" t="s">
        <v>319</v>
      </c>
      <c r="S2" s="85" t="s">
        <v>320</v>
      </c>
      <c r="T2" s="14" t="s">
        <v>1</v>
      </c>
      <c r="U2" s="84" t="s">
        <v>861</v>
      </c>
      <c r="V2" s="85" t="s">
        <v>862</v>
      </c>
      <c r="W2" s="84" t="s">
        <v>864</v>
      </c>
      <c r="X2" s="85" t="s">
        <v>863</v>
      </c>
      <c r="Y2" s="14" t="s">
        <v>1</v>
      </c>
      <c r="Z2" s="84" t="s">
        <v>861</v>
      </c>
      <c r="AA2" s="85" t="s">
        <v>862</v>
      </c>
      <c r="AB2" s="84" t="s">
        <v>864</v>
      </c>
      <c r="AC2" s="85" t="s">
        <v>863</v>
      </c>
      <c r="AD2" t="s">
        <v>324</v>
      </c>
      <c r="AE2" t="s">
        <v>325</v>
      </c>
      <c r="AF2" t="s">
        <v>326</v>
      </c>
      <c r="AG2" t="s">
        <v>327</v>
      </c>
      <c r="AH2" t="s">
        <v>328</v>
      </c>
      <c r="AI2" t="s">
        <v>329</v>
      </c>
      <c r="AJ2" t="s">
        <v>330</v>
      </c>
      <c r="AK2" t="s">
        <v>331</v>
      </c>
      <c r="AL2" t="s">
        <v>332</v>
      </c>
      <c r="AM2" t="s">
        <v>333</v>
      </c>
      <c r="AN2" t="s">
        <v>334</v>
      </c>
      <c r="AO2" t="s">
        <v>335</v>
      </c>
      <c r="AP2" t="s">
        <v>336</v>
      </c>
      <c r="AQ2" t="s">
        <v>337</v>
      </c>
      <c r="AR2" t="s">
        <v>338</v>
      </c>
      <c r="AS2" t="s">
        <v>339</v>
      </c>
      <c r="AT2" t="s">
        <v>340</v>
      </c>
    </row>
    <row r="3" spans="1:46">
      <c r="A3" s="14">
        <v>1979</v>
      </c>
      <c r="H3" s="69"/>
      <c r="I3" s="14">
        <v>1979</v>
      </c>
      <c r="J3" s="14"/>
      <c r="K3" s="69"/>
      <c r="L3" s="69"/>
      <c r="M3" s="69"/>
      <c r="N3" s="69"/>
      <c r="O3" s="69"/>
      <c r="P3" s="69"/>
      <c r="Q3" s="69"/>
      <c r="R3" s="69"/>
      <c r="S3" s="69"/>
      <c r="T3" s="14">
        <v>1979</v>
      </c>
      <c r="U3" s="69"/>
      <c r="Y3" s="14">
        <v>1979</v>
      </c>
      <c r="AD3" s="30"/>
      <c r="AE3" s="30"/>
      <c r="AF3" s="30"/>
      <c r="AG3" s="30"/>
      <c r="AH3" s="30"/>
      <c r="AI3" s="30"/>
      <c r="AJ3" s="30">
        <v>-5.7246418256284182E-2</v>
      </c>
      <c r="AK3" s="30">
        <v>-5.0478840443021311E-2</v>
      </c>
      <c r="AL3" s="30">
        <v>-5.0478840443021311E-2</v>
      </c>
      <c r="AM3" s="30">
        <v>-5.1411416846122715E-2</v>
      </c>
      <c r="AN3" s="30">
        <v>-5.1798649773829974E-2</v>
      </c>
      <c r="AO3" s="30">
        <v>-5.1798649773829974E-2</v>
      </c>
      <c r="AP3" s="30">
        <v>-5.5023414681806826E-2</v>
      </c>
      <c r="AQ3" s="30">
        <v>-5.5023414681806826E-2</v>
      </c>
      <c r="AR3" s="30">
        <v>-5.1932932490386663E-2</v>
      </c>
      <c r="AS3" s="30">
        <v>-5.1932932490386663E-2</v>
      </c>
      <c r="AT3" s="30">
        <v>-5.1932932490386663E-2</v>
      </c>
    </row>
    <row r="4" spans="1:46">
      <c r="A4" s="14">
        <v>1980</v>
      </c>
      <c r="H4" s="11"/>
      <c r="I4" s="14">
        <v>1980</v>
      </c>
      <c r="J4" s="14">
        <v>1.96</v>
      </c>
      <c r="K4" s="38">
        <v>2.11</v>
      </c>
      <c r="L4">
        <f>M4/1000</f>
        <v>3.887</v>
      </c>
      <c r="M4">
        <v>3887</v>
      </c>
      <c r="N4" s="11">
        <f>$H$56</f>
        <v>1733.8012652705061</v>
      </c>
      <c r="O4" s="11">
        <f t="shared" ref="O4:S4" si="0">$H$56</f>
        <v>1733.8012652705061</v>
      </c>
      <c r="P4" s="11">
        <f t="shared" si="0"/>
        <v>1733.8012652705061</v>
      </c>
      <c r="Q4" s="11">
        <f t="shared" si="0"/>
        <v>1733.8012652705061</v>
      </c>
      <c r="R4" s="11">
        <f t="shared" si="0"/>
        <v>1733.8012652705061</v>
      </c>
      <c r="S4" s="11">
        <f t="shared" si="0"/>
        <v>1733.8012652705061</v>
      </c>
      <c r="T4" s="14">
        <v>1980</v>
      </c>
      <c r="U4" s="11"/>
      <c r="Y4" s="14">
        <v>1980</v>
      </c>
      <c r="AD4" s="30"/>
      <c r="AE4" s="30">
        <v>-8.8925594939243013E-2</v>
      </c>
      <c r="AF4" s="30">
        <v>-8.8925594939243013E-2</v>
      </c>
      <c r="AG4" s="30">
        <v>-8.8925594939243013E-2</v>
      </c>
      <c r="AH4" s="30">
        <v>-8.8925594939243013E-2</v>
      </c>
      <c r="AI4" s="30">
        <v>-8.8925594939243013E-2</v>
      </c>
      <c r="AJ4" s="30">
        <v>-6.4943225798607562E-2</v>
      </c>
      <c r="AK4" s="30">
        <v>-5.9772480730992172E-2</v>
      </c>
      <c r="AL4" s="30">
        <v>-5.8126150424006928E-2</v>
      </c>
      <c r="AM4" s="30">
        <v>-5.7477252288823832E-2</v>
      </c>
      <c r="AN4" s="30">
        <v>-5.7798664797453547E-2</v>
      </c>
      <c r="AO4" s="30">
        <v>-5.7798664797453547E-2</v>
      </c>
      <c r="AP4" s="30">
        <v>-6.2240548933493622E-2</v>
      </c>
      <c r="AQ4" s="30">
        <v>-6.2240548933493622E-2</v>
      </c>
      <c r="AR4" s="30">
        <v>-6.2859376453627824E-2</v>
      </c>
      <c r="AS4" s="30">
        <v>-6.2859376453627824E-2</v>
      </c>
      <c r="AT4" s="30">
        <v>-6.2859376453627824E-2</v>
      </c>
    </row>
    <row r="5" spans="1:46">
      <c r="A5" s="14">
        <v>1981</v>
      </c>
      <c r="H5" s="11"/>
      <c r="I5" s="14">
        <v>1981</v>
      </c>
      <c r="J5" s="14"/>
      <c r="K5" s="11"/>
      <c r="L5" s="11"/>
      <c r="M5" s="11"/>
      <c r="N5" s="11"/>
      <c r="O5" s="11"/>
      <c r="P5" s="11"/>
      <c r="Q5" s="11"/>
      <c r="R5" s="11"/>
      <c r="S5" s="11"/>
      <c r="T5" s="14">
        <v>1981</v>
      </c>
      <c r="U5" s="11"/>
      <c r="Y5" s="14">
        <v>1981</v>
      </c>
      <c r="AD5" s="30"/>
      <c r="AE5" s="30">
        <v>-9.8603547441292183E-2</v>
      </c>
      <c r="AF5" s="30">
        <v>-9.8603547441292183E-2</v>
      </c>
      <c r="AG5" s="30">
        <v>-9.8603547441292183E-2</v>
      </c>
      <c r="AH5" s="30">
        <v>-9.8603547441292183E-2</v>
      </c>
      <c r="AI5" s="30">
        <v>-9.7134570709411783E-2</v>
      </c>
      <c r="AJ5" s="30">
        <v>-7.1392611842189146E-2</v>
      </c>
      <c r="AK5" s="30">
        <v>-6.5923882543163059E-2</v>
      </c>
      <c r="AL5" s="30">
        <v>-6.6074448068476954E-2</v>
      </c>
      <c r="AM5" s="30">
        <v>-6.2146865924553429E-2</v>
      </c>
      <c r="AN5" s="30">
        <v>-6.3385493661358261E-2</v>
      </c>
      <c r="AO5" s="30">
        <v>-6.3385493661358261E-2</v>
      </c>
      <c r="AP5" s="30">
        <v>-6.7181477480935725E-2</v>
      </c>
      <c r="AQ5" s="30">
        <v>-6.7181477480935725E-2</v>
      </c>
      <c r="AR5" s="30">
        <v>-6.684941434870928E-2</v>
      </c>
      <c r="AS5" s="30">
        <v>-6.6917163561021731E-2</v>
      </c>
      <c r="AT5" s="30">
        <v>-6.679650087025446E-2</v>
      </c>
    </row>
    <row r="6" spans="1:46">
      <c r="A6" s="14">
        <v>1982</v>
      </c>
      <c r="H6" s="11"/>
      <c r="I6" s="14">
        <v>1982</v>
      </c>
      <c r="J6" s="14"/>
      <c r="K6" s="11"/>
      <c r="L6" s="11"/>
      <c r="M6" s="11"/>
      <c r="N6" s="11"/>
      <c r="O6" s="11"/>
      <c r="P6" s="11"/>
      <c r="Q6" s="11"/>
      <c r="R6" s="11"/>
      <c r="S6" s="11"/>
      <c r="T6" s="14">
        <v>1982</v>
      </c>
      <c r="U6" s="11"/>
      <c r="Y6" s="14">
        <v>1982</v>
      </c>
      <c r="AD6" s="30"/>
      <c r="AE6" s="30">
        <v>-7.4140958650835143E-2</v>
      </c>
      <c r="AF6" s="30">
        <v>-7.4140958650835143E-2</v>
      </c>
      <c r="AG6" s="30">
        <v>-7.4140958650835143E-2</v>
      </c>
      <c r="AH6" s="30">
        <v>-7.4140958650835143E-2</v>
      </c>
      <c r="AI6" s="30">
        <v>-7.7580813201327814E-2</v>
      </c>
      <c r="AJ6" s="30">
        <v>-6.8793169084864103E-2</v>
      </c>
      <c r="AK6" s="30">
        <v>-6.6762626671247771E-2</v>
      </c>
      <c r="AL6" s="30">
        <v>-6.8806205944488386E-2</v>
      </c>
      <c r="AM6" s="30">
        <v>-6.6686791686022096E-2</v>
      </c>
      <c r="AN6" s="30">
        <v>-6.6737062278080295E-2</v>
      </c>
      <c r="AO6" s="30">
        <v>-6.7000191394403608E-2</v>
      </c>
      <c r="AP6" s="30">
        <v>-6.9429266680942625E-2</v>
      </c>
      <c r="AQ6" s="30">
        <v>-6.9429266680942625E-2</v>
      </c>
      <c r="AR6" s="30">
        <v>-7.1566042133383578E-2</v>
      </c>
      <c r="AS6" s="30">
        <v>-7.1793434319082139E-2</v>
      </c>
      <c r="AT6" s="30">
        <v>-7.1733024606385642E-2</v>
      </c>
    </row>
    <row r="7" spans="1:46">
      <c r="A7" s="16">
        <v>1983</v>
      </c>
      <c r="I7" s="16">
        <v>1983</v>
      </c>
      <c r="J7" s="16"/>
      <c r="O7" s="11"/>
      <c r="T7" s="16">
        <v>1983</v>
      </c>
      <c r="Y7" s="16">
        <v>1983</v>
      </c>
      <c r="AD7" s="30"/>
      <c r="AE7" s="30">
        <v>-7.8368661900228731E-2</v>
      </c>
      <c r="AF7" s="30">
        <v>-7.8368661900228731E-2</v>
      </c>
      <c r="AG7" s="30">
        <v>-7.8368661900228731E-2</v>
      </c>
      <c r="AH7" s="30">
        <v>-7.8368661900228731E-2</v>
      </c>
      <c r="AI7" s="30">
        <v>-8.0966703606826451E-2</v>
      </c>
      <c r="AJ7" s="30">
        <v>-8.0995480161431321E-2</v>
      </c>
      <c r="AK7" s="30">
        <v>-7.8035825898077338E-2</v>
      </c>
      <c r="AL7" s="30">
        <v>-7.8164480853584961E-2</v>
      </c>
      <c r="AM7" s="30">
        <v>-7.5644300401674913E-2</v>
      </c>
      <c r="AN7" s="30">
        <v>-7.4533699943987175E-2</v>
      </c>
      <c r="AO7" s="30">
        <v>-7.3472713377748189E-2</v>
      </c>
      <c r="AP7" s="30">
        <v>-7.4803234612191072E-2</v>
      </c>
      <c r="AQ7" s="30">
        <v>-7.4803234612191072E-2</v>
      </c>
      <c r="AR7" s="30">
        <v>-7.5620274552915423E-2</v>
      </c>
      <c r="AS7" s="30">
        <v>-7.5875245753991849E-2</v>
      </c>
      <c r="AT7" s="30">
        <v>-7.5820148791537201E-2</v>
      </c>
    </row>
    <row r="8" spans="1:46">
      <c r="A8" s="16">
        <v>1984</v>
      </c>
      <c r="I8" s="16">
        <v>1984</v>
      </c>
      <c r="J8" s="16"/>
      <c r="O8" s="11"/>
      <c r="P8" s="11"/>
      <c r="T8" s="16">
        <v>1984</v>
      </c>
      <c r="Y8" s="16">
        <v>1984</v>
      </c>
      <c r="AD8" s="30"/>
      <c r="AE8" s="30">
        <v>-8.1188648472278691E-2</v>
      </c>
      <c r="AF8" s="30">
        <v>-8.1188648472278691E-2</v>
      </c>
      <c r="AG8" s="30">
        <v>-8.1188648472278691E-2</v>
      </c>
      <c r="AH8" s="30">
        <v>-8.1188648472278691E-2</v>
      </c>
      <c r="AI8" s="30">
        <v>-8.3101700602365325E-2</v>
      </c>
      <c r="AJ8" s="30">
        <v>-8.3163575218517805E-2</v>
      </c>
      <c r="AK8" s="30">
        <v>-8.1098391722782437E-2</v>
      </c>
      <c r="AL8" s="30">
        <v>-8.3074953944857977E-2</v>
      </c>
      <c r="AM8" s="30">
        <v>-8.0527651314265425E-2</v>
      </c>
      <c r="AN8" s="30">
        <v>-7.8921300579194886E-2</v>
      </c>
      <c r="AO8" s="30">
        <v>-7.8050350914425359E-2</v>
      </c>
      <c r="AP8" s="30">
        <v>-7.8946526019411212E-2</v>
      </c>
      <c r="AQ8" s="30">
        <v>-7.8946526019411212E-2</v>
      </c>
      <c r="AR8" s="30">
        <v>-8.0444331425528204E-2</v>
      </c>
      <c r="AS8" s="30">
        <v>-8.0613574447920056E-2</v>
      </c>
      <c r="AT8" s="30">
        <v>-8.0696228095463063E-2</v>
      </c>
    </row>
    <row r="9" spans="1:46">
      <c r="A9" s="16">
        <v>1985</v>
      </c>
      <c r="I9" s="16">
        <v>1985</v>
      </c>
      <c r="J9" s="16">
        <v>3.6985000000000001</v>
      </c>
      <c r="K9">
        <v>4.7640000000000002</v>
      </c>
      <c r="L9">
        <f>M9/1000</f>
        <v>4.7640000000000002</v>
      </c>
      <c r="M9">
        <v>4764</v>
      </c>
      <c r="N9" s="67">
        <f>$G$65</f>
        <v>4223.3620564281555</v>
      </c>
      <c r="O9" s="67">
        <f t="shared" ref="O9:S9" si="1">$G$65</f>
        <v>4223.3620564281555</v>
      </c>
      <c r="P9" s="67">
        <f t="shared" si="1"/>
        <v>4223.3620564281555</v>
      </c>
      <c r="Q9" s="67">
        <f t="shared" si="1"/>
        <v>4223.3620564281555</v>
      </c>
      <c r="R9" s="67">
        <f t="shared" si="1"/>
        <v>4223.3620564281555</v>
      </c>
      <c r="S9" s="67">
        <f t="shared" si="1"/>
        <v>4223.3620564281555</v>
      </c>
      <c r="T9" s="16">
        <v>1985</v>
      </c>
      <c r="Y9" s="16">
        <v>1985</v>
      </c>
      <c r="AD9" s="30"/>
      <c r="AE9" s="30">
        <v>-8.2238952615260708E-2</v>
      </c>
      <c r="AF9" s="30">
        <v>-8.2238952615260708E-2</v>
      </c>
      <c r="AG9" s="30">
        <v>-8.2238952615260708E-2</v>
      </c>
      <c r="AH9" s="30">
        <v>-8.2238952615260708E-2</v>
      </c>
      <c r="AI9" s="30">
        <v>-8.4019727505955766E-2</v>
      </c>
      <c r="AJ9" s="30">
        <v>-8.5277201942776881E-2</v>
      </c>
      <c r="AK9" s="30">
        <v>-8.4122147729993491E-2</v>
      </c>
      <c r="AL9" s="30">
        <v>-8.7904172141014314E-2</v>
      </c>
      <c r="AM9" s="30">
        <v>-8.5439180647182256E-2</v>
      </c>
      <c r="AN9" s="30">
        <v>-8.478757638026746E-2</v>
      </c>
      <c r="AO9" s="30">
        <v>-8.3875167940480777E-2</v>
      </c>
      <c r="AP9" s="30">
        <v>-8.4398167361700582E-2</v>
      </c>
      <c r="AQ9" s="30">
        <v>-8.4398167361700582E-2</v>
      </c>
      <c r="AR9" s="30">
        <v>-8.4610148736396606E-2</v>
      </c>
      <c r="AS9" s="30">
        <v>-8.4694665983706563E-2</v>
      </c>
      <c r="AT9" s="30">
        <v>-8.4861689177771149E-2</v>
      </c>
    </row>
    <row r="10" spans="1:46">
      <c r="A10" s="16">
        <v>1986</v>
      </c>
      <c r="I10" s="16">
        <v>1986</v>
      </c>
      <c r="J10" s="16"/>
      <c r="K10">
        <v>4.7640000000000002</v>
      </c>
      <c r="L10">
        <f>M10/1000</f>
        <v>4.7640000000000002</v>
      </c>
      <c r="M10">
        <v>4764</v>
      </c>
      <c r="N10" s="67">
        <f>$G$61</f>
        <v>5557.055337405468</v>
      </c>
      <c r="O10" s="67">
        <f t="shared" ref="O10:S10" si="2">$G$61</f>
        <v>5557.055337405468</v>
      </c>
      <c r="P10" s="67">
        <f t="shared" si="2"/>
        <v>5557.055337405468</v>
      </c>
      <c r="Q10" s="67">
        <f t="shared" si="2"/>
        <v>5557.055337405468</v>
      </c>
      <c r="R10" s="67">
        <f t="shared" si="2"/>
        <v>5557.055337405468</v>
      </c>
      <c r="S10" s="67">
        <f t="shared" si="2"/>
        <v>5557.055337405468</v>
      </c>
      <c r="T10" s="16">
        <v>1986</v>
      </c>
      <c r="Y10" s="16">
        <v>1986</v>
      </c>
      <c r="AD10" s="30"/>
      <c r="AE10" s="30">
        <v>-8.2860325628021814E-2</v>
      </c>
      <c r="AF10" s="30">
        <v>-8.2860325628021814E-2</v>
      </c>
      <c r="AG10" s="30">
        <v>-8.2860325628021814E-2</v>
      </c>
      <c r="AH10" s="30">
        <v>-8.2860325628021814E-2</v>
      </c>
      <c r="AI10" s="30">
        <v>-8.4528826874776586E-2</v>
      </c>
      <c r="AJ10" s="30">
        <v>-8.8484395031562246E-2</v>
      </c>
      <c r="AK10" s="30">
        <v>-8.9331782685576733E-2</v>
      </c>
      <c r="AL10" s="30">
        <v>-9.2406548949129586E-2</v>
      </c>
      <c r="AM10" s="30">
        <v>-9.0107546056128807E-2</v>
      </c>
      <c r="AN10" s="30">
        <v>-9.0876304917359096E-2</v>
      </c>
      <c r="AO10" s="30">
        <v>-9.0010702033823664E-2</v>
      </c>
      <c r="AP10" s="30">
        <v>-9.023825639624361E-2</v>
      </c>
      <c r="AQ10" s="30">
        <v>-9.023825639624361E-2</v>
      </c>
      <c r="AR10" s="30">
        <v>-8.8515255507244928E-2</v>
      </c>
      <c r="AS10" s="30">
        <v>-8.8607808732302007E-2</v>
      </c>
      <c r="AT10" s="30">
        <v>-8.8736469371747728E-2</v>
      </c>
    </row>
    <row r="11" spans="1:46">
      <c r="A11" s="16">
        <v>1987</v>
      </c>
      <c r="I11" s="16">
        <v>1987</v>
      </c>
      <c r="J11" s="16"/>
      <c r="T11" s="16">
        <v>1987</v>
      </c>
      <c r="Y11" s="16">
        <v>1987</v>
      </c>
      <c r="AD11" s="30"/>
      <c r="AE11" s="30">
        <v>-8.2160994975802759E-2</v>
      </c>
      <c r="AF11" s="30">
        <v>-8.2160994975802759E-2</v>
      </c>
      <c r="AG11" s="30">
        <v>-8.2160994975802759E-2</v>
      </c>
      <c r="AH11" s="30">
        <v>-8.2160994975802759E-2</v>
      </c>
      <c r="AI11" s="30">
        <v>-8.3753696101214747E-2</v>
      </c>
      <c r="AJ11" s="30">
        <v>-9.5512595620247276E-2</v>
      </c>
      <c r="AK11" s="30">
        <v>-9.6273459130944539E-2</v>
      </c>
      <c r="AL11" s="30">
        <v>-9.7171759224272902E-2</v>
      </c>
      <c r="AM11" s="30">
        <v>-9.4709042518654418E-2</v>
      </c>
      <c r="AN11" s="30">
        <v>-9.5572685335226115E-2</v>
      </c>
      <c r="AO11" s="30">
        <v>-9.4764849085312797E-2</v>
      </c>
      <c r="AP11" s="30">
        <v>-9.4925703273564976E-2</v>
      </c>
      <c r="AQ11" s="30">
        <v>-9.4925703273564976E-2</v>
      </c>
      <c r="AR11" s="30">
        <v>-9.2706496422087392E-2</v>
      </c>
      <c r="AS11" s="30">
        <v>-9.2840964488865918E-2</v>
      </c>
      <c r="AT11" s="30">
        <v>-9.2947484982020767E-2</v>
      </c>
    </row>
    <row r="12" spans="1:46">
      <c r="A12" s="16">
        <v>1988</v>
      </c>
      <c r="I12" s="16">
        <v>1988</v>
      </c>
      <c r="J12" s="16"/>
      <c r="K12" s="67"/>
      <c r="L12" s="67"/>
      <c r="M12" s="67"/>
      <c r="N12" s="67"/>
      <c r="O12" s="67"/>
      <c r="P12" s="67"/>
      <c r="Q12" s="67"/>
      <c r="R12" s="67"/>
      <c r="S12" s="67"/>
      <c r="T12" s="16">
        <v>1988</v>
      </c>
      <c r="Y12" s="16">
        <v>1988</v>
      </c>
      <c r="AD12" s="30"/>
      <c r="AE12" s="30">
        <v>-8.1971799112163457E-2</v>
      </c>
      <c r="AF12" s="30">
        <v>-8.1971799112163457E-2</v>
      </c>
      <c r="AG12" s="30">
        <v>-8.1971799112163457E-2</v>
      </c>
      <c r="AH12" s="30">
        <v>-8.1971799112163457E-2</v>
      </c>
      <c r="AI12" s="30">
        <v>-8.3429314522553644E-2</v>
      </c>
      <c r="AJ12" s="30">
        <v>-9.5194302469541636E-2</v>
      </c>
      <c r="AK12" s="30">
        <v>-9.6520913473329584E-2</v>
      </c>
      <c r="AL12" s="30">
        <v>-9.9109645261853396E-2</v>
      </c>
      <c r="AM12" s="30">
        <v>-9.6851218424839014E-2</v>
      </c>
      <c r="AN12" s="30">
        <v>-9.8249668346836794E-2</v>
      </c>
      <c r="AO12" s="30">
        <v>-9.7569674085464908E-2</v>
      </c>
      <c r="AP12" s="30">
        <v>-9.7933403177953737E-2</v>
      </c>
      <c r="AQ12" s="30">
        <v>-9.7933403177953737E-2</v>
      </c>
      <c r="AR12" s="30">
        <v>-9.7740149393243381E-2</v>
      </c>
      <c r="AS12" s="30">
        <v>-9.776244431099157E-2</v>
      </c>
      <c r="AT12" s="30">
        <v>-9.7845976890349684E-2</v>
      </c>
    </row>
    <row r="13" spans="1:46">
      <c r="A13" s="16">
        <v>1989</v>
      </c>
      <c r="I13" s="16">
        <v>1989</v>
      </c>
      <c r="J13" s="16"/>
      <c r="T13" s="16">
        <v>1989</v>
      </c>
      <c r="Y13" s="16">
        <v>1989</v>
      </c>
      <c r="AD13" s="30">
        <v>-9.7531786753822125E-2</v>
      </c>
      <c r="AE13" s="30">
        <v>-8.5271510896103297E-2</v>
      </c>
      <c r="AF13" s="30">
        <v>-8.5271510896103297E-2</v>
      </c>
      <c r="AG13" s="30">
        <v>-8.5271510896103297E-2</v>
      </c>
      <c r="AH13" s="30">
        <v>-8.5271510896103297E-2</v>
      </c>
      <c r="AI13" s="30">
        <v>-8.6385118487463775E-2</v>
      </c>
      <c r="AJ13" s="30">
        <v>-9.7031324395466578E-2</v>
      </c>
      <c r="AK13" s="30">
        <v>-9.9439717044809917E-2</v>
      </c>
      <c r="AL13" s="30">
        <v>-0.10256958463572119</v>
      </c>
      <c r="AM13" s="30">
        <v>-0.10100622929048653</v>
      </c>
      <c r="AN13" s="30">
        <v>-0.10246520928298597</v>
      </c>
      <c r="AO13" s="30">
        <v>-0.10171967148864425</v>
      </c>
      <c r="AP13" s="30">
        <v>-0.10219148765476294</v>
      </c>
      <c r="AQ13" s="30">
        <v>-0.10219148765476294</v>
      </c>
      <c r="AR13" s="30">
        <v>-0.10335911901358197</v>
      </c>
      <c r="AS13" s="30">
        <v>-0.10332623423888165</v>
      </c>
      <c r="AT13" s="30">
        <v>-0.10339109641116229</v>
      </c>
    </row>
    <row r="14" spans="1:46">
      <c r="A14" s="16">
        <v>1990</v>
      </c>
      <c r="I14" s="16">
        <v>1990</v>
      </c>
      <c r="J14" s="16">
        <v>5.8354999999999997</v>
      </c>
      <c r="K14" s="87">
        <v>5832</v>
      </c>
      <c r="L14">
        <f>M14/1000</f>
        <v>5.8916499999999994</v>
      </c>
      <c r="M14">
        <v>5891.65</v>
      </c>
      <c r="T14" s="16">
        <v>1990</v>
      </c>
      <c r="Y14" s="16">
        <v>1990</v>
      </c>
      <c r="AD14" s="30">
        <v>-9.7531786753822125E-2</v>
      </c>
      <c r="AE14" s="30">
        <v>-8.2001618659052866E-2</v>
      </c>
      <c r="AF14" s="30">
        <v>-8.2001618659052866E-2</v>
      </c>
      <c r="AG14" s="30">
        <v>-8.2001618659052866E-2</v>
      </c>
      <c r="AH14" s="30">
        <v>-8.2001618659052866E-2</v>
      </c>
      <c r="AI14" s="30">
        <v>-8.3222247059316357E-2</v>
      </c>
      <c r="AJ14" s="30">
        <v>-0.10161091776217124</v>
      </c>
      <c r="AK14" s="30">
        <v>-0.10486111540321397</v>
      </c>
      <c r="AL14" s="30">
        <v>-0.10886369713849331</v>
      </c>
      <c r="AM14" s="30">
        <v>-0.10752546088984938</v>
      </c>
      <c r="AN14" s="30">
        <v>-0.10895855618708583</v>
      </c>
      <c r="AO14" s="30">
        <v>-0.10819538950800556</v>
      </c>
      <c r="AP14" s="30">
        <v>-0.10833469563658582</v>
      </c>
      <c r="AQ14" s="30">
        <v>-0.10833469563658582</v>
      </c>
      <c r="AR14" s="30">
        <v>-0.10950495623701606</v>
      </c>
      <c r="AS14" s="30">
        <v>-0.10951078076740395</v>
      </c>
      <c r="AT14" s="30">
        <v>-0.10956013469440429</v>
      </c>
    </row>
    <row r="15" spans="1:46">
      <c r="A15" s="16">
        <v>1991</v>
      </c>
      <c r="I15" s="16">
        <v>1991</v>
      </c>
      <c r="J15" s="16"/>
      <c r="T15" s="16">
        <v>1991</v>
      </c>
      <c r="Y15" s="16">
        <v>1991</v>
      </c>
      <c r="AD15" s="30">
        <v>-9.7531786753822125E-2</v>
      </c>
      <c r="AE15" s="30">
        <v>-8.5124647301767609E-2</v>
      </c>
      <c r="AF15" s="30">
        <v>-8.5124647301767609E-2</v>
      </c>
      <c r="AG15" s="30">
        <v>-8.5124647301767609E-2</v>
      </c>
      <c r="AH15" s="30">
        <v>-8.5124647301767609E-2</v>
      </c>
      <c r="AI15" s="30">
        <v>-8.6060251606572491E-2</v>
      </c>
      <c r="AJ15" s="30">
        <v>-0.10400457796591445</v>
      </c>
      <c r="AK15" s="30">
        <v>-0.10725617933680598</v>
      </c>
      <c r="AL15" s="30">
        <v>-0.11100234010963816</v>
      </c>
      <c r="AM15" s="30">
        <v>-0.10966211949685933</v>
      </c>
      <c r="AN15" s="30">
        <v>-0.11149269276094242</v>
      </c>
      <c r="AO15" s="30">
        <v>-0.11077134091048801</v>
      </c>
      <c r="AP15" s="30">
        <v>-0.11092815554359259</v>
      </c>
      <c r="AQ15" s="30">
        <v>-0.11092815554359259</v>
      </c>
      <c r="AR15" s="30">
        <v>-0.1143553165388802</v>
      </c>
      <c r="AS15" s="30">
        <v>-0.11432816179725458</v>
      </c>
      <c r="AT15" s="30">
        <v>-0.11436937824598858</v>
      </c>
    </row>
    <row r="16" spans="1:46">
      <c r="A16" s="16">
        <v>1992</v>
      </c>
      <c r="I16" s="16">
        <v>1992</v>
      </c>
      <c r="J16" s="16"/>
      <c r="L16">
        <v>5915</v>
      </c>
      <c r="M16">
        <v>5915</v>
      </c>
      <c r="T16" s="16">
        <v>1992</v>
      </c>
      <c r="Y16" s="16">
        <v>1992</v>
      </c>
      <c r="AD16" s="30">
        <v>-9.7531786753822125E-2</v>
      </c>
      <c r="AE16" s="30">
        <v>-8.7359926866029336E-2</v>
      </c>
      <c r="AF16" s="30">
        <v>-8.7359926866029336E-2</v>
      </c>
      <c r="AG16" s="30">
        <v>-8.7359926866029336E-2</v>
      </c>
      <c r="AH16" s="30">
        <v>-8.7359926866029336E-2</v>
      </c>
      <c r="AI16" s="30">
        <v>-8.8076380050951419E-2</v>
      </c>
      <c r="AJ16" s="30">
        <v>-0.10881561963852848</v>
      </c>
      <c r="AK16" s="30">
        <v>-0.11201257818280574</v>
      </c>
      <c r="AL16" s="30">
        <v>-0.1162020195124982</v>
      </c>
      <c r="AM16" s="30">
        <v>-0.11483915805312161</v>
      </c>
      <c r="AN16" s="30">
        <v>-0.11712465421238116</v>
      </c>
      <c r="AO16" s="30">
        <v>-0.11633256275552939</v>
      </c>
      <c r="AP16" s="30">
        <v>-0.11642915572804202</v>
      </c>
      <c r="AQ16" s="30">
        <v>-0.11642915572804202</v>
      </c>
      <c r="AR16" s="30">
        <v>-0.12276303006445477</v>
      </c>
      <c r="AS16" s="30">
        <v>-0.12257598578026918</v>
      </c>
      <c r="AT16" s="30">
        <v>-0.1226036972328497</v>
      </c>
    </row>
    <row r="17" spans="1:46">
      <c r="A17" s="16">
        <v>1993</v>
      </c>
      <c r="I17" s="16">
        <v>1993</v>
      </c>
      <c r="J17" s="16">
        <v>5.915</v>
      </c>
      <c r="T17" s="16">
        <v>1993</v>
      </c>
      <c r="Y17" s="16">
        <v>1993</v>
      </c>
      <c r="AD17" s="30">
        <v>-9.7531786753822125E-2</v>
      </c>
      <c r="AE17" s="30">
        <v>-8.7359926866029336E-2</v>
      </c>
      <c r="AF17" s="30">
        <v>-8.7359926866029336E-2</v>
      </c>
      <c r="AG17" s="30">
        <v>-8.7359926866029336E-2</v>
      </c>
      <c r="AH17" s="30">
        <v>-8.7359926866029336E-2</v>
      </c>
      <c r="AI17" s="30">
        <v>-8.8076380050951419E-2</v>
      </c>
      <c r="AJ17" s="30">
        <v>-0.11691973148717272</v>
      </c>
      <c r="AK17" s="30">
        <v>-0.11816858760392024</v>
      </c>
      <c r="AL17" s="30">
        <v>-0.12310270415628222</v>
      </c>
      <c r="AM17" s="30">
        <v>-0.12184588904175919</v>
      </c>
      <c r="AN17" s="30">
        <v>-0.12374471435752887</v>
      </c>
      <c r="AO17" s="30">
        <v>-0.12290088295340185</v>
      </c>
      <c r="AP17" s="30">
        <v>-0.12282827064889301</v>
      </c>
      <c r="AQ17" s="30">
        <v>-0.12282827064889301</v>
      </c>
      <c r="AR17" s="30">
        <v>-0.12906851526568597</v>
      </c>
      <c r="AS17" s="30">
        <v>-0.12890221841085314</v>
      </c>
      <c r="AT17" s="30">
        <v>-0.12892060228421554</v>
      </c>
    </row>
    <row r="18" spans="1:46">
      <c r="A18" s="16">
        <v>1994</v>
      </c>
      <c r="I18" s="16">
        <v>1994</v>
      </c>
      <c r="J18" s="16"/>
      <c r="T18" s="16">
        <v>1994</v>
      </c>
      <c r="Y18" s="16">
        <v>1994</v>
      </c>
      <c r="AD18" s="30">
        <v>-9.7531786753822125E-2</v>
      </c>
      <c r="AE18" s="30">
        <v>-8.9331444364678325E-2</v>
      </c>
      <c r="AF18" s="30">
        <v>-8.9331444364678325E-2</v>
      </c>
      <c r="AG18" s="30">
        <v>-8.9331444364678325E-2</v>
      </c>
      <c r="AH18" s="30">
        <v>-8.9331444364678325E-2</v>
      </c>
      <c r="AI18" s="30">
        <v>-8.9932097416276391E-2</v>
      </c>
      <c r="AJ18" s="30">
        <v>-0.11986385720898618</v>
      </c>
      <c r="AK18" s="30">
        <v>-0.12186636383517535</v>
      </c>
      <c r="AL18" s="30">
        <v>-0.12581801788331659</v>
      </c>
      <c r="AM18" s="30">
        <v>-0.12478772149307105</v>
      </c>
      <c r="AN18" s="30">
        <v>-0.12631764489971375</v>
      </c>
      <c r="AO18" s="30">
        <v>-0.12547556290044781</v>
      </c>
      <c r="AP18" s="30">
        <v>-0.12530613955957282</v>
      </c>
      <c r="AQ18" s="30">
        <v>-0.12530613955957282</v>
      </c>
      <c r="AR18" s="30">
        <v>-0.13356228096453393</v>
      </c>
      <c r="AS18" s="30">
        <v>-0.13337253814743788</v>
      </c>
      <c r="AT18" s="30">
        <v>-0.13338481992815387</v>
      </c>
    </row>
    <row r="19" spans="1:46">
      <c r="A19" s="16">
        <v>1995</v>
      </c>
      <c r="I19" s="16">
        <v>1995</v>
      </c>
      <c r="K19">
        <v>6.7969999999999997</v>
      </c>
      <c r="L19">
        <f>M19/1000</f>
        <v>6.7547499999999996</v>
      </c>
      <c r="M19">
        <v>6754.75</v>
      </c>
      <c r="T19" s="16">
        <v>1995</v>
      </c>
      <c r="Y19" s="16">
        <v>1995</v>
      </c>
      <c r="AD19" s="30">
        <v>-9.7531786753822125E-2</v>
      </c>
      <c r="AE19" s="30">
        <v>-9.2385452787291489E-2</v>
      </c>
      <c r="AF19" s="30">
        <v>-9.2385452787291489E-2</v>
      </c>
      <c r="AG19" s="30">
        <v>-9.2385452787291489E-2</v>
      </c>
      <c r="AH19" s="30">
        <v>-9.2385452787291489E-2</v>
      </c>
      <c r="AI19" s="30">
        <v>-9.6166551786275645E-2</v>
      </c>
      <c r="AJ19" s="30">
        <v>-0.12529792998766787</v>
      </c>
      <c r="AK19" s="30">
        <v>-0.12685928594497842</v>
      </c>
      <c r="AL19" s="30">
        <v>-0.13206212508467896</v>
      </c>
      <c r="AM19" s="30">
        <v>-0.13107016981342501</v>
      </c>
      <c r="AN19" s="30">
        <v>-0.13160225785363522</v>
      </c>
      <c r="AO19" s="30">
        <v>-0.13072165781057821</v>
      </c>
      <c r="AP19" s="30">
        <v>-0.13060818021647269</v>
      </c>
      <c r="AQ19" s="30">
        <v>-0.13060818021647269</v>
      </c>
      <c r="AR19" s="30">
        <v>-0.13814551383947715</v>
      </c>
      <c r="AS19" s="30">
        <v>-0.13793448786422347</v>
      </c>
      <c r="AT19" s="30">
        <v>-0.13793913468096075</v>
      </c>
    </row>
    <row r="20" spans="1:46">
      <c r="A20" s="16">
        <v>1996</v>
      </c>
      <c r="I20" s="16">
        <v>1996</v>
      </c>
      <c r="J20" s="16"/>
      <c r="T20" s="16">
        <v>1996</v>
      </c>
      <c r="Y20" s="16">
        <v>1996</v>
      </c>
      <c r="AD20" s="30">
        <v>-9.7531786753822125E-2</v>
      </c>
      <c r="AE20" s="30">
        <v>-9.2385452787291489E-2</v>
      </c>
      <c r="AF20" s="30">
        <v>-9.2385452787291489E-2</v>
      </c>
      <c r="AG20" s="30">
        <v>-9.2385452787291489E-2</v>
      </c>
      <c r="AH20" s="30">
        <v>-9.2385452787291489E-2</v>
      </c>
      <c r="AI20" s="30">
        <v>-9.6166551786275645E-2</v>
      </c>
      <c r="AJ20" s="30">
        <v>-0.12327105769586422</v>
      </c>
      <c r="AK20" s="30">
        <v>-0.12627049968667181</v>
      </c>
      <c r="AL20" s="30">
        <v>-0.13155842437593124</v>
      </c>
      <c r="AM20" s="30">
        <v>-0.13086276623171311</v>
      </c>
      <c r="AN20" s="30">
        <v>-0.13054817343695468</v>
      </c>
      <c r="AO20" s="30">
        <v>-0.12971443986524833</v>
      </c>
      <c r="AP20" s="30">
        <v>-0.13010907315122966</v>
      </c>
      <c r="AQ20" s="30">
        <v>-0.13010907315122966</v>
      </c>
      <c r="AR20" s="30">
        <v>-0.14006030152076421</v>
      </c>
      <c r="AS20" s="30">
        <v>-0.13982815592268583</v>
      </c>
      <c r="AT20" s="30">
        <v>-0.13983041337444124</v>
      </c>
    </row>
    <row r="21" spans="1:46">
      <c r="A21" s="16">
        <v>1997</v>
      </c>
      <c r="I21" s="16">
        <v>1997</v>
      </c>
      <c r="J21" s="16"/>
      <c r="T21" s="16">
        <v>1997</v>
      </c>
      <c r="Y21" s="16">
        <v>1997</v>
      </c>
      <c r="AD21" s="30">
        <v>-9.7531786753822125E-2</v>
      </c>
      <c r="AE21" s="30">
        <v>-9.2385452787291489E-2</v>
      </c>
      <c r="AF21" s="30">
        <v>-9.2385452787291489E-2</v>
      </c>
      <c r="AG21" s="30">
        <v>-9.2385452787291489E-2</v>
      </c>
      <c r="AH21" s="30">
        <v>-9.2385452787291489E-2</v>
      </c>
      <c r="AI21" s="30">
        <v>-9.6166551786275645E-2</v>
      </c>
      <c r="AJ21" s="30">
        <v>-0.12408500164730707</v>
      </c>
      <c r="AK21" s="30">
        <v>-0.12587204869479007</v>
      </c>
      <c r="AL21" s="30">
        <v>-0.13163607387394272</v>
      </c>
      <c r="AM21" s="30">
        <v>-0.13093865233861124</v>
      </c>
      <c r="AN21" s="30">
        <v>-0.13152642541031878</v>
      </c>
      <c r="AO21" s="30">
        <v>-0.13071951170143714</v>
      </c>
      <c r="AP21" s="30">
        <v>-0.1313002239495531</v>
      </c>
      <c r="AQ21" s="30">
        <v>-0.1313002239495531</v>
      </c>
      <c r="AR21" s="30">
        <v>-0.14360826131262605</v>
      </c>
      <c r="AS21" s="30">
        <v>-0.14334110380374443</v>
      </c>
      <c r="AT21" s="30">
        <v>-0.1433338838833319</v>
      </c>
    </row>
    <row r="22" spans="1:46">
      <c r="A22" s="16">
        <v>1998</v>
      </c>
      <c r="I22" s="16">
        <v>1998</v>
      </c>
      <c r="J22" s="16"/>
      <c r="T22" s="16">
        <v>1998</v>
      </c>
      <c r="Y22" s="16">
        <v>1998</v>
      </c>
      <c r="AD22" s="30">
        <v>-9.7531786753822125E-2</v>
      </c>
      <c r="AE22" s="30">
        <v>-9.5574615498538629E-2</v>
      </c>
      <c r="AF22" s="30">
        <v>-9.5574615498538629E-2</v>
      </c>
      <c r="AG22" s="30">
        <v>-9.5574615498538629E-2</v>
      </c>
      <c r="AH22" s="30">
        <v>-9.5574615498538629E-2</v>
      </c>
      <c r="AI22" s="30">
        <v>-9.9149243282629862E-2</v>
      </c>
      <c r="AJ22" s="30">
        <v>-0.12166915224624353</v>
      </c>
      <c r="AK22" s="30">
        <v>-0.12463893513674951</v>
      </c>
      <c r="AL22" s="30">
        <v>-0.13086572367651728</v>
      </c>
      <c r="AM22" s="30">
        <v>-0.13023237481400529</v>
      </c>
      <c r="AN22" s="30">
        <v>-0.1311259575566579</v>
      </c>
      <c r="AO22" s="30">
        <v>-0.13037529937565828</v>
      </c>
      <c r="AP22" s="30">
        <v>-0.13108705164284695</v>
      </c>
      <c r="AQ22" s="30">
        <v>-0.13108705164284695</v>
      </c>
      <c r="AR22" s="30">
        <v>-0.14758539366469037</v>
      </c>
      <c r="AS22" s="30">
        <v>-0.14738455392384198</v>
      </c>
      <c r="AT22" s="30">
        <v>-0.1473807783565757</v>
      </c>
    </row>
    <row r="23" spans="1:46">
      <c r="A23" s="16">
        <v>1999</v>
      </c>
      <c r="I23" s="16">
        <v>1999</v>
      </c>
      <c r="J23" s="16"/>
      <c r="T23" s="16">
        <v>1999</v>
      </c>
      <c r="Y23" s="16">
        <v>1999</v>
      </c>
      <c r="AD23" s="30">
        <v>-9.7531786753822125E-2</v>
      </c>
      <c r="AE23" s="30">
        <v>-0.10319688262956084</v>
      </c>
      <c r="AF23" s="30">
        <v>-0.10319688262956084</v>
      </c>
      <c r="AG23" s="30">
        <v>-0.10319688262956084</v>
      </c>
      <c r="AH23" s="30">
        <v>-0.10319688262956084</v>
      </c>
      <c r="AI23" s="30">
        <v>-0.1064100760071105</v>
      </c>
      <c r="AJ23" s="30">
        <v>-0.1208997160455838</v>
      </c>
      <c r="AK23" s="30">
        <v>-0.1244339954412973</v>
      </c>
      <c r="AL23" s="30">
        <v>-0.13030024131000872</v>
      </c>
      <c r="AM23" s="30">
        <v>-0.13030440426102896</v>
      </c>
      <c r="AN23" s="30">
        <v>-0.13180929680374576</v>
      </c>
      <c r="AO23" s="30">
        <v>-0.131092378658488</v>
      </c>
      <c r="AP23" s="30">
        <v>-0.13175354454141586</v>
      </c>
      <c r="AQ23" s="30">
        <v>-0.13175354454141586</v>
      </c>
      <c r="AR23" s="30">
        <v>-0.15200365044362618</v>
      </c>
      <c r="AS23" s="30">
        <v>-0.15178001325245416</v>
      </c>
      <c r="AT23" s="30">
        <v>-0.15177153209651817</v>
      </c>
    </row>
    <row r="24" spans="1:46">
      <c r="A24" s="16">
        <v>2000</v>
      </c>
      <c r="I24" s="16">
        <v>2000</v>
      </c>
      <c r="J24" s="16">
        <v>10.1975</v>
      </c>
      <c r="K24">
        <v>8.2359500000000008</v>
      </c>
      <c r="L24">
        <v>8.2359500000000008</v>
      </c>
      <c r="M24">
        <v>8583.5</v>
      </c>
      <c r="T24" s="16">
        <v>2000</v>
      </c>
      <c r="Y24" s="16">
        <v>2000</v>
      </c>
      <c r="AD24" s="30">
        <v>-9.7531786753822125E-2</v>
      </c>
      <c r="AE24" s="30">
        <v>-0.10315522290060941</v>
      </c>
      <c r="AF24" s="30">
        <v>-0.10315522290060941</v>
      </c>
      <c r="AG24" s="30">
        <v>-0.10315522290060941</v>
      </c>
      <c r="AH24" s="30">
        <v>-0.10315522290060941</v>
      </c>
      <c r="AI24" s="30">
        <v>-0.10604206075028644</v>
      </c>
      <c r="AJ24" s="30">
        <v>-0.12445519296005825</v>
      </c>
      <c r="AK24" s="30">
        <v>-0.12646477876804929</v>
      </c>
      <c r="AL24" s="30">
        <v>-0.13186792788685509</v>
      </c>
      <c r="AM24" s="30">
        <v>-0.13217259276566395</v>
      </c>
      <c r="AN24" s="30">
        <v>-0.13353546611505918</v>
      </c>
      <c r="AO24" s="30">
        <v>-0.13283274366586117</v>
      </c>
      <c r="AP24" s="30">
        <v>-0.13355763351979177</v>
      </c>
      <c r="AQ24" s="30">
        <v>-0.13355763351979177</v>
      </c>
      <c r="AR24" s="30">
        <v>-0.15553515353714509</v>
      </c>
      <c r="AS24" s="30">
        <v>-0.15528943500296666</v>
      </c>
      <c r="AT24" s="30">
        <v>-0.15527776048675301</v>
      </c>
    </row>
    <row r="25" spans="1:46">
      <c r="A25" s="16">
        <v>2001</v>
      </c>
      <c r="I25" s="16">
        <v>2001</v>
      </c>
      <c r="J25" s="16"/>
      <c r="K25">
        <v>7.9171604999999996</v>
      </c>
      <c r="L25">
        <v>7.9171604999999996</v>
      </c>
      <c r="M25">
        <v>8722.4933333333338</v>
      </c>
      <c r="T25" s="16">
        <v>2001</v>
      </c>
      <c r="Y25" s="16">
        <v>2001</v>
      </c>
      <c r="AD25" s="30">
        <v>-9.7531786753822125E-2</v>
      </c>
      <c r="AE25" s="30">
        <v>-0.10654424990339717</v>
      </c>
      <c r="AF25" s="30">
        <v>-0.11505423279593985</v>
      </c>
      <c r="AG25" s="30">
        <v>-0.11505423279593985</v>
      </c>
      <c r="AH25" s="30">
        <v>-0.11505423279593985</v>
      </c>
      <c r="AI25" s="30">
        <v>-0.11737948623940819</v>
      </c>
      <c r="AJ25" s="30">
        <v>-0.12503361492096843</v>
      </c>
      <c r="AK25" s="30">
        <v>-0.1261643926040088</v>
      </c>
      <c r="AL25" s="30">
        <v>-0.13182437975855521</v>
      </c>
      <c r="AM25" s="30">
        <v>-0.13237251676590278</v>
      </c>
      <c r="AN25" s="30">
        <v>-0.13349973443159024</v>
      </c>
      <c r="AO25" s="30">
        <v>-0.1330575359984365</v>
      </c>
      <c r="AP25" s="30">
        <v>-0.13365325559318397</v>
      </c>
      <c r="AQ25" s="30">
        <v>-0.13365325559318397</v>
      </c>
      <c r="AR25" s="30">
        <v>-0.15918713575163124</v>
      </c>
      <c r="AS25" s="30">
        <v>-0.15892311517537006</v>
      </c>
      <c r="AT25" s="30">
        <v>-0.15889901016362584</v>
      </c>
    </row>
    <row r="26" spans="1:46">
      <c r="A26" s="16">
        <v>2002</v>
      </c>
      <c r="I26" s="16">
        <v>2002</v>
      </c>
      <c r="J26" s="16"/>
      <c r="K26">
        <v>8.1083999999999996</v>
      </c>
      <c r="L26">
        <v>8.1083999999999996</v>
      </c>
      <c r="M26">
        <v>8849.3866666666672</v>
      </c>
      <c r="T26" s="16">
        <v>2002</v>
      </c>
      <c r="Y26" s="16">
        <v>2002</v>
      </c>
      <c r="AD26" s="30">
        <v>-9.7531786753822125E-2</v>
      </c>
      <c r="AE26" s="30">
        <v>-0.11698696191252778</v>
      </c>
      <c r="AF26" s="30">
        <v>-0.12536864404263037</v>
      </c>
      <c r="AG26" s="30">
        <v>-0.12536864404263037</v>
      </c>
      <c r="AH26" s="30">
        <v>-0.12536864404263037</v>
      </c>
      <c r="AI26" s="30">
        <v>-0.12712305532725043</v>
      </c>
      <c r="AJ26" s="30">
        <v>-0.12491565053999298</v>
      </c>
      <c r="AK26" s="30">
        <v>-0.12661692643956102</v>
      </c>
      <c r="AL26" s="30">
        <v>-0.13225653803693893</v>
      </c>
      <c r="AM26" s="30">
        <v>-0.13329535944441762</v>
      </c>
      <c r="AN26" s="30">
        <v>-0.13453122347879309</v>
      </c>
      <c r="AO26" s="30">
        <v>-0.13399906187615096</v>
      </c>
      <c r="AP26" s="30">
        <v>-0.13455688709473368</v>
      </c>
      <c r="AQ26" s="30">
        <v>-0.13455688709473368</v>
      </c>
      <c r="AR26" s="30">
        <v>-0.16309457483008427</v>
      </c>
      <c r="AS26" s="30">
        <v>-0.16277086465266699</v>
      </c>
      <c r="AT26" s="30">
        <v>-0.16274415251175511</v>
      </c>
    </row>
    <row r="27" spans="1:46">
      <c r="A27" s="16">
        <v>2003</v>
      </c>
      <c r="I27" s="16">
        <v>2003</v>
      </c>
      <c r="J27" s="16"/>
      <c r="K27">
        <v>8.2003000000000004</v>
      </c>
      <c r="L27">
        <v>8.2003000000000004</v>
      </c>
      <c r="M27">
        <v>9092.98</v>
      </c>
      <c r="T27" s="16">
        <v>2003</v>
      </c>
      <c r="Y27" s="16">
        <v>2003</v>
      </c>
      <c r="AD27" s="30">
        <v>-9.7531786753822125E-2</v>
      </c>
      <c r="AE27" s="30">
        <v>-0.11318761062273885</v>
      </c>
      <c r="AF27" s="30">
        <v>-0.12081265420549359</v>
      </c>
      <c r="AG27" s="30">
        <v>-0.12081265420549359</v>
      </c>
      <c r="AH27" s="30">
        <v>-0.12081265420549359</v>
      </c>
      <c r="AI27" s="30">
        <v>-0.12262689939246296</v>
      </c>
      <c r="AJ27" s="30">
        <v>-0.12601213480661988</v>
      </c>
      <c r="AK27" s="30">
        <v>-0.12734551760945689</v>
      </c>
      <c r="AL27" s="30">
        <v>-0.13315497489549522</v>
      </c>
      <c r="AM27" s="30">
        <v>-0.13424508381887224</v>
      </c>
      <c r="AN27" s="30">
        <v>-0.13481310239907818</v>
      </c>
      <c r="AO27" s="30">
        <v>-0.13426635293198186</v>
      </c>
      <c r="AP27" s="30">
        <v>-0.13519071382512182</v>
      </c>
      <c r="AQ27" s="30">
        <v>-0.13519071382512182</v>
      </c>
      <c r="AR27" s="30">
        <v>-0.16692002249078441</v>
      </c>
      <c r="AS27" s="30">
        <v>-0.16654319731807266</v>
      </c>
      <c r="AT27" s="30">
        <v>-0.16651430841640125</v>
      </c>
    </row>
    <row r="28" spans="1:46">
      <c r="A28" s="16">
        <v>2004</v>
      </c>
      <c r="I28" s="16">
        <v>2004</v>
      </c>
      <c r="J28" s="16"/>
      <c r="K28">
        <v>8.2183299999999999</v>
      </c>
      <c r="L28">
        <v>8.2183299999999999</v>
      </c>
      <c r="M28">
        <v>9209.3499999999985</v>
      </c>
      <c r="T28" s="16">
        <v>2004</v>
      </c>
      <c r="Y28" s="16">
        <v>2004</v>
      </c>
      <c r="AD28" s="30">
        <v>-9.7531786753822125E-2</v>
      </c>
      <c r="AE28" s="30">
        <v>-0.11729586193886676</v>
      </c>
      <c r="AF28" s="30">
        <v>-0.12412481163276634</v>
      </c>
      <c r="AG28" s="30">
        <v>-0.12412481163276634</v>
      </c>
      <c r="AH28" s="30">
        <v>-0.12412481163276634</v>
      </c>
      <c r="AI28" s="30">
        <v>-0.12731700515055411</v>
      </c>
      <c r="AJ28" s="30">
        <v>-0.12836650546265149</v>
      </c>
      <c r="AK28" s="30">
        <v>-0.12856288843970465</v>
      </c>
      <c r="AL28" s="30">
        <v>-0.13407145347911609</v>
      </c>
      <c r="AM28" s="30">
        <v>-0.13510241794524414</v>
      </c>
      <c r="AN28" s="30">
        <v>-0.13544017983641166</v>
      </c>
      <c r="AO28" s="30">
        <v>-0.13492795206120811</v>
      </c>
      <c r="AP28" s="30">
        <v>-0.13629587430939072</v>
      </c>
      <c r="AQ28" s="30">
        <v>-0.13629587430939072</v>
      </c>
      <c r="AR28" s="30">
        <v>-0.17177412018377403</v>
      </c>
      <c r="AS28" s="30">
        <v>-0.17138548476762538</v>
      </c>
      <c r="AT28" s="30">
        <v>-0.17134765907797178</v>
      </c>
    </row>
    <row r="29" spans="1:46">
      <c r="A29" s="16">
        <v>2005</v>
      </c>
      <c r="C29" s="66">
        <v>44562</v>
      </c>
      <c r="D29" s="67">
        <v>117.973</v>
      </c>
      <c r="I29" s="16">
        <v>2005</v>
      </c>
      <c r="J29" s="16"/>
      <c r="K29">
        <v>8.5685649999999995</v>
      </c>
      <c r="L29">
        <v>8.5685649999999995</v>
      </c>
      <c r="M29">
        <v>9324.8499999999985</v>
      </c>
      <c r="T29" s="16">
        <v>2005</v>
      </c>
      <c r="Y29" s="16">
        <v>2005</v>
      </c>
      <c r="AD29" s="30">
        <v>-9.7531786753822125E-2</v>
      </c>
      <c r="AE29" s="30">
        <v>-0.11247732713547787</v>
      </c>
      <c r="AF29" s="30">
        <v>-0.11827580148591899</v>
      </c>
      <c r="AG29" s="30">
        <v>-0.11827580148591899</v>
      </c>
      <c r="AH29" s="30">
        <v>-0.11827580148591899</v>
      </c>
      <c r="AI29" s="30">
        <v>-0.12130738341619396</v>
      </c>
      <c r="AJ29" s="30">
        <v>-0.12739348843347986</v>
      </c>
      <c r="AK29" s="30">
        <v>-0.12778621509826893</v>
      </c>
      <c r="AL29" s="30">
        <v>-0.13369899891787629</v>
      </c>
      <c r="AM29" s="30">
        <v>-0.13547848214503377</v>
      </c>
      <c r="AN29" s="30">
        <v>-0.13546146326761566</v>
      </c>
      <c r="AO29" s="30">
        <v>-0.13497446229449839</v>
      </c>
      <c r="AP29" s="30">
        <v>-0.13663112562788526</v>
      </c>
      <c r="AQ29" s="30">
        <v>-0.13663112562788526</v>
      </c>
      <c r="AR29" s="30">
        <v>-0.1748216451361152</v>
      </c>
      <c r="AS29" s="30">
        <v>-0.17438148469791204</v>
      </c>
      <c r="AT29" s="30">
        <v>-0.17433367426265411</v>
      </c>
    </row>
    <row r="30" spans="1:46">
      <c r="A30" s="16">
        <v>2006</v>
      </c>
      <c r="C30" s="66">
        <v>44927</v>
      </c>
      <c r="D30" s="67">
        <v>122.273</v>
      </c>
      <c r="I30" s="16">
        <v>2006</v>
      </c>
      <c r="J30" s="16"/>
      <c r="K30">
        <v>8.7963450000000005</v>
      </c>
      <c r="L30">
        <v>8.7963450000000005</v>
      </c>
      <c r="M30">
        <v>9636.75</v>
      </c>
      <c r="T30" s="16">
        <v>2006</v>
      </c>
      <c r="Y30" s="16">
        <v>2006</v>
      </c>
      <c r="AD30" s="30">
        <v>-9.7531786753822125E-2</v>
      </c>
      <c r="AE30" s="30">
        <v>-0.11078630498888897</v>
      </c>
      <c r="AF30" s="30">
        <v>-0.11624596215872107</v>
      </c>
      <c r="AG30" s="30">
        <v>-0.11624596215872107</v>
      </c>
      <c r="AH30" s="30">
        <v>-0.11624596215872107</v>
      </c>
      <c r="AI30" s="30">
        <v>-0.11935198472581354</v>
      </c>
      <c r="AJ30" s="30">
        <v>-0.1272812692584594</v>
      </c>
      <c r="AK30" s="30">
        <v>-0.12704419973741277</v>
      </c>
      <c r="AL30" s="30">
        <v>-0.13312990132918223</v>
      </c>
      <c r="AM30" s="30">
        <v>-0.13528739815388768</v>
      </c>
      <c r="AN30" s="30">
        <v>-0.13514055319527518</v>
      </c>
      <c r="AO30" s="30">
        <v>-0.13463165294781054</v>
      </c>
      <c r="AP30" s="30">
        <v>-0.13651262452561641</v>
      </c>
      <c r="AQ30" s="30">
        <v>-0.13651262452561641</v>
      </c>
      <c r="AR30" s="30">
        <v>-0.17634075886341172</v>
      </c>
      <c r="AS30" s="30">
        <v>-0.17586595715368336</v>
      </c>
      <c r="AT30" s="30">
        <v>-0.17579985297690348</v>
      </c>
    </row>
    <row r="31" spans="1:46">
      <c r="A31" s="16">
        <v>2007</v>
      </c>
      <c r="I31" s="16">
        <v>2007</v>
      </c>
      <c r="J31" s="16"/>
      <c r="K31">
        <v>9.0275660000000002</v>
      </c>
      <c r="L31">
        <v>9.0275660000000002</v>
      </c>
      <c r="M31">
        <v>10102.6</v>
      </c>
      <c r="T31" s="16">
        <v>2007</v>
      </c>
      <c r="Y31" s="16">
        <v>2007</v>
      </c>
      <c r="AD31" s="30">
        <v>-9.7531786753822125E-2</v>
      </c>
      <c r="AE31" s="30">
        <v>-0.11209473110377011</v>
      </c>
      <c r="AF31" s="30">
        <v>-0.11777486214890842</v>
      </c>
      <c r="AG31" s="30">
        <v>-0.11777486214890842</v>
      </c>
      <c r="AH31" s="30">
        <v>-0.11777486214890842</v>
      </c>
      <c r="AI31" s="30">
        <v>-0.12007755421888955</v>
      </c>
      <c r="AJ31" s="30">
        <v>-0.12631338317069307</v>
      </c>
      <c r="AK31" s="30">
        <v>-0.12579893645133366</v>
      </c>
      <c r="AL31" s="30">
        <v>-0.13148828424919823</v>
      </c>
      <c r="AM31" s="30">
        <v>-0.13344032486758139</v>
      </c>
      <c r="AN31" s="30">
        <v>-0.13353205647675537</v>
      </c>
      <c r="AO31" s="30">
        <v>-0.13315185035440247</v>
      </c>
      <c r="AP31" s="30">
        <v>-0.13501779004594805</v>
      </c>
      <c r="AQ31" s="30">
        <v>-0.13501779004594805</v>
      </c>
      <c r="AR31" s="30">
        <v>-0.17812609321953721</v>
      </c>
      <c r="AS31" s="30">
        <v>-0.1776348560000387</v>
      </c>
      <c r="AT31" s="30">
        <v>-0.17754386961623891</v>
      </c>
    </row>
    <row r="32" spans="1:46">
      <c r="A32" s="16">
        <v>2008</v>
      </c>
      <c r="I32" s="16">
        <v>2008</v>
      </c>
      <c r="J32" s="16"/>
      <c r="K32">
        <v>9.3292649999999995</v>
      </c>
      <c r="L32">
        <v>9.3292649999999995</v>
      </c>
      <c r="M32">
        <v>10537</v>
      </c>
      <c r="T32" s="16">
        <v>2008</v>
      </c>
      <c r="W32" s="30"/>
      <c r="X32" s="30"/>
      <c r="Y32" s="16">
        <v>2008</v>
      </c>
      <c r="Z32" s="30"/>
      <c r="AA32" s="30"/>
      <c r="AB32" s="30"/>
      <c r="AC32" s="30"/>
      <c r="AD32" s="30">
        <v>-0.10576966521227349</v>
      </c>
      <c r="AE32" s="30">
        <v>-0.11351533726481322</v>
      </c>
      <c r="AF32" s="30">
        <v>-0.11837418431657432</v>
      </c>
      <c r="AG32" s="30">
        <v>-0.11837418431657432</v>
      </c>
      <c r="AH32" s="30">
        <v>-0.11837418431657432</v>
      </c>
      <c r="AI32" s="30">
        <v>-0.12019236416467616</v>
      </c>
      <c r="AJ32" s="30">
        <v>-0.12476636095375138</v>
      </c>
      <c r="AK32" s="30">
        <v>-0.1244253987297893</v>
      </c>
      <c r="AL32" s="30">
        <v>-0.13027040209397822</v>
      </c>
      <c r="AM32" s="30">
        <v>-0.13221431882289725</v>
      </c>
      <c r="AN32" s="30">
        <v>-0.13205838738081044</v>
      </c>
      <c r="AO32" s="30">
        <v>-0.13172100658575958</v>
      </c>
      <c r="AP32" s="30">
        <v>-0.13407379212940429</v>
      </c>
      <c r="AQ32" s="30">
        <v>-0.13407379212940429</v>
      </c>
      <c r="AR32" s="30">
        <v>-0.18031602480292463</v>
      </c>
      <c r="AS32" s="30">
        <v>-0.17985878415108858</v>
      </c>
      <c r="AT32" s="30">
        <v>-0.17975730200257578</v>
      </c>
    </row>
    <row r="33" spans="1:56">
      <c r="A33" s="16">
        <v>2009</v>
      </c>
      <c r="E33" s="86">
        <v>2340.31</v>
      </c>
      <c r="F33" s="86">
        <v>2340.31</v>
      </c>
      <c r="G33" s="86">
        <v>2340.31</v>
      </c>
      <c r="I33" s="16">
        <v>2009</v>
      </c>
      <c r="J33" s="16"/>
      <c r="K33" t="s">
        <v>866</v>
      </c>
      <c r="L33">
        <v>9.7667649999999995</v>
      </c>
      <c r="M33">
        <v>10850.900000000001</v>
      </c>
      <c r="Q33">
        <f>E33*$D$30/$D$29</f>
        <v>2425.6120013053837</v>
      </c>
      <c r="R33">
        <f>F33*$D$30/$D$29</f>
        <v>2425.6120013053837</v>
      </c>
      <c r="S33">
        <f>G33*$D$30/$D$29</f>
        <v>2425.6120013053837</v>
      </c>
      <c r="T33" s="16">
        <v>2009</v>
      </c>
      <c r="U33" s="30"/>
      <c r="V33" s="32" t="e">
        <f>LOG(Q33/$N$4)/LOG($K33/$K$4)</f>
        <v>#VALUE!</v>
      </c>
      <c r="W33" s="30"/>
      <c r="X33" s="32" t="e">
        <f>LOG(Q33/Q$9)/LOG($K33/$K$4)</f>
        <v>#VALUE!</v>
      </c>
      <c r="Y33" s="16">
        <v>2009</v>
      </c>
      <c r="Z33" s="32"/>
      <c r="AA33" s="32"/>
      <c r="AB33" s="32"/>
      <c r="AC33" s="32"/>
      <c r="AD33" s="30">
        <v>-0.10576966521227349</v>
      </c>
      <c r="AE33" s="30">
        <v>-0.11098153393913757</v>
      </c>
      <c r="AF33" s="30">
        <v>-0.11496088218667821</v>
      </c>
      <c r="AG33" s="30">
        <v>-0.1145734867799344</v>
      </c>
      <c r="AH33" s="30">
        <v>-0.11413951096183839</v>
      </c>
      <c r="AI33" s="30">
        <v>-0.1162572880664432</v>
      </c>
      <c r="AJ33" s="30">
        <v>-0.12077311860639228</v>
      </c>
      <c r="AK33" s="30">
        <v>-0.12057428315137431</v>
      </c>
      <c r="AL33" s="30">
        <v>-0.12670156983499881</v>
      </c>
      <c r="AM33" s="30">
        <v>-0.12833713705202676</v>
      </c>
      <c r="AN33" s="30">
        <v>-0.12938730822550182</v>
      </c>
      <c r="AO33" s="30">
        <v>-0.12910197535799872</v>
      </c>
      <c r="AP33" s="30">
        <v>-0.13193503725591937</v>
      </c>
      <c r="AQ33" s="30">
        <v>-0.13193503725591937</v>
      </c>
      <c r="AR33" s="30">
        <v>-0.1799689098772187</v>
      </c>
      <c r="AS33" s="30">
        <v>-0.179497915031819</v>
      </c>
      <c r="AT33" s="30">
        <v>-0.17943427023482716</v>
      </c>
    </row>
    <row r="34" spans="1:56">
      <c r="A34" s="16">
        <v>2010</v>
      </c>
      <c r="B34" s="11">
        <v>1841.27</v>
      </c>
      <c r="C34" s="11">
        <v>2904.12</v>
      </c>
      <c r="D34" s="11">
        <v>5132.17</v>
      </c>
      <c r="E34" s="86">
        <v>1569.95</v>
      </c>
      <c r="F34" s="86">
        <v>3571.18</v>
      </c>
      <c r="G34" s="86">
        <v>4852.82</v>
      </c>
      <c r="I34" s="16">
        <v>2010</v>
      </c>
      <c r="J34">
        <v>10.228770000000001</v>
      </c>
      <c r="K34">
        <v>10.228770000000001</v>
      </c>
      <c r="L34">
        <v>10.228770000000001</v>
      </c>
      <c r="M34">
        <v>11116</v>
      </c>
      <c r="N34" s="111">
        <f>B34*$D$30/$D$29</f>
        <v>1908.3824833648378</v>
      </c>
      <c r="O34">
        <f>C34*$D$30/$D$29</f>
        <v>3009.972322141507</v>
      </c>
      <c r="P34">
        <f>D34*$D$30/$D$29</f>
        <v>5319.2325566866994</v>
      </c>
      <c r="Q34" s="111">
        <f>E34*$D$30/$D$29</f>
        <v>1627.1731358022598</v>
      </c>
      <c r="R34">
        <f>F34*$D$30/$D$29</f>
        <v>3701.3460040856803</v>
      </c>
      <c r="S34">
        <f>G34*$D$30/$D$29</f>
        <v>5029.7005235096167</v>
      </c>
      <c r="T34" s="16">
        <v>2010</v>
      </c>
      <c r="U34" s="32">
        <f>LOG(N34/$N$4)/LOG($K34/$K$4)</f>
        <v>6.0778434272117279E-2</v>
      </c>
      <c r="V34" s="32">
        <f>LOG(Q34/$N$4)/LOG($K34/$K$4)</f>
        <v>-4.0209924257053338E-2</v>
      </c>
      <c r="W34" s="32">
        <f>LOG(N34/$N$9)/LOG($K34/$K$4)</f>
        <v>-0.5032418386554266</v>
      </c>
      <c r="X34" s="32">
        <f>LOG(Q34/Q$9)/LOG($K34/$K$4)</f>
        <v>-0.60423019718459725</v>
      </c>
      <c r="Y34" s="16">
        <v>2010</v>
      </c>
      <c r="Z34" s="32">
        <f>-(1-2^U34)</f>
        <v>4.3028395368896355E-2</v>
      </c>
      <c r="AA34" s="32">
        <f>-(1-2^V34)</f>
        <v>-2.748657176321867E-2</v>
      </c>
      <c r="AB34" s="32">
        <f>-(1-2^W34)</f>
        <v>-0.29448035431318398</v>
      </c>
      <c r="AC34" s="32"/>
      <c r="AD34" s="30">
        <v>-0.10213559763380453</v>
      </c>
      <c r="AE34" s="30">
        <v>-0.10719174554813116</v>
      </c>
      <c r="AF34" s="30">
        <v>-0.11196642624064457</v>
      </c>
      <c r="AG34" s="30">
        <v>-0.11167346301766223</v>
      </c>
      <c r="AH34" s="30">
        <v>-0.11135406008659243</v>
      </c>
      <c r="AI34" s="30">
        <v>-0.11323197942542074</v>
      </c>
      <c r="AJ34" s="30">
        <v>-0.11504712532005512</v>
      </c>
      <c r="AK34" s="30">
        <v>-0.11505265793733688</v>
      </c>
      <c r="AL34" s="30">
        <v>-0.12133643465115684</v>
      </c>
      <c r="AM34" s="30">
        <v>-0.12331005750643276</v>
      </c>
      <c r="AN34" s="30">
        <v>-0.12515422578145419</v>
      </c>
      <c r="AO34" s="30">
        <v>-0.12495072421864428</v>
      </c>
      <c r="AP34" s="30">
        <v>-0.12828357390864975</v>
      </c>
      <c r="AQ34" s="30">
        <v>-0.12828357390864975</v>
      </c>
      <c r="AR34" s="30">
        <v>-0.178137837306935</v>
      </c>
      <c r="AS34" s="30">
        <v>-0.17760751002646524</v>
      </c>
      <c r="AT34" s="30">
        <v>-0.17750537918822462</v>
      </c>
    </row>
    <row r="35" spans="1:56">
      <c r="A35" s="16">
        <v>2011</v>
      </c>
      <c r="E35" s="86">
        <v>3851.13</v>
      </c>
      <c r="F35" s="86">
        <v>6179.15</v>
      </c>
      <c r="G35" s="86">
        <v>39022.15</v>
      </c>
      <c r="I35" s="16">
        <v>2011</v>
      </c>
      <c r="J35">
        <v>10.370170999999999</v>
      </c>
      <c r="K35">
        <v>10.370170999999999</v>
      </c>
      <c r="L35">
        <v>10.370170999999999</v>
      </c>
      <c r="M35">
        <v>11035.601000000001</v>
      </c>
      <c r="Q35">
        <f>E35*$D$30/$D$29</f>
        <v>3991.4999066735609</v>
      </c>
      <c r="R35">
        <f>F35*$D$30/$D$29</f>
        <v>6404.3739495477776</v>
      </c>
      <c r="S35">
        <f>G35*$D$30/$D$29</f>
        <v>40444.469047578685</v>
      </c>
      <c r="T35" s="16">
        <v>2011</v>
      </c>
      <c r="U35" s="32"/>
      <c r="V35" s="32"/>
      <c r="W35" s="32"/>
      <c r="X35" s="32">
        <f>LOG(Q35/Q$9)/LOG($K35/$K$4)</f>
        <v>-3.5462136762740605E-2</v>
      </c>
      <c r="Y35" s="16">
        <v>2011</v>
      </c>
      <c r="Z35" s="32"/>
      <c r="AA35" s="32"/>
      <c r="AB35" s="32"/>
      <c r="AC35" s="32">
        <f>-(1-2^X35)</f>
        <v>-2.4280840230509582E-2</v>
      </c>
      <c r="AD35" s="30">
        <v>-0.10213559763380453</v>
      </c>
      <c r="AE35" s="30">
        <v>-0.11363291282060217</v>
      </c>
      <c r="AF35" s="30">
        <v>-0.11946543005205668</v>
      </c>
      <c r="AG35" s="30">
        <v>-0.1195797020698689</v>
      </c>
      <c r="AH35" s="30">
        <v>-0.11923256624749168</v>
      </c>
      <c r="AI35" s="30">
        <v>-0.11998718402185282</v>
      </c>
      <c r="AJ35" s="30">
        <v>-0.11171466600895952</v>
      </c>
      <c r="AK35" s="30">
        <v>-0.11219930392627953</v>
      </c>
      <c r="AL35" s="30">
        <v>-0.11764177016896105</v>
      </c>
      <c r="AM35" s="30">
        <v>-0.11957694160049581</v>
      </c>
      <c r="AN35" s="30">
        <v>-0.12200284798189653</v>
      </c>
      <c r="AO35" s="30">
        <v>-0.12188907160659312</v>
      </c>
      <c r="AP35" s="30">
        <v>-0.12525456386025502</v>
      </c>
      <c r="AQ35" s="30">
        <v>-0.12525456386025502</v>
      </c>
      <c r="AR35" s="30">
        <v>-0.17515678167898763</v>
      </c>
      <c r="AS35" s="30">
        <v>-0.17459676237609811</v>
      </c>
      <c r="AT35" s="30">
        <v>-0.17447158459516032</v>
      </c>
    </row>
    <row r="36" spans="1:56" s="111" customFormat="1">
      <c r="A36" s="131">
        <v>2012</v>
      </c>
      <c r="B36" s="132">
        <v>3352.18</v>
      </c>
      <c r="C36" s="132">
        <v>5894.85</v>
      </c>
      <c r="D36" s="132">
        <v>14792.74</v>
      </c>
      <c r="E36" s="133">
        <v>1841.27</v>
      </c>
      <c r="F36" s="133">
        <v>2904.12</v>
      </c>
      <c r="G36" s="133">
        <v>5132.17</v>
      </c>
      <c r="I36" s="131">
        <v>2012</v>
      </c>
      <c r="J36" s="111">
        <v>10.74217</v>
      </c>
      <c r="K36" s="111">
        <v>10.74217</v>
      </c>
      <c r="L36" s="111">
        <v>10.74217</v>
      </c>
      <c r="M36" s="111">
        <v>11361.301000000001</v>
      </c>
      <c r="N36" s="111">
        <f>B36*$D$30/$D$29</f>
        <v>3474.3636691446345</v>
      </c>
      <c r="O36" s="111">
        <f>C36*$D$30/$D$29</f>
        <v>6109.7114937316164</v>
      </c>
      <c r="P36" s="111">
        <f>D36*$D$30/$D$29</f>
        <v>15331.920846464869</v>
      </c>
      <c r="Q36" s="111">
        <f>E36*$D$30/$D$29</f>
        <v>1908.3824833648378</v>
      </c>
      <c r="R36" s="111">
        <f>F36*$D$30/$D$29</f>
        <v>3009.972322141507</v>
      </c>
      <c r="S36" s="111">
        <f>G36*$D$30/$D$29</f>
        <v>5319.2325566866994</v>
      </c>
      <c r="T36" s="131">
        <v>2012</v>
      </c>
      <c r="U36" s="112">
        <f>LOG(N36/$N$4)/LOG($J36/$J$4)</f>
        <v>0.40858320392026565</v>
      </c>
      <c r="V36" s="112">
        <f t="shared" ref="V36:X37" si="3">LOG(O36/$N$4)/LOG($J36/$J$4)</f>
        <v>0.74038274347921385</v>
      </c>
      <c r="W36" s="112">
        <f t="shared" si="3"/>
        <v>1.2812008584090933</v>
      </c>
      <c r="X36" s="112">
        <f t="shared" si="3"/>
        <v>5.6394259211498779E-2</v>
      </c>
      <c r="Y36" s="131">
        <v>2012</v>
      </c>
      <c r="Z36" s="112">
        <f>-(1-2^U36)</f>
        <v>0.32738162106868396</v>
      </c>
      <c r="AA36" s="112"/>
      <c r="AB36" s="112"/>
      <c r="AC36" s="112">
        <f>-(1-2^X36)</f>
        <v>3.9863569913114683E-2</v>
      </c>
      <c r="AD36" s="112">
        <v>-0.10213559763380453</v>
      </c>
      <c r="AE36" s="112">
        <v>-0.12197835794369893</v>
      </c>
      <c r="AF36" s="112">
        <v>-0.12676928711700153</v>
      </c>
      <c r="AG36" s="112">
        <v>-0.12681787700287617</v>
      </c>
      <c r="AH36" s="112">
        <v>-0.12642078605752904</v>
      </c>
      <c r="AI36" s="112">
        <v>-0.12677985636035338</v>
      </c>
      <c r="AJ36" s="112">
        <v>-0.10414968858192353</v>
      </c>
      <c r="AK36" s="112">
        <v>-0.10597530886884321</v>
      </c>
      <c r="AL36" s="112">
        <v>-0.11177191624366367</v>
      </c>
      <c r="AM36" s="112">
        <v>-0.11401781764113095</v>
      </c>
      <c r="AN36" s="112">
        <v>-0.11725266631328957</v>
      </c>
      <c r="AO36" s="112">
        <v>-0.11720401839171546</v>
      </c>
      <c r="AP36" s="112">
        <v>-0.1213806079564631</v>
      </c>
      <c r="AQ36" s="112">
        <v>-0.1213806079564631</v>
      </c>
      <c r="AR36" s="112">
        <v>-0.1739016977240494</v>
      </c>
      <c r="AS36" s="112">
        <v>-0.17329604077987948</v>
      </c>
      <c r="AT36" s="112">
        <v>-0.17317277256220198</v>
      </c>
    </row>
    <row r="37" spans="1:56">
      <c r="A37" s="16">
        <v>2013</v>
      </c>
      <c r="B37" s="11">
        <v>2408.34</v>
      </c>
      <c r="C37" s="11">
        <v>4242.58</v>
      </c>
      <c r="D37" s="11">
        <v>13775.04</v>
      </c>
      <c r="E37" s="86">
        <v>3352.18</v>
      </c>
      <c r="F37" s="86">
        <v>5894.85</v>
      </c>
      <c r="G37" s="86">
        <v>14792.74</v>
      </c>
      <c r="I37" s="16">
        <v>2013</v>
      </c>
      <c r="J37">
        <v>10.982870999999999</v>
      </c>
      <c r="K37">
        <v>10.982870999999999</v>
      </c>
      <c r="L37">
        <v>10.982870999999999</v>
      </c>
      <c r="M37">
        <v>11709.001</v>
      </c>
      <c r="N37">
        <f>B37*$D$30/$D$29</f>
        <v>2496.1216279996274</v>
      </c>
      <c r="O37">
        <f>C37*$D$30/$D$29</f>
        <v>4397.2178747679554</v>
      </c>
      <c r="P37">
        <f>D37*$D$30/$D$29</f>
        <v>14277.126680850704</v>
      </c>
      <c r="Q37">
        <f>E37*$D$30/$D$29</f>
        <v>3474.3636691446345</v>
      </c>
      <c r="R37">
        <f>F37*$D$30/$D$29</f>
        <v>6109.7114937316164</v>
      </c>
      <c r="S37">
        <f>G37*$D$30/$D$29</f>
        <v>15331.920846464869</v>
      </c>
      <c r="T37" s="16">
        <v>2013</v>
      </c>
      <c r="U37" s="32">
        <f>LOG(N37/$N$4)/LOG($J37/$J$4)</f>
        <v>0.21145614684526767</v>
      </c>
      <c r="V37" s="32">
        <f t="shared" si="3"/>
        <v>0.54001385658374157</v>
      </c>
      <c r="W37" s="32">
        <f t="shared" si="3"/>
        <v>1.2233676193774847</v>
      </c>
      <c r="X37" s="32">
        <f t="shared" si="3"/>
        <v>0.40332955082947375</v>
      </c>
      <c r="Y37" s="16">
        <v>2013</v>
      </c>
      <c r="Z37" s="32">
        <f>-(1-2^U37)</f>
        <v>0.15785624652037678</v>
      </c>
      <c r="AA37" s="32">
        <f>-(1-2^V37)</f>
        <v>0.45398648228735228</v>
      </c>
      <c r="AB37" s="32">
        <f>-(1-2^W37)</f>
        <v>1.3349110966585136</v>
      </c>
      <c r="AC37" s="32">
        <f>-(1-2^X37)</f>
        <v>0.3225566785967231</v>
      </c>
      <c r="AD37" s="30">
        <v>-9.034051508871177E-2</v>
      </c>
      <c r="AE37" s="30">
        <v>-0.12542294519554498</v>
      </c>
      <c r="AF37" s="30">
        <v>-0.1266242758784869</v>
      </c>
      <c r="AG37" s="30">
        <v>-0.12666837223461513</v>
      </c>
      <c r="AH37" s="30">
        <v>-0.1263174790193099</v>
      </c>
      <c r="AI37" s="30">
        <v>-0.12657989861504715</v>
      </c>
      <c r="AJ37" s="30">
        <v>-0.103783524085998</v>
      </c>
      <c r="AK37" s="30">
        <v>-0.10481731114126924</v>
      </c>
      <c r="AL37" s="30">
        <v>-0.11086717447288075</v>
      </c>
      <c r="AM37" s="30">
        <v>-0.11324300773108409</v>
      </c>
      <c r="AN37" s="30">
        <v>-0.11670541013207725</v>
      </c>
      <c r="AO37" s="30">
        <v>-0.11669674672316199</v>
      </c>
      <c r="AP37" s="30">
        <v>-0.12052730733705619</v>
      </c>
      <c r="AQ37" s="30">
        <v>-0.12056480462539487</v>
      </c>
      <c r="AR37" s="30">
        <v>-0.17355943791812545</v>
      </c>
      <c r="AS37" s="30">
        <v>-0.17292531443471537</v>
      </c>
      <c r="AT37" s="30">
        <v>-0.17282655091761689</v>
      </c>
    </row>
    <row r="38" spans="1:56">
      <c r="A38" s="16">
        <v>2014</v>
      </c>
      <c r="B38" s="11">
        <v>2196.94</v>
      </c>
      <c r="C38" s="11">
        <v>4005</v>
      </c>
      <c r="D38" s="11">
        <v>9453.2800000000007</v>
      </c>
      <c r="E38" s="86">
        <v>2408.34</v>
      </c>
      <c r="F38" s="86">
        <v>4242.58</v>
      </c>
      <c r="G38" s="86">
        <v>13775.04</v>
      </c>
      <c r="I38" s="16">
        <v>2014</v>
      </c>
      <c r="J38">
        <v>11.423719999999999</v>
      </c>
      <c r="K38">
        <v>11.423719999999999</v>
      </c>
      <c r="L38">
        <v>11.423719999999999</v>
      </c>
      <c r="N38">
        <f>B38*$D$30/$D$29</f>
        <v>2277.0163055953485</v>
      </c>
      <c r="O38">
        <f>C38*$D$30/$D$29</f>
        <v>4150.9783170725505</v>
      </c>
      <c r="P38">
        <f>D38*$D$30/$D$29</f>
        <v>9797.8427728378538</v>
      </c>
      <c r="Q38">
        <f>E38*$D$30/$D$29</f>
        <v>2496.1216279996274</v>
      </c>
      <c r="R38">
        <f>F38*$D$30/$D$29</f>
        <v>4397.2178747679554</v>
      </c>
      <c r="S38">
        <f>G38*$D$30/$D$29</f>
        <v>14277.126680850704</v>
      </c>
      <c r="T38" s="16">
        <v>2014</v>
      </c>
      <c r="U38" s="32">
        <f>LOG(N38/$N$4)/LOG($K38/$K$4)</f>
        <v>0.16136711057292472</v>
      </c>
      <c r="V38" s="32">
        <f>LOG(Q38/$N$4)/LOG($K38/$K$4)</f>
        <v>0.21576143602121789</v>
      </c>
      <c r="W38" s="32">
        <f>LOG(N38/$N$9)/LOG($K38/$K$4)</f>
        <v>-0.36575732067694172</v>
      </c>
      <c r="X38" s="32">
        <f>LOG(Q38/Q$9)/LOG($K38/$K$4)</f>
        <v>-0.31136299522864852</v>
      </c>
      <c r="Y38" s="16">
        <v>2014</v>
      </c>
      <c r="Z38" s="32">
        <f>-(1-2^U38)</f>
        <v>0.11834639103958389</v>
      </c>
      <c r="AA38" s="32">
        <f>-(1-2^V38)</f>
        <v>0.16131668077994865</v>
      </c>
      <c r="AB38" s="32">
        <f>-(1-2^W38)</f>
        <v>-0.22393861348692889</v>
      </c>
      <c r="AC38" s="32">
        <f>-(1-2^X38)</f>
        <v>-0.19411996078507965</v>
      </c>
      <c r="AD38" s="30">
        <v>-9.034051508871177E-2</v>
      </c>
      <c r="AE38" s="30">
        <v>-0.12904142167271115</v>
      </c>
      <c r="AF38" s="30">
        <v>-0.13125526266553023</v>
      </c>
      <c r="AG38" s="30">
        <v>-0.13126460476526247</v>
      </c>
      <c r="AH38" s="30">
        <v>-0.13091559251929741</v>
      </c>
      <c r="AI38" s="30">
        <v>-0.13101276837273745</v>
      </c>
      <c r="AJ38" s="30">
        <v>-0.10503735377190948</v>
      </c>
      <c r="AK38" s="30">
        <v>-0.10582004218777141</v>
      </c>
      <c r="AL38" s="30">
        <v>-0.11154947826037354</v>
      </c>
      <c r="AM38" s="30">
        <v>-0.11422583150052246</v>
      </c>
      <c r="AN38" s="30">
        <v>-0.11706033579168318</v>
      </c>
      <c r="AO38" s="30">
        <v>-0.11703989728258202</v>
      </c>
      <c r="AP38" s="30">
        <v>-0.12070642593759628</v>
      </c>
      <c r="AQ38" s="30">
        <v>-0.12073781812887163</v>
      </c>
      <c r="AR38" s="30">
        <v>-0.17331989541510329</v>
      </c>
      <c r="AS38" s="30">
        <v>-0.17264913193378917</v>
      </c>
      <c r="AT38" s="30">
        <v>-0.17256598296160597</v>
      </c>
    </row>
    <row r="39" spans="1:56">
      <c r="A39" s="16">
        <v>2015</v>
      </c>
      <c r="B39" s="11">
        <v>2659.89</v>
      </c>
      <c r="C39" s="11">
        <v>3922.05</v>
      </c>
      <c r="D39" s="11">
        <v>8036.48</v>
      </c>
      <c r="E39" s="86">
        <v>2196.94</v>
      </c>
      <c r="F39" s="86">
        <v>4005</v>
      </c>
      <c r="G39" s="86">
        <v>9453.2800000000007</v>
      </c>
      <c r="I39" s="16">
        <v>2015</v>
      </c>
      <c r="J39">
        <v>12.08493</v>
      </c>
      <c r="K39">
        <v>12.08493</v>
      </c>
      <c r="L39">
        <v>12.08493</v>
      </c>
      <c r="N39">
        <f>B39*$D$30/$D$29</f>
        <v>2756.8403784764309</v>
      </c>
      <c r="O39">
        <f>C39*$D$30/$D$29</f>
        <v>4065.004871029812</v>
      </c>
      <c r="P39">
        <f>D39*$D$30/$D$29</f>
        <v>8329.4018041416257</v>
      </c>
      <c r="Q39">
        <f>E39*$D$30/$D$29</f>
        <v>2277.0163055953485</v>
      </c>
      <c r="R39">
        <f>F39*$D$30/$D$29</f>
        <v>4150.9783170725505</v>
      </c>
      <c r="S39">
        <f>G39*$D$30/$D$29</f>
        <v>9797.8427728378538</v>
      </c>
      <c r="T39" s="16">
        <v>2015</v>
      </c>
      <c r="U39" s="32">
        <f>LOG(N39/$N$4)/LOG($K39/$K$4)</f>
        <v>0.26572887501584741</v>
      </c>
      <c r="V39" s="32">
        <f>LOG(Q39/$N$4)/LOG($K39/$K$4)</f>
        <v>0.15616465522697937</v>
      </c>
      <c r="W39" s="32">
        <f>LOG(N39/$N$9)/LOG($K39/$K$4)</f>
        <v>-0.24440113087932475</v>
      </c>
      <c r="X39" s="32">
        <f>LOG(Q39/Q$9)/LOG($K39/$K$4)</f>
        <v>-0.35396535066819274</v>
      </c>
      <c r="Y39" s="16">
        <v>2015</v>
      </c>
      <c r="Z39" s="32">
        <f>-(1-2^U39)</f>
        <v>0.20224329066418378</v>
      </c>
      <c r="AA39" s="32">
        <f>-(1-2^V39)</f>
        <v>0.11432082133889532</v>
      </c>
      <c r="AB39" s="32">
        <f>-(1-2^W39)</f>
        <v>-0.15583385947461281</v>
      </c>
      <c r="AC39" s="32">
        <f>-(1-2^X39)</f>
        <v>-0.21756942678627289</v>
      </c>
      <c r="AD39" s="30">
        <v>-9.034051508871177E-2</v>
      </c>
      <c r="AE39" s="30">
        <v>-0.13017358791174949</v>
      </c>
      <c r="AF39" s="30">
        <v>-0.13744232227319741</v>
      </c>
      <c r="AG39" s="30">
        <v>-0.13741314164858809</v>
      </c>
      <c r="AH39" s="30">
        <v>-0.13704240018872516</v>
      </c>
      <c r="AI39" s="30">
        <v>-0.13920154842505139</v>
      </c>
      <c r="AJ39" s="30">
        <v>-0.10673135618946428</v>
      </c>
      <c r="AK39" s="30">
        <v>-0.10666827109712207</v>
      </c>
      <c r="AL39" s="30">
        <v>-0.11204880139442852</v>
      </c>
      <c r="AM39" s="30">
        <v>-0.11472202840320633</v>
      </c>
      <c r="AN39" s="30">
        <v>-0.11780587554771982</v>
      </c>
      <c r="AO39" s="30">
        <v>-0.11777769364372614</v>
      </c>
      <c r="AP39" s="30">
        <v>-0.12092767021671724</v>
      </c>
      <c r="AQ39" s="30">
        <v>-0.12095566874593966</v>
      </c>
      <c r="AR39" s="30">
        <v>-0.17424393614978739</v>
      </c>
      <c r="AS39" s="30">
        <v>-0.17360881405102768</v>
      </c>
      <c r="AT39" s="30">
        <v>-0.17351781696035473</v>
      </c>
    </row>
    <row r="40" spans="1:56">
      <c r="A40" s="16">
        <v>2016</v>
      </c>
      <c r="B40" s="11">
        <v>2632.25</v>
      </c>
      <c r="C40" s="11">
        <v>4119.1099999999997</v>
      </c>
      <c r="D40" s="11">
        <v>7873.31</v>
      </c>
      <c r="E40" s="86">
        <v>2659.89</v>
      </c>
      <c r="F40" s="86">
        <v>3922.05</v>
      </c>
      <c r="G40" s="86">
        <v>8036.48</v>
      </c>
      <c r="I40" s="16">
        <v>2016</v>
      </c>
      <c r="J40">
        <v>12.40493</v>
      </c>
      <c r="K40">
        <v>12.40493</v>
      </c>
      <c r="L40">
        <v>12.40493</v>
      </c>
      <c r="N40">
        <f>B40*$D$30/$D$29</f>
        <v>2728.1929276190313</v>
      </c>
      <c r="O40">
        <f>C40*$D$30/$D$29</f>
        <v>4269.2475145160333</v>
      </c>
      <c r="P40">
        <f>D40*$D$30/$D$29</f>
        <v>8160.2844178752766</v>
      </c>
      <c r="Q40">
        <f>E40*$D$30/$D$29</f>
        <v>2756.8403784764309</v>
      </c>
      <c r="R40">
        <f>F40*$D$30/$D$29</f>
        <v>4065.004871029812</v>
      </c>
      <c r="S40">
        <f>G40*$D$30/$D$29</f>
        <v>8329.4018041416257</v>
      </c>
      <c r="T40" s="16">
        <v>2016</v>
      </c>
      <c r="U40" s="32">
        <f>LOG(N40/$N$4)/LOG($K40/$K$4)</f>
        <v>0.25591151361263514</v>
      </c>
      <c r="V40" s="32">
        <f>LOG(Q40/$N$4)/LOG($K40/$K$4)</f>
        <v>0.26180839701631448</v>
      </c>
      <c r="W40" s="32">
        <f>LOG(N40/$N$9)/LOG($K40/$K$4)</f>
        <v>-0.24669219893224006</v>
      </c>
      <c r="X40" s="32">
        <f>LOG(Q40/Q$9)/LOG($K40/$K$4)</f>
        <v>-0.24079531552856084</v>
      </c>
      <c r="Y40" s="16">
        <v>2016</v>
      </c>
      <c r="Z40" s="32">
        <f>-(1-2^U40)</f>
        <v>0.19408994640839206</v>
      </c>
      <c r="AA40" s="32">
        <f>-(1-2^V40)</f>
        <v>0.19898066771174205</v>
      </c>
      <c r="AB40" s="32">
        <f>-(1-2^W40)</f>
        <v>-0.15717337140091547</v>
      </c>
      <c r="AC40" s="32">
        <f>-(1-2^X40)</f>
        <v>-0.15372134489326572</v>
      </c>
      <c r="AD40" s="30">
        <v>-8.935306504564311E-2</v>
      </c>
      <c r="AE40" s="30">
        <v>-0.1330987218048435</v>
      </c>
      <c r="AF40" s="30">
        <v>-0.13949735209381642</v>
      </c>
      <c r="AG40" s="30">
        <v>-0.13945798996531278</v>
      </c>
      <c r="AH40" s="30">
        <v>-0.13909533853978551</v>
      </c>
      <c r="AI40" s="30">
        <v>-0.14090135789905367</v>
      </c>
      <c r="AJ40" s="30">
        <v>-0.1072627357166257</v>
      </c>
      <c r="AK40" s="30">
        <v>-0.10714012498176129</v>
      </c>
      <c r="AL40" s="30">
        <v>-0.11231669754357465</v>
      </c>
      <c r="AM40" s="30">
        <v>-0.11474533263967435</v>
      </c>
      <c r="AN40" s="30">
        <v>-0.11766580899182055</v>
      </c>
      <c r="AO40" s="30">
        <v>-0.11761922970490701</v>
      </c>
      <c r="AP40" s="30">
        <v>-0.12091932807257111</v>
      </c>
      <c r="AQ40" s="30">
        <v>-0.12094516175975656</v>
      </c>
      <c r="AR40" s="30">
        <v>-0.17735838353009525</v>
      </c>
      <c r="AS40" s="30">
        <v>-0.1766565215230953</v>
      </c>
      <c r="AT40" s="30">
        <v>-0.17654568044330432</v>
      </c>
    </row>
    <row r="41" spans="1:56">
      <c r="A41" s="16">
        <v>2017</v>
      </c>
      <c r="B41" s="11">
        <v>2015.99</v>
      </c>
      <c r="C41" s="11">
        <v>4295.3599999999997</v>
      </c>
      <c r="D41" s="11">
        <v>7558.6</v>
      </c>
      <c r="E41" s="86">
        <v>2632.25</v>
      </c>
      <c r="F41" s="86">
        <v>4119.1099999999997</v>
      </c>
      <c r="G41" s="86">
        <v>7873.31</v>
      </c>
      <c r="I41" s="16">
        <v>2017</v>
      </c>
      <c r="J41">
        <v>13.025071000000001</v>
      </c>
      <c r="K41">
        <v>13.025071000000001</v>
      </c>
      <c r="L41">
        <v>13.025071000000001</v>
      </c>
      <c r="N41">
        <f>B41*$D$30/$D$29</f>
        <v>2089.4708557890362</v>
      </c>
      <c r="O41">
        <f>C41*$D$30/$D$29</f>
        <v>4451.9216539377658</v>
      </c>
      <c r="P41">
        <f>D41*$D$30/$D$29</f>
        <v>7834.1035474218679</v>
      </c>
      <c r="Q41">
        <f>E41*$D$30/$D$29</f>
        <v>2728.1929276190313</v>
      </c>
      <c r="R41">
        <f>F41*$D$30/$D$29</f>
        <v>4269.2475145160333</v>
      </c>
      <c r="S41">
        <f>G41*$D$30/$D$29</f>
        <v>8160.2844178752766</v>
      </c>
      <c r="T41" s="16">
        <v>2017</v>
      </c>
      <c r="U41" s="32">
        <f>LOG(N41/$N$4)/LOG($K41/$K$4)</f>
        <v>0.10251390752235286</v>
      </c>
      <c r="V41" s="32">
        <f>LOG(Q41/$N$4)/LOG($K41/$K$4)</f>
        <v>0.24905294113434595</v>
      </c>
      <c r="W41" s="32">
        <f>LOG(N41/$N$9)/LOG($K41/$K$4)</f>
        <v>-0.38661974288391887</v>
      </c>
      <c r="X41" s="32">
        <f>LOG(Q41/Q$9)/LOG($K41/$K$4)</f>
        <v>-0.24008070927192579</v>
      </c>
      <c r="Y41" s="16">
        <v>2017</v>
      </c>
      <c r="Z41" s="32">
        <f>-(1-2^U41)</f>
        <v>7.3642664350406228E-2</v>
      </c>
      <c r="AA41" s="32">
        <f>-(1-2^V41)</f>
        <v>0.18842671476113315</v>
      </c>
      <c r="AB41" s="32">
        <f>-(1-2^W41)</f>
        <v>-0.23508027456143377</v>
      </c>
      <c r="AC41" s="32">
        <f>-(1-2^X41)</f>
        <v>-0.15330205612781522</v>
      </c>
      <c r="AD41" s="30">
        <v>-8.935306504564311E-2</v>
      </c>
      <c r="AE41" s="30">
        <v>-0.12884826710379849</v>
      </c>
      <c r="AF41" s="30">
        <v>-0.13495162200284749</v>
      </c>
      <c r="AG41" s="30">
        <v>-0.13493978049024813</v>
      </c>
      <c r="AH41" s="30">
        <v>-0.13463816149071872</v>
      </c>
      <c r="AI41" s="30">
        <v>-0.13477345385310624</v>
      </c>
      <c r="AJ41" s="30">
        <v>-0.10658184113786229</v>
      </c>
      <c r="AK41" s="30">
        <v>-0.10652114443951832</v>
      </c>
      <c r="AL41" s="30">
        <v>-0.11213919686772988</v>
      </c>
      <c r="AM41" s="30">
        <v>-0.11465359309750633</v>
      </c>
      <c r="AN41" s="30">
        <v>-0.1177050414466162</v>
      </c>
      <c r="AO41" s="30">
        <v>-0.11760910129935698</v>
      </c>
      <c r="AP41" s="30">
        <v>-0.12107528824892266</v>
      </c>
      <c r="AQ41" s="30">
        <v>-0.12111328459675297</v>
      </c>
      <c r="AR41" s="30">
        <v>-0.17902270165890577</v>
      </c>
      <c r="AS41" s="30">
        <v>-0.1782773145030877</v>
      </c>
      <c r="AT41" s="30">
        <v>-0.1781790614987051</v>
      </c>
    </row>
    <row r="42" spans="1:56">
      <c r="A42" s="16">
        <v>2018</v>
      </c>
      <c r="B42" s="11">
        <v>3577.35</v>
      </c>
      <c r="C42" s="11">
        <v>4624.08</v>
      </c>
      <c r="D42" s="11">
        <v>9529.48</v>
      </c>
      <c r="E42" s="86">
        <v>2015.99</v>
      </c>
      <c r="F42" s="86">
        <v>4295.3599999999997</v>
      </c>
      <c r="G42" s="86">
        <v>7558.6</v>
      </c>
      <c r="I42" s="16">
        <v>2018</v>
      </c>
      <c r="J42">
        <v>13.471321</v>
      </c>
      <c r="K42">
        <v>13.471321</v>
      </c>
      <c r="L42">
        <v>13.471321</v>
      </c>
      <c r="N42">
        <f>B42*$D$30/$D$29</f>
        <v>3707.7408945267139</v>
      </c>
      <c r="O42">
        <f>C42*$D$30/$D$29</f>
        <v>4792.6231751332934</v>
      </c>
      <c r="P42">
        <f>D42*$D$30/$D$29</f>
        <v>9876.8201880091201</v>
      </c>
      <c r="Q42">
        <f>E42*$D$30/$D$29</f>
        <v>2089.4708557890362</v>
      </c>
      <c r="R42">
        <f>F42*$D$30/$D$29</f>
        <v>4451.9216539377658</v>
      </c>
      <c r="S42">
        <f>G42*$D$30/$D$29</f>
        <v>7834.1035474218679</v>
      </c>
      <c r="T42" s="16">
        <v>2018</v>
      </c>
      <c r="U42" s="32">
        <f>LOG(N42/$N$4)/LOG($K42/$K$4)</f>
        <v>0.41000955424629332</v>
      </c>
      <c r="V42" s="32">
        <f>LOG(Q42/$N$4)/LOG($K42/$K$4)</f>
        <v>0.10065111336657635</v>
      </c>
      <c r="W42" s="32">
        <f>LOG(N42/$N$9)/LOG($K42/$K$4)</f>
        <v>-7.0235982074855305E-2</v>
      </c>
      <c r="X42" s="32">
        <f>LOG(Q42/Q$9)/LOG($K42/$K$4)</f>
        <v>-0.37959442295457224</v>
      </c>
      <c r="Y42" s="16">
        <v>2018</v>
      </c>
      <c r="Z42" s="32">
        <f>-(1-2^U42)</f>
        <v>0.3286946133459645</v>
      </c>
      <c r="AA42" s="32">
        <f>-(1-2^V42)</f>
        <v>7.22572817124425E-2</v>
      </c>
      <c r="AB42" s="32">
        <f>-(1-2^W42)</f>
        <v>-4.7517812505238899E-2</v>
      </c>
      <c r="AC42" s="32">
        <f>-(1-2^X42)</f>
        <v>-0.23134635228875833</v>
      </c>
      <c r="AD42" s="30">
        <v>-8.935306504564311E-2</v>
      </c>
      <c r="AE42" s="30">
        <v>-0.12942945106524151</v>
      </c>
      <c r="AF42" s="30">
        <v>-0.13682643913530701</v>
      </c>
      <c r="AG42" s="30">
        <v>-0.13680541991857964</v>
      </c>
      <c r="AH42" s="30">
        <v>-0.13650175453931168</v>
      </c>
      <c r="AI42" s="30">
        <v>-0.13554312196131646</v>
      </c>
      <c r="AJ42" s="30">
        <v>-0.10671183472159618</v>
      </c>
      <c r="AK42" s="30">
        <v>-0.10673277097303613</v>
      </c>
      <c r="AL42" s="30">
        <v>-0.11260693086791074</v>
      </c>
      <c r="AM42" s="30">
        <v>-0.1151664000674949</v>
      </c>
      <c r="AN42" s="30">
        <v>-0.11838013430171068</v>
      </c>
      <c r="AO42" s="30">
        <v>-0.11824691788731556</v>
      </c>
      <c r="AP42" s="30">
        <v>-0.12165309529624369</v>
      </c>
      <c r="AQ42" s="30">
        <v>-0.12168394430776219</v>
      </c>
      <c r="AR42" s="30">
        <v>-0.18098262125026809</v>
      </c>
      <c r="AS42" s="30">
        <v>-0.1802118232311124</v>
      </c>
      <c r="AT42" s="30">
        <v>-0.1801286480441876</v>
      </c>
    </row>
    <row r="43" spans="1:56">
      <c r="A43" s="16">
        <v>2019</v>
      </c>
      <c r="B43" s="11">
        <v>2268.5700000000002</v>
      </c>
      <c r="C43" s="11">
        <v>4450.24</v>
      </c>
      <c r="D43" s="11">
        <v>11516.25</v>
      </c>
      <c r="E43" s="86">
        <v>3577.35</v>
      </c>
      <c r="F43" s="86">
        <v>4624.08</v>
      </c>
      <c r="G43" s="86">
        <v>9529.48</v>
      </c>
      <c r="I43" s="16">
        <v>2019</v>
      </c>
      <c r="J43">
        <v>14.089460000000001</v>
      </c>
      <c r="K43">
        <v>14.089460000000001</v>
      </c>
      <c r="L43">
        <v>14.089460000000001</v>
      </c>
      <c r="N43">
        <f>B43*$D$30/$D$29</f>
        <v>2351.257148754376</v>
      </c>
      <c r="O43">
        <f>C43*$D$30/$D$29</f>
        <v>4612.44687784493</v>
      </c>
      <c r="P43">
        <f>D43*$D$30/$D$29</f>
        <v>11936.006003492324</v>
      </c>
      <c r="Q43">
        <f>E43*$D$30/$D$29</f>
        <v>3707.7408945267139</v>
      </c>
      <c r="R43">
        <f>F43*$D$30/$D$29</f>
        <v>4792.6231751332934</v>
      </c>
      <c r="S43">
        <f>G43*$D$30/$D$29</f>
        <v>9876.8201880091201</v>
      </c>
      <c r="T43" s="16">
        <v>2019</v>
      </c>
      <c r="U43" s="32">
        <f>LOG(N43/$N$4)/LOG($K43/$K$4)</f>
        <v>0.1604400985971268</v>
      </c>
      <c r="V43" s="32">
        <f>LOG(Q43/$N$4)/LOG($K43/$K$4)</f>
        <v>0.40032173224005768</v>
      </c>
      <c r="W43" s="32">
        <f>LOG(N43/$N$9)/LOG($K43/$K$4)</f>
        <v>-0.30845806001785819</v>
      </c>
      <c r="X43" s="32">
        <f>LOG(Q43/Q$9)/LOG($K43/$K$4)</f>
        <v>-6.8576426374927349E-2</v>
      </c>
      <c r="Y43" s="16">
        <v>2019</v>
      </c>
      <c r="Z43" s="32">
        <f>-(1-2^U43)</f>
        <v>0.11762802197045485</v>
      </c>
      <c r="AA43" s="32">
        <f>-(1-2^V43)</f>
        <v>0.31980220413631844</v>
      </c>
      <c r="AB43" s="32">
        <f>-(1-2^W43)</f>
        <v>-0.19249564815843589</v>
      </c>
      <c r="AC43" s="32">
        <f>-(1-2^X43)</f>
        <v>-4.64215262505836E-2</v>
      </c>
      <c r="AD43" s="30">
        <v>-8.6344861418271024E-2</v>
      </c>
      <c r="AE43" s="30">
        <v>-0.13431962434574307</v>
      </c>
      <c r="AF43" s="30">
        <v>-0.14137609908475568</v>
      </c>
      <c r="AG43" s="30">
        <v>-0.14133403588631854</v>
      </c>
      <c r="AH43" s="30">
        <v>-0.14101973685318447</v>
      </c>
      <c r="AI43" s="30">
        <v>-0.13954464622073448</v>
      </c>
      <c r="AJ43" s="30">
        <v>-0.10647631022883397</v>
      </c>
      <c r="AK43" s="30">
        <v>-0.10664648248266273</v>
      </c>
      <c r="AL43" s="30">
        <v>-0.11229996150086752</v>
      </c>
      <c r="AM43" s="30">
        <v>-0.1148966929795604</v>
      </c>
      <c r="AN43" s="30">
        <v>-0.11812439672742769</v>
      </c>
      <c r="AO43" s="30">
        <v>-0.11799226290446296</v>
      </c>
      <c r="AP43" s="30">
        <v>-0.12145860382030649</v>
      </c>
      <c r="AQ43" s="30">
        <v>-0.12148348911313656</v>
      </c>
      <c r="AR43" s="30">
        <v>-0.18146339723247873</v>
      </c>
      <c r="AS43" s="30">
        <v>-0.18063728776677712</v>
      </c>
      <c r="AT43" s="30">
        <v>-0.18056197284431552</v>
      </c>
    </row>
    <row r="44" spans="1:56">
      <c r="A44" s="16">
        <v>2020</v>
      </c>
      <c r="B44" s="11">
        <v>1909.65</v>
      </c>
      <c r="C44" s="11">
        <v>4045.07</v>
      </c>
      <c r="D44" s="11">
        <v>7049.28</v>
      </c>
      <c r="E44" s="86">
        <v>2268.5700000000002</v>
      </c>
      <c r="F44" s="86">
        <v>4450.24</v>
      </c>
      <c r="G44" s="86">
        <v>11516.25</v>
      </c>
      <c r="I44" s="16">
        <v>2020</v>
      </c>
      <c r="J44">
        <v>14.41676</v>
      </c>
      <c r="K44">
        <v>14.41676</v>
      </c>
      <c r="L44">
        <v>14.41676</v>
      </c>
      <c r="N44">
        <f>B44*$D$30/$D$29</f>
        <v>1979.2548672153798</v>
      </c>
      <c r="O44">
        <f>C44*$D$30/$D$29</f>
        <v>4192.508829223636</v>
      </c>
      <c r="P44">
        <f>D44*$D$30/$D$29</f>
        <v>7306.2193335763268</v>
      </c>
      <c r="Q44">
        <f>E44*$D$30/$D$29</f>
        <v>2351.257148754376</v>
      </c>
      <c r="R44">
        <f>F44*$D$30/$D$29</f>
        <v>4612.44687784493</v>
      </c>
      <c r="S44">
        <f>G44*$D$30/$D$29</f>
        <v>11936.006003492324</v>
      </c>
      <c r="T44" s="16">
        <v>2020</v>
      </c>
      <c r="U44" s="32">
        <f>LOG(N44/$N$4)/LOG($K44/$K$4)</f>
        <v>6.889938273676427E-2</v>
      </c>
      <c r="V44" s="32">
        <f>LOG(Q44/$N$4)/LOG($K44/$K$4)</f>
        <v>0.15852283423645958</v>
      </c>
      <c r="W44" s="32">
        <f>LOG(N44/$N$9)/LOG($K44/$K$4)</f>
        <v>-0.39439542773672875</v>
      </c>
      <c r="X44" s="32">
        <f>LOG(Q44/Q$9)/LOG($K44/$K$4)</f>
        <v>-0.3047719762370335</v>
      </c>
      <c r="Y44" s="16">
        <v>2020</v>
      </c>
      <c r="Z44" s="32">
        <f>-(1-2^U44)</f>
        <v>4.8916170911993406E-2</v>
      </c>
      <c r="AA44" s="32">
        <f>-(1-2^V44)</f>
        <v>0.1161437407333239</v>
      </c>
      <c r="AB44" s="32">
        <f>-(1-2^W44)</f>
        <v>-0.23919186777331869</v>
      </c>
      <c r="AC44" s="32">
        <f>-(1-2^X44)</f>
        <v>-0.19042983773860711</v>
      </c>
      <c r="AD44" s="30">
        <v>-8.00030795463198E-2</v>
      </c>
      <c r="AE44" s="30">
        <v>-0.13506147448372752</v>
      </c>
      <c r="AF44" s="30">
        <v>-0.14253904372671911</v>
      </c>
      <c r="AG44" s="30">
        <v>-0.14249438557703942</v>
      </c>
      <c r="AH44" s="30">
        <v>-0.14219405864973189</v>
      </c>
      <c r="AI44" s="30">
        <v>-0.1407143144961599</v>
      </c>
      <c r="AJ44" s="30">
        <v>-0.10632176115282643</v>
      </c>
      <c r="AK44" s="30">
        <v>-0.1066522759581563</v>
      </c>
      <c r="AL44" s="30">
        <v>-0.11209860339873379</v>
      </c>
      <c r="AM44" s="30">
        <v>-0.11464460372462937</v>
      </c>
      <c r="AN44" s="30">
        <v>-0.11799171254637586</v>
      </c>
      <c r="AO44" s="30">
        <v>-0.11783044272193355</v>
      </c>
      <c r="AP44" s="30">
        <v>-0.12163506510904432</v>
      </c>
      <c r="AQ44" s="30">
        <v>-0.12165830674106726</v>
      </c>
      <c r="AR44" s="30">
        <v>-0.18162750628879143</v>
      </c>
      <c r="AS44" s="30">
        <v>-0.18081406519329735</v>
      </c>
      <c r="AT44" s="30">
        <v>-0.18073349913174808</v>
      </c>
    </row>
    <row r="45" spans="1:56">
      <c r="A45" s="16">
        <v>2021</v>
      </c>
      <c r="B45" s="11">
        <v>2399.46</v>
      </c>
      <c r="C45" s="11">
        <v>4300.22</v>
      </c>
      <c r="D45" s="11">
        <v>6520.74</v>
      </c>
      <c r="E45" s="86">
        <v>1909.65</v>
      </c>
      <c r="F45" s="86">
        <v>4045.07</v>
      </c>
      <c r="G45" s="86">
        <v>7049.28</v>
      </c>
      <c r="I45" s="16">
        <v>2021</v>
      </c>
      <c r="J45">
        <v>14.695611</v>
      </c>
      <c r="K45">
        <v>14.695611</v>
      </c>
      <c r="L45">
        <v>14.695611</v>
      </c>
      <c r="N45">
        <f>B45*$D$30/$D$29</f>
        <v>2486.9179607198257</v>
      </c>
      <c r="O45">
        <f>C45*$D$30/$D$29</f>
        <v>4456.9587961652242</v>
      </c>
      <c r="P45">
        <f>D45*$D$30/$D$29</f>
        <v>6758.414569604909</v>
      </c>
      <c r="Q45">
        <f>E45*$D$30/$D$29</f>
        <v>1979.2548672153798</v>
      </c>
      <c r="R45">
        <f>F45*$D$30/$D$29</f>
        <v>4192.508829223636</v>
      </c>
      <c r="S45">
        <f>G45*$D$30/$D$29</f>
        <v>7306.2193335763268</v>
      </c>
      <c r="T45" s="16">
        <v>2021</v>
      </c>
      <c r="U45" s="32">
        <f>LOG(N45/$N$4)/LOG($K45/$K$4)</f>
        <v>0.18585974408723138</v>
      </c>
      <c r="V45" s="32">
        <f>LOG(Q45/$N$4)/LOG($K45/$K$4)</f>
        <v>6.8219304588954949E-2</v>
      </c>
      <c r="W45" s="32">
        <f>LOG(N45/$N$9)/LOG($K45/$K$4)</f>
        <v>-0.27286206929860624</v>
      </c>
      <c r="X45" s="32">
        <f>LOG(Q45/Q$9)/LOG($K45/$K$4)</f>
        <v>-0.39050250879688264</v>
      </c>
      <c r="Y45" s="16">
        <v>2021</v>
      </c>
      <c r="Z45" s="32">
        <f>-(1-2^U45)</f>
        <v>0.13749463755404867</v>
      </c>
      <c r="AA45" s="32">
        <f>-(1-2^V45)</f>
        <v>4.8421834382397E-2</v>
      </c>
      <c r="AB45" s="32">
        <f>-(1-2^W45)</f>
        <v>-0.17232405668906159</v>
      </c>
      <c r="AC45" s="32">
        <f>-(1-2^X45)</f>
        <v>-0.23713615685594547</v>
      </c>
      <c r="AD45" s="30">
        <v>-8.8585095986446816E-2</v>
      </c>
      <c r="AE45" s="30">
        <v>-0.13450631421773862</v>
      </c>
      <c r="AF45" s="30">
        <v>-0.14211573916816844</v>
      </c>
      <c r="AG45" s="30">
        <v>-0.14171114680342956</v>
      </c>
      <c r="AH45" s="30">
        <v>-0.14143185261557678</v>
      </c>
      <c r="AI45" s="30">
        <v>-0.13779269151618279</v>
      </c>
      <c r="AJ45" s="30">
        <v>-0.10633929149776955</v>
      </c>
      <c r="AK45" s="30">
        <v>-0.10675727634794963</v>
      </c>
      <c r="AL45" s="30">
        <v>-0.1120600080513634</v>
      </c>
      <c r="AM45" s="30">
        <v>-0.11470738523448887</v>
      </c>
      <c r="AN45" s="30">
        <v>-0.11812821430131581</v>
      </c>
      <c r="AO45" s="30">
        <v>-0.11796867312134274</v>
      </c>
      <c r="AP45" s="30">
        <v>-0.12179177244073458</v>
      </c>
      <c r="AQ45" s="30">
        <v>-0.12181409480673744</v>
      </c>
      <c r="AR45" s="30">
        <v>-0.18100516115776766</v>
      </c>
      <c r="AS45" s="30">
        <v>-0.18021468789224493</v>
      </c>
      <c r="AT45" s="30">
        <v>-0.18012998481363929</v>
      </c>
    </row>
    <row r="46" spans="1:56">
      <c r="A46" s="16">
        <v>2022</v>
      </c>
      <c r="B46" s="11">
        <v>2406.09</v>
      </c>
      <c r="C46" s="11">
        <v>3477.91</v>
      </c>
      <c r="D46" s="11">
        <v>8765.3799999999992</v>
      </c>
      <c r="E46" s="86">
        <v>2399.46</v>
      </c>
      <c r="F46" s="86">
        <v>4300.22</v>
      </c>
      <c r="G46" s="86">
        <v>6520.74</v>
      </c>
      <c r="I46" s="16">
        <v>2022</v>
      </c>
      <c r="J46">
        <v>14.876511000000001</v>
      </c>
      <c r="K46">
        <v>14.876511000000001</v>
      </c>
      <c r="L46">
        <v>14.876511000000001</v>
      </c>
      <c r="N46">
        <f>B46*$D$30/$D$29</f>
        <v>2493.789617709137</v>
      </c>
      <c r="O46">
        <f>C46*$D$30/$D$29</f>
        <v>3604.6764041772267</v>
      </c>
      <c r="P46">
        <f>D46*$D$30/$D$29</f>
        <v>9084.8694933586485</v>
      </c>
      <c r="Q46">
        <f>E46*$D$30/$D$29</f>
        <v>2486.9179607198257</v>
      </c>
      <c r="R46">
        <f>F46*$D$30/$D$29</f>
        <v>4456.9587961652242</v>
      </c>
      <c r="S46">
        <f>G46*$D$30/$D$29</f>
        <v>6758.414569604909</v>
      </c>
      <c r="T46" s="16">
        <v>2022</v>
      </c>
      <c r="U46" s="32">
        <f>LOG(N46/$N$4)/LOG($K46/$K$4)</f>
        <v>0.18610826376890136</v>
      </c>
      <c r="V46" s="32">
        <f>LOG(Q46/$N$4)/LOG($K46/$K$4)</f>
        <v>0.18469547510188458</v>
      </c>
      <c r="W46" s="32">
        <f>LOG(N46/$N$9)/LOG($K46/$K$4)</f>
        <v>-0.26974000869579678</v>
      </c>
      <c r="X46" s="32">
        <f>LOG(Q46/Q$9)/LOG($K46/$K$4)</f>
        <v>-0.2711527973628135</v>
      </c>
      <c r="Y46" s="16">
        <v>2022</v>
      </c>
      <c r="Z46" s="32">
        <f>-(1-2^U46)</f>
        <v>0.13769060007335177</v>
      </c>
      <c r="AA46" s="32">
        <f>-(1-2^V46)</f>
        <v>0.13657703857982106</v>
      </c>
      <c r="AB46" s="32">
        <f>-(1-2^W46)</f>
        <v>-0.17053098718547688</v>
      </c>
      <c r="AC46" s="32">
        <f>-(1-2^X46)</f>
        <v>-0.17134286411641708</v>
      </c>
      <c r="AD46" s="30">
        <v>-8.8585095986446816E-2</v>
      </c>
      <c r="AE46" s="30">
        <v>-0.13211613849333892</v>
      </c>
      <c r="AF46" s="30">
        <v>-0.13992511299733035</v>
      </c>
      <c r="AG46" s="30">
        <v>-0.13949420957670777</v>
      </c>
      <c r="AH46" s="30">
        <v>-0.13923606667158317</v>
      </c>
      <c r="AI46" s="30">
        <v>-0.13724081502357577</v>
      </c>
      <c r="AJ46" s="30">
        <v>-0.10662443957515189</v>
      </c>
      <c r="AK46" s="30">
        <v>-0.10695762848650014</v>
      </c>
      <c r="AL46" s="30">
        <v>-0.11223012235765184</v>
      </c>
      <c r="AM46" s="30">
        <v>-0.11485042510546406</v>
      </c>
      <c r="AN46" s="30">
        <v>-0.11861421172451392</v>
      </c>
      <c r="AO46" s="30">
        <v>-0.11850244112782515</v>
      </c>
      <c r="AP46" s="30">
        <v>-0.1229214468041534</v>
      </c>
      <c r="AQ46" s="30">
        <v>-0.12294253472739347</v>
      </c>
      <c r="AR46" s="30">
        <v>-0.17920308543077867</v>
      </c>
      <c r="AS46" s="30">
        <v>-0.17843381590374652</v>
      </c>
      <c r="AT46" s="30">
        <v>-0.17836077051021715</v>
      </c>
    </row>
    <row r="47" spans="1:56">
      <c r="A47" s="16">
        <v>2023</v>
      </c>
      <c r="E47" s="86">
        <v>2406.09</v>
      </c>
      <c r="F47" s="86">
        <v>3477.91</v>
      </c>
      <c r="G47" s="86">
        <v>8765.3799999999992</v>
      </c>
      <c r="I47" s="16">
        <v>2023</v>
      </c>
      <c r="J47" s="16"/>
      <c r="T47" s="16">
        <v>2023</v>
      </c>
      <c r="U47" s="30"/>
      <c r="V47" s="30"/>
      <c r="Y47" s="16">
        <v>2023</v>
      </c>
      <c r="AD47" s="30">
        <v>-8.8585095986446816E-2</v>
      </c>
      <c r="AE47" s="30">
        <v>-0.13383059559109145</v>
      </c>
      <c r="AF47" s="30">
        <v>-0.14108715285003093</v>
      </c>
      <c r="AG47" s="30">
        <v>-0.14056724252660058</v>
      </c>
      <c r="AH47" s="30">
        <v>-0.14030680437532339</v>
      </c>
      <c r="AI47" s="30">
        <v>-0.13764534284509744</v>
      </c>
      <c r="AJ47" s="30">
        <v>-0.10648694741802578</v>
      </c>
      <c r="AK47" s="30">
        <v>-0.10678473996680571</v>
      </c>
      <c r="AL47" s="30">
        <v>-0.11202603837641734</v>
      </c>
      <c r="AM47" s="30">
        <v>-0.11469573665820976</v>
      </c>
      <c r="AN47" s="30">
        <v>-0.11858339055254363</v>
      </c>
      <c r="AO47" s="30">
        <v>-0.11846063296211407</v>
      </c>
      <c r="AP47" s="30">
        <v>-0.12289165640957311</v>
      </c>
      <c r="AQ47" s="30">
        <v>-0.12291253782573963</v>
      </c>
      <c r="AR47" s="30">
        <v>-0.12177599388171567</v>
      </c>
      <c r="AS47" s="30">
        <v>-0.12414677230280634</v>
      </c>
      <c r="AT47" s="30">
        <v>-0.12345507063935737</v>
      </c>
    </row>
    <row r="48" spans="1:56">
      <c r="T48" s="30">
        <f>MIN(U3:U46)</f>
        <v>6.0778434272117279E-2</v>
      </c>
      <c r="U48" s="30" t="e">
        <f>MIN(V3:V46)</f>
        <v>#VALUE!</v>
      </c>
      <c r="V48" s="30">
        <f>MIN(W3:W46)</f>
        <v>-0.5032418386554266</v>
      </c>
      <c r="W48" s="30" t="e">
        <f>MIN(X3:X46)</f>
        <v>#VALUE!</v>
      </c>
      <c r="X48" s="30"/>
      <c r="Y48" s="30"/>
      <c r="Z48" s="30"/>
      <c r="AA48" s="30"/>
      <c r="AB48" s="30"/>
      <c r="AC48" s="30">
        <f>MIN(AD3:AD46)</f>
        <v>-0.10576966521227349</v>
      </c>
      <c r="AD48" s="30">
        <f>MIN(AE3:AE46)</f>
        <v>-0.13506147448372752</v>
      </c>
      <c r="AE48" s="30">
        <f>MIN(AF3:AF46)</f>
        <v>-0.14253904372671911</v>
      </c>
      <c r="AF48" s="30">
        <f>MIN(AG3:AG46)</f>
        <v>-0.14249438557703942</v>
      </c>
      <c r="AG48" s="30">
        <f>MIN(AH3:AH46)</f>
        <v>-0.14219405864973189</v>
      </c>
      <c r="AH48" s="30">
        <f>MIN(AI3:AI46)</f>
        <v>-0.14090135789905367</v>
      </c>
      <c r="AI48" s="30">
        <f>MIN(AJ3:AJ46)</f>
        <v>-0.12836650546265149</v>
      </c>
      <c r="AJ48" s="30">
        <f>MIN(AK3:AK46)</f>
        <v>-0.12856288843970465</v>
      </c>
      <c r="AK48" s="30">
        <f>MIN(AL3:AL46)</f>
        <v>-0.13407145347911609</v>
      </c>
      <c r="AL48" s="30">
        <f>MIN(AM3:AM46)</f>
        <v>-0.13547848214503377</v>
      </c>
      <c r="AM48" s="30">
        <f>MIN(AN3:AN46)</f>
        <v>-0.13546146326761566</v>
      </c>
      <c r="AN48" s="30">
        <f>MIN(AO3:AO46)</f>
        <v>-0.13497446229449839</v>
      </c>
      <c r="AO48" s="30">
        <f>MIN(AP3:AP46)</f>
        <v>-0.13663112562788526</v>
      </c>
      <c r="AP48" s="30">
        <f>MIN(AQ3:AQ46)</f>
        <v>-0.13663112562788526</v>
      </c>
      <c r="AQ48" s="30">
        <f>MIN(AR3:AR46)</f>
        <v>-0.18162750628879143</v>
      </c>
      <c r="AR48" s="30">
        <f>MIN(AS3:AS46)</f>
        <v>-0.18081406519329735</v>
      </c>
      <c r="AS48" s="30">
        <f>MIN(AT3:AT46)</f>
        <v>-0.18073349913174808</v>
      </c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</row>
    <row r="49" spans="1:45">
      <c r="T49" s="30">
        <f>MAX(U3:U46)</f>
        <v>0.41000955424629332</v>
      </c>
      <c r="U49" s="30" t="e">
        <f>MAX(V3:V46)</f>
        <v>#VALUE!</v>
      </c>
      <c r="V49" s="30">
        <f>MAX(W3:W46)</f>
        <v>1.2812008584090933</v>
      </c>
      <c r="W49" s="30" t="e">
        <f>MAX(X3:X46)</f>
        <v>#VALUE!</v>
      </c>
      <c r="X49" s="30"/>
      <c r="Y49" s="30">
        <f>AVERAGE(Z36:AA46)</f>
        <v>0.17401036525384828</v>
      </c>
      <c r="AA49" s="30">
        <f>AVERAGE(AB46:AC46)</f>
        <v>-0.17093692565094698</v>
      </c>
      <c r="AC49">
        <f>AVERAGE(Z30:AJ46)</f>
        <v>-7.585890909461579E-2</v>
      </c>
      <c r="AD49" s="30">
        <f>MAX(AE3:AE46)</f>
        <v>-7.4140958650835143E-2</v>
      </c>
      <c r="AE49" s="30">
        <f>MAX(AF3:AF46)</f>
        <v>-7.4140958650835143E-2</v>
      </c>
      <c r="AF49" s="30">
        <f>MAX(AG3:AG46)</f>
        <v>-7.4140958650835143E-2</v>
      </c>
      <c r="AG49" s="30">
        <f>MAX(AH3:AH46)</f>
        <v>-7.4140958650835143E-2</v>
      </c>
      <c r="AH49" s="30">
        <f>MAX(AI3:AI46)</f>
        <v>-7.7580813201327814E-2</v>
      </c>
      <c r="AI49" s="30">
        <f>MAX(AJ3:AJ46)</f>
        <v>-5.7246418256284182E-2</v>
      </c>
      <c r="AJ49" s="30">
        <f>MAX(AK3:AK46)</f>
        <v>-5.0478840443021311E-2</v>
      </c>
      <c r="AK49" s="30">
        <f>MAX(AL3:AL46)</f>
        <v>-5.0478840443021311E-2</v>
      </c>
      <c r="AL49" s="30">
        <f>MAX(AM3:AM46)</f>
        <v>-5.1411416846122715E-2</v>
      </c>
      <c r="AM49" s="30">
        <f>MAX(AN3:AN46)</f>
        <v>-5.1798649773829974E-2</v>
      </c>
      <c r="AN49" s="30">
        <f>MAX(AO3:AO46)</f>
        <v>-5.1798649773829974E-2</v>
      </c>
      <c r="AO49" s="30">
        <f>MAX(AP3:AP46)</f>
        <v>-5.5023414681806826E-2</v>
      </c>
      <c r="AP49" s="30">
        <f>MAX(AQ3:AQ46)</f>
        <v>-5.5023414681806826E-2</v>
      </c>
      <c r="AQ49" s="30">
        <f>MAX(AR3:AR46)</f>
        <v>-5.1932932490386663E-2</v>
      </c>
      <c r="AR49" s="30">
        <f>MAX(AS3:AS46)</f>
        <v>-5.1932932490386663E-2</v>
      </c>
      <c r="AS49" s="30">
        <f>MAX(AT3:AT46)</f>
        <v>-5.1932932490386663E-2</v>
      </c>
    </row>
    <row r="50" spans="1:45">
      <c r="B50" t="s">
        <v>293</v>
      </c>
      <c r="E50" t="s">
        <v>299</v>
      </c>
      <c r="J50" t="s">
        <v>301</v>
      </c>
      <c r="K50" t="s">
        <v>300</v>
      </c>
      <c r="L50" t="s">
        <v>295</v>
      </c>
      <c r="T50" s="30"/>
      <c r="U50" s="30"/>
      <c r="Z50" s="60"/>
      <c r="AA50" s="60" t="s">
        <v>1042</v>
      </c>
      <c r="AB50" s="60"/>
      <c r="AC50" s="60" t="s">
        <v>1043</v>
      </c>
    </row>
    <row r="51" spans="1:45">
      <c r="T51" s="30">
        <f>AVERAGE(U34:U46)</f>
        <v>0.20647135293314392</v>
      </c>
      <c r="U51" s="30">
        <f>AVERAGE(V34:V46)</f>
        <v>0.25294871372822442</v>
      </c>
      <c r="V51" s="30">
        <f>AVERAGE(W34:W46)</f>
        <v>-4.6486275172093298E-2</v>
      </c>
      <c r="W51" s="30">
        <f>AVERAGE(X34:X46)</f>
        <v>-0.2108285404869171</v>
      </c>
      <c r="X51" s="30"/>
      <c r="Y51" s="30"/>
      <c r="Z51" s="60" t="s">
        <v>1044</v>
      </c>
      <c r="AA51" s="32" cm="1">
        <f t="array" ref="AA51">AVERAGE(IF(ISBLANK(Z4:AC47),"",Z4:AC47))</f>
        <v>4.0409861467021316E-2</v>
      </c>
      <c r="AB51" s="60"/>
      <c r="AC51" s="172" cm="1">
        <f t="array" ref="AC51">AVERAGE(IF(ISBLANK(Z34:AC47),"",Z34:AC47))</f>
        <v>4.0409861467021316E-2</v>
      </c>
    </row>
    <row r="52" spans="1:45">
      <c r="T52" s="30"/>
      <c r="U52" s="30"/>
      <c r="Z52" s="60" t="s">
        <v>1045</v>
      </c>
      <c r="AA52" s="32" cm="1">
        <f t="array" ref="AA52">MEDIAN(IF(ISBLANK(Z4:AC47),"",Z4:AC47))</f>
        <v>4.5725114875646677E-2</v>
      </c>
      <c r="AB52" s="60"/>
      <c r="AC52" s="172" cm="1">
        <f t="array" ref="AC52">MEDIAN(IF(ISBLANK(Z34:AC47),"",Z34:AC47))</f>
        <v>4.5725114875646677E-2</v>
      </c>
    </row>
    <row r="53" spans="1:45">
      <c r="A53" t="s">
        <v>302</v>
      </c>
      <c r="Z53" s="60" t="s">
        <v>1046</v>
      </c>
      <c r="AA53" s="32" cm="1">
        <f t="array" ref="AA53">STDEV(IF(ISBLANK(Z4:AC47),"",Z4:AC47))</f>
        <v>0.27391442123135928</v>
      </c>
      <c r="AB53" s="60"/>
      <c r="AC53" s="172" cm="1">
        <f t="array" ref="AC53">STDEV(IF(ISBLANK(Z34:AC47),"",Z34:AC47))</f>
        <v>0.27391442123135928</v>
      </c>
    </row>
    <row r="54" spans="1:45">
      <c r="Z54" s="60" t="s">
        <v>1047</v>
      </c>
      <c r="AA54" s="32" cm="1">
        <f t="array" ref="AA54">MIN(IF(ISBLANK(Z4:AC47),"",Z4:AC47))</f>
        <v>-0.29448035431318398</v>
      </c>
      <c r="AB54" s="60"/>
      <c r="AC54" s="172" cm="1">
        <f t="array" ref="AC54">MIN(IF(ISBLANK(Z34:AC47),"",Z34:AC47))</f>
        <v>-0.29448035431318398</v>
      </c>
    </row>
    <row r="55" spans="1:45">
      <c r="A55" t="s">
        <v>303</v>
      </c>
      <c r="C55" t="s">
        <v>304</v>
      </c>
      <c r="E55" t="s">
        <v>312</v>
      </c>
      <c r="F55" t="s">
        <v>313</v>
      </c>
      <c r="J55" t="s">
        <v>314</v>
      </c>
      <c r="Z55" s="60" t="s">
        <v>1048</v>
      </c>
      <c r="AA55" s="32" cm="1">
        <f t="array" ref="AA55">MAX(IF(ISBLANK(Z4:AC47),"",Z4:AC47))</f>
        <v>1.3349110966585136</v>
      </c>
      <c r="AB55" s="60"/>
      <c r="AC55" s="172" cm="1">
        <f t="array" ref="AC55">MAX(IF(ISBLANK(Z34:AC47),"",Z34:AC47))</f>
        <v>1.3349110966585136</v>
      </c>
    </row>
    <row r="56" spans="1:45">
      <c r="A56" t="s">
        <v>305</v>
      </c>
      <c r="C56">
        <v>1980</v>
      </c>
      <c r="E56">
        <v>414</v>
      </c>
      <c r="F56">
        <v>780</v>
      </c>
      <c r="G56" s="88">
        <f t="shared" ref="G56:G64" si="4">E56*$K$71/$K$64</f>
        <v>920.2483638743455</v>
      </c>
      <c r="H56" s="88">
        <f t="shared" ref="H56:H64" si="5">F56*$K$71/$K$64</f>
        <v>1733.8012652705061</v>
      </c>
      <c r="J56" s="66">
        <v>29221</v>
      </c>
      <c r="K56" s="67">
        <v>39.371000000000002</v>
      </c>
    </row>
    <row r="57" spans="1:45">
      <c r="C57">
        <v>1981</v>
      </c>
      <c r="E57">
        <v>414</v>
      </c>
      <c r="F57">
        <v>780</v>
      </c>
      <c r="G57" s="88">
        <f t="shared" si="4"/>
        <v>920.2483638743455</v>
      </c>
      <c r="H57" s="88">
        <f t="shared" si="5"/>
        <v>1733.8012652705061</v>
      </c>
      <c r="J57" s="66">
        <v>29587</v>
      </c>
      <c r="K57" s="67">
        <v>43.097000000000001</v>
      </c>
      <c r="Z57" s="60"/>
      <c r="AA57" s="60" t="s">
        <v>1042</v>
      </c>
      <c r="AB57" s="60"/>
      <c r="AC57" s="60" t="s">
        <v>1043</v>
      </c>
    </row>
    <row r="58" spans="1:45">
      <c r="C58">
        <v>1982</v>
      </c>
      <c r="E58">
        <v>414</v>
      </c>
      <c r="F58">
        <v>780</v>
      </c>
      <c r="G58" s="88">
        <f t="shared" si="4"/>
        <v>920.2483638743455</v>
      </c>
      <c r="H58" s="88">
        <f t="shared" si="5"/>
        <v>1733.8012652705061</v>
      </c>
      <c r="J58" s="66">
        <v>29952</v>
      </c>
      <c r="K58" s="67">
        <v>45.759</v>
      </c>
      <c r="Z58" s="60" t="s">
        <v>1044</v>
      </c>
      <c r="AA58" s="32" cm="1">
        <f t="array" ref="AA58">AVERAGE(IF(ISBLANK(AB4:AC47),"",AB4:AC47))</f>
        <v>-7.8735037671891744E-2</v>
      </c>
      <c r="AB58" s="60"/>
      <c r="AC58" s="172" cm="1">
        <f t="array" ref="AC58">AVERAGE(IF(ISBLANK(AB34:AC47),"",AB34:AC47))</f>
        <v>-7.8735037671891744E-2</v>
      </c>
    </row>
    <row r="59" spans="1:45">
      <c r="C59">
        <v>1983</v>
      </c>
      <c r="E59">
        <v>414</v>
      </c>
      <c r="F59">
        <v>780</v>
      </c>
      <c r="G59" s="88">
        <f t="shared" si="4"/>
        <v>920.2483638743455</v>
      </c>
      <c r="H59" s="88">
        <f t="shared" si="5"/>
        <v>1733.8012652705061</v>
      </c>
      <c r="J59" s="66">
        <v>30317</v>
      </c>
      <c r="K59" s="67">
        <v>47.552</v>
      </c>
      <c r="Z59" s="60" t="s">
        <v>1045</v>
      </c>
      <c r="AA59" s="32" cm="1">
        <f t="array" ref="AA59">MEDIAN(IF(ISBLANK(AB4:AC47),"",AB4:AC47))</f>
        <v>-0.17134286411641708</v>
      </c>
      <c r="AB59" s="60"/>
      <c r="AC59" s="172" cm="1">
        <f t="array" ref="AC59">MEDIAN(IF(ISBLANK(AB34:AC47),"",AB34:AC47))</f>
        <v>-0.17134286411641708</v>
      </c>
    </row>
    <row r="60" spans="1:45">
      <c r="A60" t="s">
        <v>306</v>
      </c>
      <c r="C60" t="s">
        <v>309</v>
      </c>
      <c r="E60">
        <v>2500</v>
      </c>
      <c r="F60">
        <v>3000</v>
      </c>
      <c r="G60" s="88">
        <f t="shared" si="4"/>
        <v>5557.055337405468</v>
      </c>
      <c r="H60" s="88">
        <f t="shared" si="5"/>
        <v>6668.4664048865616</v>
      </c>
      <c r="J60" s="66">
        <v>30682</v>
      </c>
      <c r="K60" s="67">
        <v>49.267000000000003</v>
      </c>
      <c r="Z60" s="60" t="s">
        <v>1046</v>
      </c>
      <c r="AA60" s="32" cm="1">
        <f t="array" ref="AA60">STDEV(IF(ISBLANK(AB4:AC47),"",AB4:AC47))</f>
        <v>0.33382963455098985</v>
      </c>
      <c r="AB60" s="60"/>
      <c r="AC60" s="172" cm="1">
        <f t="array" ref="AC60">STDEV(IF(ISBLANK(AB34:AC47),"",AB34:AC47))</f>
        <v>0.33382963455098985</v>
      </c>
    </row>
    <row r="61" spans="1:45">
      <c r="C61">
        <v>85</v>
      </c>
      <c r="E61">
        <v>2500</v>
      </c>
      <c r="F61">
        <v>3000</v>
      </c>
      <c r="G61" s="88">
        <f t="shared" si="4"/>
        <v>5557.055337405468</v>
      </c>
      <c r="H61" s="88">
        <f t="shared" si="5"/>
        <v>6668.4664048865616</v>
      </c>
      <c r="J61" s="66">
        <v>31048</v>
      </c>
      <c r="K61" s="67">
        <v>50.826000000000001</v>
      </c>
      <c r="Z61" s="60" t="s">
        <v>1047</v>
      </c>
      <c r="AA61" s="32" cm="1">
        <f t="array" ref="AA61">MIN(IF(ISBLANK(AB4:AC47),"",AB4:AC47))</f>
        <v>-0.29448035431318398</v>
      </c>
      <c r="AB61" s="60"/>
      <c r="AC61" s="172" cm="1">
        <f t="array" ref="AC61">MIN(IF(ISBLANK(AB34:AC47),"",AB34:AC47))</f>
        <v>-0.29448035431318398</v>
      </c>
    </row>
    <row r="62" spans="1:45">
      <c r="C62">
        <v>86</v>
      </c>
      <c r="E62">
        <v>2500</v>
      </c>
      <c r="F62">
        <v>3000</v>
      </c>
      <c r="G62" s="88">
        <f t="shared" si="4"/>
        <v>5557.055337405468</v>
      </c>
      <c r="H62" s="88">
        <f t="shared" si="5"/>
        <v>6668.4664048865616</v>
      </c>
      <c r="J62" s="66">
        <v>31413</v>
      </c>
      <c r="K62" s="67">
        <v>51.848999999999997</v>
      </c>
      <c r="Z62" s="60" t="s">
        <v>1048</v>
      </c>
      <c r="AA62" s="32" cm="1">
        <f t="array" ref="AA62">MAX(IF(ISBLANK(AB4:AC47),"",AB4:AC47))</f>
        <v>1.3349110966585136</v>
      </c>
      <c r="AB62" s="60"/>
      <c r="AC62" s="172" cm="1">
        <f t="array" ref="AC62">MAX(IF(ISBLANK(AB34:AC47),"",AB34:AC47))</f>
        <v>1.3349110966585136</v>
      </c>
    </row>
    <row r="63" spans="1:45">
      <c r="C63">
        <v>87</v>
      </c>
      <c r="E63">
        <v>2500</v>
      </c>
      <c r="F63">
        <v>3000</v>
      </c>
      <c r="G63" s="88">
        <f t="shared" si="4"/>
        <v>5557.055337405468</v>
      </c>
      <c r="H63" s="88">
        <f t="shared" si="5"/>
        <v>6668.4664048865616</v>
      </c>
      <c r="J63" s="66">
        <v>31778</v>
      </c>
      <c r="K63" s="67">
        <v>53.134</v>
      </c>
    </row>
    <row r="64" spans="1:45">
      <c r="C64">
        <v>88</v>
      </c>
      <c r="E64">
        <v>2500</v>
      </c>
      <c r="F64">
        <v>3000</v>
      </c>
      <c r="G64" s="88">
        <f t="shared" si="4"/>
        <v>5557.055337405468</v>
      </c>
      <c r="H64" s="88">
        <f t="shared" si="5"/>
        <v>6668.4664048865616</v>
      </c>
      <c r="J64" s="66">
        <v>32143</v>
      </c>
      <c r="K64" s="67">
        <v>55.008000000000003</v>
      </c>
    </row>
    <row r="65" spans="1:29">
      <c r="A65" t="s">
        <v>307</v>
      </c>
      <c r="C65" t="s">
        <v>310</v>
      </c>
      <c r="E65">
        <v>1900</v>
      </c>
      <c r="F65">
        <v>2700</v>
      </c>
      <c r="G65" s="88">
        <f>E65*$K$71/$K$64</f>
        <v>4223.3620564281555</v>
      </c>
      <c r="H65" s="88">
        <f>F65*$K$71/$K$64</f>
        <v>6001.6197643979049</v>
      </c>
      <c r="J65" s="66">
        <v>32509</v>
      </c>
      <c r="K65" s="67">
        <v>57.164999999999999</v>
      </c>
      <c r="Z65" s="60"/>
      <c r="AA65" s="60" t="s">
        <v>1042</v>
      </c>
      <c r="AB65" s="60"/>
      <c r="AC65" s="60" t="s">
        <v>1043</v>
      </c>
    </row>
    <row r="66" spans="1:29">
      <c r="C66">
        <v>86</v>
      </c>
      <c r="E66">
        <v>1900</v>
      </c>
      <c r="F66">
        <v>2700</v>
      </c>
      <c r="G66" s="88">
        <f t="shared" ref="G66:G74" si="6">E66*$K$71/$K$64</f>
        <v>4223.3620564281555</v>
      </c>
      <c r="H66" s="88">
        <f t="shared" ref="H66:H74" si="7">F66*$K$71/$K$64</f>
        <v>6001.6197643979049</v>
      </c>
      <c r="J66" s="66">
        <v>32874</v>
      </c>
      <c r="K66" s="67">
        <v>59.305</v>
      </c>
      <c r="Z66" s="60" t="s">
        <v>1044</v>
      </c>
      <c r="AA66" s="32" cm="1">
        <f t="array" ref="AA66">AVERAGE(IF(ISBLANK(Z4:AA47),"",Z4:AA47))</f>
        <v>0.15955476060593443</v>
      </c>
      <c r="AB66" s="60"/>
      <c r="AC66" s="172" cm="1">
        <f t="array" ref="AC66">AVERAGE(IF(ISBLANK(Z34:AA47),"",Z34:AA47))</f>
        <v>0.15955476060593443</v>
      </c>
    </row>
    <row r="67" spans="1:29">
      <c r="C67">
        <v>87</v>
      </c>
      <c r="E67">
        <v>1900</v>
      </c>
      <c r="F67">
        <v>2700</v>
      </c>
      <c r="G67" s="88">
        <f t="shared" si="6"/>
        <v>4223.3620564281555</v>
      </c>
      <c r="H67" s="88">
        <f t="shared" si="7"/>
        <v>6001.6197643979049</v>
      </c>
      <c r="J67" s="66">
        <v>33239</v>
      </c>
      <c r="K67" s="67">
        <v>61.31</v>
      </c>
      <c r="Z67" s="60" t="s">
        <v>1045</v>
      </c>
      <c r="AA67" s="32" cm="1">
        <f t="array" ref="AA67">MEDIAN(IF(ISBLANK(Z4:AA47),"",Z4:AA47))</f>
        <v>0.13749463755404867</v>
      </c>
      <c r="AB67" s="60"/>
      <c r="AC67" s="172" cm="1">
        <f t="array" ref="AC67">MEDIAN(IF(ISBLANK(Z34:AA47),"",Z34:AA47))</f>
        <v>0.13749463755404867</v>
      </c>
    </row>
    <row r="68" spans="1:29">
      <c r="C68">
        <v>88</v>
      </c>
      <c r="E68">
        <v>1900</v>
      </c>
      <c r="F68">
        <v>2700</v>
      </c>
      <c r="G68" s="88">
        <f t="shared" si="6"/>
        <v>4223.3620564281555</v>
      </c>
      <c r="H68" s="88">
        <f t="shared" si="7"/>
        <v>6001.6197643979049</v>
      </c>
      <c r="J68" s="66">
        <v>33604</v>
      </c>
      <c r="K68" s="67">
        <v>62.707000000000001</v>
      </c>
      <c r="Z68" s="60" t="s">
        <v>1046</v>
      </c>
      <c r="AA68" s="32" cm="1">
        <f t="array" ref="AA68">STDEV(IF(ISBLANK(Z4:AA47),"",Z4:AA47))</f>
        <v>0.11110758252034347</v>
      </c>
      <c r="AB68" s="60"/>
      <c r="AC68" s="172" cm="1">
        <f t="array" ref="AC68">STDEV(IF(ISBLANK(Z34:AA47),"",Z34:AA47))</f>
        <v>0.11110758252034347</v>
      </c>
    </row>
    <row r="69" spans="1:29">
      <c r="A69" t="s">
        <v>308</v>
      </c>
      <c r="C69" t="s">
        <v>311</v>
      </c>
      <c r="E69">
        <v>3030</v>
      </c>
      <c r="F69">
        <v>4000</v>
      </c>
      <c r="G69" s="88">
        <f t="shared" si="6"/>
        <v>6735.1510689354272</v>
      </c>
      <c r="H69" s="88">
        <f t="shared" si="7"/>
        <v>8891.2885398487488</v>
      </c>
      <c r="J69" s="66">
        <v>33970</v>
      </c>
      <c r="K69" s="67">
        <v>64.194000000000003</v>
      </c>
      <c r="Z69" s="60" t="s">
        <v>1047</v>
      </c>
      <c r="AA69" s="32" cm="1">
        <f t="array" ref="AA69">MIN(IF(ISBLANK(Z4:AA47),"",Z4:AA47))</f>
        <v>-2.748657176321867E-2</v>
      </c>
      <c r="AB69" s="60"/>
      <c r="AC69" s="172" cm="1">
        <f t="array" ref="AC69">MIN(IF(ISBLANK(Z34:AA47),"",Z34:AA47))</f>
        <v>-2.748657176321867E-2</v>
      </c>
    </row>
    <row r="70" spans="1:29">
      <c r="C70">
        <v>88</v>
      </c>
      <c r="E70">
        <v>3030</v>
      </c>
      <c r="F70">
        <v>4000</v>
      </c>
      <c r="G70" s="88">
        <f t="shared" si="6"/>
        <v>6735.1510689354272</v>
      </c>
      <c r="H70" s="88">
        <f t="shared" si="7"/>
        <v>8891.2885398487488</v>
      </c>
      <c r="J70" s="66">
        <v>44562</v>
      </c>
      <c r="K70" s="67">
        <v>117.973</v>
      </c>
      <c r="Z70" s="60" t="s">
        <v>1048</v>
      </c>
      <c r="AA70" s="32" cm="1">
        <f t="array" ref="AA70">MAX(IF(ISBLANK(Z4:AA47),"",Z4:AA47))</f>
        <v>0.45398648228735228</v>
      </c>
      <c r="AB70" s="60"/>
      <c r="AC70" s="172" cm="1">
        <f t="array" ref="AC70">MAX(IF(ISBLANK(Z34:AA47),"",Z34:AA47))</f>
        <v>0.45398648228735228</v>
      </c>
    </row>
    <row r="71" spans="1:29">
      <c r="C71">
        <v>89</v>
      </c>
      <c r="E71">
        <v>3030</v>
      </c>
      <c r="F71">
        <v>4000</v>
      </c>
      <c r="G71" s="88">
        <f t="shared" si="6"/>
        <v>6735.1510689354272</v>
      </c>
      <c r="H71" s="88">
        <f t="shared" si="7"/>
        <v>8891.2885398487488</v>
      </c>
      <c r="J71" s="66">
        <v>44927</v>
      </c>
      <c r="K71" s="67">
        <v>122.273</v>
      </c>
    </row>
    <row r="72" spans="1:29">
      <c r="C72">
        <v>90</v>
      </c>
      <c r="E72">
        <v>3030</v>
      </c>
      <c r="F72">
        <v>4000</v>
      </c>
      <c r="G72" s="88">
        <f t="shared" si="6"/>
        <v>6735.1510689354272</v>
      </c>
      <c r="H72" s="88">
        <f t="shared" si="7"/>
        <v>8891.2885398487488</v>
      </c>
    </row>
    <row r="73" spans="1:29">
      <c r="C73">
        <v>91</v>
      </c>
      <c r="E73">
        <v>3030</v>
      </c>
      <c r="F73">
        <v>4000</v>
      </c>
      <c r="G73" s="88">
        <f t="shared" si="6"/>
        <v>6735.1510689354272</v>
      </c>
      <c r="H73" s="88">
        <f t="shared" si="7"/>
        <v>8891.2885398487488</v>
      </c>
      <c r="J73" s="66">
        <v>36526</v>
      </c>
      <c r="K73" s="67">
        <v>72.721999999999994</v>
      </c>
    </row>
    <row r="74" spans="1:29">
      <c r="C74">
        <v>92</v>
      </c>
      <c r="E74">
        <v>3030</v>
      </c>
      <c r="F74">
        <v>4000</v>
      </c>
      <c r="G74" s="88">
        <f t="shared" si="6"/>
        <v>6735.1510689354272</v>
      </c>
      <c r="H74" s="88">
        <f t="shared" si="7"/>
        <v>8891.2885398487488</v>
      </c>
      <c r="J74" s="66">
        <v>35796</v>
      </c>
      <c r="K74" s="67">
        <v>70.119</v>
      </c>
    </row>
    <row r="75" spans="1:29">
      <c r="C75">
        <v>93</v>
      </c>
      <c r="E75">
        <v>3030</v>
      </c>
      <c r="F75">
        <v>4000</v>
      </c>
      <c r="G75" s="88">
        <f>E75*$K$71/$K$64</f>
        <v>6735.1510689354272</v>
      </c>
      <c r="H75" s="88">
        <f>F75*$K$71/$K$64</f>
        <v>8891.2885398487488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E0C8-EA9F-1746-B056-AA42ED139A99}">
  <dimension ref="A46:CT174"/>
  <sheetViews>
    <sheetView tabSelected="1" topLeftCell="A45" workbookViewId="0">
      <selection activeCell="P47" sqref="P47"/>
    </sheetView>
  </sheetViews>
  <sheetFormatPr baseColWidth="10" defaultRowHeight="16"/>
  <cols>
    <col min="2" max="2" width="42.83203125" customWidth="1"/>
    <col min="3" max="3" width="22" customWidth="1"/>
    <col min="4" max="4" width="15" customWidth="1"/>
    <col min="58" max="58" width="11.6640625" customWidth="1"/>
    <col min="67" max="67" width="16.1640625" customWidth="1"/>
  </cols>
  <sheetData>
    <row r="46" spans="1:98">
      <c r="F46">
        <f>104*104</f>
        <v>10816</v>
      </c>
      <c r="G46">
        <f>F46/2</f>
        <v>5408</v>
      </c>
      <c r="I46">
        <f>F46*44</f>
        <v>475904</v>
      </c>
      <c r="N46">
        <v>50464</v>
      </c>
      <c r="O46">
        <v>7896</v>
      </c>
      <c r="P46">
        <f>N46+O46</f>
        <v>58360</v>
      </c>
    </row>
    <row r="48" spans="1:98" ht="102">
      <c r="A48" s="14" t="s">
        <v>1</v>
      </c>
      <c r="B48" t="s">
        <v>361</v>
      </c>
      <c r="D48" s="90" t="s">
        <v>36</v>
      </c>
      <c r="E48" s="90" t="s">
        <v>36</v>
      </c>
      <c r="F48" s="90" t="s">
        <v>221</v>
      </c>
      <c r="G48" s="90" t="s">
        <v>342</v>
      </c>
      <c r="H48" s="90" t="s">
        <v>343</v>
      </c>
      <c r="I48" s="98" t="s">
        <v>353</v>
      </c>
      <c r="J48" s="98" t="s">
        <v>354</v>
      </c>
      <c r="K48" s="98" t="s">
        <v>355</v>
      </c>
      <c r="L48" s="93" t="s">
        <v>356</v>
      </c>
      <c r="M48" s="93" t="s">
        <v>357</v>
      </c>
      <c r="N48" s="93" t="s">
        <v>358</v>
      </c>
      <c r="O48" s="93" t="s">
        <v>359</v>
      </c>
      <c r="P48" s="93" t="s">
        <v>360</v>
      </c>
      <c r="Q48" s="9" t="s">
        <v>393</v>
      </c>
      <c r="R48" s="9" t="s">
        <v>394</v>
      </c>
      <c r="S48" s="9" t="s">
        <v>395</v>
      </c>
      <c r="T48" s="93"/>
      <c r="U48" s="90" t="s">
        <v>366</v>
      </c>
      <c r="V48" s="90" t="s">
        <v>367</v>
      </c>
      <c r="W48" s="90" t="s">
        <v>368</v>
      </c>
      <c r="X48" s="98" t="s">
        <v>369</v>
      </c>
      <c r="Y48" s="98" t="s">
        <v>370</v>
      </c>
      <c r="Z48" s="98" t="s">
        <v>371</v>
      </c>
      <c r="AA48" s="93" t="s">
        <v>372</v>
      </c>
      <c r="AB48" s="93" t="s">
        <v>373</v>
      </c>
      <c r="AC48" s="93" t="s">
        <v>374</v>
      </c>
      <c r="AD48" s="93" t="s">
        <v>375</v>
      </c>
      <c r="AE48" s="93" t="s">
        <v>376</v>
      </c>
      <c r="AF48" s="93" t="s">
        <v>377</v>
      </c>
      <c r="AG48" s="93"/>
      <c r="AH48" s="93"/>
      <c r="AI48" s="93"/>
      <c r="AJ48" s="90" t="s">
        <v>36</v>
      </c>
      <c r="AK48" s="90" t="s">
        <v>41</v>
      </c>
      <c r="AL48" s="14" t="s">
        <v>1</v>
      </c>
      <c r="AM48" s="90" t="s">
        <v>366</v>
      </c>
      <c r="AN48" s="90" t="s">
        <v>367</v>
      </c>
      <c r="AO48" s="90" t="s">
        <v>368</v>
      </c>
      <c r="AP48" s="98" t="s">
        <v>369</v>
      </c>
      <c r="AQ48" s="98" t="s">
        <v>370</v>
      </c>
      <c r="AR48" s="98" t="s">
        <v>371</v>
      </c>
      <c r="AS48" s="93" t="s">
        <v>372</v>
      </c>
      <c r="AT48" s="93" t="s">
        <v>373</v>
      </c>
      <c r="AU48" s="93" t="s">
        <v>374</v>
      </c>
      <c r="AV48" s="93" t="s">
        <v>375</v>
      </c>
      <c r="AW48" s="93" t="s">
        <v>376</v>
      </c>
      <c r="AX48" s="93" t="s">
        <v>377</v>
      </c>
      <c r="AY48" s="14" t="s">
        <v>1</v>
      </c>
      <c r="AZ48" s="90" t="s">
        <v>366</v>
      </c>
      <c r="BA48" s="90" t="s">
        <v>367</v>
      </c>
      <c r="BB48" s="174" t="s">
        <v>368</v>
      </c>
      <c r="BC48" s="175" t="s">
        <v>369</v>
      </c>
      <c r="BD48" s="98" t="s">
        <v>370</v>
      </c>
      <c r="BE48" s="98" t="s">
        <v>371</v>
      </c>
      <c r="BF48" s="176" t="s">
        <v>372</v>
      </c>
      <c r="BG48" s="93" t="s">
        <v>373</v>
      </c>
      <c r="BH48" s="93" t="s">
        <v>374</v>
      </c>
      <c r="BI48" s="176" t="s">
        <v>375</v>
      </c>
      <c r="BJ48" s="93" t="s">
        <v>376</v>
      </c>
      <c r="BK48" s="93" t="s">
        <v>377</v>
      </c>
      <c r="BL48" s="14" t="s">
        <v>1</v>
      </c>
      <c r="BM48" s="90" t="s">
        <v>366</v>
      </c>
      <c r="BN48" s="98" t="s">
        <v>370</v>
      </c>
      <c r="BO48" s="93" t="s">
        <v>373</v>
      </c>
      <c r="BP48" s="100" t="s">
        <v>380</v>
      </c>
      <c r="BQ48" s="100" t="s">
        <v>381</v>
      </c>
      <c r="BR48" s="100" t="s">
        <v>382</v>
      </c>
      <c r="BS48" s="100" t="s">
        <v>383</v>
      </c>
      <c r="BT48" s="100" t="s">
        <v>384</v>
      </c>
      <c r="BU48" s="100" t="s">
        <v>385</v>
      </c>
      <c r="BV48" s="100" t="s">
        <v>386</v>
      </c>
      <c r="BW48" s="100" t="s">
        <v>386</v>
      </c>
      <c r="BX48" s="100" t="s">
        <v>387</v>
      </c>
      <c r="BY48" s="100" t="s">
        <v>388</v>
      </c>
      <c r="BZ48" s="100" t="s">
        <v>389</v>
      </c>
      <c r="CK48" s="30"/>
      <c r="CL48" s="30"/>
      <c r="CM48" s="30"/>
      <c r="CN48" s="30"/>
      <c r="CO48" s="30"/>
      <c r="CP48" s="30"/>
      <c r="CQ48" s="30"/>
      <c r="CR48" s="30"/>
      <c r="CS48" s="30"/>
      <c r="CT48" s="30"/>
    </row>
    <row r="49" spans="1:78">
      <c r="A49" s="14">
        <v>1979</v>
      </c>
      <c r="AK49">
        <v>462</v>
      </c>
      <c r="AL49" s="14">
        <v>1979</v>
      </c>
      <c r="AY49" s="14">
        <v>1979</v>
      </c>
      <c r="BB49" s="111"/>
      <c r="BC49" s="111"/>
      <c r="BF49" s="111"/>
      <c r="BI49" s="111"/>
      <c r="BL49" s="14">
        <v>1979</v>
      </c>
      <c r="BP49" s="101"/>
      <c r="BQ49" s="101"/>
      <c r="BR49" s="101"/>
      <c r="BS49" s="101"/>
      <c r="BT49" s="101"/>
      <c r="BU49" s="101">
        <v>-7.1502303577434256E-2</v>
      </c>
      <c r="BV49" s="101">
        <v>-7.1502303577434256E-2</v>
      </c>
      <c r="BW49" s="101">
        <v>-7.1502303577434256E-2</v>
      </c>
      <c r="BX49" s="101">
        <v>-6.0791910949405725E-2</v>
      </c>
      <c r="BY49" s="101">
        <v>-6.0791910949405725E-2</v>
      </c>
      <c r="BZ49" s="101">
        <v>-6.0791910949405725E-2</v>
      </c>
    </row>
    <row r="50" spans="1:78">
      <c r="A50" s="14">
        <v>1980</v>
      </c>
      <c r="B50">
        <v>1800</v>
      </c>
      <c r="C50">
        <f>B50*I74/I70</f>
        <v>2282.6085603758515</v>
      </c>
      <c r="D50">
        <v>462</v>
      </c>
      <c r="Q50">
        <f>$C$50</f>
        <v>2282.6085603758515</v>
      </c>
      <c r="U50">
        <f>$Q$50</f>
        <v>2282.6085603758515</v>
      </c>
      <c r="V50">
        <f t="shared" ref="V50:AF50" si="0">$Q$50</f>
        <v>2282.6085603758515</v>
      </c>
      <c r="W50">
        <f t="shared" si="0"/>
        <v>2282.6085603758515</v>
      </c>
      <c r="X50">
        <f t="shared" si="0"/>
        <v>2282.6085603758515</v>
      </c>
      <c r="Y50">
        <f t="shared" si="0"/>
        <v>2282.6085603758515</v>
      </c>
      <c r="Z50">
        <f t="shared" si="0"/>
        <v>2282.6085603758515</v>
      </c>
      <c r="AA50">
        <f t="shared" si="0"/>
        <v>2282.6085603758515</v>
      </c>
      <c r="AB50">
        <f t="shared" si="0"/>
        <v>2282.6085603758515</v>
      </c>
      <c r="AC50">
        <f t="shared" si="0"/>
        <v>2282.6085603758515</v>
      </c>
      <c r="AD50">
        <f t="shared" si="0"/>
        <v>2282.6085603758515</v>
      </c>
      <c r="AE50">
        <f t="shared" si="0"/>
        <v>2282.6085603758515</v>
      </c>
      <c r="AF50">
        <f t="shared" si="0"/>
        <v>2282.6085603758515</v>
      </c>
      <c r="AJ50">
        <v>462</v>
      </c>
      <c r="AK50">
        <f>AJ50*1000</f>
        <v>462000</v>
      </c>
      <c r="AL50" s="14">
        <v>1980</v>
      </c>
      <c r="AY50" s="14">
        <v>1980</v>
      </c>
      <c r="BB50" s="111"/>
      <c r="BC50" s="111"/>
      <c r="BF50" s="111"/>
      <c r="BI50" s="111"/>
      <c r="BL50" s="14">
        <v>1980</v>
      </c>
      <c r="BP50" s="101"/>
      <c r="BQ50" s="101"/>
      <c r="BR50" s="101"/>
      <c r="BS50" s="101">
        <v>-6.1319361058733923E-2</v>
      </c>
      <c r="BT50" s="101">
        <v>-6.1319361058733923E-2</v>
      </c>
      <c r="BU50" s="101">
        <v>-6.5950842153814304E-2</v>
      </c>
      <c r="BV50" s="101">
        <v>-6.5950842153814304E-2</v>
      </c>
      <c r="BW50" s="101">
        <v>-6.5950842153814304E-2</v>
      </c>
      <c r="BX50" s="101">
        <v>-6.3556903208061843E-2</v>
      </c>
      <c r="BY50" s="101">
        <v>-6.3556903208061843E-2</v>
      </c>
      <c r="BZ50" s="101">
        <v>-6.3556903208061843E-2</v>
      </c>
    </row>
    <row r="51" spans="1:78">
      <c r="A51" s="14">
        <v>1981</v>
      </c>
      <c r="D51">
        <v>470</v>
      </c>
      <c r="AK51">
        <f t="shared" ref="AK51:AK92" si="1">AJ51*1000</f>
        <v>0</v>
      </c>
      <c r="AL51" s="14">
        <v>1981</v>
      </c>
      <c r="AY51" s="14">
        <v>1981</v>
      </c>
      <c r="BB51" s="111"/>
      <c r="BC51" s="111"/>
      <c r="BF51" s="111"/>
      <c r="BI51" s="111"/>
      <c r="BL51" s="14">
        <v>1981</v>
      </c>
      <c r="BP51" s="101"/>
      <c r="BQ51" s="101"/>
      <c r="BR51" s="101"/>
      <c r="BS51" s="101">
        <v>-6.1319361058733923E-2</v>
      </c>
      <c r="BT51" s="101">
        <v>-7.0635191795087482E-2</v>
      </c>
      <c r="BU51" s="101">
        <v>-7.8417754226289493E-2</v>
      </c>
      <c r="BV51" s="101">
        <v>-7.8417754226289493E-2</v>
      </c>
      <c r="BW51" s="101">
        <v>-7.8417754226289493E-2</v>
      </c>
      <c r="BX51" s="101">
        <v>-7.3150548175465402E-2</v>
      </c>
      <c r="BY51" s="101">
        <v>-7.3150548175465402E-2</v>
      </c>
      <c r="BZ51" s="101">
        <v>-7.3150548175465402E-2</v>
      </c>
    </row>
    <row r="52" spans="1:78">
      <c r="A52" s="14">
        <v>1982</v>
      </c>
      <c r="D52">
        <v>490</v>
      </c>
      <c r="Q52">
        <f>$C$50</f>
        <v>2282.6085603758515</v>
      </c>
      <c r="AK52">
        <f t="shared" si="1"/>
        <v>0</v>
      </c>
      <c r="AL52" s="14">
        <v>1982</v>
      </c>
      <c r="AY52" s="14">
        <v>1982</v>
      </c>
      <c r="BB52" s="111"/>
      <c r="BC52" s="111"/>
      <c r="BF52" s="111"/>
      <c r="BI52" s="111"/>
      <c r="BL52" s="14">
        <v>1982</v>
      </c>
      <c r="BP52" s="101"/>
      <c r="BQ52" s="101">
        <v>-4.7375897614181928E-2</v>
      </c>
      <c r="BR52" s="101">
        <v>-4.7375897614181928E-2</v>
      </c>
      <c r="BS52" s="101">
        <v>-6.4347814497044409E-2</v>
      </c>
      <c r="BT52" s="101">
        <v>-7.3234946498729858E-2</v>
      </c>
      <c r="BU52" s="101">
        <v>-8.3284487289914111E-2</v>
      </c>
      <c r="BV52" s="101">
        <v>-8.3284487289914111E-2</v>
      </c>
      <c r="BW52" s="101">
        <v>-8.3284487289914111E-2</v>
      </c>
      <c r="BX52" s="101">
        <v>-8.0853856581730166E-2</v>
      </c>
      <c r="BY52" s="101">
        <v>-8.0853856581730166E-2</v>
      </c>
      <c r="BZ52" s="101">
        <v>-8.0853856581730166E-2</v>
      </c>
    </row>
    <row r="53" spans="1:78">
      <c r="A53" s="16">
        <v>1983</v>
      </c>
      <c r="D53">
        <v>500</v>
      </c>
      <c r="AK53">
        <f t="shared" si="1"/>
        <v>0</v>
      </c>
      <c r="AL53" s="16">
        <v>1983</v>
      </c>
      <c r="AY53" s="16">
        <v>1983</v>
      </c>
      <c r="BB53" s="111"/>
      <c r="BC53" s="111"/>
      <c r="BF53" s="111"/>
      <c r="BI53" s="111"/>
      <c r="BL53" s="16">
        <v>1983</v>
      </c>
      <c r="BP53" s="101"/>
      <c r="BQ53" s="101">
        <v>-5.3523563236923755E-2</v>
      </c>
      <c r="BR53" s="101">
        <v>-5.3523563236923755E-2</v>
      </c>
      <c r="BS53" s="101">
        <v>-6.5536286904059327E-2</v>
      </c>
      <c r="BT53" s="101">
        <v>-7.4850685634951453E-2</v>
      </c>
      <c r="BU53" s="101">
        <v>-8.2712010148930148E-2</v>
      </c>
      <c r="BV53" s="101">
        <v>-8.3569153553489706E-2</v>
      </c>
      <c r="BW53" s="101">
        <v>-8.3569153553489706E-2</v>
      </c>
      <c r="BX53" s="101">
        <v>-8.1605998880960096E-2</v>
      </c>
      <c r="BY53" s="101">
        <v>-8.1605998880960096E-2</v>
      </c>
      <c r="BZ53" s="101">
        <v>-8.1605998880960096E-2</v>
      </c>
    </row>
    <row r="54" spans="1:78">
      <c r="A54" s="16">
        <v>1984</v>
      </c>
      <c r="D54">
        <v>510</v>
      </c>
      <c r="AK54">
        <f t="shared" si="1"/>
        <v>0</v>
      </c>
      <c r="AL54" s="16">
        <v>1984</v>
      </c>
      <c r="AY54" s="16">
        <v>1984</v>
      </c>
      <c r="BB54" s="111"/>
      <c r="BC54" s="111"/>
      <c r="BF54" s="111"/>
      <c r="BI54" s="111"/>
      <c r="BL54" s="16">
        <v>1984</v>
      </c>
      <c r="BP54" s="101"/>
      <c r="BQ54" s="101">
        <v>-5.3523563236923755E-2</v>
      </c>
      <c r="BR54" s="101">
        <v>-5.3523563236923755E-2</v>
      </c>
      <c r="BS54" s="101">
        <v>-6.5536286904059327E-2</v>
      </c>
      <c r="BT54" s="101">
        <v>-7.4850685634951453E-2</v>
      </c>
      <c r="BU54" s="101">
        <v>-8.0212376654353656E-2</v>
      </c>
      <c r="BV54" s="101">
        <v>-8.155495323662143E-2</v>
      </c>
      <c r="BW54" s="101">
        <v>-8.1636830211599509E-2</v>
      </c>
      <c r="BX54" s="101">
        <v>-8.4727767101165585E-2</v>
      </c>
      <c r="BY54" s="101">
        <v>-8.4727767101165585E-2</v>
      </c>
      <c r="BZ54" s="101">
        <v>-8.4727767101165585E-2</v>
      </c>
    </row>
    <row r="55" spans="1:78">
      <c r="A55" s="16">
        <v>1985</v>
      </c>
      <c r="B55">
        <v>2800</v>
      </c>
      <c r="D55">
        <v>520</v>
      </c>
      <c r="AK55">
        <f t="shared" si="1"/>
        <v>0</v>
      </c>
      <c r="AL55" s="16">
        <v>1985</v>
      </c>
      <c r="AY55" s="16">
        <v>1985</v>
      </c>
      <c r="BB55" s="111"/>
      <c r="BC55" s="111"/>
      <c r="BF55" s="111"/>
      <c r="BI55" s="111"/>
      <c r="BL55" s="16">
        <v>1985</v>
      </c>
      <c r="BP55" s="101"/>
      <c r="BQ55" s="101">
        <v>-5.8824617727118889E-2</v>
      </c>
      <c r="BR55" s="101">
        <v>-5.8824617727118889E-2</v>
      </c>
      <c r="BS55" s="101">
        <v>-6.7775780843543743E-2</v>
      </c>
      <c r="BT55" s="101">
        <v>-7.8286209729004796E-2</v>
      </c>
      <c r="BU55" s="101">
        <v>-8.9911112822398165E-2</v>
      </c>
      <c r="BV55" s="101">
        <v>-9.0647029729272521E-2</v>
      </c>
      <c r="BW55" s="101">
        <v>-9.022629926070147E-2</v>
      </c>
      <c r="BX55" s="101">
        <v>-8.7855569263553424E-2</v>
      </c>
      <c r="BY55" s="101">
        <v>-8.7855569263553424E-2</v>
      </c>
      <c r="BZ55" s="101">
        <v>-8.7855569263553424E-2</v>
      </c>
    </row>
    <row r="56" spans="1:78">
      <c r="A56" s="16">
        <v>1986</v>
      </c>
      <c r="D56">
        <v>530</v>
      </c>
      <c r="AK56">
        <f t="shared" si="1"/>
        <v>0</v>
      </c>
      <c r="AL56" s="16">
        <v>1986</v>
      </c>
      <c r="AY56" s="16">
        <v>1986</v>
      </c>
      <c r="BB56" s="111"/>
      <c r="BC56" s="111"/>
      <c r="BF56" s="111"/>
      <c r="BI56" s="111"/>
      <c r="BL56" s="16">
        <v>1986</v>
      </c>
      <c r="BP56" s="101"/>
      <c r="BQ56" s="101">
        <v>-5.8824617727118889E-2</v>
      </c>
      <c r="BR56" s="101">
        <v>-5.8824617727118889E-2</v>
      </c>
      <c r="BS56" s="101">
        <v>-6.7775780843543743E-2</v>
      </c>
      <c r="BT56" s="101">
        <v>-7.8286209729004796E-2</v>
      </c>
      <c r="BU56" s="101">
        <v>-8.9274681190280925E-2</v>
      </c>
      <c r="BV56" s="101">
        <v>-8.9944079042956648E-2</v>
      </c>
      <c r="BW56" s="101">
        <v>-8.9604948691199948E-2</v>
      </c>
      <c r="BX56" s="101">
        <v>-9.0964404774618202E-2</v>
      </c>
      <c r="BY56" s="101">
        <v>-9.0964404774618202E-2</v>
      </c>
      <c r="BZ56" s="101">
        <v>-9.0964404774618202E-2</v>
      </c>
    </row>
    <row r="57" spans="1:78">
      <c r="A57" s="16">
        <v>1987</v>
      </c>
      <c r="D57">
        <v>540</v>
      </c>
      <c r="AK57">
        <f t="shared" si="1"/>
        <v>0</v>
      </c>
      <c r="AL57" s="16">
        <v>1987</v>
      </c>
      <c r="AY57" s="16">
        <v>1987</v>
      </c>
      <c r="BB57" s="111"/>
      <c r="BC57" s="111"/>
      <c r="BF57" s="111"/>
      <c r="BI57" s="111"/>
      <c r="BL57" s="16">
        <v>1987</v>
      </c>
      <c r="BP57" s="101"/>
      <c r="BQ57" s="101">
        <v>-6.2581961449099666E-2</v>
      </c>
      <c r="BR57" s="101">
        <v>-6.2581961449099666E-2</v>
      </c>
      <c r="BS57" s="101">
        <v>-6.9540370800500684E-2</v>
      </c>
      <c r="BT57" s="101">
        <v>-7.8677919838481158E-2</v>
      </c>
      <c r="BU57" s="101">
        <v>-9.0700158204575998E-2</v>
      </c>
      <c r="BV57" s="101">
        <v>-9.2807539291022034E-2</v>
      </c>
      <c r="BW57" s="101">
        <v>-9.2196725525083512E-2</v>
      </c>
      <c r="BX57" s="101">
        <v>-9.4395802862022982E-2</v>
      </c>
      <c r="BY57" s="101">
        <v>-9.4395802862022982E-2</v>
      </c>
      <c r="BZ57" s="101">
        <v>-9.4395802862022982E-2</v>
      </c>
    </row>
    <row r="58" spans="1:78">
      <c r="A58" s="16">
        <v>1988</v>
      </c>
      <c r="B58">
        <v>2250</v>
      </c>
      <c r="D58">
        <v>550</v>
      </c>
      <c r="AK58">
        <f t="shared" si="1"/>
        <v>0</v>
      </c>
      <c r="AL58" s="16">
        <v>1988</v>
      </c>
      <c r="AY58" s="16">
        <v>1988</v>
      </c>
      <c r="BB58" s="111"/>
      <c r="BC58" s="111"/>
      <c r="BF58" s="111"/>
      <c r="BI58" s="111"/>
      <c r="BL58" s="16">
        <v>1988</v>
      </c>
      <c r="BP58" s="101"/>
      <c r="BQ58" s="101">
        <v>-6.8604807388400468E-2</v>
      </c>
      <c r="BR58" s="101">
        <v>-6.8604807388400468E-2</v>
      </c>
      <c r="BS58" s="101">
        <v>-7.3044177403589816E-2</v>
      </c>
      <c r="BT58" s="101">
        <v>-8.5340378438918285E-2</v>
      </c>
      <c r="BU58" s="101">
        <v>-9.7443408268719667E-2</v>
      </c>
      <c r="BV58" s="101">
        <v>-0.10123411672244453</v>
      </c>
      <c r="BW58" s="101">
        <v>-0.10025724284709658</v>
      </c>
      <c r="BX58" s="101">
        <v>-9.8152885616484276E-2</v>
      </c>
      <c r="BY58" s="101">
        <v>-9.8152885616484276E-2</v>
      </c>
      <c r="BZ58" s="101">
        <v>-9.8152885616484276E-2</v>
      </c>
    </row>
    <row r="59" spans="1:78">
      <c r="A59" s="16">
        <v>1989</v>
      </c>
      <c r="D59">
        <v>560</v>
      </c>
      <c r="AK59">
        <f t="shared" si="1"/>
        <v>0</v>
      </c>
      <c r="AL59" s="16">
        <v>1989</v>
      </c>
      <c r="AY59" s="16">
        <v>1989</v>
      </c>
      <c r="BB59" s="111"/>
      <c r="BC59" s="111"/>
      <c r="BF59" s="111"/>
      <c r="BI59" s="111"/>
      <c r="BL59" s="16">
        <v>1989</v>
      </c>
      <c r="BP59" s="101"/>
      <c r="BQ59" s="101">
        <v>-8.4101258893162334E-2</v>
      </c>
      <c r="BR59" s="101">
        <v>-8.4101258893162334E-2</v>
      </c>
      <c r="BS59" s="101">
        <v>-8.4768126030814628E-2</v>
      </c>
      <c r="BT59" s="101">
        <v>-9.1575380748793012E-2</v>
      </c>
      <c r="BU59" s="101">
        <v>-0.10236921068154314</v>
      </c>
      <c r="BV59" s="101">
        <v>-0.10541109152204098</v>
      </c>
      <c r="BW59" s="101">
        <v>-0.10429266414787131</v>
      </c>
      <c r="BX59" s="101">
        <v>-0.10053325341138852</v>
      </c>
      <c r="BY59" s="101">
        <v>-0.10053325341138852</v>
      </c>
      <c r="BZ59" s="101">
        <v>-0.10053325341138852</v>
      </c>
    </row>
    <row r="60" spans="1:78">
      <c r="A60" s="16">
        <v>1990</v>
      </c>
      <c r="D60">
        <v>573.9</v>
      </c>
      <c r="AK60">
        <f t="shared" si="1"/>
        <v>0</v>
      </c>
      <c r="AL60" s="16">
        <v>1990</v>
      </c>
      <c r="AY60" s="16">
        <v>1990</v>
      </c>
      <c r="BB60" s="111"/>
      <c r="BC60" s="111"/>
      <c r="BF60" s="111"/>
      <c r="BI60" s="111"/>
      <c r="BL60" s="16">
        <v>1990</v>
      </c>
      <c r="BP60" s="101"/>
      <c r="BQ60" s="101">
        <v>-8.3692733813530817E-2</v>
      </c>
      <c r="BR60" s="101">
        <v>-8.3692733813530817E-2</v>
      </c>
      <c r="BS60" s="101">
        <v>-8.4363674144575018E-2</v>
      </c>
      <c r="BT60" s="101">
        <v>-9.4583310775755547E-2</v>
      </c>
      <c r="BU60" s="101">
        <v>-0.11219588119097312</v>
      </c>
      <c r="BV60" s="101">
        <v>-0.11974633227590048</v>
      </c>
      <c r="BW60" s="101">
        <v>-0.11788130268173036</v>
      </c>
      <c r="BX60" s="101">
        <v>-0.10726867597224699</v>
      </c>
      <c r="BY60" s="101">
        <v>-0.10726867597224699</v>
      </c>
      <c r="BZ60" s="101">
        <v>-0.10726867597224699</v>
      </c>
    </row>
    <row r="61" spans="1:78">
      <c r="A61" s="16">
        <v>1991</v>
      </c>
      <c r="D61">
        <v>579.29999999999995</v>
      </c>
      <c r="AK61">
        <f t="shared" si="1"/>
        <v>0</v>
      </c>
      <c r="AL61" s="16">
        <v>1991</v>
      </c>
      <c r="AY61" s="16">
        <v>1991</v>
      </c>
      <c r="BB61" s="111"/>
      <c r="BC61" s="111"/>
      <c r="BF61" s="111"/>
      <c r="BI61" s="111"/>
      <c r="BL61" s="16">
        <v>1991</v>
      </c>
      <c r="BP61" s="101"/>
      <c r="BQ61" s="101">
        <v>-9.28633081364173E-2</v>
      </c>
      <c r="BR61" s="101">
        <v>-9.28633081364173E-2</v>
      </c>
      <c r="BS61" s="101">
        <v>-9.3056339558705292E-2</v>
      </c>
      <c r="BT61" s="101">
        <v>-9.9329120810754956E-2</v>
      </c>
      <c r="BU61" s="101">
        <v>-0.11607295187796485</v>
      </c>
      <c r="BV61" s="101">
        <v>-0.12257452100593369</v>
      </c>
      <c r="BW61" s="101">
        <v>-0.1207765093615164</v>
      </c>
      <c r="BX61" s="101">
        <v>-0.10880802120246513</v>
      </c>
      <c r="BY61" s="101">
        <v>-0.10880802120246513</v>
      </c>
      <c r="BZ61" s="101">
        <v>-0.10880802120246513</v>
      </c>
    </row>
    <row r="62" spans="1:78">
      <c r="A62" s="16">
        <v>1992</v>
      </c>
      <c r="D62">
        <v>592.70000000000005</v>
      </c>
      <c r="AK62">
        <f t="shared" si="1"/>
        <v>0</v>
      </c>
      <c r="AL62" s="16">
        <v>1992</v>
      </c>
      <c r="AY62" s="16">
        <v>1992</v>
      </c>
      <c r="BB62" s="111"/>
      <c r="BC62" s="111"/>
      <c r="BF62" s="111"/>
      <c r="BI62" s="111"/>
      <c r="BL62" s="16">
        <v>1992</v>
      </c>
      <c r="BP62" s="101"/>
      <c r="BQ62" s="101">
        <v>-0.11509058981821663</v>
      </c>
      <c r="BR62" s="101">
        <v>-0.11509058981821663</v>
      </c>
      <c r="BS62" s="101">
        <v>-0.10899797741460693</v>
      </c>
      <c r="BT62" s="101">
        <v>-0.11039907873154109</v>
      </c>
      <c r="BU62" s="101">
        <v>-0.13305760532337851</v>
      </c>
      <c r="BV62" s="101">
        <v>-0.13803027668565337</v>
      </c>
      <c r="BW62" s="101">
        <v>-0.13553676942491644</v>
      </c>
      <c r="BX62" s="101">
        <v>-0.11828250387460393</v>
      </c>
      <c r="BY62" s="101">
        <v>-0.11828250387460393</v>
      </c>
      <c r="BZ62" s="101">
        <v>-0.11828250387460393</v>
      </c>
    </row>
    <row r="63" spans="1:78">
      <c r="A63" s="16">
        <v>1993</v>
      </c>
      <c r="D63">
        <v>604.70000000000005</v>
      </c>
      <c r="AK63">
        <f t="shared" si="1"/>
        <v>0</v>
      </c>
      <c r="AL63" s="16">
        <v>1993</v>
      </c>
      <c r="AY63" s="16">
        <v>1993</v>
      </c>
      <c r="BB63" s="111"/>
      <c r="BC63" s="111"/>
      <c r="BF63" s="111"/>
      <c r="BI63" s="111"/>
      <c r="BL63" s="16">
        <v>1993</v>
      </c>
      <c r="BP63" s="101"/>
      <c r="BQ63" s="101">
        <v>-0.12017966388947332</v>
      </c>
      <c r="BR63" s="101">
        <v>-0.12017966388947332</v>
      </c>
      <c r="BS63" s="101">
        <v>-0.11781268495080222</v>
      </c>
      <c r="BT63" s="101">
        <v>-0.11670821727685121</v>
      </c>
      <c r="BU63" s="101">
        <v>-0.13440549538524837</v>
      </c>
      <c r="BV63" s="101">
        <v>-0.1390765925027867</v>
      </c>
      <c r="BW63" s="101">
        <v>-0.13664737679185923</v>
      </c>
      <c r="BX63" s="101">
        <v>-0.12234971817499374</v>
      </c>
      <c r="BY63" s="101">
        <v>-0.12234971817499374</v>
      </c>
      <c r="BZ63" s="101">
        <v>-0.12234971817499374</v>
      </c>
    </row>
    <row r="64" spans="1:78">
      <c r="A64" s="16">
        <v>1994</v>
      </c>
      <c r="D64">
        <v>618.70000000000005</v>
      </c>
      <c r="AK64">
        <f t="shared" si="1"/>
        <v>0</v>
      </c>
      <c r="AL64" s="16">
        <v>1994</v>
      </c>
      <c r="AY64" s="16">
        <v>1994</v>
      </c>
      <c r="BB64" s="111"/>
      <c r="BC64" s="111"/>
      <c r="BF64" s="111"/>
      <c r="BI64" s="111"/>
      <c r="BL64" s="16">
        <v>1994</v>
      </c>
      <c r="BP64" s="101"/>
      <c r="BQ64" s="101">
        <v>-0.1246945444659443</v>
      </c>
      <c r="BR64" s="101">
        <v>-0.1246945444659443</v>
      </c>
      <c r="BS64" s="101">
        <v>-0.12127002086770278</v>
      </c>
      <c r="BT64" s="101">
        <v>-0.11744523046227595</v>
      </c>
      <c r="BU64" s="101">
        <v>-0.14394309040571751</v>
      </c>
      <c r="BV64" s="101">
        <v>-0.14765999082401915</v>
      </c>
      <c r="BW64" s="101">
        <v>-0.14494949660442202</v>
      </c>
      <c r="BX64" s="101">
        <v>-0.12573596164406287</v>
      </c>
      <c r="BY64" s="101">
        <v>-0.12573596164406287</v>
      </c>
      <c r="BZ64" s="101">
        <v>-0.12573596164406287</v>
      </c>
    </row>
    <row r="65" spans="1:78">
      <c r="A65" s="16">
        <v>1995</v>
      </c>
      <c r="D65">
        <v>629.4</v>
      </c>
      <c r="AK65">
        <f t="shared" si="1"/>
        <v>0</v>
      </c>
      <c r="AL65" s="16">
        <v>1995</v>
      </c>
      <c r="AY65" s="16">
        <v>1995</v>
      </c>
      <c r="BB65" s="111"/>
      <c r="BC65" s="111"/>
      <c r="BF65" s="111"/>
      <c r="BI65" s="111"/>
      <c r="BL65" s="16">
        <v>1995</v>
      </c>
      <c r="BP65" s="101"/>
      <c r="BQ65" s="101">
        <v>-0.1246945444659443</v>
      </c>
      <c r="BR65" s="101">
        <v>-0.1246945444659443</v>
      </c>
      <c r="BS65" s="101">
        <v>-0.12056937953973212</v>
      </c>
      <c r="BT65" s="101">
        <v>-0.11665207406497735</v>
      </c>
      <c r="BU65" s="101">
        <v>-0.15091550381999319</v>
      </c>
      <c r="BV65" s="101">
        <v>-0.15403385657914603</v>
      </c>
      <c r="BW65" s="101">
        <v>-0.15115106185370741</v>
      </c>
      <c r="BX65" s="101">
        <v>-0.1278045172858866</v>
      </c>
      <c r="BY65" s="101">
        <v>-0.12721944115715955</v>
      </c>
      <c r="BZ65" s="101">
        <v>-0.12721944115715955</v>
      </c>
    </row>
    <row r="66" spans="1:78">
      <c r="A66" s="16">
        <v>1996</v>
      </c>
      <c r="D66">
        <v>635.70000000000005</v>
      </c>
      <c r="AK66">
        <f t="shared" si="1"/>
        <v>0</v>
      </c>
      <c r="AL66" s="16">
        <v>1996</v>
      </c>
      <c r="AY66" s="16">
        <v>1996</v>
      </c>
      <c r="BB66" s="111"/>
      <c r="BC66" s="111"/>
      <c r="BF66" s="111"/>
      <c r="BI66" s="111"/>
      <c r="BL66" s="16">
        <v>1996</v>
      </c>
      <c r="BP66" s="101"/>
      <c r="BQ66" s="101">
        <v>-0.12100995922625712</v>
      </c>
      <c r="BR66" s="101">
        <v>-0.12100995922625712</v>
      </c>
      <c r="BS66" s="101">
        <v>-0.11521260832669145</v>
      </c>
      <c r="BT66" s="101">
        <v>-0.12048241985437003</v>
      </c>
      <c r="BU66" s="101">
        <v>-0.15499592123772832</v>
      </c>
      <c r="BV66" s="101">
        <v>-0.15759786866416492</v>
      </c>
      <c r="BW66" s="101">
        <v>-0.15481765245256707</v>
      </c>
      <c r="BX66" s="101">
        <v>-0.13084334586947843</v>
      </c>
      <c r="BY66" s="101">
        <v>-0.13027459547900744</v>
      </c>
      <c r="BZ66" s="101">
        <v>-0.13027459547900744</v>
      </c>
    </row>
    <row r="67" spans="1:78">
      <c r="A67" s="16">
        <v>1997</v>
      </c>
      <c r="D67">
        <v>646.6</v>
      </c>
      <c r="AK67">
        <f t="shared" si="1"/>
        <v>0</v>
      </c>
      <c r="AL67" s="16">
        <v>1997</v>
      </c>
      <c r="AY67" s="16">
        <v>1997</v>
      </c>
      <c r="BB67" s="111"/>
      <c r="BC67" s="111"/>
      <c r="BF67" s="111"/>
      <c r="BI67" s="111"/>
      <c r="BL67" s="16">
        <v>1997</v>
      </c>
      <c r="BP67" s="101"/>
      <c r="BQ67" s="101">
        <v>-0.12100995922625712</v>
      </c>
      <c r="BR67" s="101">
        <v>-0.12100995922625712</v>
      </c>
      <c r="BS67" s="101">
        <v>-0.11521260832669145</v>
      </c>
      <c r="BT67" s="101">
        <v>-0.11770324219572226</v>
      </c>
      <c r="BU67" s="101">
        <v>-0.14952589596126387</v>
      </c>
      <c r="BV67" s="101">
        <v>-0.15225785394976066</v>
      </c>
      <c r="BW67" s="101">
        <v>-0.14985307508798662</v>
      </c>
      <c r="BX67" s="101">
        <v>-0.12703076692713866</v>
      </c>
      <c r="BY67" s="101">
        <v>-0.12651895698951743</v>
      </c>
      <c r="BZ67" s="101">
        <v>-0.12651895698951743</v>
      </c>
    </row>
    <row r="68" spans="1:78">
      <c r="A68" s="16">
        <v>1998</v>
      </c>
      <c r="D68">
        <v>655.20000000000005</v>
      </c>
      <c r="AK68">
        <f t="shared" si="1"/>
        <v>0</v>
      </c>
      <c r="AL68" s="16">
        <v>1998</v>
      </c>
      <c r="AY68" s="16">
        <v>1998</v>
      </c>
      <c r="BB68" s="111"/>
      <c r="BC68" s="111"/>
      <c r="BF68" s="111"/>
      <c r="BI68" s="111"/>
      <c r="BL68" s="16">
        <v>1998</v>
      </c>
      <c r="BP68" s="101"/>
      <c r="BQ68" s="101">
        <v>-0.12096927200592489</v>
      </c>
      <c r="BR68" s="101">
        <v>-0.12096927200592489</v>
      </c>
      <c r="BS68" s="101">
        <v>-0.11530651513111445</v>
      </c>
      <c r="BT68" s="101">
        <v>-0.11634667280636068</v>
      </c>
      <c r="BU68" s="101">
        <v>-0.15251882314456744</v>
      </c>
      <c r="BV68" s="101">
        <v>-0.15499725996690716</v>
      </c>
      <c r="BW68" s="101">
        <v>-0.15250867462599937</v>
      </c>
      <c r="BX68" s="101">
        <v>-0.12827208949536351</v>
      </c>
      <c r="BY68" s="101">
        <v>-0.12778181577317838</v>
      </c>
      <c r="BZ68" s="101">
        <v>-0.12778181577317838</v>
      </c>
    </row>
    <row r="69" spans="1:78">
      <c r="A69" s="16">
        <v>1999</v>
      </c>
      <c r="D69">
        <v>668.9</v>
      </c>
      <c r="AK69">
        <f t="shared" si="1"/>
        <v>0</v>
      </c>
      <c r="AL69" s="16">
        <v>1999</v>
      </c>
      <c r="AY69" s="16">
        <v>1999</v>
      </c>
      <c r="BB69" s="111"/>
      <c r="BC69" s="111"/>
      <c r="BF69" s="111"/>
      <c r="BI69" s="111"/>
      <c r="BL69" s="16">
        <v>1999</v>
      </c>
      <c r="BP69" s="101"/>
      <c r="BQ69" s="101">
        <v>-0.12677126125850247</v>
      </c>
      <c r="BR69" s="101">
        <v>-0.12677126125850247</v>
      </c>
      <c r="BS69" s="101">
        <v>-0.12517848077191951</v>
      </c>
      <c r="BT69" s="101">
        <v>-0.12080491601338983</v>
      </c>
      <c r="BU69" s="101">
        <v>-0.15130214249310703</v>
      </c>
      <c r="BV69" s="101">
        <v>-0.15366153640085312</v>
      </c>
      <c r="BW69" s="101">
        <v>-0.15055874949229486</v>
      </c>
      <c r="BX69" s="101">
        <v>-0.12552592480411806</v>
      </c>
      <c r="BY69" s="101">
        <v>-0.1255060464615394</v>
      </c>
      <c r="BZ69" s="101">
        <v>-0.1255060464615394</v>
      </c>
    </row>
    <row r="70" spans="1:78">
      <c r="A70" s="16">
        <v>2000</v>
      </c>
      <c r="B70">
        <v>1600</v>
      </c>
      <c r="C70">
        <f>B70*I74/I70</f>
        <v>2028.9853870007569</v>
      </c>
      <c r="E70">
        <v>782.15026999999998</v>
      </c>
      <c r="H70" s="66">
        <v>41640</v>
      </c>
      <c r="I70" s="67">
        <v>96.421000000000006</v>
      </c>
      <c r="U70">
        <f>$C$70</f>
        <v>2028.9853870007569</v>
      </c>
      <c r="V70">
        <f t="shared" ref="V70:AF70" si="2">$C$70</f>
        <v>2028.9853870007569</v>
      </c>
      <c r="W70">
        <f t="shared" si="2"/>
        <v>2028.9853870007569</v>
      </c>
      <c r="X70">
        <f t="shared" si="2"/>
        <v>2028.9853870007569</v>
      </c>
      <c r="Y70">
        <f t="shared" si="2"/>
        <v>2028.9853870007569</v>
      </c>
      <c r="Z70">
        <f t="shared" si="2"/>
        <v>2028.9853870007569</v>
      </c>
      <c r="AA70">
        <f t="shared" si="2"/>
        <v>2028.9853870007569</v>
      </c>
      <c r="AB70">
        <f t="shared" si="2"/>
        <v>2028.9853870007569</v>
      </c>
      <c r="AC70">
        <f t="shared" si="2"/>
        <v>2028.9853870007569</v>
      </c>
      <c r="AD70">
        <f t="shared" si="2"/>
        <v>2028.9853870007569</v>
      </c>
      <c r="AE70">
        <f t="shared" si="2"/>
        <v>2028.9853870007569</v>
      </c>
      <c r="AF70">
        <f t="shared" si="2"/>
        <v>2028.9853870007569</v>
      </c>
      <c r="AJ70">
        <v>782.15026999999998</v>
      </c>
      <c r="AK70">
        <f t="shared" si="1"/>
        <v>782150.27</v>
      </c>
      <c r="AL70" s="16">
        <v>2000</v>
      </c>
      <c r="AM70">
        <f>LOG(U70/U$50)/LOG($AK70/$AK$50)</f>
        <v>-0.22371712122620685</v>
      </c>
      <c r="AN70">
        <f t="shared" ref="AN70:AN93" si="3">LOG(V70/V$50)/LOG($AK70/$AK$50)</f>
        <v>-0.22371712122620685</v>
      </c>
      <c r="AO70">
        <f t="shared" ref="AO70:AO93" si="4">LOG(W70/W$50)/LOG($AK70/$AK$50)</f>
        <v>-0.22371712122620685</v>
      </c>
      <c r="AP70">
        <f t="shared" ref="AP70:AP93" si="5">LOG(X70/X$50)/LOG($AK70/$AK$50)</f>
        <v>-0.22371712122620685</v>
      </c>
      <c r="AQ70">
        <f t="shared" ref="AQ70:AQ93" si="6">LOG(Y70/Y$50)/LOG($AK70/$AK$50)</f>
        <v>-0.22371712122620685</v>
      </c>
      <c r="AR70">
        <f t="shared" ref="AR70:AR93" si="7">LOG(Z70/Z$50)/LOG($AK70/$AK$50)</f>
        <v>-0.22371712122620685</v>
      </c>
      <c r="AS70">
        <f t="shared" ref="AS70:AS93" si="8">LOG(AA70/AA$50)/LOG($AK70/$AK$50)</f>
        <v>-0.22371712122620685</v>
      </c>
      <c r="AT70">
        <f t="shared" ref="AT70:AT93" si="9">LOG(AB70/AB$50)/LOG($AK70/$AK$50)</f>
        <v>-0.22371712122620685</v>
      </c>
      <c r="AU70">
        <f t="shared" ref="AU70:AU93" si="10">LOG(AC70/AC$50)/LOG($AK70/$AK$50)</f>
        <v>-0.22371712122620685</v>
      </c>
      <c r="AV70">
        <f t="shared" ref="AV70:AV93" si="11">LOG(AD70/AD$50)/LOG($AK70/$AK$50)</f>
        <v>-0.22371712122620685</v>
      </c>
      <c r="AW70">
        <f t="shared" ref="AW70:AW93" si="12">LOG(AE70/AE$50)/LOG($AK70/$AK$50)</f>
        <v>-0.22371712122620685</v>
      </c>
      <c r="AX70">
        <f t="shared" ref="AX70:AX93" si="13">LOG(AF70/AF$50)/LOG($AK70/$AK$50)</f>
        <v>-0.22371712122620685</v>
      </c>
      <c r="AY70" s="16">
        <v>2000</v>
      </c>
      <c r="AZ70" s="30">
        <f>-(1-2^AM70)</f>
        <v>-0.14364382048517566</v>
      </c>
      <c r="BA70" s="30">
        <f>-(1-2^AN70)</f>
        <v>-0.14364382048517566</v>
      </c>
      <c r="BB70" s="112">
        <f>-(1-2^AO70)</f>
        <v>-0.14364382048517566</v>
      </c>
      <c r="BC70" s="112">
        <f t="shared" ref="BC70" si="14">-(1-2^AP70)</f>
        <v>-0.14364382048517566</v>
      </c>
      <c r="BD70" s="30">
        <f t="shared" ref="BD70" si="15">-(1-2^AQ70)</f>
        <v>-0.14364382048517566</v>
      </c>
      <c r="BE70" s="30">
        <f t="shared" ref="BE70" si="16">-(1-2^AR70)</f>
        <v>-0.14364382048517566</v>
      </c>
      <c r="BF70" s="112">
        <f t="shared" ref="BF70" si="17">-(1-2^AS70)</f>
        <v>-0.14364382048517566</v>
      </c>
      <c r="BG70" s="30">
        <f t="shared" ref="BG70" si="18">-(1-2^AT70)</f>
        <v>-0.14364382048517566</v>
      </c>
      <c r="BH70" s="30">
        <f t="shared" ref="BH70" si="19">-(1-2^AU70)</f>
        <v>-0.14364382048517566</v>
      </c>
      <c r="BI70" s="112">
        <f t="shared" ref="BI70" si="20">-(1-2^AV70)</f>
        <v>-0.14364382048517566</v>
      </c>
      <c r="BJ70" s="30">
        <f t="shared" ref="BJ70" si="21">-(1-2^AW70)</f>
        <v>-0.14364382048517566</v>
      </c>
      <c r="BK70" s="30">
        <f t="shared" ref="BK70" si="22">-(1-2^AX70)</f>
        <v>-0.14364382048517566</v>
      </c>
      <c r="BL70" s="16">
        <v>2000</v>
      </c>
      <c r="BM70" s="30">
        <f>AZ70</f>
        <v>-0.14364382048517566</v>
      </c>
      <c r="BN70" s="30">
        <f>BD70</f>
        <v>-0.14364382048517566</v>
      </c>
      <c r="BO70" s="30">
        <f>BG70</f>
        <v>-0.14364382048517566</v>
      </c>
      <c r="BP70" s="101"/>
      <c r="BQ70" s="101">
        <v>-0.12695478133183291</v>
      </c>
      <c r="BR70" s="101">
        <v>-0.12695478133183291</v>
      </c>
      <c r="BS70" s="101">
        <v>-0.13027784214301774</v>
      </c>
      <c r="BT70" s="101">
        <v>-0.12382878343913062</v>
      </c>
      <c r="BU70" s="101">
        <v>-0.15318974394941021</v>
      </c>
      <c r="BV70" s="101">
        <v>-0.15533599791869612</v>
      </c>
      <c r="BW70" s="101">
        <v>-0.15215510846718328</v>
      </c>
      <c r="BX70" s="101">
        <v>-0.1268391933304821</v>
      </c>
      <c r="BY70" s="101">
        <v>-0.12682467922887963</v>
      </c>
      <c r="BZ70" s="101">
        <v>-0.12682467922887963</v>
      </c>
    </row>
    <row r="71" spans="1:78">
      <c r="A71" s="16">
        <v>2001</v>
      </c>
      <c r="E71">
        <v>789.87639999999999</v>
      </c>
      <c r="H71" s="66">
        <v>42370</v>
      </c>
      <c r="I71" s="67">
        <v>98.241</v>
      </c>
      <c r="AJ71">
        <v>789.87639999999999</v>
      </c>
      <c r="AK71">
        <f t="shared" si="1"/>
        <v>789876.4</v>
      </c>
      <c r="AL71" s="16">
        <v>2001</v>
      </c>
      <c r="AM71" t="e">
        <f t="shared" ref="AM70:AM93" si="23">LOG(U71/U$50)/LOG($AK71/$AK$50)</f>
        <v>#NUM!</v>
      </c>
      <c r="AN71" t="e">
        <f t="shared" si="3"/>
        <v>#NUM!</v>
      </c>
      <c r="AO71" t="e">
        <f t="shared" si="4"/>
        <v>#NUM!</v>
      </c>
      <c r="AP71" t="e">
        <f t="shared" si="5"/>
        <v>#NUM!</v>
      </c>
      <c r="AQ71" t="e">
        <f t="shared" si="6"/>
        <v>#NUM!</v>
      </c>
      <c r="AR71" t="e">
        <f t="shared" si="7"/>
        <v>#NUM!</v>
      </c>
      <c r="AS71" t="e">
        <f t="shared" si="8"/>
        <v>#NUM!</v>
      </c>
      <c r="AT71" t="e">
        <f t="shared" si="9"/>
        <v>#NUM!</v>
      </c>
      <c r="AU71" t="e">
        <f t="shared" si="10"/>
        <v>#NUM!</v>
      </c>
      <c r="AV71" t="e">
        <f t="shared" si="11"/>
        <v>#NUM!</v>
      </c>
      <c r="AW71" t="e">
        <f t="shared" si="12"/>
        <v>#NUM!</v>
      </c>
      <c r="AX71" t="e">
        <f t="shared" si="13"/>
        <v>#NUM!</v>
      </c>
      <c r="AY71" s="16">
        <v>2001</v>
      </c>
      <c r="AZ71" s="30"/>
      <c r="BA71" s="30"/>
      <c r="BB71" s="112"/>
      <c r="BC71" s="112"/>
      <c r="BD71" s="30"/>
      <c r="BE71" s="30"/>
      <c r="BF71" s="112"/>
      <c r="BG71" s="30"/>
      <c r="BH71" s="30"/>
      <c r="BI71" s="112"/>
      <c r="BJ71" s="30"/>
      <c r="BK71" s="30"/>
      <c r="BL71" s="16">
        <v>2001</v>
      </c>
      <c r="BM71" s="30"/>
      <c r="BN71" s="30"/>
      <c r="BO71" s="30"/>
      <c r="BP71" s="101"/>
      <c r="BQ71" s="101">
        <v>-0.12695478133183291</v>
      </c>
      <c r="BR71" s="101">
        <v>-0.12695478133183291</v>
      </c>
      <c r="BS71" s="101">
        <v>-0.13035956696735651</v>
      </c>
      <c r="BT71" s="101">
        <v>-0.12392559112211143</v>
      </c>
      <c r="BU71" s="101">
        <v>-0.15251679735114654</v>
      </c>
      <c r="BV71" s="101">
        <v>-0.15466917476663333</v>
      </c>
      <c r="BW71" s="101">
        <v>-0.15155628118517783</v>
      </c>
      <c r="BX71" s="101">
        <v>-0.1271626685979298</v>
      </c>
      <c r="BY71" s="101">
        <v>-0.1270055317452039</v>
      </c>
      <c r="BZ71" s="101">
        <v>-0.1270055317452039</v>
      </c>
    </row>
    <row r="72" spans="1:78">
      <c r="A72" s="16">
        <v>2002</v>
      </c>
      <c r="E72">
        <v>802.80150000000003</v>
      </c>
      <c r="H72" s="66">
        <v>44197</v>
      </c>
      <c r="I72" s="67">
        <v>110.21299999999999</v>
      </c>
      <c r="AJ72">
        <v>802.80150000000003</v>
      </c>
      <c r="AK72">
        <f t="shared" si="1"/>
        <v>802801.5</v>
      </c>
      <c r="AL72" s="16">
        <v>2002</v>
      </c>
      <c r="AM72" t="e">
        <f t="shared" si="23"/>
        <v>#NUM!</v>
      </c>
      <c r="AN72" t="e">
        <f t="shared" si="3"/>
        <v>#NUM!</v>
      </c>
      <c r="AO72" t="e">
        <f t="shared" si="4"/>
        <v>#NUM!</v>
      </c>
      <c r="AP72" t="e">
        <f t="shared" si="5"/>
        <v>#NUM!</v>
      </c>
      <c r="AQ72" t="e">
        <f t="shared" si="6"/>
        <v>#NUM!</v>
      </c>
      <c r="AR72" t="e">
        <f t="shared" si="7"/>
        <v>#NUM!</v>
      </c>
      <c r="AS72" t="e">
        <f t="shared" si="8"/>
        <v>#NUM!</v>
      </c>
      <c r="AT72" t="e">
        <f t="shared" si="9"/>
        <v>#NUM!</v>
      </c>
      <c r="AU72" t="e">
        <f t="shared" si="10"/>
        <v>#NUM!</v>
      </c>
      <c r="AV72" t="e">
        <f t="shared" si="11"/>
        <v>#NUM!</v>
      </c>
      <c r="AW72" t="e">
        <f t="shared" si="12"/>
        <v>#NUM!</v>
      </c>
      <c r="AX72" t="e">
        <f t="shared" si="13"/>
        <v>#NUM!</v>
      </c>
      <c r="AY72" s="16">
        <v>2002</v>
      </c>
      <c r="AZ72" s="30"/>
      <c r="BA72" s="30"/>
      <c r="BB72" s="112"/>
      <c r="BC72" s="112"/>
      <c r="BD72" s="30"/>
      <c r="BE72" s="30"/>
      <c r="BF72" s="112"/>
      <c r="BG72" s="30"/>
      <c r="BH72" s="30"/>
      <c r="BI72" s="112"/>
      <c r="BJ72" s="30"/>
      <c r="BK72" s="30"/>
      <c r="BL72" s="16">
        <v>2002</v>
      </c>
      <c r="BM72" s="30"/>
      <c r="BN72" s="30"/>
      <c r="BO72" s="30"/>
      <c r="BP72" s="101"/>
      <c r="BQ72" s="101">
        <v>-0.12695478133183291</v>
      </c>
      <c r="BR72" s="101">
        <v>-0.12695478133183291</v>
      </c>
      <c r="BS72" s="101">
        <v>-0.13035956696735651</v>
      </c>
      <c r="BT72" s="101">
        <v>-0.12028460944923092</v>
      </c>
      <c r="BU72" s="101">
        <v>-0.14923371115433659</v>
      </c>
      <c r="BV72" s="101">
        <v>-0.15119965885327724</v>
      </c>
      <c r="BW72" s="101">
        <v>-0.14850203290051756</v>
      </c>
      <c r="BX72" s="101">
        <v>-0.12526199351677159</v>
      </c>
      <c r="BY72" s="101">
        <v>-0.12513543753353762</v>
      </c>
      <c r="BZ72" s="101">
        <v>-0.12513543753353762</v>
      </c>
    </row>
    <row r="73" spans="1:78">
      <c r="A73" s="16">
        <v>2003</v>
      </c>
      <c r="E73">
        <v>823.1087</v>
      </c>
      <c r="H73" s="66">
        <v>44562</v>
      </c>
      <c r="I73" s="67">
        <v>117.973</v>
      </c>
      <c r="AJ73">
        <v>823.1087</v>
      </c>
      <c r="AK73">
        <f t="shared" si="1"/>
        <v>823108.7</v>
      </c>
      <c r="AL73" s="16">
        <v>2003</v>
      </c>
      <c r="AM73" t="e">
        <f t="shared" si="23"/>
        <v>#NUM!</v>
      </c>
      <c r="AN73" t="e">
        <f t="shared" si="3"/>
        <v>#NUM!</v>
      </c>
      <c r="AO73" t="e">
        <f t="shared" si="4"/>
        <v>#NUM!</v>
      </c>
      <c r="AP73" t="e">
        <f t="shared" si="5"/>
        <v>#NUM!</v>
      </c>
      <c r="AQ73" t="e">
        <f t="shared" si="6"/>
        <v>#NUM!</v>
      </c>
      <c r="AR73" t="e">
        <f t="shared" si="7"/>
        <v>#NUM!</v>
      </c>
      <c r="AS73" t="e">
        <f t="shared" si="8"/>
        <v>#NUM!</v>
      </c>
      <c r="AT73" t="e">
        <f t="shared" si="9"/>
        <v>#NUM!</v>
      </c>
      <c r="AU73" t="e">
        <f t="shared" si="10"/>
        <v>#NUM!</v>
      </c>
      <c r="AV73" t="e">
        <f t="shared" si="11"/>
        <v>#NUM!</v>
      </c>
      <c r="AW73" t="e">
        <f t="shared" si="12"/>
        <v>#NUM!</v>
      </c>
      <c r="AX73" t="e">
        <f t="shared" si="13"/>
        <v>#NUM!</v>
      </c>
      <c r="AY73" s="16">
        <v>2003</v>
      </c>
      <c r="AZ73" s="30"/>
      <c r="BA73" s="30"/>
      <c r="BB73" s="112"/>
      <c r="BC73" s="112"/>
      <c r="BD73" s="30"/>
      <c r="BE73" s="30"/>
      <c r="BF73" s="112"/>
      <c r="BG73" s="30"/>
      <c r="BH73" s="30"/>
      <c r="BI73" s="112"/>
      <c r="BJ73" s="30"/>
      <c r="BK73" s="30"/>
      <c r="BL73" s="16">
        <v>2003</v>
      </c>
      <c r="BM73" s="30"/>
      <c r="BN73" s="30"/>
      <c r="BO73" s="30"/>
      <c r="BP73" s="101"/>
      <c r="BQ73" s="101">
        <v>-0.12713144985928859</v>
      </c>
      <c r="BR73" s="101">
        <v>-0.12713144985928859</v>
      </c>
      <c r="BS73" s="101">
        <v>-0.1290766302711126</v>
      </c>
      <c r="BT73" s="101">
        <v>-0.11853034377280347</v>
      </c>
      <c r="BU73" s="101">
        <v>-0.1448734521584828</v>
      </c>
      <c r="BV73" s="101">
        <v>-0.1464137625311932</v>
      </c>
      <c r="BW73" s="101">
        <v>-0.1441596332877334</v>
      </c>
      <c r="BX73" s="101">
        <v>-0.12281960601556152</v>
      </c>
      <c r="BY73" s="101">
        <v>-0.12272597647401662</v>
      </c>
      <c r="BZ73" s="101">
        <v>-0.12272597647401662</v>
      </c>
    </row>
    <row r="74" spans="1:78">
      <c r="A74" s="16">
        <v>2004</v>
      </c>
      <c r="E74">
        <v>845.32654000000002</v>
      </c>
      <c r="H74" s="66">
        <v>44927</v>
      </c>
      <c r="I74" s="67">
        <v>122.273</v>
      </c>
      <c r="AJ74">
        <v>845.32654000000002</v>
      </c>
      <c r="AK74">
        <f t="shared" si="1"/>
        <v>845326.54</v>
      </c>
      <c r="AL74" s="16">
        <v>2004</v>
      </c>
      <c r="AM74" t="e">
        <f t="shared" si="23"/>
        <v>#NUM!</v>
      </c>
      <c r="AN74" t="e">
        <f t="shared" si="3"/>
        <v>#NUM!</v>
      </c>
      <c r="AO74" t="e">
        <f t="shared" si="4"/>
        <v>#NUM!</v>
      </c>
      <c r="AP74" t="e">
        <f t="shared" si="5"/>
        <v>#NUM!</v>
      </c>
      <c r="AQ74" t="e">
        <f t="shared" si="6"/>
        <v>#NUM!</v>
      </c>
      <c r="AR74" t="e">
        <f t="shared" si="7"/>
        <v>#NUM!</v>
      </c>
      <c r="AS74" t="e">
        <f t="shared" si="8"/>
        <v>#NUM!</v>
      </c>
      <c r="AT74" t="e">
        <f t="shared" si="9"/>
        <v>#NUM!</v>
      </c>
      <c r="AU74" t="e">
        <f t="shared" si="10"/>
        <v>#NUM!</v>
      </c>
      <c r="AV74" t="e">
        <f t="shared" si="11"/>
        <v>#NUM!</v>
      </c>
      <c r="AW74" t="e">
        <f t="shared" si="12"/>
        <v>#NUM!</v>
      </c>
      <c r="AX74" t="e">
        <f t="shared" si="13"/>
        <v>#NUM!</v>
      </c>
      <c r="AY74" s="16">
        <v>2004</v>
      </c>
      <c r="AZ74" s="30"/>
      <c r="BA74" s="30"/>
      <c r="BB74" s="112"/>
      <c r="BC74" s="112"/>
      <c r="BD74" s="30"/>
      <c r="BE74" s="30"/>
      <c r="BF74" s="112"/>
      <c r="BG74" s="30"/>
      <c r="BH74" s="30"/>
      <c r="BI74" s="112"/>
      <c r="BJ74" s="30"/>
      <c r="BK74" s="30"/>
      <c r="BL74" s="16">
        <v>2004</v>
      </c>
      <c r="BM74" s="30"/>
      <c r="BN74" s="30"/>
      <c r="BO74" s="30"/>
      <c r="BP74" s="101"/>
      <c r="BQ74" s="101">
        <v>-0.12136395051905291</v>
      </c>
      <c r="BR74" s="101">
        <v>-0.13722778840873118</v>
      </c>
      <c r="BS74" s="101">
        <v>-0.13604758728864952</v>
      </c>
      <c r="BT74" s="101">
        <v>-0.1200102442635933</v>
      </c>
      <c r="BU74" s="101">
        <v>-0.1460953009034538</v>
      </c>
      <c r="BV74" s="101">
        <v>-0.14747068453865175</v>
      </c>
      <c r="BW74" s="101">
        <v>-0.14864206671858216</v>
      </c>
      <c r="BX74" s="101">
        <v>-0.12430182739763818</v>
      </c>
      <c r="BY74" s="101">
        <v>-0.12491587702670681</v>
      </c>
      <c r="BZ74" s="101">
        <v>-0.12491587702670681</v>
      </c>
    </row>
    <row r="75" spans="1:78">
      <c r="A75" s="16">
        <v>2005</v>
      </c>
      <c r="E75">
        <v>870.93889999999999</v>
      </c>
      <c r="H75" s="66">
        <v>43831</v>
      </c>
      <c r="I75" s="67">
        <v>105.381</v>
      </c>
      <c r="AJ75">
        <v>870.93889999999999</v>
      </c>
      <c r="AK75">
        <f t="shared" si="1"/>
        <v>870938.9</v>
      </c>
      <c r="AL75" s="16">
        <v>2005</v>
      </c>
      <c r="AM75" t="e">
        <f t="shared" si="23"/>
        <v>#NUM!</v>
      </c>
      <c r="AN75" t="e">
        <f t="shared" si="3"/>
        <v>#NUM!</v>
      </c>
      <c r="AO75" t="e">
        <f t="shared" si="4"/>
        <v>#NUM!</v>
      </c>
      <c r="AP75" t="e">
        <f t="shared" si="5"/>
        <v>#NUM!</v>
      </c>
      <c r="AQ75" t="e">
        <f t="shared" si="6"/>
        <v>#NUM!</v>
      </c>
      <c r="AR75" t="e">
        <f t="shared" si="7"/>
        <v>#NUM!</v>
      </c>
      <c r="AS75" t="e">
        <f t="shared" si="8"/>
        <v>#NUM!</v>
      </c>
      <c r="AT75" t="e">
        <f t="shared" si="9"/>
        <v>#NUM!</v>
      </c>
      <c r="AU75" t="e">
        <f t="shared" si="10"/>
        <v>#NUM!</v>
      </c>
      <c r="AV75" t="e">
        <f t="shared" si="11"/>
        <v>#NUM!</v>
      </c>
      <c r="AW75" t="e">
        <f t="shared" si="12"/>
        <v>#NUM!</v>
      </c>
      <c r="AX75" t="e">
        <f t="shared" si="13"/>
        <v>#NUM!</v>
      </c>
      <c r="AY75" s="16">
        <v>2005</v>
      </c>
      <c r="AZ75" s="30"/>
      <c r="BA75" s="30"/>
      <c r="BB75" s="112"/>
      <c r="BC75" s="112"/>
      <c r="BD75" s="30"/>
      <c r="BE75" s="30"/>
      <c r="BF75" s="112"/>
      <c r="BG75" s="30"/>
      <c r="BH75" s="30"/>
      <c r="BI75" s="112"/>
      <c r="BJ75" s="30"/>
      <c r="BK75" s="30"/>
      <c r="BL75" s="16">
        <v>2005</v>
      </c>
      <c r="BM75" s="30"/>
      <c r="BN75" s="30"/>
      <c r="BO75" s="30"/>
      <c r="BP75" s="101"/>
      <c r="BQ75" s="101">
        <v>-0.12154544684764212</v>
      </c>
      <c r="BR75" s="101">
        <v>-0.13661925882111248</v>
      </c>
      <c r="BS75" s="101">
        <v>-0.13565599197780109</v>
      </c>
      <c r="BT75" s="101">
        <v>-0.11714814764611758</v>
      </c>
      <c r="BU75" s="101">
        <v>-0.14598820224564202</v>
      </c>
      <c r="BV75" s="101">
        <v>-0.14659239228359011</v>
      </c>
      <c r="BW75" s="101">
        <v>-0.14767663361765349</v>
      </c>
      <c r="BX75" s="101">
        <v>-0.12591223348221259</v>
      </c>
      <c r="BY75" s="101">
        <v>-0.12646793608979956</v>
      </c>
      <c r="BZ75" s="101">
        <v>-0.12646793608979956</v>
      </c>
    </row>
    <row r="76" spans="1:78">
      <c r="A76" s="16">
        <v>2006</v>
      </c>
      <c r="E76">
        <v>894.99969999999996</v>
      </c>
      <c r="AJ76">
        <v>894.99969999999996</v>
      </c>
      <c r="AK76">
        <f t="shared" si="1"/>
        <v>894999.7</v>
      </c>
      <c r="AL76" s="16">
        <v>2006</v>
      </c>
      <c r="AM76" t="e">
        <f t="shared" si="23"/>
        <v>#NUM!</v>
      </c>
      <c r="AN76" t="e">
        <f t="shared" si="3"/>
        <v>#NUM!</v>
      </c>
      <c r="AO76" t="e">
        <f t="shared" si="4"/>
        <v>#NUM!</v>
      </c>
      <c r="AP76" t="e">
        <f t="shared" si="5"/>
        <v>#NUM!</v>
      </c>
      <c r="AQ76" t="e">
        <f t="shared" si="6"/>
        <v>#NUM!</v>
      </c>
      <c r="AR76" t="e">
        <f t="shared" si="7"/>
        <v>#NUM!</v>
      </c>
      <c r="AS76" t="e">
        <f t="shared" si="8"/>
        <v>#NUM!</v>
      </c>
      <c r="AT76" t="e">
        <f t="shared" si="9"/>
        <v>#NUM!</v>
      </c>
      <c r="AU76" t="e">
        <f t="shared" si="10"/>
        <v>#NUM!</v>
      </c>
      <c r="AV76" t="e">
        <f t="shared" si="11"/>
        <v>#NUM!</v>
      </c>
      <c r="AW76" t="e">
        <f t="shared" si="12"/>
        <v>#NUM!</v>
      </c>
      <c r="AX76" t="e">
        <f t="shared" si="13"/>
        <v>#NUM!</v>
      </c>
      <c r="AY76" s="16">
        <v>2006</v>
      </c>
      <c r="AZ76" s="30"/>
      <c r="BA76" s="30"/>
      <c r="BB76" s="112"/>
      <c r="BC76" s="112"/>
      <c r="BD76" s="30"/>
      <c r="BE76" s="30"/>
      <c r="BF76" s="112"/>
      <c r="BG76" s="30"/>
      <c r="BH76" s="30"/>
      <c r="BI76" s="112"/>
      <c r="BJ76" s="30"/>
      <c r="BK76" s="30"/>
      <c r="BL76" s="16">
        <v>2006</v>
      </c>
      <c r="BM76" s="30"/>
      <c r="BN76" s="30"/>
      <c r="BO76" s="30"/>
      <c r="BP76" s="101"/>
      <c r="BQ76" s="101">
        <v>-0.11110499963796994</v>
      </c>
      <c r="BR76" s="101">
        <v>-0.12344465533118376</v>
      </c>
      <c r="BS76" s="101">
        <v>-0.12500320279108834</v>
      </c>
      <c r="BT76" s="101">
        <v>-0.12067124135644702</v>
      </c>
      <c r="BU76" s="101">
        <v>-0.14706813274669039</v>
      </c>
      <c r="BV76" s="101">
        <v>-0.14707150612872155</v>
      </c>
      <c r="BW76" s="101">
        <v>-0.14804638092452271</v>
      </c>
      <c r="BX76" s="101">
        <v>-0.12726073669793259</v>
      </c>
      <c r="BY76" s="101">
        <v>-0.1277612285878581</v>
      </c>
      <c r="BZ76" s="101">
        <v>-0.1277612285878581</v>
      </c>
    </row>
    <row r="77" spans="1:78">
      <c r="A77" s="16">
        <v>2007</v>
      </c>
      <c r="E77">
        <v>926.11059999999998</v>
      </c>
      <c r="AJ77">
        <v>926.11059999999998</v>
      </c>
      <c r="AK77">
        <f t="shared" si="1"/>
        <v>926110.6</v>
      </c>
      <c r="AL77" s="16">
        <v>2007</v>
      </c>
      <c r="AM77" t="e">
        <f t="shared" si="23"/>
        <v>#NUM!</v>
      </c>
      <c r="AN77" t="e">
        <f t="shared" si="3"/>
        <v>#NUM!</v>
      </c>
      <c r="AO77" t="e">
        <f t="shared" si="4"/>
        <v>#NUM!</v>
      </c>
      <c r="AP77" t="e">
        <f t="shared" si="5"/>
        <v>#NUM!</v>
      </c>
      <c r="AQ77" t="e">
        <f t="shared" si="6"/>
        <v>#NUM!</v>
      </c>
      <c r="AR77" t="e">
        <f t="shared" si="7"/>
        <v>#NUM!</v>
      </c>
      <c r="AS77" t="e">
        <f t="shared" si="8"/>
        <v>#NUM!</v>
      </c>
      <c r="AT77" t="e">
        <f t="shared" si="9"/>
        <v>#NUM!</v>
      </c>
      <c r="AU77" t="e">
        <f t="shared" si="10"/>
        <v>#NUM!</v>
      </c>
      <c r="AV77" t="e">
        <f t="shared" si="11"/>
        <v>#NUM!</v>
      </c>
      <c r="AW77" t="e">
        <f t="shared" si="12"/>
        <v>#NUM!</v>
      </c>
      <c r="AX77" t="e">
        <f t="shared" si="13"/>
        <v>#NUM!</v>
      </c>
      <c r="AY77" s="16">
        <v>2007</v>
      </c>
      <c r="AZ77" s="30"/>
      <c r="BA77" s="30"/>
      <c r="BB77" s="112"/>
      <c r="BC77" s="112"/>
      <c r="BD77" s="30"/>
      <c r="BE77" s="30"/>
      <c r="BF77" s="112"/>
      <c r="BG77" s="30"/>
      <c r="BH77" s="30"/>
      <c r="BI77" s="112"/>
      <c r="BJ77" s="30"/>
      <c r="BK77" s="30"/>
      <c r="BL77" s="16">
        <v>2007</v>
      </c>
      <c r="BM77" s="30"/>
      <c r="BN77" s="30"/>
      <c r="BO77" s="30"/>
      <c r="BP77" s="101">
        <v>-0.44272481007660314</v>
      </c>
      <c r="BQ77" s="101">
        <v>-0.1135074629247883</v>
      </c>
      <c r="BR77" s="101">
        <v>-0.12503650025294732</v>
      </c>
      <c r="BS77" s="101">
        <v>-0.12521792690342604</v>
      </c>
      <c r="BT77" s="101">
        <v>-0.12624646352936941</v>
      </c>
      <c r="BU77" s="101">
        <v>-0.14796956456267818</v>
      </c>
      <c r="BV77" s="101">
        <v>-0.14766294918990019</v>
      </c>
      <c r="BW77" s="101">
        <v>-0.14856967777563124</v>
      </c>
      <c r="BX77" s="101">
        <v>-0.12713366305637963</v>
      </c>
      <c r="BY77" s="101">
        <v>-0.12760107642961671</v>
      </c>
      <c r="BZ77" s="101">
        <v>-0.12760107642961671</v>
      </c>
    </row>
    <row r="78" spans="1:78">
      <c r="A78" s="16">
        <v>2008</v>
      </c>
      <c r="E78">
        <v>957.41399999999999</v>
      </c>
      <c r="AJ78">
        <v>957.41399999999999</v>
      </c>
      <c r="AK78">
        <f t="shared" si="1"/>
        <v>957414</v>
      </c>
      <c r="AL78" s="16">
        <v>2008</v>
      </c>
      <c r="AM78" t="e">
        <f t="shared" si="23"/>
        <v>#NUM!</v>
      </c>
      <c r="AN78" t="e">
        <f t="shared" si="3"/>
        <v>#NUM!</v>
      </c>
      <c r="AO78" t="e">
        <f t="shared" si="4"/>
        <v>#NUM!</v>
      </c>
      <c r="AP78" t="e">
        <f t="shared" si="5"/>
        <v>#NUM!</v>
      </c>
      <c r="AQ78" t="e">
        <f t="shared" si="6"/>
        <v>#NUM!</v>
      </c>
      <c r="AR78" t="e">
        <f t="shared" si="7"/>
        <v>#NUM!</v>
      </c>
      <c r="AS78" t="e">
        <f t="shared" si="8"/>
        <v>#NUM!</v>
      </c>
      <c r="AT78" t="e">
        <f t="shared" si="9"/>
        <v>#NUM!</v>
      </c>
      <c r="AU78" t="e">
        <f t="shared" si="10"/>
        <v>#NUM!</v>
      </c>
      <c r="AV78" t="e">
        <f t="shared" si="11"/>
        <v>#NUM!</v>
      </c>
      <c r="AW78" t="e">
        <f t="shared" si="12"/>
        <v>#NUM!</v>
      </c>
      <c r="AX78" t="e">
        <f t="shared" si="13"/>
        <v>#NUM!</v>
      </c>
      <c r="AY78" s="16">
        <v>2008</v>
      </c>
      <c r="AZ78" s="30"/>
      <c r="BA78" s="30"/>
      <c r="BB78" s="112"/>
      <c r="BC78" s="112"/>
      <c r="BD78" s="30"/>
      <c r="BE78" s="30"/>
      <c r="BF78" s="112"/>
      <c r="BG78" s="30"/>
      <c r="BH78" s="30"/>
      <c r="BI78" s="112"/>
      <c r="BJ78" s="30"/>
      <c r="BK78" s="30"/>
      <c r="BL78" s="16">
        <v>2008</v>
      </c>
      <c r="BM78" s="30"/>
      <c r="BN78" s="30"/>
      <c r="BO78" s="30"/>
      <c r="BP78" s="101">
        <v>-0.44272481007660314</v>
      </c>
      <c r="BQ78" s="101">
        <v>-0.11800570842680325</v>
      </c>
      <c r="BR78" s="101">
        <v>-0.12921193039596901</v>
      </c>
      <c r="BS78" s="101">
        <v>-0.1268666190325719</v>
      </c>
      <c r="BT78" s="101">
        <v>-0.12790962260296046</v>
      </c>
      <c r="BU78" s="101">
        <v>-0.15058759862748083</v>
      </c>
      <c r="BV78" s="101">
        <v>-0.15014155747837243</v>
      </c>
      <c r="BW78" s="101">
        <v>-0.15114703506017035</v>
      </c>
      <c r="BX78" s="101">
        <v>-0.13018202852717164</v>
      </c>
      <c r="BY78" s="101">
        <v>-0.13058799620163819</v>
      </c>
      <c r="BZ78" s="101">
        <v>-0.13058799620163819</v>
      </c>
    </row>
    <row r="79" spans="1:78">
      <c r="A79" s="16">
        <v>2009</v>
      </c>
      <c r="E79">
        <v>991.85144000000003</v>
      </c>
      <c r="AJ79">
        <v>991.85144000000003</v>
      </c>
      <c r="AK79">
        <f t="shared" si="1"/>
        <v>991851.44000000006</v>
      </c>
      <c r="AL79" s="16">
        <v>2009</v>
      </c>
      <c r="AM79" t="e">
        <f t="shared" si="23"/>
        <v>#NUM!</v>
      </c>
      <c r="AN79" t="e">
        <f t="shared" si="3"/>
        <v>#NUM!</v>
      </c>
      <c r="AO79" t="e">
        <f t="shared" si="4"/>
        <v>#NUM!</v>
      </c>
      <c r="AP79" t="e">
        <f t="shared" si="5"/>
        <v>#NUM!</v>
      </c>
      <c r="AQ79" t="e">
        <f t="shared" si="6"/>
        <v>#NUM!</v>
      </c>
      <c r="AR79" t="e">
        <f t="shared" si="7"/>
        <v>#NUM!</v>
      </c>
      <c r="AS79" t="e">
        <f t="shared" si="8"/>
        <v>#NUM!</v>
      </c>
      <c r="AT79" t="e">
        <f t="shared" si="9"/>
        <v>#NUM!</v>
      </c>
      <c r="AU79" t="e">
        <f t="shared" si="10"/>
        <v>#NUM!</v>
      </c>
      <c r="AV79" t="e">
        <f t="shared" si="11"/>
        <v>#NUM!</v>
      </c>
      <c r="AW79" t="e">
        <f t="shared" si="12"/>
        <v>#NUM!</v>
      </c>
      <c r="AX79" t="e">
        <f t="shared" si="13"/>
        <v>#NUM!</v>
      </c>
      <c r="AY79" s="16">
        <v>2009</v>
      </c>
      <c r="AZ79" s="30"/>
      <c r="BA79" s="30"/>
      <c r="BB79" s="112"/>
      <c r="BC79" s="112"/>
      <c r="BD79" s="30"/>
      <c r="BE79" s="30"/>
      <c r="BF79" s="112"/>
      <c r="BG79" s="30"/>
      <c r="BH79" s="30"/>
      <c r="BI79" s="112"/>
      <c r="BJ79" s="30"/>
      <c r="BK79" s="30"/>
      <c r="BL79" s="16">
        <v>2009</v>
      </c>
      <c r="BM79" s="30"/>
      <c r="BN79" s="30"/>
      <c r="BO79" s="30"/>
      <c r="BP79" s="101">
        <v>-0.15288635993434496</v>
      </c>
      <c r="BQ79" s="101">
        <v>-0.11597381986000965</v>
      </c>
      <c r="BR79" s="101">
        <v>-0.12617580419432506</v>
      </c>
      <c r="BS79" s="101">
        <v>-0.12480213008089536</v>
      </c>
      <c r="BT79" s="101">
        <v>-0.12252521669056371</v>
      </c>
      <c r="BU79" s="101">
        <v>-0.14847010362259228</v>
      </c>
      <c r="BV79" s="101">
        <v>-0.1477642296322359</v>
      </c>
      <c r="BW79" s="101">
        <v>-0.14876765580194284</v>
      </c>
      <c r="BX79" s="101">
        <v>-0.12768795286863099</v>
      </c>
      <c r="BY79" s="101">
        <v>-0.12807320852338677</v>
      </c>
      <c r="BZ79" s="101">
        <v>-0.12807320852338677</v>
      </c>
    </row>
    <row r="80" spans="1:78">
      <c r="A80" s="16">
        <v>2010</v>
      </c>
      <c r="E80">
        <v>1025.7891</v>
      </c>
      <c r="F80" s="9">
        <v>1171</v>
      </c>
      <c r="G80" s="24">
        <v>2883.4158224749999</v>
      </c>
      <c r="H80" s="24">
        <v>628.54025801299997</v>
      </c>
      <c r="I80" s="86">
        <v>901.31600000000003</v>
      </c>
      <c r="J80" s="86">
        <v>1407.29</v>
      </c>
      <c r="K80" s="86">
        <v>3278.19</v>
      </c>
      <c r="L80" s="95">
        <v>903.35</v>
      </c>
      <c r="M80" s="95">
        <v>1405.06</v>
      </c>
      <c r="N80" s="95">
        <v>3190.53</v>
      </c>
      <c r="O80" s="95">
        <v>901.73</v>
      </c>
      <c r="P80" s="95">
        <v>1475.83</v>
      </c>
      <c r="Q80" s="95">
        <v>3275.25</v>
      </c>
      <c r="R80" s="104">
        <v>813.00696106400005</v>
      </c>
      <c r="S80" s="104">
        <v>1269.4100000000001</v>
      </c>
      <c r="T80" s="104">
        <v>2956.9971407409998</v>
      </c>
      <c r="U80">
        <f t="shared" ref="U80:W87" si="24">F80*$I$74/$I$71</f>
        <v>1457.4534359381521</v>
      </c>
      <c r="V80">
        <f t="shared" si="24"/>
        <v>3588.7654122157314</v>
      </c>
      <c r="W80">
        <f t="shared" si="24"/>
        <v>782.29560945046921</v>
      </c>
      <c r="X80">
        <f t="shared" ref="X80:X91" si="25">I80*$I$74/$I$73</f>
        <v>934.16808310376098</v>
      </c>
      <c r="Y80">
        <f t="shared" ref="Y80:Y91" si="26">J80*$I$74/$I$73</f>
        <v>1458.5843385350886</v>
      </c>
      <c r="Z80">
        <f t="shared" ref="Z80:Z91" si="27">K80*$I$74/$I$73</f>
        <v>3397.6768063031373</v>
      </c>
      <c r="AA80">
        <f t="shared" ref="AA80:AA91" si="28">L80*$I$74/$I$73</f>
        <v>936.27622040636413</v>
      </c>
      <c r="AB80">
        <f t="shared" ref="AB80:AB91" si="29">M80*$I$74/$I$73</f>
        <v>1456.2730572249582</v>
      </c>
      <c r="AC80">
        <f t="shared" ref="AC80:AC91" si="30">N80*$I$74/$I$73</f>
        <v>3306.8216853856393</v>
      </c>
      <c r="AD80">
        <f t="shared" ref="AD80:AD91" si="31">O80*$I$74/$I$73</f>
        <v>934.59717299721126</v>
      </c>
      <c r="AE80">
        <f t="shared" ref="AE80:AE91" si="32">P80*$I$74/$I$73</f>
        <v>1529.6225542285097</v>
      </c>
      <c r="AF80">
        <f t="shared" ref="AF80:AF91" si="33">Q80*$I$74/$I$73</f>
        <v>3394.6296461902298</v>
      </c>
      <c r="AG80">
        <f t="shared" ref="AG80:AG90" si="34">R80*$I$74/$I$75</f>
        <v>943.32754623868129</v>
      </c>
      <c r="AH80">
        <f t="shared" ref="AH80:AH90" si="35">S80*$I$74/$I$75</f>
        <v>1472.8895050341143</v>
      </c>
      <c r="AI80">
        <f t="shared" ref="AI80:AI90" si="36">T80*$I$74/$I$75</f>
        <v>3430.9876675095534</v>
      </c>
      <c r="AJ80">
        <v>1025.7891</v>
      </c>
      <c r="AK80">
        <f t="shared" si="1"/>
        <v>1025789.1</v>
      </c>
      <c r="AL80" s="16">
        <v>2010</v>
      </c>
      <c r="AM80">
        <f>LOG(U80/U$50)/LOG($AK80/$AK$50)</f>
        <v>-0.56243561070728554</v>
      </c>
      <c r="AN80">
        <f t="shared" si="3"/>
        <v>0.56727625093564693</v>
      </c>
      <c r="AO80">
        <f t="shared" si="4"/>
        <v>-1.3424911339908308</v>
      </c>
      <c r="AP80">
        <f t="shared" si="5"/>
        <v>-1.1200588300408445</v>
      </c>
      <c r="AQ80">
        <f t="shared" si="6"/>
        <v>-0.56146320318227427</v>
      </c>
      <c r="AR80">
        <f t="shared" si="7"/>
        <v>0.49867954090009503</v>
      </c>
      <c r="AS80">
        <f t="shared" si="8"/>
        <v>-1.1172328406337655</v>
      </c>
      <c r="AT80">
        <f t="shared" si="9"/>
        <v>-0.56345136541360541</v>
      </c>
      <c r="AU80">
        <f t="shared" si="10"/>
        <v>0.46469934069090169</v>
      </c>
      <c r="AV80">
        <f t="shared" si="11"/>
        <v>-1.1194831120840707</v>
      </c>
      <c r="AW80">
        <f t="shared" si="12"/>
        <v>-0.5018449223546857</v>
      </c>
      <c r="AX80">
        <f t="shared" si="13"/>
        <v>0.49755469179963002</v>
      </c>
      <c r="AY80" s="16">
        <v>2010</v>
      </c>
      <c r="AZ80" s="30">
        <f>-(1-2^AM80)</f>
        <v>-0.32284200479366298</v>
      </c>
      <c r="BA80" s="30">
        <f>-(1-2^AN80)</f>
        <v>0.48172349506178991</v>
      </c>
      <c r="BB80" s="112">
        <f>-(1-2^AO80)</f>
        <v>-0.60566084657153652</v>
      </c>
      <c r="BC80" s="112">
        <f t="shared" ref="BC80:BC92" si="37">-(1-2^AP80)</f>
        <v>-0.5399249359544287</v>
      </c>
      <c r="BD80" s="30">
        <f t="shared" ref="BD80:BD92" si="38">-(1-2^AQ80)</f>
        <v>-0.32238543187005309</v>
      </c>
      <c r="BE80" s="30">
        <f t="shared" ref="BE80:BE92" si="39">-(1-2^AR80)</f>
        <v>0.41291976376676032</v>
      </c>
      <c r="BF80" s="112">
        <f>-(1-2^AS80)</f>
        <v>-0.53902284545468293</v>
      </c>
      <c r="BG80" s="30">
        <f t="shared" ref="BG80:BG92" si="40">-(1-2^AT80)</f>
        <v>-0.32331860193981288</v>
      </c>
      <c r="BH80" s="30">
        <f t="shared" ref="BH80:BH92" si="41">-(1-2^AU80)</f>
        <v>0.38002972364171606</v>
      </c>
      <c r="BI80" s="112">
        <f t="shared" ref="BI80:BI91" si="42">-(1-2^AV80)</f>
        <v>-0.5397413030138547</v>
      </c>
      <c r="BJ80" s="30">
        <f t="shared" ref="BJ80:BJ91" si="43">-(1-2^AW80)</f>
        <v>-0.29379689096222095</v>
      </c>
      <c r="BK80" s="30">
        <f t="shared" ref="BK80:BK91" si="44">-(1-2^AX80)</f>
        <v>0.41181855938509027</v>
      </c>
      <c r="BL80" s="16">
        <v>2010</v>
      </c>
      <c r="BM80" s="30">
        <f>AZ80</f>
        <v>-0.32284200479366298</v>
      </c>
      <c r="BN80" s="30">
        <f>BD80</f>
        <v>-0.32238543187005309</v>
      </c>
      <c r="BO80" s="30">
        <f>BG80</f>
        <v>-0.32331860193981288</v>
      </c>
      <c r="BP80" s="101">
        <v>-0.15288635993434496</v>
      </c>
      <c r="BQ80" s="101">
        <v>-0.11619418348959565</v>
      </c>
      <c r="BR80" s="101">
        <v>-0.12628799630607523</v>
      </c>
      <c r="BS80" s="101">
        <v>-0.12489512522744517</v>
      </c>
      <c r="BT80" s="101">
        <v>-0.120957175078238</v>
      </c>
      <c r="BU80" s="101">
        <v>-0.14772206846812563</v>
      </c>
      <c r="BV80" s="101">
        <v>-0.14710129185713783</v>
      </c>
      <c r="BW80" s="101">
        <v>-0.14807208809390315</v>
      </c>
      <c r="BX80" s="101">
        <v>-0.13025109037189597</v>
      </c>
      <c r="BY80" s="101">
        <v>-0.13077107125128196</v>
      </c>
      <c r="BZ80" s="101">
        <v>-0.13077107125128196</v>
      </c>
    </row>
    <row r="81" spans="1:78">
      <c r="A81" s="16">
        <v>2011</v>
      </c>
      <c r="E81">
        <v>1057.2429999999999</v>
      </c>
      <c r="F81" s="9">
        <v>1208</v>
      </c>
      <c r="G81" s="24">
        <v>2998.9174874659998</v>
      </c>
      <c r="H81" s="24">
        <v>630</v>
      </c>
      <c r="I81" s="86">
        <v>951.95600000000002</v>
      </c>
      <c r="J81" s="86">
        <v>1386.69</v>
      </c>
      <c r="K81" s="86">
        <v>3046.39</v>
      </c>
      <c r="L81" s="95">
        <v>952.18</v>
      </c>
      <c r="M81" s="95">
        <v>1378.47</v>
      </c>
      <c r="N81" s="95">
        <v>2653.66</v>
      </c>
      <c r="O81" s="95">
        <v>953.56</v>
      </c>
      <c r="P81" s="95">
        <v>1625.76</v>
      </c>
      <c r="Q81" s="95">
        <v>3349.47</v>
      </c>
      <c r="R81" s="104">
        <v>858.68571577</v>
      </c>
      <c r="S81" s="104">
        <v>1250.83</v>
      </c>
      <c r="T81" s="104">
        <v>2747.9109191699999</v>
      </c>
      <c r="U81">
        <f t="shared" si="24"/>
        <v>1503.5044838712959</v>
      </c>
      <c r="V81">
        <f t="shared" si="24"/>
        <v>3732.5214314281225</v>
      </c>
      <c r="W81">
        <f t="shared" si="24"/>
        <v>784.11243778055996</v>
      </c>
      <c r="X81">
        <f t="shared" si="25"/>
        <v>986.65386137506039</v>
      </c>
      <c r="Y81">
        <f t="shared" si="26"/>
        <v>1437.2334887643783</v>
      </c>
      <c r="Z81">
        <f t="shared" si="27"/>
        <v>3157.427923931747</v>
      </c>
      <c r="AA81">
        <f t="shared" si="28"/>
        <v>986.88602595509133</v>
      </c>
      <c r="AB81">
        <f t="shared" si="29"/>
        <v>1428.713877836454</v>
      </c>
      <c r="AC81">
        <f t="shared" si="30"/>
        <v>2750.3833010943176</v>
      </c>
      <c r="AD81">
        <f t="shared" si="31"/>
        <v>988.31632559992534</v>
      </c>
      <c r="AE81">
        <f t="shared" si="32"/>
        <v>1685.0173554965966</v>
      </c>
      <c r="AF81">
        <f t="shared" si="33"/>
        <v>3471.5548923058664</v>
      </c>
      <c r="AG81">
        <f t="shared" si="34"/>
        <v>996.32835638630502</v>
      </c>
      <c r="AH81">
        <f t="shared" si="35"/>
        <v>1451.3312322904508</v>
      </c>
      <c r="AI81">
        <f t="shared" si="36"/>
        <v>3188.3860640881508</v>
      </c>
      <c r="AJ81">
        <v>1057.2429999999999</v>
      </c>
      <c r="AK81">
        <f t="shared" si="1"/>
        <v>1057243</v>
      </c>
      <c r="AL81" s="16">
        <v>2011</v>
      </c>
      <c r="AM81">
        <f t="shared" si="23"/>
        <v>-0.50433977771398886</v>
      </c>
      <c r="AN81">
        <f t="shared" si="3"/>
        <v>0.59402325172956538</v>
      </c>
      <c r="AO81">
        <f t="shared" si="4"/>
        <v>-1.2907112886475867</v>
      </c>
      <c r="AP81">
        <f t="shared" si="5"/>
        <v>-1.0131664715785553</v>
      </c>
      <c r="AQ81">
        <f t="shared" si="6"/>
        <v>-0.55879210365814458</v>
      </c>
      <c r="AR81">
        <f t="shared" si="7"/>
        <v>0.39190301155080126</v>
      </c>
      <c r="AS81">
        <f t="shared" si="8"/>
        <v>-1.0128822704523237</v>
      </c>
      <c r="AT81">
        <f t="shared" si="9"/>
        <v>-0.56597382531677132</v>
      </c>
      <c r="AU81">
        <f t="shared" si="10"/>
        <v>0.22518605047598195</v>
      </c>
      <c r="AV81">
        <f t="shared" si="11"/>
        <v>-1.0111328618771831</v>
      </c>
      <c r="AW81">
        <f t="shared" si="12"/>
        <v>-0.36666208906836445</v>
      </c>
      <c r="AX81">
        <f t="shared" si="13"/>
        <v>0.50646998935383059</v>
      </c>
      <c r="AY81" s="16">
        <v>2011</v>
      </c>
      <c r="AZ81" s="30">
        <f t="shared" ref="AZ81:AZ87" si="45">-(1-2^AM81)</f>
        <v>-0.29501707404499555</v>
      </c>
      <c r="BA81" s="30">
        <f t="shared" ref="BA81:BA87" si="46">-(1-2^AN81)</f>
        <v>0.50945029593990387</v>
      </c>
      <c r="BB81" s="112">
        <f t="shared" ref="BB81:BB87" si="47">-(1-2^AO81)</f>
        <v>-0.59125054521993681</v>
      </c>
      <c r="BC81" s="112">
        <f t="shared" si="37"/>
        <v>-0.50454239217570174</v>
      </c>
      <c r="BD81" s="30">
        <f t="shared" si="38"/>
        <v>-0.32112969002070846</v>
      </c>
      <c r="BE81" s="30">
        <f t="shared" si="39"/>
        <v>0.31212304117671508</v>
      </c>
      <c r="BF81" s="112">
        <f t="shared" ref="BF81:BF92" si="48">-(1-2^AS81)</f>
        <v>-0.50444478077735933</v>
      </c>
      <c r="BG81" s="30">
        <f t="shared" si="40"/>
        <v>-0.32450070232182393</v>
      </c>
      <c r="BH81" s="30">
        <f t="shared" si="41"/>
        <v>0.16892798421858624</v>
      </c>
      <c r="BI81" s="112">
        <f t="shared" si="42"/>
        <v>-0.5038435072194376</v>
      </c>
      <c r="BJ81" s="30">
        <f t="shared" si="43"/>
        <v>-0.22442515822734121</v>
      </c>
      <c r="BK81" s="30">
        <f t="shared" si="44"/>
        <v>0.42057006483166082</v>
      </c>
      <c r="BL81" s="16">
        <v>2011</v>
      </c>
      <c r="BM81" s="30">
        <f t="shared" ref="BM81:BM87" si="49">AZ81</f>
        <v>-0.29501707404499555</v>
      </c>
      <c r="BN81" s="30">
        <f t="shared" ref="BN80:BN92" si="50">BD81</f>
        <v>-0.32112969002070846</v>
      </c>
      <c r="BO81" s="30">
        <f t="shared" ref="BO80:BO92" si="51">BG81</f>
        <v>-0.32450070232182393</v>
      </c>
      <c r="BP81" s="101">
        <v>-0.15288635993434496</v>
      </c>
      <c r="BQ81" s="101">
        <v>-0.11736820409667281</v>
      </c>
      <c r="BR81" s="101">
        <v>-0.1269594193717879</v>
      </c>
      <c r="BS81" s="101">
        <v>-0.125446001769556</v>
      </c>
      <c r="BT81" s="101">
        <v>-0.12395874878247515</v>
      </c>
      <c r="BU81" s="101">
        <v>-0.14813581651181851</v>
      </c>
      <c r="BV81" s="101">
        <v>-0.14724730302027844</v>
      </c>
      <c r="BW81" s="101">
        <v>-0.14815354941567072</v>
      </c>
      <c r="BX81" s="101">
        <v>-0.12654886541902</v>
      </c>
      <c r="BY81" s="101">
        <v>-0.12702361502796899</v>
      </c>
      <c r="BZ81" s="101">
        <v>-0.12702361502796899</v>
      </c>
    </row>
    <row r="82" spans="1:78">
      <c r="A82" s="16">
        <v>2012</v>
      </c>
      <c r="E82">
        <v>1090.2837999999999</v>
      </c>
      <c r="F82" s="9">
        <v>1233</v>
      </c>
      <c r="G82" s="24">
        <v>2963.8900231389998</v>
      </c>
      <c r="H82" s="24">
        <v>623</v>
      </c>
      <c r="I82" s="86">
        <v>980.84100000000001</v>
      </c>
      <c r="J82" s="86">
        <v>1482.42</v>
      </c>
      <c r="K82" s="86">
        <v>3775.45</v>
      </c>
      <c r="L82" s="95">
        <v>980.64</v>
      </c>
      <c r="M82" s="95">
        <v>1477.44</v>
      </c>
      <c r="N82" s="95">
        <v>3650.58</v>
      </c>
      <c r="O82" s="95">
        <v>981.4</v>
      </c>
      <c r="P82" s="95">
        <v>1720.15</v>
      </c>
      <c r="Q82" s="95">
        <v>3859.84</v>
      </c>
      <c r="R82" s="104">
        <v>884.74096017299996</v>
      </c>
      <c r="S82" s="104">
        <v>1337.18</v>
      </c>
      <c r="T82" s="104">
        <v>3405.5416344999999</v>
      </c>
      <c r="U82">
        <f t="shared" si="24"/>
        <v>1534.6200567990961</v>
      </c>
      <c r="V82">
        <f t="shared" si="24"/>
        <v>3688.9254465984154</v>
      </c>
      <c r="W82">
        <f t="shared" si="24"/>
        <v>775.40007736077598</v>
      </c>
      <c r="X82">
        <f t="shared" si="25"/>
        <v>1016.5916912598645</v>
      </c>
      <c r="Y82">
        <f t="shared" si="26"/>
        <v>1536.4527532571012</v>
      </c>
      <c r="Z82">
        <f t="shared" si="27"/>
        <v>3913.0614449916502</v>
      </c>
      <c r="AA82">
        <f t="shared" si="28"/>
        <v>1016.3833650072473</v>
      </c>
      <c r="AB82">
        <f t="shared" si="29"/>
        <v>1531.2912371474829</v>
      </c>
      <c r="AC82">
        <f t="shared" si="30"/>
        <v>3783.6400561145347</v>
      </c>
      <c r="AD82">
        <f t="shared" si="31"/>
        <v>1017.171066260924</v>
      </c>
      <c r="AE82">
        <f t="shared" si="32"/>
        <v>1782.8477783052056</v>
      </c>
      <c r="AF82">
        <f t="shared" si="33"/>
        <v>4000.527377620303</v>
      </c>
      <c r="AG82">
        <f t="shared" si="34"/>
        <v>1026.5601144725636</v>
      </c>
      <c r="AH82">
        <f t="shared" si="35"/>
        <v>1551.522666704624</v>
      </c>
      <c r="AI82">
        <f t="shared" si="36"/>
        <v>3951.4313991632121</v>
      </c>
      <c r="AJ82">
        <v>1090.2837999999999</v>
      </c>
      <c r="AK82">
        <f t="shared" si="1"/>
        <v>1090283.7999999998</v>
      </c>
      <c r="AL82" s="16">
        <v>2012</v>
      </c>
      <c r="AM82">
        <f t="shared" si="23"/>
        <v>-0.46240731850870226</v>
      </c>
      <c r="AN82">
        <f t="shared" si="3"/>
        <v>0.55905011379288427</v>
      </c>
      <c r="AO82">
        <f t="shared" si="4"/>
        <v>-1.2574648436063562</v>
      </c>
      <c r="AP82">
        <f t="shared" si="5"/>
        <v>-0.94204119645755968</v>
      </c>
      <c r="AQ82">
        <f t="shared" si="6"/>
        <v>-0.46101728516874813</v>
      </c>
      <c r="AR82">
        <f t="shared" si="7"/>
        <v>0.62774669539396877</v>
      </c>
      <c r="AS82">
        <f t="shared" si="8"/>
        <v>-0.94227988781324235</v>
      </c>
      <c r="AT82">
        <f t="shared" si="9"/>
        <v>-0.46493635787726506</v>
      </c>
      <c r="AU82">
        <f t="shared" si="10"/>
        <v>0.58857547634292429</v>
      </c>
      <c r="AV82">
        <f t="shared" si="11"/>
        <v>-0.94137763032578825</v>
      </c>
      <c r="AW82">
        <f t="shared" si="12"/>
        <v>-0.28779263314429754</v>
      </c>
      <c r="AX82">
        <f t="shared" si="13"/>
        <v>0.6534925832569376</v>
      </c>
      <c r="AY82" s="16">
        <v>2012</v>
      </c>
      <c r="AZ82" s="30">
        <f t="shared" si="45"/>
        <v>-0.27422579802369917</v>
      </c>
      <c r="BA82" s="30">
        <f t="shared" si="46"/>
        <v>0.47329886178202041</v>
      </c>
      <c r="BB82" s="112">
        <f t="shared" si="47"/>
        <v>-0.58172167175609868</v>
      </c>
      <c r="BC82" s="112">
        <f t="shared" si="37"/>
        <v>-0.47950406424007286</v>
      </c>
      <c r="BD82" s="30">
        <f t="shared" si="38"/>
        <v>-0.27352617926988598</v>
      </c>
      <c r="BE82" s="30">
        <f t="shared" si="39"/>
        <v>0.54514978213769294</v>
      </c>
      <c r="BF82" s="112">
        <f t="shared" si="48"/>
        <v>-0.4795901722532776</v>
      </c>
      <c r="BG82" s="30">
        <f t="shared" si="40"/>
        <v>-0.27549696316569605</v>
      </c>
      <c r="BH82" s="30">
        <f t="shared" si="41"/>
        <v>0.50376119345602133</v>
      </c>
      <c r="BI82" s="112">
        <f t="shared" si="42"/>
        <v>-0.47926460759367573</v>
      </c>
      <c r="BJ82" s="30">
        <f t="shared" si="43"/>
        <v>-0.18084556882396374</v>
      </c>
      <c r="BK82" s="30">
        <f t="shared" si="44"/>
        <v>0.57297155652436893</v>
      </c>
      <c r="BL82" s="16">
        <v>2012</v>
      </c>
      <c r="BM82" s="30">
        <f t="shared" si="49"/>
        <v>-0.27422579802369917</v>
      </c>
      <c r="BN82" s="30">
        <f t="shared" si="50"/>
        <v>-0.27352617926988598</v>
      </c>
      <c r="BO82" s="30">
        <f t="shared" si="51"/>
        <v>-0.27549696316569605</v>
      </c>
      <c r="BP82" s="101">
        <v>-0.15288635993434496</v>
      </c>
      <c r="BQ82" s="101">
        <v>-0.11313366634425825</v>
      </c>
      <c r="BR82" s="101">
        <v>-0.12176539456676005</v>
      </c>
      <c r="BS82" s="101">
        <v>-0.12160842245695969</v>
      </c>
      <c r="BT82" s="101">
        <v>-0.12292166520484438</v>
      </c>
      <c r="BU82" s="101">
        <v>-0.1458003152046834</v>
      </c>
      <c r="BV82" s="101">
        <v>-0.14510720763667162</v>
      </c>
      <c r="BW82" s="101">
        <v>-0.14679631341799648</v>
      </c>
      <c r="BX82" s="101">
        <v>-0.12651411469149221</v>
      </c>
      <c r="BY82" s="101">
        <v>-0.1269120349446009</v>
      </c>
      <c r="BZ82" s="101">
        <v>-0.1269120349446009</v>
      </c>
    </row>
    <row r="83" spans="1:78">
      <c r="A83" s="16">
        <v>2013</v>
      </c>
      <c r="E83">
        <v>1137.2916</v>
      </c>
      <c r="F83" s="9">
        <v>1427</v>
      </c>
      <c r="G83" s="24">
        <v>2986.3228952159998</v>
      </c>
      <c r="H83" s="24">
        <v>513.52647083299996</v>
      </c>
      <c r="I83" s="86">
        <v>984.04399999999998</v>
      </c>
      <c r="J83" s="86">
        <v>1676.06</v>
      </c>
      <c r="K83" s="86">
        <v>3880.52</v>
      </c>
      <c r="L83" s="95">
        <v>974.91</v>
      </c>
      <c r="M83" s="95">
        <v>1669.69</v>
      </c>
      <c r="N83" s="95">
        <v>3900.24</v>
      </c>
      <c r="O83" s="95">
        <v>1077.55</v>
      </c>
      <c r="P83" s="95">
        <v>1931.24</v>
      </c>
      <c r="Q83" s="95">
        <v>3503.28</v>
      </c>
      <c r="R83" s="104">
        <v>887.630276278</v>
      </c>
      <c r="S83" s="104">
        <v>1511.85</v>
      </c>
      <c r="T83" s="104">
        <v>3500.3170585449998</v>
      </c>
      <c r="U83">
        <f t="shared" si="24"/>
        <v>1776.0769027188242</v>
      </c>
      <c r="V83">
        <f t="shared" si="24"/>
        <v>3716.8459132820913</v>
      </c>
      <c r="W83">
        <f t="shared" si="24"/>
        <v>639.14681414239885</v>
      </c>
      <c r="X83">
        <f t="shared" si="25"/>
        <v>1019.9114374645045</v>
      </c>
      <c r="Y83">
        <f t="shared" si="26"/>
        <v>1737.1507411017774</v>
      </c>
      <c r="Z83">
        <f t="shared" si="27"/>
        <v>4021.9611433124528</v>
      </c>
      <c r="AA83">
        <f t="shared" si="28"/>
        <v>1010.4445121341324</v>
      </c>
      <c r="AB83">
        <f t="shared" si="29"/>
        <v>1730.5485608571453</v>
      </c>
      <c r="AC83">
        <f t="shared" si="30"/>
        <v>4042.3999179473267</v>
      </c>
      <c r="AD83">
        <f t="shared" si="31"/>
        <v>1116.825639341205</v>
      </c>
      <c r="AE83">
        <f t="shared" si="32"/>
        <v>2001.6318015139057</v>
      </c>
      <c r="AF83">
        <f t="shared" si="33"/>
        <v>3630.9711157637767</v>
      </c>
      <c r="AG83">
        <f t="shared" si="34"/>
        <v>1029.9125722031476</v>
      </c>
      <c r="AH83">
        <f t="shared" si="35"/>
        <v>1754.191315796965</v>
      </c>
      <c r="AI83">
        <f t="shared" si="36"/>
        <v>4061.3988071803524</v>
      </c>
      <c r="AJ83">
        <v>1137.2916</v>
      </c>
      <c r="AK83">
        <f t="shared" si="1"/>
        <v>1137291.6000000001</v>
      </c>
      <c r="AL83" s="16">
        <v>2013</v>
      </c>
      <c r="AM83">
        <f t="shared" si="23"/>
        <v>-0.27853108229530749</v>
      </c>
      <c r="AN83">
        <f t="shared" si="3"/>
        <v>0.5412243272581917</v>
      </c>
      <c r="AO83">
        <f t="shared" si="4"/>
        <v>-1.4130588573188343</v>
      </c>
      <c r="AP83">
        <f t="shared" si="5"/>
        <v>-0.89427985695342715</v>
      </c>
      <c r="AQ83">
        <f t="shared" si="6"/>
        <v>-0.30313109776621405</v>
      </c>
      <c r="AR83">
        <f t="shared" si="7"/>
        <v>0.6288028000294702</v>
      </c>
      <c r="AS83">
        <f t="shared" si="8"/>
        <v>-0.90463180857755643</v>
      </c>
      <c r="AT83">
        <f t="shared" si="9"/>
        <v>-0.30735806408914707</v>
      </c>
      <c r="AU83">
        <f t="shared" si="10"/>
        <v>0.63442968631082064</v>
      </c>
      <c r="AV83">
        <f t="shared" si="11"/>
        <v>-0.79351322839458494</v>
      </c>
      <c r="AW83">
        <f t="shared" si="12"/>
        <v>-0.14581517336217342</v>
      </c>
      <c r="AX83">
        <f t="shared" si="13"/>
        <v>0.5152759929532198</v>
      </c>
      <c r="AY83" s="16">
        <v>2013</v>
      </c>
      <c r="AZ83" s="30">
        <f t="shared" si="45"/>
        <v>-0.17556999494233461</v>
      </c>
      <c r="BA83" s="30">
        <f t="shared" si="46"/>
        <v>0.45520693879969021</v>
      </c>
      <c r="BB83" s="112">
        <f t="shared" si="47"/>
        <v>-0.62448533836803777</v>
      </c>
      <c r="BC83" s="112">
        <f t="shared" si="37"/>
        <v>-0.4619843131215623</v>
      </c>
      <c r="BD83" s="30">
        <f t="shared" si="38"/>
        <v>-0.1895085328587901</v>
      </c>
      <c r="BE83" s="30">
        <f t="shared" si="39"/>
        <v>0.54628130143295683</v>
      </c>
      <c r="BF83" s="112">
        <f t="shared" si="48"/>
        <v>-0.46583098764474684</v>
      </c>
      <c r="BG83" s="30">
        <f t="shared" si="40"/>
        <v>-0.1918797243574617</v>
      </c>
      <c r="BH83" s="30">
        <f t="shared" si="41"/>
        <v>0.55232397744502748</v>
      </c>
      <c r="BI83" s="112">
        <f t="shared" si="42"/>
        <v>-0.42306256909804618</v>
      </c>
      <c r="BJ83" s="30">
        <f t="shared" si="43"/>
        <v>-9.6131484205908668E-2</v>
      </c>
      <c r="BK83" s="30">
        <f t="shared" si="44"/>
        <v>0.42926753781092031</v>
      </c>
      <c r="BL83" s="16">
        <v>2013</v>
      </c>
      <c r="BM83" s="30">
        <f t="shared" si="49"/>
        <v>-0.17556999494233461</v>
      </c>
      <c r="BN83" s="30">
        <f t="shared" si="50"/>
        <v>-0.1895085328587901</v>
      </c>
      <c r="BO83" s="30">
        <f t="shared" si="51"/>
        <v>-0.1918797243574617</v>
      </c>
      <c r="BP83" s="101">
        <v>-0.27772047617609597</v>
      </c>
      <c r="BQ83" s="101">
        <v>-0.12094598097513809</v>
      </c>
      <c r="BR83" s="101">
        <v>-0.12920983549010667</v>
      </c>
      <c r="BS83" s="101">
        <v>-0.12635176238256585</v>
      </c>
      <c r="BT83" s="101">
        <v>-0.12450590822011498</v>
      </c>
      <c r="BU83" s="101">
        <v>-0.14579045645191757</v>
      </c>
      <c r="BV83" s="101">
        <v>-0.14512407603923849</v>
      </c>
      <c r="BW83" s="101">
        <v>-0.14675047918211803</v>
      </c>
      <c r="BX83" s="101">
        <v>-0.12650674840143361</v>
      </c>
      <c r="BY83" s="101">
        <v>-0.12686849106890086</v>
      </c>
      <c r="BZ83" s="101">
        <v>-0.12686849106890086</v>
      </c>
    </row>
    <row r="84" spans="1:78">
      <c r="A84" s="16">
        <v>2014</v>
      </c>
      <c r="E84">
        <v>1175.6636000000001</v>
      </c>
      <c r="F84" s="9">
        <v>1521</v>
      </c>
      <c r="G84" s="24">
        <v>2979.2606451259999</v>
      </c>
      <c r="H84" s="24">
        <v>536.73100684300005</v>
      </c>
      <c r="I84" s="86">
        <v>1032.568</v>
      </c>
      <c r="J84" s="86">
        <v>1546.1</v>
      </c>
      <c r="K84" s="86">
        <v>4908.43</v>
      </c>
      <c r="L84" s="95">
        <v>1053.93</v>
      </c>
      <c r="M84" s="95">
        <v>1537.49</v>
      </c>
      <c r="N84" s="95">
        <v>4454.95</v>
      </c>
      <c r="O84" s="95">
        <v>998.06</v>
      </c>
      <c r="P84" s="95">
        <v>2567.75</v>
      </c>
      <c r="Q84" s="95">
        <v>7187.63</v>
      </c>
      <c r="R84" s="104">
        <v>945.60251776600001</v>
      </c>
      <c r="S84" s="104">
        <v>1732.1</v>
      </c>
      <c r="T84" s="104">
        <v>4442.2333003809999</v>
      </c>
      <c r="U84">
        <f t="shared" si="24"/>
        <v>1893.0714569273523</v>
      </c>
      <c r="V84">
        <f t="shared" si="24"/>
        <v>3708.056074973701</v>
      </c>
      <c r="W84">
        <f t="shared" si="24"/>
        <v>668.02771144139558</v>
      </c>
      <c r="X84">
        <f t="shared" si="25"/>
        <v>1070.2040896137253</v>
      </c>
      <c r="Y84">
        <f t="shared" si="26"/>
        <v>1602.4538267230637</v>
      </c>
      <c r="Z84">
        <f t="shared" si="27"/>
        <v>5087.3374534003551</v>
      </c>
      <c r="AA84">
        <f t="shared" si="28"/>
        <v>1092.3447135361482</v>
      </c>
      <c r="AB84">
        <f t="shared" si="29"/>
        <v>1593.5300006781213</v>
      </c>
      <c r="AC84">
        <f t="shared" si="30"/>
        <v>4617.3285527196904</v>
      </c>
      <c r="AD84">
        <f t="shared" si="31"/>
        <v>1034.4383069007315</v>
      </c>
      <c r="AE84">
        <f t="shared" si="32"/>
        <v>2661.3419659583124</v>
      </c>
      <c r="AF84">
        <f t="shared" si="33"/>
        <v>7449.6120552160246</v>
      </c>
      <c r="AG84">
        <f t="shared" si="34"/>
        <v>1097.1774480675085</v>
      </c>
      <c r="AH84">
        <f t="shared" si="35"/>
        <v>2009.7461904897466</v>
      </c>
      <c r="AI84">
        <f t="shared" si="36"/>
        <v>5154.2990893755605</v>
      </c>
      <c r="AJ84">
        <v>1175.6636000000001</v>
      </c>
      <c r="AK84">
        <f t="shared" si="1"/>
        <v>1175663.6000000001</v>
      </c>
      <c r="AL84" s="16">
        <v>2014</v>
      </c>
      <c r="AM84">
        <f t="shared" si="23"/>
        <v>-0.20033580163945727</v>
      </c>
      <c r="AN84">
        <f t="shared" si="3"/>
        <v>0.51946130031520299</v>
      </c>
      <c r="AO84">
        <f t="shared" si="4"/>
        <v>-1.3155396919195586</v>
      </c>
      <c r="AP84">
        <f t="shared" si="5"/>
        <v>-0.81097511621911444</v>
      </c>
      <c r="AQ84">
        <f t="shared" si="6"/>
        <v>-0.37877305428853408</v>
      </c>
      <c r="AR84">
        <f t="shared" si="7"/>
        <v>0.85804694722788077</v>
      </c>
      <c r="AS84">
        <f t="shared" si="8"/>
        <v>-0.78905153629764579</v>
      </c>
      <c r="AT84">
        <f t="shared" si="9"/>
        <v>-0.38475193667672497</v>
      </c>
      <c r="AU84">
        <f t="shared" si="10"/>
        <v>0.75426119161310012</v>
      </c>
      <c r="AV84">
        <f t="shared" si="11"/>
        <v>-0.84736692061477559</v>
      </c>
      <c r="AW84">
        <f t="shared" si="12"/>
        <v>0.16435524211834915</v>
      </c>
      <c r="AX84">
        <f t="shared" si="13"/>
        <v>1.2663958849352208</v>
      </c>
      <c r="AY84" s="16">
        <v>2014</v>
      </c>
      <c r="AZ84" s="30">
        <f t="shared" si="45"/>
        <v>-0.12965204243766737</v>
      </c>
      <c r="BA84" s="30">
        <f t="shared" si="46"/>
        <v>0.43341991170669369</v>
      </c>
      <c r="BB84" s="112">
        <f t="shared" si="47"/>
        <v>-0.5982248311828432</v>
      </c>
      <c r="BC84" s="112">
        <f t="shared" si="37"/>
        <v>-0.43000353236912148</v>
      </c>
      <c r="BD84" s="30">
        <f t="shared" si="38"/>
        <v>-0.23090861059008583</v>
      </c>
      <c r="BE84" s="30">
        <f t="shared" si="39"/>
        <v>0.81258285944761544</v>
      </c>
      <c r="BF84" s="112">
        <f t="shared" si="48"/>
        <v>-0.42127556520700393</v>
      </c>
      <c r="BG84" s="30">
        <f t="shared" si="40"/>
        <v>-0.23408931872690408</v>
      </c>
      <c r="BH84" s="30">
        <f t="shared" si="41"/>
        <v>0.68676757239497266</v>
      </c>
      <c r="BI84" s="112">
        <f t="shared" si="42"/>
        <v>-0.44420179537013971</v>
      </c>
      <c r="BJ84" s="30">
        <f t="shared" si="43"/>
        <v>0.12066512728218681</v>
      </c>
      <c r="BK84" s="30">
        <f t="shared" si="44"/>
        <v>1.4055985191693456</v>
      </c>
      <c r="BL84" s="16">
        <v>2014</v>
      </c>
      <c r="BM84" s="30">
        <f t="shared" si="49"/>
        <v>-0.12965204243766737</v>
      </c>
      <c r="BN84" s="30">
        <f t="shared" si="50"/>
        <v>-0.23090861059008583</v>
      </c>
      <c r="BO84" s="30">
        <f t="shared" si="51"/>
        <v>-0.23408931872690408</v>
      </c>
      <c r="BP84" s="101">
        <v>-0.2438601823779134</v>
      </c>
      <c r="BQ84" s="101">
        <v>-0.12142102468651739</v>
      </c>
      <c r="BR84" s="101">
        <v>-0.12817032878353207</v>
      </c>
      <c r="BS84" s="101">
        <v>-0.12519107491729309</v>
      </c>
      <c r="BT84" s="101">
        <v>-0.12192373411146751</v>
      </c>
      <c r="BU84" s="101">
        <v>-0.14311940943285373</v>
      </c>
      <c r="BV84" s="101">
        <v>-0.14259313455948563</v>
      </c>
      <c r="BW84" s="101">
        <v>-0.14419192084436439</v>
      </c>
      <c r="BX84" s="101">
        <v>-0.12729567796957841</v>
      </c>
      <c r="BY84" s="101">
        <v>-0.1276206709484885</v>
      </c>
      <c r="BZ84" s="101">
        <v>-0.1276206709484885</v>
      </c>
    </row>
    <row r="85" spans="1:78">
      <c r="A85" s="16">
        <v>2015</v>
      </c>
      <c r="E85">
        <v>1210.3313000000001</v>
      </c>
      <c r="F85" s="9">
        <v>1535</v>
      </c>
      <c r="G85" s="24">
        <v>2983.2962166060001</v>
      </c>
      <c r="H85" s="24">
        <v>500.44884711200001</v>
      </c>
      <c r="I85" s="86">
        <v>1058.3589999999999</v>
      </c>
      <c r="J85" s="86">
        <v>1689.11</v>
      </c>
      <c r="K85" s="86">
        <v>4936.66</v>
      </c>
      <c r="L85" s="95">
        <v>1066.18</v>
      </c>
      <c r="M85" s="95">
        <v>1686.31</v>
      </c>
      <c r="N85" s="95">
        <v>4886.0200000000004</v>
      </c>
      <c r="O85" s="95">
        <v>1203.4000000000001</v>
      </c>
      <c r="P85" s="95">
        <v>2351</v>
      </c>
      <c r="Q85" s="95">
        <v>5022.3</v>
      </c>
      <c r="R85" s="104">
        <v>954.66345223099995</v>
      </c>
      <c r="S85" s="104">
        <v>1523.61</v>
      </c>
      <c r="T85" s="104">
        <v>4452.9768918230002</v>
      </c>
      <c r="U85">
        <f t="shared" si="24"/>
        <v>1910.49617776692</v>
      </c>
      <c r="V85">
        <f t="shared" si="24"/>
        <v>3713.0788397213528</v>
      </c>
      <c r="W85">
        <f t="shared" si="24"/>
        <v>622.87010395787479</v>
      </c>
      <c r="X85">
        <f t="shared" si="25"/>
        <v>1096.9351462368506</v>
      </c>
      <c r="Y85">
        <f t="shared" si="26"/>
        <v>1750.6764007866207</v>
      </c>
      <c r="Z85">
        <f t="shared" si="27"/>
        <v>5116.5964091783708</v>
      </c>
      <c r="AA85">
        <f t="shared" si="28"/>
        <v>1105.0412140065948</v>
      </c>
      <c r="AB85">
        <f t="shared" si="29"/>
        <v>1747.7743435362329</v>
      </c>
      <c r="AC85">
        <f t="shared" si="30"/>
        <v>5064.1106309070719</v>
      </c>
      <c r="AD85">
        <f t="shared" si="31"/>
        <v>1247.2627482559571</v>
      </c>
      <c r="AE85">
        <f t="shared" si="32"/>
        <v>2436.6916413077565</v>
      </c>
      <c r="AF85">
        <f t="shared" si="33"/>
        <v>5205.3579030795181</v>
      </c>
      <c r="AG85">
        <f t="shared" si="34"/>
        <v>1107.6908009474294</v>
      </c>
      <c r="AH85">
        <f t="shared" si="35"/>
        <v>1767.8363797079169</v>
      </c>
      <c r="AI85">
        <f t="shared" si="36"/>
        <v>5166.7648199758378</v>
      </c>
      <c r="AJ85">
        <v>1210.3313000000001</v>
      </c>
      <c r="AK85">
        <f t="shared" si="1"/>
        <v>1210331.3</v>
      </c>
      <c r="AL85" s="16">
        <v>2015</v>
      </c>
      <c r="AM85">
        <f t="shared" si="23"/>
        <v>-0.18477704187740585</v>
      </c>
      <c r="AN85">
        <f t="shared" si="3"/>
        <v>0.50519192042924521</v>
      </c>
      <c r="AO85">
        <f t="shared" si="4"/>
        <v>-1.3485173538263147</v>
      </c>
      <c r="AP85">
        <f t="shared" si="5"/>
        <v>-0.76088736260282575</v>
      </c>
      <c r="AQ85">
        <f t="shared" si="6"/>
        <v>-0.27548638067829917</v>
      </c>
      <c r="AR85">
        <f t="shared" si="7"/>
        <v>0.83810979199405833</v>
      </c>
      <c r="AS85">
        <f t="shared" si="8"/>
        <v>-0.75324258004889011</v>
      </c>
      <c r="AT85">
        <f t="shared" si="9"/>
        <v>-0.27720902615724247</v>
      </c>
      <c r="AU85">
        <f t="shared" si="10"/>
        <v>0.82740364638415176</v>
      </c>
      <c r="AV85">
        <f t="shared" si="11"/>
        <v>-0.62753324165613589</v>
      </c>
      <c r="AW85">
        <f t="shared" si="12"/>
        <v>6.782617657608285E-2</v>
      </c>
      <c r="AX85">
        <f t="shared" si="13"/>
        <v>0.8559680450624475</v>
      </c>
      <c r="AY85" s="16">
        <v>2015</v>
      </c>
      <c r="AZ85" s="30">
        <f t="shared" si="45"/>
        <v>-0.12021497014650018</v>
      </c>
      <c r="BA85" s="30">
        <f t="shared" si="46"/>
        <v>0.41931215346701101</v>
      </c>
      <c r="BB85" s="112">
        <f t="shared" si="47"/>
        <v>-0.60730458841457002</v>
      </c>
      <c r="BC85" s="112">
        <f t="shared" si="37"/>
        <v>-0.4098667558938961</v>
      </c>
      <c r="BD85" s="30">
        <f t="shared" si="38"/>
        <v>-0.17382825888659181</v>
      </c>
      <c r="BE85" s="30">
        <f t="shared" si="39"/>
        <v>0.78770636758682255</v>
      </c>
      <c r="BF85" s="112">
        <f t="shared" si="48"/>
        <v>-0.40673136392862441</v>
      </c>
      <c r="BG85" s="30">
        <f t="shared" si="40"/>
        <v>-0.17481415793530619</v>
      </c>
      <c r="BH85" s="30">
        <f t="shared" si="41"/>
        <v>0.77448901866809972</v>
      </c>
      <c r="BI85" s="112">
        <f t="shared" si="42"/>
        <v>-0.35271778997455649</v>
      </c>
      <c r="BJ85" s="30">
        <f t="shared" si="43"/>
        <v>4.8136182994271914E-2</v>
      </c>
      <c r="BK85" s="30">
        <f t="shared" si="44"/>
        <v>0.80997283537399034</v>
      </c>
      <c r="BL85" s="16">
        <v>2015</v>
      </c>
      <c r="BM85" s="30">
        <f t="shared" si="49"/>
        <v>-0.12021497014650018</v>
      </c>
      <c r="BN85" s="30">
        <f t="shared" si="50"/>
        <v>-0.17382825888659181</v>
      </c>
      <c r="BO85" s="30">
        <f t="shared" si="51"/>
        <v>-0.17481415793530619</v>
      </c>
      <c r="BP85" s="101">
        <v>-0.2438601823779134</v>
      </c>
      <c r="BQ85" s="101">
        <v>-0.12140115767741788</v>
      </c>
      <c r="BR85" s="101">
        <v>-0.12802995644037829</v>
      </c>
      <c r="BS85" s="101">
        <v>-0.12304771257948477</v>
      </c>
      <c r="BT85" s="101">
        <v>-0.12416662683187907</v>
      </c>
      <c r="BU85" s="101">
        <v>-0.14420984803298753</v>
      </c>
      <c r="BV85" s="101">
        <v>-0.14363731623197551</v>
      </c>
      <c r="BW85" s="101">
        <v>-0.14512787307770181</v>
      </c>
      <c r="BX85" s="101">
        <v>-0.12787156762479779</v>
      </c>
      <c r="BY85" s="101">
        <v>-0.1281710555682648</v>
      </c>
      <c r="BZ85" s="101">
        <v>-0.1281710555682648</v>
      </c>
    </row>
    <row r="86" spans="1:78">
      <c r="A86" s="16">
        <v>2016</v>
      </c>
      <c r="E86">
        <v>1245.9347</v>
      </c>
      <c r="F86" s="9">
        <v>1780</v>
      </c>
      <c r="G86" s="24">
        <v>2892.4958583050002</v>
      </c>
      <c r="H86" s="24">
        <v>595.74288801900002</v>
      </c>
      <c r="I86" s="86">
        <v>954.89200000000005</v>
      </c>
      <c r="J86" s="86">
        <v>2001.74</v>
      </c>
      <c r="K86" s="86">
        <v>6153.62</v>
      </c>
      <c r="L86" s="95">
        <v>948</v>
      </c>
      <c r="M86" s="95">
        <v>1999.52</v>
      </c>
      <c r="N86" s="95">
        <v>5232.91</v>
      </c>
      <c r="O86" s="95">
        <v>1652.71</v>
      </c>
      <c r="P86" s="95">
        <v>2799.53</v>
      </c>
      <c r="Q86" s="95">
        <v>7282.28</v>
      </c>
      <c r="R86" s="104">
        <v>861.33456476599997</v>
      </c>
      <c r="S86" s="104">
        <v>1805.61</v>
      </c>
      <c r="T86" s="104">
        <v>5550.7029746139997</v>
      </c>
      <c r="U86">
        <f t="shared" si="24"/>
        <v>2215.42879245936</v>
      </c>
      <c r="V86">
        <f t="shared" si="24"/>
        <v>3600.0666328979478</v>
      </c>
      <c r="W86">
        <f t="shared" si="24"/>
        <v>741.47525113493543</v>
      </c>
      <c r="X86">
        <f t="shared" si="25"/>
        <v>989.69687569189568</v>
      </c>
      <c r="Y86">
        <f t="shared" si="26"/>
        <v>2074.7014572825983</v>
      </c>
      <c r="Z86">
        <f t="shared" si="27"/>
        <v>6377.9134061183486</v>
      </c>
      <c r="AA86">
        <f t="shared" si="28"/>
        <v>982.55366905986955</v>
      </c>
      <c r="AB86">
        <f t="shared" si="29"/>
        <v>2072.4005404626482</v>
      </c>
      <c r="AC86">
        <f t="shared" si="30"/>
        <v>5423.6444307595802</v>
      </c>
      <c r="AD86">
        <f t="shared" si="31"/>
        <v>1712.9496565315792</v>
      </c>
      <c r="AE86">
        <f t="shared" si="32"/>
        <v>2901.5701193493428</v>
      </c>
      <c r="AF86">
        <f t="shared" si="33"/>
        <v>7547.711954769311</v>
      </c>
      <c r="AG86">
        <f t="shared" si="34"/>
        <v>999.40180144080148</v>
      </c>
      <c r="AH86">
        <f t="shared" si="35"/>
        <v>2095.0394428786972</v>
      </c>
      <c r="AI86">
        <f t="shared" si="36"/>
        <v>6440.4504115066056</v>
      </c>
      <c r="AJ86">
        <v>1245.9347</v>
      </c>
      <c r="AK86">
        <f t="shared" si="1"/>
        <v>1245934.7</v>
      </c>
      <c r="AL86" s="16">
        <v>2016</v>
      </c>
      <c r="AM86">
        <f t="shared" si="23"/>
        <v>-3.0111515511050797E-2</v>
      </c>
      <c r="AN86">
        <f t="shared" si="3"/>
        <v>0.45927255239380432</v>
      </c>
      <c r="AO86">
        <f t="shared" si="4"/>
        <v>-1.1334131020988345</v>
      </c>
      <c r="AP86">
        <f t="shared" si="5"/>
        <v>-0.8423499077254909</v>
      </c>
      <c r="AQ86">
        <f t="shared" si="6"/>
        <v>-9.6264387661658513E-2</v>
      </c>
      <c r="AR86">
        <f t="shared" si="7"/>
        <v>1.0357287986769064</v>
      </c>
      <c r="AS86">
        <f t="shared" si="8"/>
        <v>-0.84965150549695345</v>
      </c>
      <c r="AT86">
        <f t="shared" si="9"/>
        <v>-9.7382900887933402E-2</v>
      </c>
      <c r="AU86">
        <f t="shared" si="10"/>
        <v>0.87236134232449325</v>
      </c>
      <c r="AV86">
        <f t="shared" si="11"/>
        <v>-0.28939511593514955</v>
      </c>
      <c r="AW86">
        <f t="shared" si="12"/>
        <v>0.24184943491699584</v>
      </c>
      <c r="AX86">
        <f t="shared" si="13"/>
        <v>1.2054772914239096</v>
      </c>
      <c r="AY86" s="16">
        <v>2016</v>
      </c>
      <c r="AZ86" s="30">
        <f t="shared" si="45"/>
        <v>-2.0655405407011718E-2</v>
      </c>
      <c r="BA86" s="30">
        <f t="shared" si="46"/>
        <v>0.3748484059197319</v>
      </c>
      <c r="BB86" s="112">
        <f t="shared" si="47"/>
        <v>-0.54416396027375136</v>
      </c>
      <c r="BC86" s="112">
        <f t="shared" si="37"/>
        <v>-0.44226562677337566</v>
      </c>
      <c r="BD86" s="30">
        <f t="shared" si="38"/>
        <v>-6.4547948411184941E-2</v>
      </c>
      <c r="BE86" s="30">
        <f t="shared" si="39"/>
        <v>1.0501490475465776</v>
      </c>
      <c r="BF86" s="112">
        <f t="shared" si="48"/>
        <v>-0.44508123509745079</v>
      </c>
      <c r="BG86" s="30">
        <f t="shared" si="40"/>
        <v>-6.5272917975917499E-2</v>
      </c>
      <c r="BH86" s="30">
        <f t="shared" si="41"/>
        <v>0.83065679138914872</v>
      </c>
      <c r="BI86" s="112">
        <f t="shared" si="42"/>
        <v>-0.18175494473315834</v>
      </c>
      <c r="BJ86" s="30">
        <f t="shared" si="43"/>
        <v>0.18250758286324587</v>
      </c>
      <c r="BK86" s="30">
        <f t="shared" si="44"/>
        <v>1.3061355136103203</v>
      </c>
      <c r="BL86" s="16">
        <v>2016</v>
      </c>
      <c r="BM86" s="30">
        <f t="shared" si="49"/>
        <v>-2.0655405407011718E-2</v>
      </c>
      <c r="BN86" s="30">
        <f t="shared" si="50"/>
        <v>-6.4547948411184941E-2</v>
      </c>
      <c r="BO86" s="30">
        <f t="shared" si="51"/>
        <v>-6.5272917975917499E-2</v>
      </c>
      <c r="BP86" s="101">
        <v>-0.2438601823779134</v>
      </c>
      <c r="BQ86" s="101">
        <v>-0.12084897618362067</v>
      </c>
      <c r="BR86" s="101">
        <v>-0.12731654966186579</v>
      </c>
      <c r="BS86" s="101">
        <v>-0.12143753057856088</v>
      </c>
      <c r="BT86" s="101">
        <v>-0.12422045843935381</v>
      </c>
      <c r="BU86" s="101">
        <v>-0.14217855116229661</v>
      </c>
      <c r="BV86" s="101">
        <v>-0.13940387738822368</v>
      </c>
      <c r="BW86" s="101">
        <v>-0.14085920261956775</v>
      </c>
      <c r="BX86" s="101">
        <v>-0.12760278089756028</v>
      </c>
      <c r="BY86" s="101">
        <v>-0.12788166932635436</v>
      </c>
      <c r="BZ86" s="101">
        <v>-0.12788166932635436</v>
      </c>
    </row>
    <row r="87" spans="1:78">
      <c r="A87" s="16">
        <v>2017</v>
      </c>
      <c r="E87">
        <v>1270.9502</v>
      </c>
      <c r="F87" s="9">
        <v>1535</v>
      </c>
      <c r="G87" s="24">
        <v>2831.5260590409998</v>
      </c>
      <c r="H87" s="24">
        <v>573.05115016299999</v>
      </c>
      <c r="I87" s="86">
        <v>1060.3</v>
      </c>
      <c r="J87" s="86">
        <v>2054.12</v>
      </c>
      <c r="K87" s="86">
        <v>7502.3</v>
      </c>
      <c r="L87" s="95">
        <v>1036.27</v>
      </c>
      <c r="M87" s="95">
        <v>2043</v>
      </c>
      <c r="N87" s="95">
        <v>7210.12</v>
      </c>
      <c r="O87" s="95">
        <v>2187.23</v>
      </c>
      <c r="P87" s="95">
        <v>5579.5</v>
      </c>
      <c r="Q87" s="95">
        <v>11700.36</v>
      </c>
      <c r="R87" s="104">
        <v>956.41493873800005</v>
      </c>
      <c r="S87" s="104">
        <v>1852.86</v>
      </c>
      <c r="T87" s="104">
        <v>6767.2437160420004</v>
      </c>
      <c r="U87">
        <f t="shared" si="24"/>
        <v>1910.49617776692</v>
      </c>
      <c r="V87">
        <f t="shared" si="24"/>
        <v>3524.1822234822548</v>
      </c>
      <c r="W87">
        <f t="shared" si="24"/>
        <v>713.23259417025986</v>
      </c>
      <c r="X87">
        <f t="shared" si="25"/>
        <v>1098.9468937807803</v>
      </c>
      <c r="Y87">
        <f t="shared" si="26"/>
        <v>2128.9906568452102</v>
      </c>
      <c r="Z87">
        <f t="shared" si="27"/>
        <v>7775.7514677087129</v>
      </c>
      <c r="AA87">
        <f t="shared" si="28"/>
        <v>1074.041023878345</v>
      </c>
      <c r="AB87">
        <f t="shared" si="29"/>
        <v>2117.4653437650986</v>
      </c>
      <c r="AC87">
        <f t="shared" si="30"/>
        <v>7472.9217936307459</v>
      </c>
      <c r="AD87">
        <f t="shared" si="31"/>
        <v>2266.95238563061</v>
      </c>
      <c r="AE87">
        <f t="shared" si="32"/>
        <v>5782.8672959066898</v>
      </c>
      <c r="AF87">
        <f t="shared" si="33"/>
        <v>12126.826632195503</v>
      </c>
      <c r="AG87">
        <f t="shared" si="34"/>
        <v>1109.7230411963396</v>
      </c>
      <c r="AH87">
        <f t="shared" si="35"/>
        <v>2149.8633603780563</v>
      </c>
      <c r="AI87">
        <f t="shared" si="36"/>
        <v>7851.9960039438183</v>
      </c>
      <c r="AJ87">
        <v>1270.9502</v>
      </c>
      <c r="AK87">
        <f t="shared" si="1"/>
        <v>1270950.2</v>
      </c>
      <c r="AL87" s="16">
        <v>2017</v>
      </c>
      <c r="AM87">
        <f t="shared" si="23"/>
        <v>-0.17585354328958772</v>
      </c>
      <c r="AN87">
        <f t="shared" si="3"/>
        <v>0.42919837028321745</v>
      </c>
      <c r="AO87">
        <f t="shared" si="4"/>
        <v>-1.1495238029351464</v>
      </c>
      <c r="AP87">
        <f t="shared" si="5"/>
        <v>-0.72233093342413668</v>
      </c>
      <c r="AQ87">
        <f t="shared" si="6"/>
        <v>-6.8847807873780198E-2</v>
      </c>
      <c r="AR87">
        <f t="shared" si="7"/>
        <v>1.2112109446154253</v>
      </c>
      <c r="AS87">
        <f t="shared" si="8"/>
        <v>-0.74498426764400383</v>
      </c>
      <c r="AT87">
        <f t="shared" si="9"/>
        <v>-7.4211895698345576E-2</v>
      </c>
      <c r="AU87">
        <f t="shared" si="10"/>
        <v>1.1719561973876724</v>
      </c>
      <c r="AV87">
        <f t="shared" si="11"/>
        <v>-6.8012164637173064E-3</v>
      </c>
      <c r="AW87">
        <f t="shared" si="12"/>
        <v>0.91859870816771272</v>
      </c>
      <c r="AX87">
        <f t="shared" si="13"/>
        <v>1.6503706736445989</v>
      </c>
      <c r="AY87" s="16">
        <v>2017</v>
      </c>
      <c r="AZ87" s="30">
        <f t="shared" si="45"/>
        <v>-0.11475637354027834</v>
      </c>
      <c r="BA87" s="30">
        <f t="shared" si="46"/>
        <v>0.34648519799772881</v>
      </c>
      <c r="BB87" s="112">
        <f t="shared" si="47"/>
        <v>-0.54922600417742884</v>
      </c>
      <c r="BC87" s="112">
        <f t="shared" si="37"/>
        <v>-0.39388264099243164</v>
      </c>
      <c r="BD87" s="30">
        <f t="shared" si="38"/>
        <v>-4.6600884472613568E-2</v>
      </c>
      <c r="BE87" s="30">
        <f t="shared" si="39"/>
        <v>1.315318945132085</v>
      </c>
      <c r="BF87" s="112">
        <f t="shared" si="48"/>
        <v>-0.40332562188206311</v>
      </c>
      <c r="BG87" s="30">
        <f t="shared" si="40"/>
        <v>-5.0139138095620095E-2</v>
      </c>
      <c r="BH87" s="30">
        <f t="shared" si="41"/>
        <v>1.2531700459793975</v>
      </c>
      <c r="BI87" s="112">
        <f t="shared" si="42"/>
        <v>-4.703149408956997E-3</v>
      </c>
      <c r="BJ87" s="30">
        <f t="shared" si="43"/>
        <v>0.89027837130825649</v>
      </c>
      <c r="BK87" s="30">
        <f t="shared" si="44"/>
        <v>2.1391428323191288</v>
      </c>
      <c r="BL87" s="16">
        <v>2017</v>
      </c>
      <c r="BM87" s="30">
        <f t="shared" si="49"/>
        <v>-0.11475637354027834</v>
      </c>
      <c r="BN87" s="30">
        <f t="shared" si="50"/>
        <v>-4.6600884472613568E-2</v>
      </c>
      <c r="BO87" s="30">
        <f t="shared" si="51"/>
        <v>-5.0139138095620095E-2</v>
      </c>
      <c r="BP87" s="101">
        <v>-0.2438601823779134</v>
      </c>
      <c r="BQ87" s="101">
        <v>-0.11992889944842866</v>
      </c>
      <c r="BR87" s="101">
        <v>-0.12586171884380004</v>
      </c>
      <c r="BS87" s="101">
        <v>-0.12055414558399102</v>
      </c>
      <c r="BT87" s="101">
        <v>-0.1248664961610082</v>
      </c>
      <c r="BU87" s="101">
        <v>-0.14159174612771575</v>
      </c>
      <c r="BV87" s="101">
        <v>-0.13895098259000616</v>
      </c>
      <c r="BW87" s="101">
        <v>-0.1404040769072149</v>
      </c>
      <c r="BX87" s="101">
        <v>-0.1272011852229199</v>
      </c>
      <c r="BY87" s="101">
        <v>-0.12746582175467069</v>
      </c>
      <c r="BZ87" s="101">
        <v>-0.12746582175467069</v>
      </c>
    </row>
    <row r="88" spans="1:78">
      <c r="A88" s="16">
        <v>2018</v>
      </c>
      <c r="E88">
        <v>1293.7435</v>
      </c>
      <c r="I88" s="86">
        <v>1015.662</v>
      </c>
      <c r="J88" s="86">
        <v>1610.23</v>
      </c>
      <c r="K88" s="86">
        <v>4399.1000000000004</v>
      </c>
      <c r="L88" s="95">
        <v>854.98</v>
      </c>
      <c r="M88" s="95">
        <v>1605.46</v>
      </c>
      <c r="N88" s="95">
        <v>4261.43</v>
      </c>
      <c r="O88" s="95">
        <v>1360.52</v>
      </c>
      <c r="P88" s="95">
        <v>2856.94</v>
      </c>
      <c r="Q88" s="95">
        <v>4203.49</v>
      </c>
      <c r="R88" s="104">
        <v>916.15034922799998</v>
      </c>
      <c r="S88" s="104">
        <v>1452.46</v>
      </c>
      <c r="T88" s="104">
        <v>3968.0904135760002</v>
      </c>
      <c r="X88">
        <f t="shared" si="25"/>
        <v>1052.6818825154908</v>
      </c>
      <c r="Y88">
        <f t="shared" si="26"/>
        <v>1668.9213022471242</v>
      </c>
      <c r="Z88">
        <f t="shared" si="27"/>
        <v>4559.4428750646339</v>
      </c>
      <c r="AA88">
        <f t="shared" si="28"/>
        <v>886.14318140591502</v>
      </c>
      <c r="AB88">
        <f t="shared" si="29"/>
        <v>1663.977440431285</v>
      </c>
      <c r="AC88">
        <f t="shared" si="30"/>
        <v>4416.7549387571735</v>
      </c>
      <c r="AD88">
        <f t="shared" si="31"/>
        <v>1410.1096179634321</v>
      </c>
      <c r="AE88">
        <f t="shared" si="32"/>
        <v>2961.0726574724727</v>
      </c>
      <c r="AF88">
        <f t="shared" si="33"/>
        <v>4356.7030826545051</v>
      </c>
      <c r="AG88">
        <f t="shared" si="34"/>
        <v>1063.0042574197932</v>
      </c>
      <c r="AH88">
        <f t="shared" si="35"/>
        <v>1685.2814224575586</v>
      </c>
      <c r="AI88">
        <f t="shared" si="36"/>
        <v>4604.1536817754459</v>
      </c>
      <c r="AJ88">
        <v>1293.7435</v>
      </c>
      <c r="AK88">
        <f t="shared" si="1"/>
        <v>1293743.5</v>
      </c>
      <c r="AL88" s="16">
        <v>2018</v>
      </c>
      <c r="AM88" t="e">
        <f t="shared" si="23"/>
        <v>#NUM!</v>
      </c>
      <c r="AN88" t="e">
        <f t="shared" si="3"/>
        <v>#NUM!</v>
      </c>
      <c r="AO88" t="e">
        <f t="shared" si="4"/>
        <v>#NUM!</v>
      </c>
      <c r="AP88">
        <f t="shared" si="5"/>
        <v>-0.75163154990912384</v>
      </c>
      <c r="AQ88">
        <f t="shared" si="6"/>
        <v>-0.30410039480619128</v>
      </c>
      <c r="AR88">
        <f t="shared" si="7"/>
        <v>0.67190556311177174</v>
      </c>
      <c r="AS88">
        <f t="shared" si="8"/>
        <v>-0.91887710128163502</v>
      </c>
      <c r="AT88">
        <f t="shared" si="9"/>
        <v>-0.30698144621900003</v>
      </c>
      <c r="AU88">
        <f t="shared" si="10"/>
        <v>0.64102836298126864</v>
      </c>
      <c r="AV88">
        <f t="shared" si="11"/>
        <v>-0.46774522441901156</v>
      </c>
      <c r="AW88">
        <f t="shared" si="12"/>
        <v>0.25271926252205951</v>
      </c>
      <c r="AX88">
        <f t="shared" si="13"/>
        <v>0.62773395809820476</v>
      </c>
      <c r="AY88" s="16">
        <v>2018</v>
      </c>
      <c r="AZ88" s="30"/>
      <c r="BA88" s="30"/>
      <c r="BB88" s="112"/>
      <c r="BC88" s="112">
        <f t="shared" si="37"/>
        <v>-0.40606850208158263</v>
      </c>
      <c r="BD88" s="30">
        <f t="shared" si="38"/>
        <v>-0.19005289123373803</v>
      </c>
      <c r="BE88" s="30">
        <f t="shared" si="39"/>
        <v>0.59317590199366599</v>
      </c>
      <c r="BF88" s="112">
        <f t="shared" si="48"/>
        <v>-0.47107946300890835</v>
      </c>
      <c r="BG88" s="30">
        <f t="shared" si="40"/>
        <v>-0.19166873571625498</v>
      </c>
      <c r="BH88" s="30">
        <f t="shared" si="41"/>
        <v>0.55944034308256252</v>
      </c>
      <c r="BI88" s="112">
        <f t="shared" si="42"/>
        <v>-0.27690616781797694</v>
      </c>
      <c r="BJ88" s="30">
        <f t="shared" si="43"/>
        <v>0.19145070477295634</v>
      </c>
      <c r="BK88" s="30">
        <f t="shared" si="44"/>
        <v>0.54513614034761471</v>
      </c>
      <c r="BL88" s="16">
        <v>2018</v>
      </c>
      <c r="BM88" s="30"/>
      <c r="BN88" s="30">
        <f t="shared" si="50"/>
        <v>-0.19005289123373803</v>
      </c>
      <c r="BO88" s="30">
        <f t="shared" si="51"/>
        <v>-0.19166873571625498</v>
      </c>
      <c r="BP88" s="101">
        <v>-0.2438601823779134</v>
      </c>
      <c r="BQ88" s="101">
        <v>-0.11992279491477509</v>
      </c>
      <c r="BR88" s="101">
        <v>-0.12573697995183553</v>
      </c>
      <c r="BS88" s="101">
        <v>-0.12054044394969765</v>
      </c>
      <c r="BT88" s="101">
        <v>-0.12491475951347386</v>
      </c>
      <c r="BU88" s="101">
        <v>-0.14043637979134072</v>
      </c>
      <c r="BV88" s="101">
        <v>-0.13766189703713505</v>
      </c>
      <c r="BW88" s="101">
        <v>-0.13980846418989146</v>
      </c>
      <c r="BX88" s="101">
        <v>-0.12748728978812995</v>
      </c>
      <c r="BY88" s="101">
        <v>-0.12773718820972213</v>
      </c>
      <c r="BZ88" s="101">
        <v>-0.12773325345900366</v>
      </c>
    </row>
    <row r="89" spans="1:78" ht="17" customHeight="1">
      <c r="A89" s="16">
        <v>2019</v>
      </c>
      <c r="E89">
        <v>1312.0842</v>
      </c>
      <c r="I89" s="86">
        <v>1164.2190000000001</v>
      </c>
      <c r="J89" s="86">
        <v>1911.68</v>
      </c>
      <c r="K89" s="86">
        <v>4396.7299999999996</v>
      </c>
      <c r="L89" s="95">
        <v>1161</v>
      </c>
      <c r="M89" s="95">
        <v>1906.05</v>
      </c>
      <c r="N89" s="95">
        <v>4456.83</v>
      </c>
      <c r="O89" s="95">
        <v>1309.44</v>
      </c>
      <c r="P89" s="95">
        <v>2346.65</v>
      </c>
      <c r="Q89" s="95">
        <v>4291.8900000000003</v>
      </c>
      <c r="R89" s="104">
        <v>1050.1521650960001</v>
      </c>
      <c r="S89" s="104">
        <v>1724.38</v>
      </c>
      <c r="T89" s="104">
        <v>3965.9488300369999</v>
      </c>
      <c r="X89">
        <f t="shared" si="25"/>
        <v>1206.6536392818696</v>
      </c>
      <c r="Y89">
        <f t="shared" si="26"/>
        <v>1981.358858721911</v>
      </c>
      <c r="Z89">
        <f t="shared" si="27"/>
        <v>4556.9864908919835</v>
      </c>
      <c r="AA89">
        <f t="shared" si="28"/>
        <v>1203.3173098929417</v>
      </c>
      <c r="AB89">
        <f t="shared" si="29"/>
        <v>1975.5236507505954</v>
      </c>
      <c r="AC89">
        <f t="shared" si="30"/>
        <v>4619.2770768735218</v>
      </c>
      <c r="AD89">
        <f t="shared" si="31"/>
        <v>1357.1678021242149</v>
      </c>
      <c r="AE89">
        <f t="shared" si="32"/>
        <v>2432.183088079476</v>
      </c>
      <c r="AF89">
        <f t="shared" si="33"/>
        <v>4448.3251758453207</v>
      </c>
      <c r="AG89">
        <f t="shared" si="34"/>
        <v>1218.485834095171</v>
      </c>
      <c r="AH89">
        <f t="shared" si="35"/>
        <v>2000.7887165618092</v>
      </c>
      <c r="AI89">
        <f t="shared" si="36"/>
        <v>4601.6688140662363</v>
      </c>
      <c r="AJ89">
        <v>1312.0842</v>
      </c>
      <c r="AK89">
        <f t="shared" si="1"/>
        <v>1312084.2</v>
      </c>
      <c r="AL89" s="16">
        <v>2019</v>
      </c>
      <c r="AM89" t="e">
        <f t="shared" si="23"/>
        <v>#NUM!</v>
      </c>
      <c r="AN89" t="e">
        <f t="shared" si="3"/>
        <v>#NUM!</v>
      </c>
      <c r="AO89" t="e">
        <f t="shared" si="4"/>
        <v>#NUM!</v>
      </c>
      <c r="AP89">
        <f t="shared" si="5"/>
        <v>-0.61071424012323583</v>
      </c>
      <c r="AQ89">
        <f t="shared" si="6"/>
        <v>-0.13559590850922798</v>
      </c>
      <c r="AR89">
        <f t="shared" si="7"/>
        <v>0.66232788791654384</v>
      </c>
      <c r="AS89">
        <f t="shared" si="8"/>
        <v>-0.61336681148446759</v>
      </c>
      <c r="AT89">
        <f t="shared" si="9"/>
        <v>-0.13842152479041109</v>
      </c>
      <c r="AU89">
        <f t="shared" si="10"/>
        <v>0.67533476072547305</v>
      </c>
      <c r="AV89">
        <f t="shared" si="11"/>
        <v>-0.49809853583559888</v>
      </c>
      <c r="AW89">
        <f t="shared" si="12"/>
        <v>6.0806580524413241E-2</v>
      </c>
      <c r="AX89">
        <f t="shared" si="13"/>
        <v>0.63920686880784616</v>
      </c>
      <c r="AY89" s="16">
        <v>2019</v>
      </c>
      <c r="AZ89" s="30"/>
      <c r="BA89" s="30"/>
      <c r="BB89" s="112"/>
      <c r="BC89" s="112">
        <f t="shared" si="37"/>
        <v>-0.34512758833297053</v>
      </c>
      <c r="BD89" s="30">
        <f t="shared" si="38"/>
        <v>-8.9706243005099329E-2</v>
      </c>
      <c r="BE89" s="30">
        <f t="shared" si="39"/>
        <v>0.5826342540426328</v>
      </c>
      <c r="BF89" s="112">
        <f t="shared" si="48"/>
        <v>-0.34633054516163864</v>
      </c>
      <c r="BG89" s="30">
        <f t="shared" si="40"/>
        <v>-9.1487370391625356E-2</v>
      </c>
      <c r="BH89" s="30">
        <f t="shared" si="41"/>
        <v>0.59696728754372463</v>
      </c>
      <c r="BI89" s="112">
        <f t="shared" si="42"/>
        <v>-0.29196064151673229</v>
      </c>
      <c r="BJ89" s="30">
        <f t="shared" si="43"/>
        <v>4.3048744525101545E-2</v>
      </c>
      <c r="BK89" s="30">
        <f t="shared" si="44"/>
        <v>0.55747269294892332</v>
      </c>
      <c r="BL89" s="16">
        <v>2019</v>
      </c>
      <c r="BM89" s="30"/>
      <c r="BN89" s="30">
        <f t="shared" si="50"/>
        <v>-8.9706243005099329E-2</v>
      </c>
      <c r="BO89" s="30">
        <f t="shared" si="51"/>
        <v>-9.1487370391625356E-2</v>
      </c>
      <c r="BP89" s="101">
        <v>-0.13811746539468994</v>
      </c>
      <c r="BQ89" s="101">
        <v>-0.11499906221233891</v>
      </c>
      <c r="BR89" s="101">
        <v>-0.12051216198245063</v>
      </c>
      <c r="BS89" s="101">
        <v>-0.11672141362391442</v>
      </c>
      <c r="BT89" s="101">
        <v>-0.12350231324355354</v>
      </c>
      <c r="BU89" s="101">
        <v>-0.13964693493061664</v>
      </c>
      <c r="BV89" s="101">
        <v>-0.13702826891744679</v>
      </c>
      <c r="BW89" s="101">
        <v>-0.13896949116353219</v>
      </c>
      <c r="BX89" s="101">
        <v>-0.12885995869872058</v>
      </c>
      <c r="BY89" s="101">
        <v>-0.12909373064454999</v>
      </c>
      <c r="BZ89" s="101">
        <v>-0.1290717422459412</v>
      </c>
    </row>
    <row r="90" spans="1:78">
      <c r="A90" s="16">
        <v>2020</v>
      </c>
      <c r="E90">
        <v>1334.0778</v>
      </c>
      <c r="I90" s="86">
        <v>1256.6320000000001</v>
      </c>
      <c r="J90" s="86">
        <v>2075.33</v>
      </c>
      <c r="K90" s="86">
        <v>7922.71</v>
      </c>
      <c r="L90" s="95">
        <v>1160.8</v>
      </c>
      <c r="M90" s="95">
        <v>2069.56</v>
      </c>
      <c r="N90" s="95">
        <v>8405.7000000000007</v>
      </c>
      <c r="O90" s="95">
        <v>1523.55</v>
      </c>
      <c r="P90" s="95">
        <v>2725.97</v>
      </c>
      <c r="Q90" s="95">
        <v>5844.64</v>
      </c>
      <c r="R90" s="104">
        <v>1129.9140898830001</v>
      </c>
      <c r="S90" s="104">
        <v>1869.86</v>
      </c>
      <c r="T90" s="104">
        <v>7171.7171715000004</v>
      </c>
      <c r="X90">
        <f t="shared" si="25"/>
        <v>1302.4350023819009</v>
      </c>
      <c r="Y90">
        <f t="shared" si="26"/>
        <v>2150.9737405168976</v>
      </c>
      <c r="Z90">
        <f t="shared" si="27"/>
        <v>8211.484999364262</v>
      </c>
      <c r="AA90">
        <f t="shared" si="28"/>
        <v>1203.1100200893422</v>
      </c>
      <c r="AB90">
        <f t="shared" si="29"/>
        <v>2144.9934296830629</v>
      </c>
      <c r="AC90">
        <f t="shared" si="30"/>
        <v>8712.0795105659781</v>
      </c>
      <c r="AD90">
        <f t="shared" si="31"/>
        <v>1579.0819013672619</v>
      </c>
      <c r="AE90">
        <f t="shared" si="32"/>
        <v>2825.328929585583</v>
      </c>
      <c r="AF90">
        <f t="shared" si="33"/>
        <v>6057.671388538055</v>
      </c>
      <c r="AG90">
        <f t="shared" si="34"/>
        <v>1311.0331607430569</v>
      </c>
      <c r="AH90">
        <f t="shared" si="35"/>
        <v>2169.5883677323236</v>
      </c>
      <c r="AI90">
        <f t="shared" si="36"/>
        <v>8321.304350032924</v>
      </c>
      <c r="AJ90">
        <v>1334.0778</v>
      </c>
      <c r="AK90">
        <f t="shared" si="1"/>
        <v>1334077.8</v>
      </c>
      <c r="AL90" s="16">
        <v>2020</v>
      </c>
      <c r="AM90" t="e">
        <f t="shared" si="23"/>
        <v>#NUM!</v>
      </c>
      <c r="AN90" t="e">
        <f t="shared" si="3"/>
        <v>#NUM!</v>
      </c>
      <c r="AO90" t="e">
        <f t="shared" si="4"/>
        <v>#NUM!</v>
      </c>
      <c r="AP90">
        <f t="shared" si="5"/>
        <v>-0.52910890571479374</v>
      </c>
      <c r="AQ90">
        <f t="shared" si="6"/>
        <v>-5.6013330031960719E-2</v>
      </c>
      <c r="AR90">
        <f t="shared" si="7"/>
        <v>1.2072594130819796</v>
      </c>
      <c r="AS90">
        <f t="shared" si="8"/>
        <v>-0.60391408347676012</v>
      </c>
      <c r="AT90">
        <f t="shared" si="9"/>
        <v>-5.863882267854581E-2</v>
      </c>
      <c r="AU90">
        <f t="shared" si="10"/>
        <v>1.2630638429928656</v>
      </c>
      <c r="AV90">
        <f t="shared" si="11"/>
        <v>-0.34747702715321854</v>
      </c>
      <c r="AW90">
        <f t="shared" si="12"/>
        <v>0.2011502569786994</v>
      </c>
      <c r="AX90">
        <f t="shared" si="13"/>
        <v>0.92038698460958468</v>
      </c>
      <c r="AY90" s="16">
        <v>2020</v>
      </c>
      <c r="AZ90" s="30"/>
      <c r="BA90" s="30"/>
      <c r="BB90" s="112"/>
      <c r="BC90" s="112">
        <f t="shared" si="37"/>
        <v>-0.30701737080658864</v>
      </c>
      <c r="BD90" s="30">
        <f t="shared" si="38"/>
        <v>-3.8081433190325198E-2</v>
      </c>
      <c r="BE90" s="30">
        <f t="shared" si="39"/>
        <v>1.3089859798173555</v>
      </c>
      <c r="BF90" s="112">
        <f t="shared" si="48"/>
        <v>-0.34203355491084475</v>
      </c>
      <c r="BG90" s="30">
        <f t="shared" si="40"/>
        <v>-3.9830391506034624E-2</v>
      </c>
      <c r="BH90" s="30">
        <f t="shared" si="41"/>
        <v>1.4000489707807593</v>
      </c>
      <c r="BI90" s="112">
        <f t="shared" si="42"/>
        <v>-0.21404262765438353</v>
      </c>
      <c r="BJ90" s="30">
        <f t="shared" si="43"/>
        <v>0.14961457438896852</v>
      </c>
      <c r="BK90" s="30">
        <f t="shared" si="44"/>
        <v>0.89262289740797995</v>
      </c>
      <c r="BL90" s="16">
        <v>2020</v>
      </c>
      <c r="BM90" s="30"/>
      <c r="BN90" s="30">
        <f t="shared" si="50"/>
        <v>-3.8081433190325198E-2</v>
      </c>
      <c r="BO90" s="30">
        <f t="shared" si="51"/>
        <v>-3.9830391506034624E-2</v>
      </c>
      <c r="BP90" s="101">
        <v>-0.17217570422841011</v>
      </c>
      <c r="BQ90" s="101">
        <v>-0.11855440003180473</v>
      </c>
      <c r="BR90" s="101">
        <v>-0.12331072401392285</v>
      </c>
      <c r="BS90" s="101">
        <v>-0.11667199981210763</v>
      </c>
      <c r="BT90" s="101">
        <v>-0.12197153842197961</v>
      </c>
      <c r="BU90" s="101">
        <v>-0.14007513325286869</v>
      </c>
      <c r="BV90" s="101">
        <v>-0.13780943001528023</v>
      </c>
      <c r="BW90" s="101">
        <v>-0.13957837013393948</v>
      </c>
      <c r="BX90" s="101">
        <v>-0.13042731672734764</v>
      </c>
      <c r="BY90" s="101">
        <v>-0.13073339385856841</v>
      </c>
      <c r="BZ90" s="101">
        <v>-0.1306765359984372</v>
      </c>
    </row>
    <row r="91" spans="1:78">
      <c r="A91" s="16">
        <v>2021</v>
      </c>
      <c r="E91">
        <v>1362.7147</v>
      </c>
      <c r="I91" s="86">
        <v>1321.633</v>
      </c>
      <c r="J91" s="86">
        <v>2299.23</v>
      </c>
      <c r="K91" s="86">
        <v>5426.6</v>
      </c>
      <c r="L91" s="95">
        <v>1268.6500000000001</v>
      </c>
      <c r="M91" s="95">
        <v>2299.31</v>
      </c>
      <c r="N91" s="95">
        <v>3745.19</v>
      </c>
      <c r="O91" s="95">
        <v>1543.09</v>
      </c>
      <c r="P91" s="95">
        <v>2283.63</v>
      </c>
      <c r="Q91" s="95">
        <v>6268.78</v>
      </c>
      <c r="R91" s="95"/>
      <c r="S91" s="95"/>
      <c r="T91" s="95"/>
      <c r="X91">
        <f t="shared" si="25"/>
        <v>1369.8052250006358</v>
      </c>
      <c r="Y91">
        <f t="shared" si="26"/>
        <v>2383.0346756461222</v>
      </c>
      <c r="Z91">
        <f t="shared" si="27"/>
        <v>5624.3942410551572</v>
      </c>
      <c r="AA91">
        <f t="shared" si="28"/>
        <v>1314.8910466801726</v>
      </c>
      <c r="AB91">
        <f t="shared" si="29"/>
        <v>2383.1175915675622</v>
      </c>
      <c r="AC91">
        <f t="shared" si="30"/>
        <v>3881.6984977071024</v>
      </c>
      <c r="AD91">
        <f t="shared" si="31"/>
        <v>1599.3341151788968</v>
      </c>
      <c r="AE91">
        <f t="shared" si="32"/>
        <v>2366.8660709653905</v>
      </c>
      <c r="AF91">
        <f t="shared" si="33"/>
        <v>6497.2708750307265</v>
      </c>
      <c r="AJ91">
        <v>1362.7147</v>
      </c>
      <c r="AK91">
        <f t="shared" si="1"/>
        <v>1362714.7</v>
      </c>
      <c r="AL91" s="16">
        <v>2021</v>
      </c>
      <c r="AM91" t="e">
        <f t="shared" si="23"/>
        <v>#NUM!</v>
      </c>
      <c r="AN91" t="e">
        <f t="shared" si="3"/>
        <v>#NUM!</v>
      </c>
      <c r="AO91" t="e">
        <f t="shared" si="4"/>
        <v>#NUM!</v>
      </c>
      <c r="AP91">
        <f t="shared" si="5"/>
        <v>-0.47209473628457144</v>
      </c>
      <c r="AQ91">
        <f t="shared" si="6"/>
        <v>3.9805011386830597E-2</v>
      </c>
      <c r="AR91">
        <f t="shared" si="7"/>
        <v>0.83370623528413101</v>
      </c>
      <c r="AS91">
        <f t="shared" si="8"/>
        <v>-0.50992030273326139</v>
      </c>
      <c r="AT91">
        <f t="shared" si="9"/>
        <v>3.9837178015841572E-2</v>
      </c>
      <c r="AU91">
        <f t="shared" si="10"/>
        <v>0.49086534042174257</v>
      </c>
      <c r="AV91">
        <f t="shared" si="11"/>
        <v>-0.32887275468467453</v>
      </c>
      <c r="AW91">
        <f t="shared" si="12"/>
        <v>3.3511033436622546E-2</v>
      </c>
      <c r="AX91">
        <f t="shared" si="13"/>
        <v>0.96708247582487916</v>
      </c>
      <c r="AY91" s="16">
        <v>2021</v>
      </c>
      <c r="AZ91" s="30"/>
      <c r="BA91" s="30"/>
      <c r="BB91" s="112"/>
      <c r="BC91" s="112">
        <f t="shared" si="37"/>
        <v>-0.2790829057020775</v>
      </c>
      <c r="BD91" s="30">
        <f t="shared" si="38"/>
        <v>2.7974880491566489E-2</v>
      </c>
      <c r="BE91" s="30">
        <f t="shared" si="39"/>
        <v>0.7822580475663663</v>
      </c>
      <c r="BF91" s="112">
        <f t="shared" si="48"/>
        <v>-0.29773876893271889</v>
      </c>
      <c r="BG91" s="30">
        <f t="shared" si="40"/>
        <v>2.7997800689049335E-2</v>
      </c>
      <c r="BH91" s="30">
        <f t="shared" si="41"/>
        <v>0.40528752608327845</v>
      </c>
      <c r="BI91" s="112">
        <f t="shared" si="42"/>
        <v>-0.20384168336805952</v>
      </c>
      <c r="BJ91" s="30">
        <f t="shared" si="43"/>
        <v>2.3499951102327277E-2</v>
      </c>
      <c r="BK91" s="30">
        <f t="shared" si="44"/>
        <v>0.95488328617105833</v>
      </c>
      <c r="BL91" s="16">
        <v>2021</v>
      </c>
      <c r="BM91" s="30"/>
      <c r="BN91" s="30">
        <f t="shared" si="50"/>
        <v>2.7974880491566489E-2</v>
      </c>
      <c r="BO91" s="30">
        <f t="shared" si="51"/>
        <v>2.7997800689049335E-2</v>
      </c>
      <c r="BP91" s="101">
        <v>-0.13679620815823834</v>
      </c>
      <c r="BQ91" s="101">
        <v>-0.11458419212825532</v>
      </c>
      <c r="BR91" s="101">
        <v>-0.11879211161087577</v>
      </c>
      <c r="BS91" s="101">
        <v>-0.11385427209687649</v>
      </c>
      <c r="BT91" s="101">
        <v>-0.12022798237991372</v>
      </c>
      <c r="BU91" s="101">
        <v>-0.1376760812696568</v>
      </c>
      <c r="BV91" s="101">
        <v>-0.13569664592117137</v>
      </c>
      <c r="BW91" s="101">
        <v>-0.13741412135387154</v>
      </c>
      <c r="BX91" s="101">
        <v>-0.13076342756685388</v>
      </c>
      <c r="BY91" s="101">
        <v>-0.13107530271717271</v>
      </c>
      <c r="BZ91" s="101">
        <v>-0.13086628513265242</v>
      </c>
    </row>
    <row r="92" spans="1:78">
      <c r="A92" s="16">
        <v>2022</v>
      </c>
      <c r="E92">
        <v>1392.5984000000001</v>
      </c>
      <c r="I92" s="86">
        <v>886.54100000000005</v>
      </c>
      <c r="J92" s="86">
        <v>2880.92</v>
      </c>
      <c r="K92" s="86">
        <v>6054.76</v>
      </c>
      <c r="L92" s="95">
        <v>899.24</v>
      </c>
      <c r="M92" s="95">
        <v>2882.42</v>
      </c>
      <c r="N92" s="95">
        <v>6324.79</v>
      </c>
      <c r="X92">
        <f t="shared" ref="X92:AC92" si="52">I92*$I$74/$I$73</f>
        <v>918.85454886287539</v>
      </c>
      <c r="Y92">
        <f t="shared" si="52"/>
        <v>2985.9267049240084</v>
      </c>
      <c r="Z92">
        <f t="shared" si="52"/>
        <v>6275.4500561993</v>
      </c>
      <c r="AA92">
        <f t="shared" si="52"/>
        <v>932.01641494240209</v>
      </c>
      <c r="AB92">
        <f t="shared" si="52"/>
        <v>2987.4813784510011</v>
      </c>
      <c r="AC92">
        <f t="shared" si="52"/>
        <v>6555.322384528663</v>
      </c>
      <c r="AJ92">
        <v>1392.5984000000001</v>
      </c>
      <c r="AK92">
        <f t="shared" si="1"/>
        <v>1392598.4000000001</v>
      </c>
      <c r="AL92" s="16">
        <v>2022</v>
      </c>
      <c r="AM92" t="e">
        <f t="shared" si="23"/>
        <v>#NUM!</v>
      </c>
      <c r="AN92" t="e">
        <f t="shared" si="3"/>
        <v>#NUM!</v>
      </c>
      <c r="AO92" t="e">
        <f t="shared" si="4"/>
        <v>#NUM!</v>
      </c>
      <c r="AP92">
        <f t="shared" si="5"/>
        <v>-0.82470353974263844</v>
      </c>
      <c r="AQ92">
        <f t="shared" si="6"/>
        <v>0.24342991770088029</v>
      </c>
      <c r="AR92">
        <f t="shared" si="7"/>
        <v>0.91658634806125461</v>
      </c>
      <c r="AS92">
        <f t="shared" si="8"/>
        <v>-0.81181330814564867</v>
      </c>
      <c r="AT92">
        <f t="shared" si="9"/>
        <v>0.24390168637752152</v>
      </c>
      <c r="AU92">
        <f t="shared" si="10"/>
        <v>0.95613103340359784</v>
      </c>
      <c r="AV92" t="e">
        <f t="shared" si="11"/>
        <v>#NUM!</v>
      </c>
      <c r="AW92" t="e">
        <f t="shared" si="12"/>
        <v>#NUM!</v>
      </c>
      <c r="AX92" t="e">
        <f t="shared" si="13"/>
        <v>#NUM!</v>
      </c>
      <c r="AY92" s="16">
        <v>2022</v>
      </c>
      <c r="AZ92" s="30"/>
      <c r="BA92" s="30"/>
      <c r="BB92" s="112"/>
      <c r="BC92" s="112">
        <f t="shared" si="37"/>
        <v>-0.43540178989641243</v>
      </c>
      <c r="BD92" s="30">
        <f t="shared" si="38"/>
        <v>0.18380373826141305</v>
      </c>
      <c r="BE92" s="30">
        <f t="shared" si="39"/>
        <v>0.88764353238658966</v>
      </c>
      <c r="BF92" s="112">
        <f t="shared" si="48"/>
        <v>-0.43033459864564494</v>
      </c>
      <c r="BG92" s="30">
        <f t="shared" si="40"/>
        <v>0.18419091145483679</v>
      </c>
      <c r="BH92" s="30">
        <f t="shared" si="41"/>
        <v>0.94010002310863028</v>
      </c>
      <c r="BI92" s="112"/>
      <c r="BJ92" s="30"/>
      <c r="BK92" s="30"/>
      <c r="BL92" s="16">
        <v>2022</v>
      </c>
      <c r="BM92" s="30"/>
      <c r="BN92" s="30">
        <f t="shared" si="50"/>
        <v>0.18380373826141305</v>
      </c>
      <c r="BO92" s="30">
        <f t="shared" si="51"/>
        <v>0.18419091145483679</v>
      </c>
      <c r="BP92" s="101">
        <v>-0.11828914564786852</v>
      </c>
      <c r="BQ92" s="101">
        <v>-0.11137052667127478</v>
      </c>
      <c r="BR92" s="101">
        <v>-0.11533857678943837</v>
      </c>
      <c r="BS92" s="101">
        <v>-0.11057316587014987</v>
      </c>
      <c r="BT92" s="101">
        <v>-0.11918709050511922</v>
      </c>
      <c r="BU92" s="101">
        <v>-0.13611373071968635</v>
      </c>
      <c r="BV92" s="101">
        <v>-0.13428853145098196</v>
      </c>
      <c r="BW92" s="101">
        <v>-0.13599009524620798</v>
      </c>
      <c r="BX92" s="101">
        <v>-0.13065356097622505</v>
      </c>
      <c r="BY92" s="101">
        <v>-0.1309432565902181</v>
      </c>
      <c r="BZ92" s="101">
        <v>-0.13081727465274706</v>
      </c>
    </row>
    <row r="93" spans="1:78">
      <c r="A93" s="16">
        <v>2023</v>
      </c>
      <c r="AL93" s="16">
        <v>2023</v>
      </c>
      <c r="AM93" t="e">
        <f t="shared" si="23"/>
        <v>#NUM!</v>
      </c>
      <c r="AN93" t="e">
        <f t="shared" si="3"/>
        <v>#NUM!</v>
      </c>
      <c r="AO93" t="e">
        <f t="shared" si="4"/>
        <v>#NUM!</v>
      </c>
      <c r="AP93" t="e">
        <f t="shared" si="5"/>
        <v>#NUM!</v>
      </c>
      <c r="AQ93" t="e">
        <f t="shared" si="6"/>
        <v>#NUM!</v>
      </c>
      <c r="AR93" t="e">
        <f t="shared" si="7"/>
        <v>#NUM!</v>
      </c>
      <c r="AS93" t="e">
        <f t="shared" si="8"/>
        <v>#NUM!</v>
      </c>
      <c r="AT93" t="e">
        <f t="shared" si="9"/>
        <v>#NUM!</v>
      </c>
      <c r="AU93" t="e">
        <f t="shared" si="10"/>
        <v>#NUM!</v>
      </c>
      <c r="AV93" t="e">
        <f t="shared" si="11"/>
        <v>#NUM!</v>
      </c>
      <c r="AW93" t="e">
        <f t="shared" si="12"/>
        <v>#NUM!</v>
      </c>
      <c r="AX93" t="e">
        <f t="shared" si="13"/>
        <v>#NUM!</v>
      </c>
      <c r="AY93" s="16">
        <v>2023</v>
      </c>
      <c r="AZ93" s="30" cm="1">
        <f t="array" ref="AZ93">AVERAGE(IF(ISBLANK(AZ70:AZ87),"",AZ70:AZ87))</f>
        <v>-0.1773974982023695</v>
      </c>
      <c r="BA93" s="30" cm="1">
        <f t="array" ref="BA93">AVERAGE(IF(ISBLANK(BA70:BA87),"",BA70:BA87))</f>
        <v>0.37223349335437711</v>
      </c>
      <c r="BB93" s="30" cm="1">
        <f t="array" ref="BB93">AVERAGE(IF(ISBLANK(BB70:BB87),"",BB70:BB87))</f>
        <v>-0.53840906738326433</v>
      </c>
      <c r="BC93" s="30" cm="1">
        <f t="array" ref="BC93">AVERAGE(IF(ISBLANK(BC70:BC87),"",BC70:BC87))</f>
        <v>-0.42284645355619621</v>
      </c>
      <c r="BD93" s="30" cm="1">
        <f t="array" ref="BD93">AVERAGE(IF(ISBLANK(BD70:BD87),"",BD70:BD87))</f>
        <v>-0.1962310396516766</v>
      </c>
      <c r="BE93" s="30" cm="1">
        <f t="array" ref="BE93">AVERAGE(IF(ISBLANK(BE70:BE87),"",BE70:BE87))</f>
        <v>0.62650969863800554</v>
      </c>
      <c r="BF93" s="30" cm="1">
        <f t="array" ref="BF93">AVERAGE(IF(ISBLANK(BF70:BF87),"",BF70:BF87))</f>
        <v>-0.42321626585893163</v>
      </c>
      <c r="BG93" s="30" cm="1">
        <f t="array" ref="BG93">AVERAGE(IF(ISBLANK(BG70:BG87),"",BG70:BG87))</f>
        <v>-0.19812837166707981</v>
      </c>
      <c r="BH93" s="30" cm="1">
        <f t="array" ref="BH93">AVERAGE(IF(ISBLANK(BH70:BH87),"",BH70:BH87))</f>
        <v>0.5562758318564216</v>
      </c>
      <c r="BI93" s="30" cm="1">
        <f t="array" ref="BI93">AVERAGE(IF(ISBLANK(BI70:BI87),"",BI70:BI87))</f>
        <v>-0.34143705409966679</v>
      </c>
      <c r="BJ93" s="30" cm="1">
        <f t="array" ref="BJ93">AVERAGE(IF(ISBLANK(BJ70:BJ87),"",BJ70:BJ87))</f>
        <v>3.3638260193705652E-2</v>
      </c>
      <c r="BK93" s="30" cm="1">
        <f t="array" ref="BK93">AVERAGE(IF(ISBLANK(BK70:BK87),"",BK70:BK87))</f>
        <v>0.81687039983773901</v>
      </c>
      <c r="BL93" s="16">
        <v>2023</v>
      </c>
      <c r="BM93" s="30"/>
      <c r="BN93" s="30"/>
      <c r="BO93" s="30"/>
      <c r="BP93" s="30">
        <v>-0.11828914564786901</v>
      </c>
      <c r="BQ93" s="30">
        <v>-0.11137052667127478</v>
      </c>
      <c r="BR93" s="30">
        <v>-0.11533857678943837</v>
      </c>
      <c r="BS93" s="30">
        <v>-0.11050580246982622</v>
      </c>
      <c r="BT93" s="30">
        <v>-0.11916035978352846</v>
      </c>
      <c r="BU93" s="30">
        <v>-0.13600995555280615</v>
      </c>
      <c r="BV93" s="30">
        <v>-0.1340270784142179</v>
      </c>
      <c r="BW93" s="30">
        <v>-0.1357217939268146</v>
      </c>
      <c r="BX93" s="30">
        <v>-0.13041636908537457</v>
      </c>
      <c r="BY93" s="30">
        <v>-0.13070570086009203</v>
      </c>
      <c r="BZ93" s="30">
        <v>-0.1305713610032202</v>
      </c>
    </row>
    <row r="95" spans="1:78">
      <c r="AM95" s="30" t="e">
        <f>AVERAGE( AM70:AM93)</f>
        <v>#NUM!</v>
      </c>
      <c r="AN95" s="30" t="e">
        <f t="shared" ref="AN95:AX95" si="53">AVERAGE( AN70:AN93)</f>
        <v>#NUM!</v>
      </c>
      <c r="AO95" s="30" t="e">
        <f t="shared" si="53"/>
        <v>#NUM!</v>
      </c>
      <c r="AP95" s="30" t="e">
        <f t="shared" si="53"/>
        <v>#NUM!</v>
      </c>
      <c r="AQ95" s="30" t="e">
        <f t="shared" si="53"/>
        <v>#NUM!</v>
      </c>
      <c r="AR95" s="30" t="e">
        <f t="shared" si="53"/>
        <v>#NUM!</v>
      </c>
      <c r="AS95" s="30" t="e">
        <f t="shared" si="53"/>
        <v>#NUM!</v>
      </c>
      <c r="AT95" s="30" t="e">
        <f t="shared" si="53"/>
        <v>#NUM!</v>
      </c>
      <c r="AU95" s="30" t="e">
        <f t="shared" si="53"/>
        <v>#NUM!</v>
      </c>
      <c r="AV95" s="30" t="e">
        <f t="shared" si="53"/>
        <v>#NUM!</v>
      </c>
      <c r="AW95" s="30" t="e">
        <f t="shared" si="53"/>
        <v>#NUM!</v>
      </c>
      <c r="AX95" s="30" t="e">
        <f t="shared" si="53"/>
        <v>#NUM!</v>
      </c>
      <c r="AZ95" s="30" cm="1">
        <f t="array" ref="AZ95">AVERAGE(IF(ISERROR(AZ70:AZ93),"",AZ70:AZ93))</f>
        <v>-7.3915624250987286E-2</v>
      </c>
      <c r="BA95" s="30" cm="1">
        <f t="array" ref="BA95">AVERAGE(IF(ISERROR(BA70:BA93),"",BA70:BA93))</f>
        <v>0.15509728889765712</v>
      </c>
      <c r="BB95" s="30" cm="1">
        <f t="array" ref="BB95">AVERAGE(IF(ISERROR(BB70:BB93),"",BB70:BB93))</f>
        <v>-0.22433711140969345</v>
      </c>
      <c r="BC95" s="30" cm="1">
        <f t="array" ref="BC95">AVERAGE(IF(ISERROR(BC70:BC93),"",BC70:BC93))</f>
        <v>-0.25004844551589972</v>
      </c>
      <c r="BD95" s="30" cm="1">
        <f t="array" ref="BD95">AVERAGE(IF(ISERROR(BD70:BD93),"",BD70:BD93))</f>
        <v>-8.6182181049706208E-2</v>
      </c>
      <c r="BE95" s="30" cm="1">
        <f t="array" ref="BE95">AVERAGE(IF(ISERROR(BE70:BE93),"",BE70:BE93))</f>
        <v>0.43415811259111109</v>
      </c>
      <c r="BF95" s="30" cm="1">
        <f t="array" ref="BF95">AVERAGE(IF(ISERROR(BF70:BF93),"",BF70:BF93))</f>
        <v>-0.2549866495520447</v>
      </c>
      <c r="BG95" s="30" cm="1">
        <f t="array" ref="BG95">AVERAGE(IF(ISERROR(BG70:BG93),"",BG70:BG93))</f>
        <v>-8.7170062589201111E-2</v>
      </c>
      <c r="BH95" s="30" cm="1">
        <f t="array" ref="BH95">AVERAGE(IF(ISERROR(BH70:BH93),"",BH70:BH93))</f>
        <v>0.39435843621513206</v>
      </c>
      <c r="BI95" s="30" cm="1">
        <f t="array" ref="BI95">AVERAGE(IF(ISERROR(BI70:BI93),"",BI70:BI93))</f>
        <v>-0.18338006922307584</v>
      </c>
      <c r="BJ95" s="30" cm="1">
        <f t="array" ref="BJ95">AVERAGE(IF(ISERROR(BJ70:BJ93),"",BJ70:BJ93))</f>
        <v>3.0999857363600423E-2</v>
      </c>
      <c r="BK95" s="30" cm="1">
        <f t="array" ref="BK95">AVERAGE(IF(ISERROR(BK70:BK93),"",BK70:BK93))</f>
        <v>0.46328412563554028</v>
      </c>
      <c r="BL95" s="30"/>
      <c r="BM95" s="30" cm="1">
        <f t="array" ref="BM95">AVERAGE(IF(ISERROR(BM80:BM87),"",BM80:BM87))</f>
        <v>-0.18161670791701875</v>
      </c>
      <c r="BN95" s="30" cm="1">
        <f t="array" ref="BN95">AVERAGE(IF(ISERROR(BN80:BN92),"",BN80:BN92))</f>
        <v>-0.13296134500431517</v>
      </c>
      <c r="BO95" s="30" cm="1">
        <f t="array" ref="BO95">AVERAGE(IF(ISERROR(BO80:BO92),"",BO80:BO92))</f>
        <v>-0.13463917769142855</v>
      </c>
      <c r="BP95" s="30" cm="1">
        <f t="array" ref="BP95">AVERAGE(IF(ISERROR(BP49:BP93),"",BP49:BP93))</f>
        <v>-8.1726313711851684E-2</v>
      </c>
      <c r="BQ95" s="30" cm="1">
        <f t="array" ref="BQ95">AVERAGE(IF(ISERROR(BQ49:BQ93),"",BQ49:BQ93))</f>
        <v>-9.9775042248485005E-2</v>
      </c>
      <c r="BR95" s="30" cm="1">
        <f t="array" ref="BR95">AVERAGE(IF(ISERROR(BR49:BR93),"",BR49:BR93))</f>
        <v>-0.10348173745423826</v>
      </c>
      <c r="BS95" s="30" cm="1">
        <f t="array" ref="BS95">AVERAGE(IF(ISERROR(BS49:BS93),"",BS49:BS93))</f>
        <v>-0.10597799051375269</v>
      </c>
      <c r="BT95" s="30" cm="1">
        <f t="array" ref="BT95">AVERAGE(IF(ISERROR(BT49:BT93),"",BT49:BT93))</f>
        <v>-0.10744614161439849</v>
      </c>
      <c r="BU95" s="30" cm="1">
        <f t="array" ref="BU95">AVERAGE(IF(ISERROR(BU49:BU93),"",BU49:BU93))</f>
        <v>-0.12900468200643297</v>
      </c>
      <c r="BV95" s="30" cm="1">
        <f t="array" ref="BV95">AVERAGE(IF(ISERROR(BV49:BV93),"",BV49:BV93))</f>
        <v>-0.12986574208002108</v>
      </c>
      <c r="BW95" s="30" cm="1">
        <f t="array" ref="BW95">AVERAGE(IF(ISERROR(BW49:BW93),"",BW49:BW93))</f>
        <v>-0.12961511700385345</v>
      </c>
      <c r="BX95" s="30" cm="1">
        <f t="array" ref="BX95">AVERAGE(IF(ISERROR(BX49:BX93),"",BX49:BX93))</f>
        <v>-0.11558827295571723</v>
      </c>
      <c r="BY95" s="30" cm="1">
        <f t="array" ref="BY95">AVERAGE(IF(ISERROR(BY49:BY93),"",BY49:BY93))</f>
        <v>-0.11569859084811399</v>
      </c>
      <c r="BZ95" s="30" cm="1">
        <f t="array" ref="BZ95">AVERAGE(IF(ISERROR(BZ49:BZ93),"",BZ49:BZ93))</f>
        <v>-0.11568632150615128</v>
      </c>
    </row>
    <row r="96" spans="1:78">
      <c r="D96" t="s">
        <v>365</v>
      </c>
      <c r="E96" t="s">
        <v>300</v>
      </c>
      <c r="F96" s="9" t="s">
        <v>344</v>
      </c>
      <c r="G96" s="9"/>
      <c r="H96" s="9"/>
      <c r="I96" s="69" t="s">
        <v>350</v>
      </c>
      <c r="AJ96" t="s">
        <v>300</v>
      </c>
    </row>
    <row r="97" spans="1:68">
      <c r="D97" t="s">
        <v>364</v>
      </c>
      <c r="F97" t="s">
        <v>345</v>
      </c>
      <c r="I97" t="s">
        <v>352</v>
      </c>
      <c r="AZ97" s="30">
        <v>-0.19043611779751654</v>
      </c>
      <c r="BA97" s="30">
        <v>0.33096846853631701</v>
      </c>
      <c r="BB97" s="30">
        <v>-0.53923029913535814</v>
      </c>
      <c r="BC97" s="30">
        <v>-0.40260536934902202</v>
      </c>
      <c r="BD97" s="30">
        <v>-0.14748584457104702</v>
      </c>
      <c r="BE97" s="30">
        <v>0.642956637236615</v>
      </c>
      <c r="BF97" s="30">
        <v>-0.41079004154121979</v>
      </c>
      <c r="BG97" s="30">
        <v>-0.14898061369173771</v>
      </c>
      <c r="BH97" s="30">
        <v>0.58332126085978608</v>
      </c>
      <c r="BI97" s="30">
        <v>-0.31951684798599594</v>
      </c>
      <c r="BJ97" s="30">
        <v>3.191210562538703E-2</v>
      </c>
      <c r="BK97" s="30">
        <v>0.72880861730194391</v>
      </c>
      <c r="BM97" s="60"/>
      <c r="BN97" s="60" t="s">
        <v>1042</v>
      </c>
      <c r="BO97" s="60"/>
      <c r="BP97" s="60" t="s">
        <v>1043</v>
      </c>
    </row>
    <row r="98" spans="1:68">
      <c r="BM98" s="60" t="s">
        <v>1044</v>
      </c>
      <c r="BN98" s="32" cm="1">
        <f t="array" ref="BN98">AVERAGE(IF(ISBLANK(BM51:BP94),"",BM51:BP94))</f>
        <v>-0.16741400068277168</v>
      </c>
      <c r="BO98" s="60"/>
      <c r="BP98" s="172" cm="1">
        <f t="array" ref="BP98">AVERAGE(IF(ISBLANK(BM80:BP94),"",BM80:BP94))</f>
        <v>-0.15773101240263737</v>
      </c>
    </row>
    <row r="99" spans="1:68">
      <c r="BB99" s="60"/>
      <c r="BC99" s="60" t="s">
        <v>1042</v>
      </c>
      <c r="BD99" s="60"/>
      <c r="BE99" s="60" t="s">
        <v>1043</v>
      </c>
      <c r="BF99" s="61">
        <f>AVERAGE(BC91:BK91)</f>
        <v>0.16013757045564336</v>
      </c>
      <c r="BM99" s="60" t="s">
        <v>1045</v>
      </c>
      <c r="BN99" s="32" cm="1">
        <f t="array" ref="BN99">MEDIAN(IF(ISBLANK(BM51:BP94),"",BM51:BP94))</f>
        <v>-0.16253103208137754</v>
      </c>
      <c r="BO99" s="60"/>
      <c r="BP99" s="172" cm="1">
        <f t="array" ref="BP99">MEDIAN(IF(ISBLANK(BM80:BP94),"",BM80:BP94))</f>
        <v>-0.17300198155750096</v>
      </c>
    </row>
    <row r="100" spans="1:68">
      <c r="BB100" s="60" t="s">
        <v>1044</v>
      </c>
      <c r="BC100" s="32" cm="1">
        <f t="array" ref="BC100">AVERAGE(IF(ISBLANK(AZ53:BK93),"",AZ53:BK93))</f>
        <v>4.7092989201841864E-2</v>
      </c>
      <c r="BD100" s="60"/>
      <c r="BE100" s="172" cm="1">
        <f t="array" ref="BE100">AVERAGE(IF(ISBLANK(AZ80:BK93),"",AZ80:BK93))</f>
        <v>6.2351933976803268E-2</v>
      </c>
      <c r="BM100" s="60" t="s">
        <v>1046</v>
      </c>
      <c r="BN100" s="32" cm="1">
        <f t="array" ref="BN100">STDEV(IF(ISBLANK(BM51:BP94),"",BM51:BP94))</f>
        <v>0.12513294364991576</v>
      </c>
      <c r="BO100" s="60"/>
      <c r="BP100" s="172" cm="1">
        <f t="array" ref="BP100">STDEV(IF(ISBLANK(BM80:BP94),"",BM80:BP94))</f>
        <v>0.11956381250219002</v>
      </c>
    </row>
    <row r="101" spans="1:68">
      <c r="BB101" s="60" t="s">
        <v>1045</v>
      </c>
      <c r="BC101" s="32" cm="1">
        <f t="array" ref="BC101">MEDIAN(IF(ISBLANK(AZ53:BK93),"",AZ53:BK93))</f>
        <v>-0.14364382048517566</v>
      </c>
      <c r="BD101" s="60"/>
      <c r="BE101" s="172" cm="1">
        <f t="array" ref="BE101">MEDIAN(IF(ISBLANK(AZ80:BK93),"",AZ80:BK93))</f>
        <v>-0.11748567184338926</v>
      </c>
      <c r="BM101" s="60" t="s">
        <v>1047</v>
      </c>
      <c r="BN101" s="32" cm="1">
        <f t="array" ref="BN101">MIN(IF(ISBLANK(BM51:BP94),"",BM51:BP94))</f>
        <v>-0.44272481007660314</v>
      </c>
      <c r="BO101" s="60"/>
      <c r="BP101" s="172" cm="1">
        <f t="array" ref="BP101">MIN(IF(ISBLANK(BM80:BP94),"",BM80:BP94))</f>
        <v>-0.32450070232182393</v>
      </c>
    </row>
    <row r="102" spans="1:68">
      <c r="A102" s="69" t="s">
        <v>346</v>
      </c>
      <c r="BB102" s="60" t="s">
        <v>1046</v>
      </c>
      <c r="BC102" s="32" cm="1">
        <f t="array" ref="BC102">STDEV(IF(ISBLANK(AZ53:BK93),"",AZ53:BK93))</f>
        <v>0.52237781113710402</v>
      </c>
      <c r="BD102" s="60"/>
      <c r="BE102" s="172" cm="1">
        <f t="array" ref="BE102">STDEV(IF(ISBLANK(AZ80:BK93),"",AZ80:BK93))</f>
        <v>0.54008425462715537</v>
      </c>
      <c r="BM102" s="60" t="s">
        <v>1048</v>
      </c>
      <c r="BN102" s="32" cm="1">
        <f t="array" ref="BN102">MAX(IF(ISBLANK(BM51:BP94),"",BM51:BP94))</f>
        <v>0.18419091145483679</v>
      </c>
      <c r="BO102" s="60"/>
      <c r="BP102" s="172" cm="1">
        <f t="array" ref="BP102">MAX(IF(ISBLANK(BM80:BP94),"",BM80:BP94))</f>
        <v>0.18419091145483679</v>
      </c>
    </row>
    <row r="103" spans="1:68">
      <c r="BB103" s="60" t="s">
        <v>1047</v>
      </c>
      <c r="BC103" s="32" cm="1">
        <f t="array" ref="BC103">MIN(IF(ISBLANK(AZ53:BK93),"",AZ53:BK93))</f>
        <v>-0.62448533836803777</v>
      </c>
      <c r="BD103" s="60"/>
      <c r="BE103" s="172" cm="1">
        <f t="array" ref="BE103">MIN(IF(ISBLANK(AZ80:BK93),"",AZ80:BK93))</f>
        <v>-0.62448533836803777</v>
      </c>
    </row>
    <row r="104" spans="1:68">
      <c r="B104" s="91" t="s">
        <v>347</v>
      </c>
      <c r="C104" s="91"/>
      <c r="D104" s="91"/>
      <c r="E104" s="92"/>
      <c r="F104" s="92"/>
      <c r="G104" s="92"/>
      <c r="BB104" s="60" t="s">
        <v>1048</v>
      </c>
      <c r="BC104" s="32" cm="1">
        <f t="array" ref="BC104">MAX(IF(ISBLANK(AZ53:BK93),"",AZ53:BK93))</f>
        <v>2.1391428323191288</v>
      </c>
      <c r="BD104" s="60"/>
      <c r="BE104" s="172" cm="1">
        <f t="array" ref="BE104">MAX(IF(ISBLANK(AZ80:BK93),"",AZ80:BK93))</f>
        <v>2.1391428323191288</v>
      </c>
    </row>
    <row r="105" spans="1:68">
      <c r="B105" s="92"/>
      <c r="C105" s="92"/>
      <c r="D105" s="92"/>
      <c r="E105" s="92"/>
      <c r="F105" s="92"/>
      <c r="G105" s="92"/>
    </row>
    <row r="106" spans="1:68">
      <c r="B106" s="129" t="s">
        <v>348</v>
      </c>
      <c r="C106" s="129"/>
      <c r="D106" s="129"/>
      <c r="E106" s="129"/>
      <c r="F106" s="129"/>
      <c r="G106" s="129"/>
    </row>
    <row r="107" spans="1:68">
      <c r="B107" s="91" t="s">
        <v>1</v>
      </c>
      <c r="C107" s="91"/>
      <c r="D107" s="91"/>
      <c r="E107" s="93" t="s">
        <v>10</v>
      </c>
      <c r="F107" s="93" t="s">
        <v>11</v>
      </c>
      <c r="G107" s="93" t="s">
        <v>12</v>
      </c>
      <c r="J107" s="94"/>
    </row>
    <row r="108" spans="1:68">
      <c r="B108" s="91">
        <v>2010</v>
      </c>
      <c r="C108" s="91"/>
      <c r="D108" s="91"/>
      <c r="E108" s="95">
        <v>903.35</v>
      </c>
      <c r="F108" s="95">
        <v>1405.06</v>
      </c>
      <c r="G108" s="95">
        <v>3190.53</v>
      </c>
      <c r="J108" s="94"/>
    </row>
    <row r="109" spans="1:68">
      <c r="B109" s="91">
        <v>2011</v>
      </c>
      <c r="C109" s="91"/>
      <c r="D109" s="91"/>
      <c r="E109" s="95">
        <v>952.18</v>
      </c>
      <c r="F109" s="95">
        <v>1378.47</v>
      </c>
      <c r="G109" s="95">
        <v>2653.66</v>
      </c>
      <c r="J109" s="94"/>
    </row>
    <row r="110" spans="1:68">
      <c r="B110" s="91">
        <v>2012</v>
      </c>
      <c r="C110" s="91"/>
      <c r="D110" s="91"/>
      <c r="E110" s="95">
        <v>980.64</v>
      </c>
      <c r="F110" s="95">
        <v>1477.44</v>
      </c>
      <c r="G110" s="95">
        <v>3650.58</v>
      </c>
      <c r="J110" s="94"/>
    </row>
    <row r="111" spans="1:68">
      <c r="B111" s="91">
        <v>2013</v>
      </c>
      <c r="C111" s="91"/>
      <c r="D111" s="91"/>
      <c r="E111" s="95">
        <v>974.91</v>
      </c>
      <c r="F111" s="95">
        <v>1669.69</v>
      </c>
      <c r="G111" s="95">
        <v>3900.24</v>
      </c>
      <c r="J111" s="94"/>
    </row>
    <row r="112" spans="1:68">
      <c r="B112" s="91">
        <v>2014</v>
      </c>
      <c r="C112" s="91"/>
      <c r="D112" s="91"/>
      <c r="E112" s="95">
        <v>1053.93</v>
      </c>
      <c r="F112" s="95">
        <v>1537.49</v>
      </c>
      <c r="G112" s="95">
        <v>4454.95</v>
      </c>
      <c r="J112" s="94"/>
    </row>
    <row r="113" spans="2:10">
      <c r="B113" s="91">
        <v>2015</v>
      </c>
      <c r="C113" s="91"/>
      <c r="D113" s="91"/>
      <c r="E113" s="95">
        <v>1066.18</v>
      </c>
      <c r="F113" s="95">
        <v>1686.31</v>
      </c>
      <c r="G113" s="95">
        <v>4886.0200000000004</v>
      </c>
      <c r="J113" s="94"/>
    </row>
    <row r="114" spans="2:10">
      <c r="B114" s="91">
        <v>2016</v>
      </c>
      <c r="C114" s="91"/>
      <c r="D114" s="91"/>
      <c r="E114" s="95">
        <v>948</v>
      </c>
      <c r="F114" s="95">
        <v>1999.52</v>
      </c>
      <c r="G114" s="95">
        <v>5232.91</v>
      </c>
      <c r="J114" s="94"/>
    </row>
    <row r="115" spans="2:10">
      <c r="B115" s="91">
        <v>2017</v>
      </c>
      <c r="C115" s="91"/>
      <c r="D115" s="91"/>
      <c r="E115" s="95">
        <v>1036.27</v>
      </c>
      <c r="F115" s="95">
        <v>2043</v>
      </c>
      <c r="G115" s="95">
        <v>7210.12</v>
      </c>
      <c r="J115" s="94"/>
    </row>
    <row r="116" spans="2:10">
      <c r="B116" s="91">
        <v>2018</v>
      </c>
      <c r="C116" s="91"/>
      <c r="D116" s="91"/>
      <c r="E116" s="95">
        <v>854.98</v>
      </c>
      <c r="F116" s="95">
        <v>1605.46</v>
      </c>
      <c r="G116" s="95">
        <v>4261.43</v>
      </c>
      <c r="J116" s="94"/>
    </row>
    <row r="117" spans="2:10">
      <c r="B117" s="91">
        <v>2019</v>
      </c>
      <c r="C117" s="91"/>
      <c r="D117" s="91"/>
      <c r="E117" s="95">
        <v>1161</v>
      </c>
      <c r="F117" s="95">
        <v>1906.05</v>
      </c>
      <c r="G117" s="95">
        <v>4456.83</v>
      </c>
      <c r="J117" s="94"/>
    </row>
    <row r="118" spans="2:10">
      <c r="B118" s="91">
        <v>2020</v>
      </c>
      <c r="C118" s="91"/>
      <c r="D118" s="91"/>
      <c r="E118" s="95">
        <v>1160.8</v>
      </c>
      <c r="F118" s="95">
        <v>2069.56</v>
      </c>
      <c r="G118" s="95">
        <v>8405.7000000000007</v>
      </c>
      <c r="J118" s="94"/>
    </row>
    <row r="119" spans="2:10">
      <c r="B119" s="91">
        <v>2021</v>
      </c>
      <c r="C119" s="91"/>
      <c r="D119" s="91"/>
      <c r="E119" s="95">
        <v>1268.6500000000001</v>
      </c>
      <c r="F119" s="95">
        <v>2299.31</v>
      </c>
      <c r="G119" s="95">
        <v>3745.19</v>
      </c>
      <c r="J119" s="94"/>
    </row>
    <row r="120" spans="2:10">
      <c r="B120" s="91">
        <v>2022</v>
      </c>
      <c r="C120" s="91"/>
      <c r="D120" s="91"/>
      <c r="E120" s="95">
        <v>899.24</v>
      </c>
      <c r="F120" s="95">
        <v>2882.42</v>
      </c>
      <c r="G120" s="95">
        <v>6324.79</v>
      </c>
      <c r="J120" s="94"/>
    </row>
    <row r="121" spans="2:10">
      <c r="B121" s="91"/>
      <c r="C121" s="91"/>
      <c r="D121" s="91"/>
      <c r="J121" s="94"/>
    </row>
    <row r="122" spans="2:10">
      <c r="B122" s="129" t="s">
        <v>349</v>
      </c>
      <c r="C122" s="129"/>
      <c r="D122" s="129"/>
      <c r="E122" s="129"/>
      <c r="F122" s="129"/>
      <c r="G122" s="129"/>
    </row>
    <row r="123" spans="2:10">
      <c r="B123" s="91" t="s">
        <v>1</v>
      </c>
      <c r="C123" s="91"/>
      <c r="D123" s="91"/>
      <c r="E123" s="93" t="s">
        <v>10</v>
      </c>
      <c r="F123" s="93" t="s">
        <v>11</v>
      </c>
      <c r="G123" s="93" t="s">
        <v>12</v>
      </c>
    </row>
    <row r="124" spans="2:10">
      <c r="B124" s="91">
        <v>2010</v>
      </c>
      <c r="C124" s="91"/>
      <c r="D124" s="91"/>
      <c r="E124" s="95">
        <v>901.73</v>
      </c>
      <c r="F124" s="95">
        <v>1475.83</v>
      </c>
      <c r="G124" s="95">
        <v>3275.25</v>
      </c>
    </row>
    <row r="125" spans="2:10">
      <c r="B125" s="91">
        <v>2011</v>
      </c>
      <c r="C125" s="91"/>
      <c r="D125" s="91"/>
      <c r="E125" s="95">
        <v>953.56</v>
      </c>
      <c r="F125" s="95">
        <v>1625.76</v>
      </c>
      <c r="G125" s="95">
        <v>3349.47</v>
      </c>
      <c r="J125" s="95"/>
    </row>
    <row r="126" spans="2:10">
      <c r="B126" s="91">
        <v>2012</v>
      </c>
      <c r="C126" s="91"/>
      <c r="D126" s="91"/>
      <c r="E126" s="95">
        <v>981.4</v>
      </c>
      <c r="F126" s="95">
        <v>1720.15</v>
      </c>
      <c r="G126" s="95">
        <v>3859.84</v>
      </c>
      <c r="J126" s="95"/>
    </row>
    <row r="127" spans="2:10">
      <c r="B127" s="91">
        <v>2013</v>
      </c>
      <c r="C127" s="91"/>
      <c r="D127" s="91"/>
      <c r="E127" s="95">
        <v>1077.55</v>
      </c>
      <c r="F127" s="95">
        <v>1931.24</v>
      </c>
      <c r="G127" s="95">
        <v>3503.28</v>
      </c>
      <c r="J127" s="95"/>
    </row>
    <row r="128" spans="2:10">
      <c r="B128" s="91">
        <v>2014</v>
      </c>
      <c r="C128" s="91"/>
      <c r="D128" s="91"/>
      <c r="E128" s="95">
        <v>998.06</v>
      </c>
      <c r="F128" s="95">
        <v>2567.75</v>
      </c>
      <c r="G128" s="95">
        <v>7187.63</v>
      </c>
      <c r="J128" s="95"/>
    </row>
    <row r="129" spans="2:10">
      <c r="B129" s="91">
        <v>2015</v>
      </c>
      <c r="C129" s="91"/>
      <c r="D129" s="91"/>
      <c r="E129" s="95">
        <v>1203.4000000000001</v>
      </c>
      <c r="F129" s="95">
        <v>2351</v>
      </c>
      <c r="G129" s="95">
        <v>5022.3</v>
      </c>
      <c r="J129" s="95"/>
    </row>
    <row r="130" spans="2:10">
      <c r="B130" s="91">
        <v>2016</v>
      </c>
      <c r="C130" s="91"/>
      <c r="D130" s="91"/>
      <c r="E130" s="95">
        <v>1652.71</v>
      </c>
      <c r="F130" s="95">
        <v>2799.53</v>
      </c>
      <c r="G130" s="95">
        <v>7282.28</v>
      </c>
      <c r="J130" s="95"/>
    </row>
    <row r="131" spans="2:10">
      <c r="B131" s="91">
        <v>2017</v>
      </c>
      <c r="C131" s="91"/>
      <c r="D131" s="91"/>
      <c r="E131" s="95">
        <v>2187.23</v>
      </c>
      <c r="F131" s="95">
        <v>5579.5</v>
      </c>
      <c r="G131" s="95">
        <v>11700.36</v>
      </c>
      <c r="J131" s="95"/>
    </row>
    <row r="132" spans="2:10">
      <c r="B132" s="91">
        <v>2018</v>
      </c>
      <c r="C132" s="91"/>
      <c r="D132" s="91"/>
      <c r="E132" s="95">
        <v>1360.52</v>
      </c>
      <c r="F132" s="95">
        <v>2856.94</v>
      </c>
      <c r="G132" s="95">
        <v>4203.49</v>
      </c>
      <c r="J132" s="95"/>
    </row>
    <row r="133" spans="2:10">
      <c r="B133" s="91">
        <v>2019</v>
      </c>
      <c r="C133" s="91"/>
      <c r="D133" s="91"/>
      <c r="E133" s="95">
        <v>1309.44</v>
      </c>
      <c r="F133" s="95">
        <v>2346.65</v>
      </c>
      <c r="G133" s="95">
        <v>4291.8900000000003</v>
      </c>
      <c r="J133" s="95"/>
    </row>
    <row r="134" spans="2:10">
      <c r="B134" s="91">
        <v>2020</v>
      </c>
      <c r="C134" s="91"/>
      <c r="D134" s="91"/>
      <c r="E134" s="95">
        <v>1523.55</v>
      </c>
      <c r="F134" s="95">
        <v>2725.97</v>
      </c>
      <c r="G134" s="95">
        <v>5844.64</v>
      </c>
      <c r="J134" s="95"/>
    </row>
    <row r="135" spans="2:10">
      <c r="B135" s="91">
        <v>2021</v>
      </c>
      <c r="C135" s="91"/>
      <c r="D135" s="91"/>
      <c r="E135" s="95">
        <v>1543.09</v>
      </c>
      <c r="F135" s="95">
        <v>2283.63</v>
      </c>
      <c r="G135" s="95">
        <v>6268.78</v>
      </c>
      <c r="J135" s="95"/>
    </row>
    <row r="138" spans="2:10">
      <c r="B138" s="69" t="s">
        <v>350</v>
      </c>
      <c r="C138" s="69"/>
      <c r="D138" s="69"/>
    </row>
    <row r="140" spans="2:10">
      <c r="E140" s="96" t="s">
        <v>347</v>
      </c>
      <c r="F140" s="97"/>
      <c r="G140" s="97"/>
      <c r="H140" s="97"/>
    </row>
    <row r="141" spans="2:10">
      <c r="E141" s="97"/>
      <c r="F141" s="97"/>
      <c r="G141" s="97"/>
      <c r="H141" s="97"/>
    </row>
    <row r="142" spans="2:10">
      <c r="E142" s="130" t="s">
        <v>351</v>
      </c>
      <c r="F142" s="130"/>
      <c r="G142" s="130"/>
      <c r="H142" s="130"/>
    </row>
    <row r="143" spans="2:10" ht="34">
      <c r="E143" s="96" t="s">
        <v>1</v>
      </c>
      <c r="F143" s="98" t="s">
        <v>10</v>
      </c>
      <c r="G143" s="98" t="s">
        <v>11</v>
      </c>
      <c r="H143" s="98" t="s">
        <v>12</v>
      </c>
    </row>
    <row r="144" spans="2:10">
      <c r="E144" s="91">
        <v>2010</v>
      </c>
      <c r="F144" s="86">
        <v>901.31600000000003</v>
      </c>
      <c r="G144" s="86">
        <v>1407.29</v>
      </c>
      <c r="H144" s="86">
        <v>3278.19</v>
      </c>
    </row>
    <row r="145" spans="2:8">
      <c r="E145" s="91">
        <v>2011</v>
      </c>
      <c r="F145" s="86">
        <v>951.95600000000002</v>
      </c>
      <c r="G145" s="86">
        <v>1386.69</v>
      </c>
      <c r="H145" s="86">
        <v>3046.39</v>
      </c>
    </row>
    <row r="146" spans="2:8">
      <c r="E146" s="91">
        <v>2012</v>
      </c>
      <c r="F146" s="86">
        <v>980.84100000000001</v>
      </c>
      <c r="G146" s="86">
        <v>1482.42</v>
      </c>
      <c r="H146" s="86">
        <v>3775.45</v>
      </c>
    </row>
    <row r="147" spans="2:8">
      <c r="E147" s="91">
        <v>2013</v>
      </c>
      <c r="F147" s="86">
        <v>984.04399999999998</v>
      </c>
      <c r="G147" s="86">
        <v>1676.06</v>
      </c>
      <c r="H147" s="86">
        <v>3880.52</v>
      </c>
    </row>
    <row r="148" spans="2:8">
      <c r="E148" s="91">
        <v>2014</v>
      </c>
      <c r="F148" s="86">
        <v>1032.568</v>
      </c>
      <c r="G148" s="86">
        <v>1546.1</v>
      </c>
      <c r="H148" s="86">
        <v>4908.43</v>
      </c>
    </row>
    <row r="149" spans="2:8">
      <c r="E149" s="91">
        <v>2015</v>
      </c>
      <c r="F149" s="86">
        <v>1058.3589999999999</v>
      </c>
      <c r="G149" s="86">
        <v>1689.11</v>
      </c>
      <c r="H149" s="86">
        <v>4936.66</v>
      </c>
    </row>
    <row r="150" spans="2:8">
      <c r="E150" s="91">
        <v>2016</v>
      </c>
      <c r="F150" s="86">
        <v>954.89200000000005</v>
      </c>
      <c r="G150" s="86">
        <v>2001.74</v>
      </c>
      <c r="H150" s="86">
        <v>6153.62</v>
      </c>
    </row>
    <row r="151" spans="2:8">
      <c r="E151" s="91">
        <v>2017</v>
      </c>
      <c r="F151" s="86">
        <v>1060.3</v>
      </c>
      <c r="G151" s="86">
        <v>2054.12</v>
      </c>
      <c r="H151" s="86">
        <v>7502.3</v>
      </c>
    </row>
    <row r="152" spans="2:8">
      <c r="E152" s="91">
        <v>2018</v>
      </c>
      <c r="F152" s="86">
        <v>1015.662</v>
      </c>
      <c r="G152" s="86">
        <v>1610.23</v>
      </c>
      <c r="H152" s="86">
        <v>4399.1000000000004</v>
      </c>
    </row>
    <row r="153" spans="2:8">
      <c r="E153" s="91">
        <v>2019</v>
      </c>
      <c r="F153" s="86">
        <v>1164.2190000000001</v>
      </c>
      <c r="G153" s="86">
        <v>1911.68</v>
      </c>
      <c r="H153" s="86">
        <v>4396.7299999999996</v>
      </c>
    </row>
    <row r="154" spans="2:8">
      <c r="E154" s="91">
        <v>2020</v>
      </c>
      <c r="F154" s="86">
        <v>1256.6320000000001</v>
      </c>
      <c r="G154" s="86">
        <v>2075.33</v>
      </c>
      <c r="H154" s="86">
        <v>7922.71</v>
      </c>
    </row>
    <row r="155" spans="2:8">
      <c r="E155" s="91">
        <v>2021</v>
      </c>
      <c r="F155" s="86">
        <v>1321.633</v>
      </c>
      <c r="G155" s="86">
        <v>2299.23</v>
      </c>
      <c r="H155" s="86">
        <v>5426.6</v>
      </c>
    </row>
    <row r="156" spans="2:8">
      <c r="E156" s="91">
        <v>2022</v>
      </c>
      <c r="F156" s="86">
        <v>886.54100000000005</v>
      </c>
      <c r="G156" s="86">
        <v>2880.92</v>
      </c>
      <c r="H156" s="86">
        <v>6054.76</v>
      </c>
    </row>
    <row r="159" spans="2:8">
      <c r="B159" t="s">
        <v>352</v>
      </c>
    </row>
    <row r="164" spans="2:13">
      <c r="B164" s="102" t="s">
        <v>390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</row>
    <row r="165" spans="2:13">
      <c r="B165" s="9"/>
      <c r="C165" s="103">
        <v>2010</v>
      </c>
      <c r="D165" s="103">
        <v>2011</v>
      </c>
      <c r="E165" s="103">
        <v>2012</v>
      </c>
      <c r="F165" s="103">
        <v>2013</v>
      </c>
      <c r="G165" s="103">
        <v>2014</v>
      </c>
      <c r="H165" s="103">
        <v>2015</v>
      </c>
      <c r="I165" s="103">
        <v>2016</v>
      </c>
      <c r="J165" s="103">
        <v>2017</v>
      </c>
      <c r="K165" s="103">
        <v>2018</v>
      </c>
      <c r="L165" s="103">
        <v>2019</v>
      </c>
      <c r="M165" s="103">
        <v>2020</v>
      </c>
    </row>
    <row r="166" spans="2:13">
      <c r="B166" s="9" t="s">
        <v>10</v>
      </c>
      <c r="C166" s="104">
        <v>813.00696106400005</v>
      </c>
      <c r="D166" s="104">
        <v>858.68571577</v>
      </c>
      <c r="E166" s="104">
        <v>884.74096017299996</v>
      </c>
      <c r="F166" s="104">
        <v>887.630276278</v>
      </c>
      <c r="G166" s="104">
        <v>945.60251776600001</v>
      </c>
      <c r="H166" s="104">
        <v>954.66345223099995</v>
      </c>
      <c r="I166" s="104">
        <v>861.33456476599997</v>
      </c>
      <c r="J166" s="104">
        <v>956.41493873800005</v>
      </c>
      <c r="K166" s="104">
        <v>916.15034922799998</v>
      </c>
      <c r="L166" s="104">
        <v>1050.1521650960001</v>
      </c>
      <c r="M166" s="104">
        <v>1129.9140898830001</v>
      </c>
    </row>
    <row r="167" spans="2:13">
      <c r="B167" s="9" t="s">
        <v>11</v>
      </c>
      <c r="C167" s="104">
        <v>1269.4100000000001</v>
      </c>
      <c r="D167" s="104">
        <v>1250.83</v>
      </c>
      <c r="E167" s="104">
        <v>1337.18</v>
      </c>
      <c r="F167" s="104">
        <v>1511.85</v>
      </c>
      <c r="G167" s="104">
        <v>1732.1</v>
      </c>
      <c r="H167" s="104">
        <v>1523.61</v>
      </c>
      <c r="I167" s="104">
        <v>1805.61</v>
      </c>
      <c r="J167" s="104">
        <v>1852.86</v>
      </c>
      <c r="K167" s="104">
        <v>1452.46</v>
      </c>
      <c r="L167" s="104">
        <v>1724.38</v>
      </c>
      <c r="M167" s="104">
        <v>1869.86</v>
      </c>
    </row>
    <row r="168" spans="2:13">
      <c r="B168" s="9" t="s">
        <v>12</v>
      </c>
      <c r="C168" s="104">
        <v>2956.9971407409998</v>
      </c>
      <c r="D168" s="104">
        <v>2747.9109191699999</v>
      </c>
      <c r="E168" s="104">
        <v>3405.5416344999999</v>
      </c>
      <c r="F168" s="104">
        <v>3500.3170585449998</v>
      </c>
      <c r="G168" s="104">
        <v>4442.2333003809999</v>
      </c>
      <c r="H168" s="104">
        <v>4452.9768918230002</v>
      </c>
      <c r="I168" s="104">
        <v>5550.7029746139997</v>
      </c>
      <c r="J168" s="104">
        <v>6767.2437160420004</v>
      </c>
      <c r="K168" s="104">
        <v>3968.0904135760002</v>
      </c>
      <c r="L168" s="104">
        <v>3965.9488300369999</v>
      </c>
      <c r="M168" s="104">
        <v>7171.7171715000004</v>
      </c>
    </row>
    <row r="173" spans="2:13">
      <c r="B173" t="s">
        <v>392</v>
      </c>
    </row>
    <row r="174" spans="2:13">
      <c r="B174" t="s">
        <v>391</v>
      </c>
    </row>
  </sheetData>
  <mergeCells count="3">
    <mergeCell ref="B106:G106"/>
    <mergeCell ref="B122:G122"/>
    <mergeCell ref="E142:H14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DD42-A312-5440-A324-06933E7F5533}">
  <dimension ref="A1:BY1531"/>
  <sheetViews>
    <sheetView topLeftCell="A1467" zoomScale="75" zoomScaleNormal="75" workbookViewId="0">
      <selection activeCell="L1483" sqref="L1483"/>
    </sheetView>
  </sheetViews>
  <sheetFormatPr baseColWidth="10" defaultRowHeight="16"/>
  <cols>
    <col min="1" max="1" width="71.5" customWidth="1"/>
    <col min="2" max="2" width="38.33203125" customWidth="1"/>
    <col min="3" max="3" width="27.33203125" customWidth="1"/>
    <col min="12" max="12" width="19.1640625" customWidth="1"/>
    <col min="13" max="13" width="14" customWidth="1"/>
    <col min="14" max="14" width="11" customWidth="1"/>
    <col min="15" max="15" width="14.83203125" customWidth="1"/>
    <col min="16" max="16" width="17.33203125" customWidth="1"/>
    <col min="17" max="17" width="14.1640625" customWidth="1"/>
    <col min="18" max="18" width="18.83203125" customWidth="1"/>
    <col min="20" max="20" width="46.1640625" customWidth="1"/>
    <col min="21" max="21" width="24.6640625" customWidth="1"/>
    <col min="24" max="24" width="15.83203125" customWidth="1"/>
    <col min="25" max="25" width="16.6640625" customWidth="1"/>
    <col min="26" max="26" width="14.1640625" customWidth="1"/>
    <col min="28" max="28" width="10.83203125" customWidth="1"/>
    <col min="32" max="32" width="10.83203125" customWidth="1"/>
    <col min="35" max="35" width="15.33203125" customWidth="1"/>
    <col min="36" max="36" width="16.1640625" customWidth="1"/>
    <col min="37" max="37" width="14.83203125" customWidth="1"/>
    <col min="38" max="38" width="15.6640625" customWidth="1"/>
    <col min="39" max="39" width="14.6640625" customWidth="1"/>
    <col min="40" max="40" width="17" customWidth="1"/>
    <col min="41" max="41" width="14.6640625" customWidth="1"/>
    <col min="42" max="42" width="15.1640625" customWidth="1"/>
    <col min="43" max="43" width="14.1640625" customWidth="1"/>
    <col min="45" max="45" width="17.6640625" customWidth="1"/>
    <col min="46" max="46" width="12.6640625" customWidth="1"/>
    <col min="48" max="48" width="23" customWidth="1"/>
    <col min="49" max="49" width="20" customWidth="1"/>
    <col min="50" max="50" width="16.1640625" customWidth="1"/>
    <col min="51" max="51" width="13.6640625" customWidth="1"/>
    <col min="52" max="52" width="17.33203125" customWidth="1"/>
    <col min="53" max="53" width="16.83203125" customWidth="1"/>
    <col min="54" max="54" width="14.1640625" customWidth="1"/>
  </cols>
  <sheetData>
    <row r="1" spans="1:77">
      <c r="A1" t="s">
        <v>710</v>
      </c>
      <c r="AU1" t="s">
        <v>994</v>
      </c>
      <c r="AV1" t="s">
        <v>995</v>
      </c>
    </row>
    <row r="2" spans="1:77">
      <c r="A2" t="s">
        <v>709</v>
      </c>
      <c r="AS2">
        <v>1979</v>
      </c>
      <c r="AT2">
        <f>(AU2)-AV2</f>
        <v>-0.8</v>
      </c>
      <c r="AU2">
        <v>1</v>
      </c>
      <c r="AV2">
        <f>(4/5)*(AU2)+1</f>
        <v>1.8</v>
      </c>
      <c r="BG2" t="s">
        <v>762</v>
      </c>
      <c r="BH2" t="s">
        <v>828</v>
      </c>
      <c r="BP2" t="s">
        <v>760</v>
      </c>
      <c r="BQ2" t="s">
        <v>826</v>
      </c>
      <c r="BW2" t="s">
        <v>762</v>
      </c>
    </row>
    <row r="3" spans="1:77" ht="17">
      <c r="A3" t="s">
        <v>674</v>
      </c>
      <c r="P3" t="s">
        <v>708</v>
      </c>
      <c r="T3" t="s">
        <v>735</v>
      </c>
      <c r="U3" t="s">
        <v>734</v>
      </c>
      <c r="X3" s="116" t="s">
        <v>738</v>
      </c>
      <c r="Y3" t="s">
        <v>738</v>
      </c>
      <c r="Z3" t="s">
        <v>750</v>
      </c>
      <c r="AA3" t="s">
        <v>750</v>
      </c>
      <c r="AS3">
        <f>1979+1</f>
        <v>1980</v>
      </c>
      <c r="AT3">
        <f t="shared" ref="AT3:AT33" si="0">(AU3)-AV3</f>
        <v>-0.60000000000000009</v>
      </c>
      <c r="AU3">
        <v>2</v>
      </c>
      <c r="AV3">
        <f t="shared" ref="AV3:AV33" si="1">(4/5)*(AU3)+1</f>
        <v>2.6</v>
      </c>
      <c r="BG3">
        <v>1.80966480907617</v>
      </c>
      <c r="BH3">
        <v>1.66366685099872</v>
      </c>
      <c r="BN3">
        <v>1979</v>
      </c>
      <c r="BO3">
        <f>BP3-BQ3</f>
        <v>0.76610442392469036</v>
      </c>
      <c r="BP3">
        <v>5.2744941867992701</v>
      </c>
      <c r="BQ3">
        <v>4.5083897628745797</v>
      </c>
      <c r="BW3" s="105">
        <v>5.9955935648611201</v>
      </c>
      <c r="BX3">
        <v>4.3674301094979002</v>
      </c>
      <c r="BY3">
        <v>1979</v>
      </c>
    </row>
    <row r="4" spans="1:77" ht="17">
      <c r="A4" t="s">
        <v>429</v>
      </c>
      <c r="B4" t="s">
        <v>629</v>
      </c>
      <c r="C4" t="s">
        <v>404</v>
      </c>
      <c r="D4" t="s">
        <v>539</v>
      </c>
      <c r="L4" s="105">
        <v>3.1730664711443901</v>
      </c>
      <c r="M4">
        <v>1.50837985878977E-3</v>
      </c>
      <c r="N4">
        <v>1979</v>
      </c>
      <c r="O4" t="str">
        <f>IF(AND(L4&lt;0,M4&lt;0.05), "Log normal","Power Law")</f>
        <v>Power Law</v>
      </c>
      <c r="P4">
        <v>5.9955935648611201</v>
      </c>
      <c r="U4" t="s">
        <v>740</v>
      </c>
      <c r="V4" t="s">
        <v>732</v>
      </c>
      <c r="W4" t="s">
        <v>737</v>
      </c>
      <c r="X4" s="116" t="s">
        <v>741</v>
      </c>
      <c r="Y4" t="s">
        <v>742</v>
      </c>
      <c r="Z4" t="s">
        <v>751</v>
      </c>
      <c r="AA4" t="s">
        <v>752</v>
      </c>
      <c r="AS4">
        <f t="shared" ref="AS4:AS33" si="2">1979+1</f>
        <v>1980</v>
      </c>
      <c r="AT4">
        <f t="shared" si="0"/>
        <v>-0.40000000000000036</v>
      </c>
      <c r="AU4">
        <v>3</v>
      </c>
      <c r="AV4">
        <f t="shared" si="1"/>
        <v>3.4000000000000004</v>
      </c>
      <c r="BG4">
        <v>1.7875165607174399</v>
      </c>
      <c r="BH4">
        <v>1.6525611554734101</v>
      </c>
      <c r="BN4">
        <f>BN3+1</f>
        <v>1980</v>
      </c>
      <c r="BO4">
        <f t="shared" ref="BO4:BO47" si="3">BP4-BQ4</f>
        <v>0.72062648542700014</v>
      </c>
      <c r="BP4">
        <v>5.2363810922637102</v>
      </c>
      <c r="BQ4">
        <v>4.51575460683671</v>
      </c>
      <c r="BW4" s="105">
        <v>7.6684893133805998</v>
      </c>
      <c r="BX4">
        <v>4.2933058834689604</v>
      </c>
      <c r="BY4">
        <f>BY3+1</f>
        <v>1980</v>
      </c>
    </row>
    <row r="5" spans="1:77" ht="17">
      <c r="A5" t="s">
        <v>430</v>
      </c>
      <c r="B5" t="s">
        <v>630</v>
      </c>
      <c r="C5" t="s">
        <v>405</v>
      </c>
      <c r="D5" t="s">
        <v>540</v>
      </c>
      <c r="L5" s="105">
        <v>1.4997456050856299</v>
      </c>
      <c r="M5">
        <v>0.13368031234686201</v>
      </c>
      <c r="N5">
        <f>N4+1</f>
        <v>1980</v>
      </c>
      <c r="O5" t="str">
        <f t="shared" ref="O5:O48" si="4">IF(AND(L5&lt;0,M5&lt;0.05), "Log normal","Power Law")</f>
        <v>Power Law</v>
      </c>
      <c r="P5">
        <v>7.6684893133805998</v>
      </c>
      <c r="T5" t="s">
        <v>740</v>
      </c>
      <c r="U5" t="s">
        <v>711</v>
      </c>
      <c r="V5" t="s">
        <v>739</v>
      </c>
      <c r="X5" s="116" t="s">
        <v>674</v>
      </c>
      <c r="Y5" t="s">
        <v>711</v>
      </c>
      <c r="Z5" t="s">
        <v>674</v>
      </c>
      <c r="AA5" t="s">
        <v>711</v>
      </c>
      <c r="AS5">
        <f t="shared" si="2"/>
        <v>1980</v>
      </c>
      <c r="AT5">
        <f t="shared" si="0"/>
        <v>-0.20000000000000018</v>
      </c>
      <c r="AU5">
        <v>4</v>
      </c>
      <c r="AV5">
        <f t="shared" si="1"/>
        <v>4.2</v>
      </c>
      <c r="BG5">
        <v>1.8073223057866501</v>
      </c>
      <c r="BH5">
        <v>1.6554630526751299</v>
      </c>
      <c r="BN5">
        <f t="shared" ref="BN5:BN47" si="5">BN4+1</f>
        <v>1981</v>
      </c>
      <c r="BO5">
        <f t="shared" si="3"/>
        <v>0.78867465452094976</v>
      </c>
      <c r="BP5">
        <v>5.2207324680949796</v>
      </c>
      <c r="BQ5">
        <v>4.4320578135740298</v>
      </c>
      <c r="BW5" s="105">
        <v>10.5338791700743</v>
      </c>
      <c r="BX5">
        <v>4.1394108579214501</v>
      </c>
      <c r="BY5">
        <f t="shared" ref="BY5:BY47" si="6">BY4+1</f>
        <v>1981</v>
      </c>
    </row>
    <row r="6" spans="1:77" ht="17">
      <c r="A6" t="s">
        <v>431</v>
      </c>
      <c r="B6" t="s">
        <v>631</v>
      </c>
      <c r="C6" t="s">
        <v>406</v>
      </c>
      <c r="D6" t="s">
        <v>541</v>
      </c>
      <c r="L6" s="105">
        <v>5.2548105579499804</v>
      </c>
      <c r="M6" s="106">
        <v>1.48176913885774E-7</v>
      </c>
      <c r="N6">
        <f t="shared" ref="N6:N48" si="7">N5+1</f>
        <v>1981</v>
      </c>
      <c r="O6" t="str">
        <f t="shared" si="4"/>
        <v>Power Law</v>
      </c>
      <c r="P6">
        <v>10.5338791700743</v>
      </c>
      <c r="S6" t="s">
        <v>755</v>
      </c>
      <c r="T6" t="s">
        <v>756</v>
      </c>
      <c r="U6" t="s">
        <v>757</v>
      </c>
      <c r="V6" t="s">
        <v>754</v>
      </c>
      <c r="W6" t="s">
        <v>758</v>
      </c>
      <c r="X6" s="116" t="s">
        <v>759</v>
      </c>
      <c r="Y6" t="s">
        <v>760</v>
      </c>
      <c r="Z6" t="s">
        <v>761</v>
      </c>
      <c r="AA6" t="s">
        <v>762</v>
      </c>
      <c r="AS6">
        <f>AS5+1</f>
        <v>1981</v>
      </c>
      <c r="AT6">
        <f t="shared" si="0"/>
        <v>0</v>
      </c>
      <c r="AU6">
        <v>5</v>
      </c>
      <c r="AV6">
        <f t="shared" si="1"/>
        <v>5</v>
      </c>
      <c r="BG6">
        <v>1.81608417246315</v>
      </c>
      <c r="BH6">
        <v>1.65040369295547</v>
      </c>
      <c r="BN6">
        <f t="shared" si="5"/>
        <v>1982</v>
      </c>
      <c r="BO6">
        <f t="shared" si="3"/>
        <v>0.8391964972755801</v>
      </c>
      <c r="BP6">
        <v>5.1567406715194402</v>
      </c>
      <c r="BQ6">
        <v>4.3175441742438601</v>
      </c>
      <c r="BW6" s="105">
        <v>7.1886780936499797</v>
      </c>
      <c r="BX6">
        <v>3.9760446622633201</v>
      </c>
      <c r="BY6">
        <f t="shared" si="6"/>
        <v>1982</v>
      </c>
    </row>
    <row r="7" spans="1:77" ht="17">
      <c r="A7" t="s">
        <v>432</v>
      </c>
      <c r="B7" t="s">
        <v>632</v>
      </c>
      <c r="C7" t="s">
        <v>407</v>
      </c>
      <c r="D7" t="s">
        <v>542</v>
      </c>
      <c r="L7" s="105">
        <v>2.3795392950803098</v>
      </c>
      <c r="M7">
        <v>1.7334294746184701E-2</v>
      </c>
      <c r="N7">
        <f t="shared" si="7"/>
        <v>1982</v>
      </c>
      <c r="O7" t="str">
        <f t="shared" si="4"/>
        <v>Power Law</v>
      </c>
      <c r="P7">
        <v>7.1886780936499797</v>
      </c>
      <c r="S7">
        <v>1979</v>
      </c>
      <c r="T7" s="105">
        <v>5.9955935648611201</v>
      </c>
      <c r="U7" s="105">
        <v>5.2410570132490601</v>
      </c>
      <c r="V7">
        <v>5.9955935648611201</v>
      </c>
      <c r="W7">
        <v>1.77053256283773</v>
      </c>
      <c r="X7" s="117">
        <v>5.9955935648611201</v>
      </c>
      <c r="Y7">
        <v>5.2744941867992701</v>
      </c>
      <c r="Z7">
        <v>5.9955935648611201</v>
      </c>
      <c r="AA7">
        <v>1.80966480907617</v>
      </c>
      <c r="AS7">
        <f t="shared" ref="AS7:AS33" si="8">AS6+1</f>
        <v>1982</v>
      </c>
      <c r="AT7">
        <f t="shared" si="0"/>
        <v>0.19999999999999929</v>
      </c>
      <c r="AU7">
        <v>6</v>
      </c>
      <c r="AV7">
        <f t="shared" si="1"/>
        <v>5.8000000000000007</v>
      </c>
      <c r="BG7">
        <v>1.8286112655906801</v>
      </c>
      <c r="BH7">
        <v>1.64359640994534</v>
      </c>
      <c r="BN7">
        <f t="shared" si="5"/>
        <v>1983</v>
      </c>
      <c r="BO7">
        <f t="shared" si="3"/>
        <v>0.9078759555781204</v>
      </c>
      <c r="BP7">
        <v>5.0843140516662002</v>
      </c>
      <c r="BQ7">
        <v>4.1764380960880798</v>
      </c>
      <c r="BW7" s="105">
        <v>9.0531675128026006</v>
      </c>
      <c r="BX7">
        <v>3.8001884664858898</v>
      </c>
      <c r="BY7">
        <f t="shared" si="6"/>
        <v>1983</v>
      </c>
    </row>
    <row r="8" spans="1:77" ht="17">
      <c r="A8" t="s">
        <v>433</v>
      </c>
      <c r="B8" t="s">
        <v>633</v>
      </c>
      <c r="C8" t="s">
        <v>408</v>
      </c>
      <c r="D8" t="s">
        <v>543</v>
      </c>
      <c r="L8" s="105">
        <v>4.8745601874684699</v>
      </c>
      <c r="M8" s="106">
        <v>1.09051134795369E-6</v>
      </c>
      <c r="N8">
        <f t="shared" si="7"/>
        <v>1983</v>
      </c>
      <c r="O8" t="str">
        <f t="shared" si="4"/>
        <v>Power Law</v>
      </c>
      <c r="P8">
        <v>9.0531675128026006</v>
      </c>
      <c r="S8">
        <f>S7+1</f>
        <v>1980</v>
      </c>
      <c r="T8" s="105">
        <v>7.6684893133805998</v>
      </c>
      <c r="U8" s="105">
        <v>5.1871481834223898</v>
      </c>
      <c r="V8">
        <v>7.6684893133805998</v>
      </c>
      <c r="W8">
        <v>1.7318210610923199</v>
      </c>
      <c r="X8" s="117">
        <v>7.6684893133805998</v>
      </c>
      <c r="Y8">
        <v>5.2363810922637102</v>
      </c>
      <c r="Z8">
        <v>7.6684893133805998</v>
      </c>
      <c r="AA8">
        <v>1.7875165607174399</v>
      </c>
      <c r="AS8">
        <f t="shared" si="8"/>
        <v>1983</v>
      </c>
      <c r="AT8">
        <f t="shared" si="0"/>
        <v>0.39999999999999947</v>
      </c>
      <c r="AU8">
        <v>7</v>
      </c>
      <c r="AV8">
        <f t="shared" si="1"/>
        <v>6.6000000000000005</v>
      </c>
      <c r="BG8">
        <v>1.8394200715845801</v>
      </c>
      <c r="BH8">
        <v>1.6362199761112399</v>
      </c>
      <c r="BN8">
        <f t="shared" si="5"/>
        <v>1984</v>
      </c>
      <c r="BO8">
        <f t="shared" si="3"/>
        <v>0.97144828900989921</v>
      </c>
      <c r="BP8">
        <v>5.0284533693298696</v>
      </c>
      <c r="BQ8">
        <v>4.0570050803199704</v>
      </c>
      <c r="BW8" s="105">
        <v>7.6763117438724402</v>
      </c>
      <c r="BX8">
        <v>3.650367612858</v>
      </c>
      <c r="BY8">
        <f t="shared" si="6"/>
        <v>1984</v>
      </c>
    </row>
    <row r="9" spans="1:77" ht="17">
      <c r="A9" t="s">
        <v>434</v>
      </c>
      <c r="B9" t="s">
        <v>634</v>
      </c>
      <c r="C9" t="s">
        <v>409</v>
      </c>
      <c r="D9" t="s">
        <v>544</v>
      </c>
      <c r="L9" s="105">
        <v>2.72417916036594</v>
      </c>
      <c r="M9">
        <v>6.44615276611161E-3</v>
      </c>
      <c r="N9">
        <f t="shared" si="7"/>
        <v>1984</v>
      </c>
      <c r="O9" t="str">
        <f t="shared" si="4"/>
        <v>Power Law</v>
      </c>
      <c r="P9">
        <v>7.6763117438724402</v>
      </c>
      <c r="S9">
        <f t="shared" ref="S9:S51" si="9">S8+1</f>
        <v>1981</v>
      </c>
      <c r="T9" s="105">
        <v>10.5338791700743</v>
      </c>
      <c r="U9" s="105">
        <v>5.1583509060576098</v>
      </c>
      <c r="V9">
        <v>10.5338791700743</v>
      </c>
      <c r="W9">
        <v>1.73846800731087</v>
      </c>
      <c r="X9" s="117">
        <v>10.5338791700743</v>
      </c>
      <c r="Y9">
        <v>5.2207324680949796</v>
      </c>
      <c r="Z9">
        <v>10.5338791700743</v>
      </c>
      <c r="AA9">
        <v>1.8073223057866501</v>
      </c>
      <c r="AS9">
        <f t="shared" si="8"/>
        <v>1984</v>
      </c>
      <c r="AT9">
        <f t="shared" si="0"/>
        <v>0.59999999999999964</v>
      </c>
      <c r="AU9">
        <f>AU8+1</f>
        <v>8</v>
      </c>
      <c r="AV9">
        <f t="shared" si="1"/>
        <v>7.4</v>
      </c>
      <c r="BG9">
        <v>1.85049162869015</v>
      </c>
      <c r="BH9">
        <v>1.6285405504369801</v>
      </c>
      <c r="BN9">
        <f t="shared" si="5"/>
        <v>1985</v>
      </c>
      <c r="BO9">
        <f t="shared" si="3"/>
        <v>1.0334703296616494</v>
      </c>
      <c r="BP9">
        <v>4.9728616525019396</v>
      </c>
      <c r="BQ9">
        <v>3.9393913228402901</v>
      </c>
      <c r="BW9" s="105">
        <v>7.0904287385616502</v>
      </c>
      <c r="BX9">
        <v>3.5080726037411001</v>
      </c>
      <c r="BY9">
        <f t="shared" si="6"/>
        <v>1985</v>
      </c>
    </row>
    <row r="10" spans="1:77" ht="17">
      <c r="A10" t="s">
        <v>435</v>
      </c>
      <c r="B10" t="s">
        <v>635</v>
      </c>
      <c r="C10" t="s">
        <v>410</v>
      </c>
      <c r="D10" t="s">
        <v>545</v>
      </c>
      <c r="L10" s="105">
        <v>3.63451775349579</v>
      </c>
      <c r="M10">
        <v>2.78501080280114E-4</v>
      </c>
      <c r="N10">
        <f t="shared" si="7"/>
        <v>1985</v>
      </c>
      <c r="O10" t="str">
        <f t="shared" si="4"/>
        <v>Power Law</v>
      </c>
      <c r="P10">
        <v>7.0904287385616502</v>
      </c>
      <c r="S10">
        <f t="shared" si="9"/>
        <v>1982</v>
      </c>
      <c r="T10" s="105">
        <v>7.1886780936499797</v>
      </c>
      <c r="U10" s="105">
        <v>5.0893092288527697</v>
      </c>
      <c r="V10">
        <v>7.1886780936499797</v>
      </c>
      <c r="W10">
        <v>1.74275514853298</v>
      </c>
      <c r="X10" s="117">
        <v>7.1886780936499797</v>
      </c>
      <c r="Y10">
        <v>5.1567406715194402</v>
      </c>
      <c r="Z10">
        <v>7.1886780936499797</v>
      </c>
      <c r="AA10">
        <v>1.81608417246315</v>
      </c>
      <c r="AS10">
        <f t="shared" si="8"/>
        <v>1985</v>
      </c>
      <c r="AT10">
        <f t="shared" si="0"/>
        <v>0.80000000000000071</v>
      </c>
      <c r="AU10">
        <f t="shared" ref="AU10:AU25" si="10">AU9+1</f>
        <v>9</v>
      </c>
      <c r="AV10">
        <f t="shared" si="1"/>
        <v>8.1999999999999993</v>
      </c>
      <c r="BG10">
        <v>1.8648011200069401</v>
      </c>
      <c r="BH10">
        <v>1.6225952515775399</v>
      </c>
      <c r="BN10">
        <f t="shared" si="5"/>
        <v>1986</v>
      </c>
      <c r="BO10">
        <f t="shared" si="3"/>
        <v>1.09749556035199</v>
      </c>
      <c r="BP10">
        <v>4.9294981939615399</v>
      </c>
      <c r="BQ10">
        <v>3.8320026336095498</v>
      </c>
      <c r="BW10" s="105">
        <v>6.9557014372359101</v>
      </c>
      <c r="BX10">
        <v>3.3831719005874299</v>
      </c>
      <c r="BY10">
        <f t="shared" si="6"/>
        <v>1986</v>
      </c>
    </row>
    <row r="11" spans="1:77" ht="17">
      <c r="A11" t="s">
        <v>436</v>
      </c>
      <c r="B11" t="s">
        <v>636</v>
      </c>
      <c r="C11" t="s">
        <v>411</v>
      </c>
      <c r="D11" t="s">
        <v>546</v>
      </c>
      <c r="L11" s="105">
        <v>6.1690870887570703</v>
      </c>
      <c r="M11" s="106">
        <v>6.8685391864021501E-10</v>
      </c>
      <c r="N11">
        <f t="shared" si="7"/>
        <v>1986</v>
      </c>
      <c r="O11" t="str">
        <f t="shared" si="4"/>
        <v>Power Law</v>
      </c>
      <c r="P11">
        <v>6.9557014372359101</v>
      </c>
      <c r="S11">
        <f t="shared" si="9"/>
        <v>1983</v>
      </c>
      <c r="T11" s="105">
        <v>9.0531675128026006</v>
      </c>
      <c r="U11" s="105">
        <v>5.0139969453026501</v>
      </c>
      <c r="V11">
        <v>9.0531675128026006</v>
      </c>
      <c r="W11">
        <v>1.7530384895620701</v>
      </c>
      <c r="X11" s="117">
        <v>9.0531675128026006</v>
      </c>
      <c r="Y11">
        <v>5.0843140516662002</v>
      </c>
      <c r="Z11">
        <v>9.0531675128026006</v>
      </c>
      <c r="AA11">
        <v>1.8286112655906801</v>
      </c>
      <c r="AS11">
        <f t="shared" si="8"/>
        <v>1986</v>
      </c>
      <c r="AT11">
        <f t="shared" si="0"/>
        <v>1</v>
      </c>
      <c r="AU11">
        <f t="shared" si="10"/>
        <v>10</v>
      </c>
      <c r="AV11">
        <f t="shared" si="1"/>
        <v>9</v>
      </c>
      <c r="BG11">
        <v>1.87743565913848</v>
      </c>
      <c r="BH11">
        <v>1.6162454613997601</v>
      </c>
      <c r="BN11">
        <f t="shared" si="5"/>
        <v>1987</v>
      </c>
      <c r="BO11">
        <f t="shared" si="3"/>
        <v>1.1543244170175604</v>
      </c>
      <c r="BP11">
        <v>4.8873448836291704</v>
      </c>
      <c r="BQ11">
        <v>3.73302046661161</v>
      </c>
      <c r="BW11" s="105">
        <v>6.4416631819130403</v>
      </c>
      <c r="BX11">
        <v>3.2727909420014001</v>
      </c>
      <c r="BY11">
        <f t="shared" si="6"/>
        <v>1987</v>
      </c>
    </row>
    <row r="12" spans="1:77" ht="17">
      <c r="A12" t="s">
        <v>437</v>
      </c>
      <c r="B12" t="s">
        <v>637</v>
      </c>
      <c r="C12" t="s">
        <v>412</v>
      </c>
      <c r="D12" t="s">
        <v>547</v>
      </c>
      <c r="L12" s="105">
        <v>7.7156298219742396</v>
      </c>
      <c r="M12" s="106">
        <v>1.2038625096557999E-14</v>
      </c>
      <c r="N12">
        <f t="shared" si="7"/>
        <v>1987</v>
      </c>
      <c r="O12" t="str">
        <f t="shared" si="4"/>
        <v>Power Law</v>
      </c>
      <c r="P12">
        <v>6.4416631819130403</v>
      </c>
      <c r="S12">
        <f t="shared" si="9"/>
        <v>1984</v>
      </c>
      <c r="T12" s="105">
        <v>7.6763117438724402</v>
      </c>
      <c r="U12" s="105">
        <v>4.9544742424075698</v>
      </c>
      <c r="V12">
        <v>7.6763117438724402</v>
      </c>
      <c r="W12">
        <v>1.7605229649166101</v>
      </c>
      <c r="X12" s="117">
        <v>7.6763117438724402</v>
      </c>
      <c r="Y12">
        <v>5.0284533693298696</v>
      </c>
      <c r="Z12">
        <v>7.6763117438724402</v>
      </c>
      <c r="AA12">
        <v>1.8394200715845801</v>
      </c>
      <c r="AS12">
        <f t="shared" si="8"/>
        <v>1987</v>
      </c>
      <c r="AT12">
        <f t="shared" si="0"/>
        <v>1.1999999999999993</v>
      </c>
      <c r="AU12">
        <f t="shared" si="10"/>
        <v>11</v>
      </c>
      <c r="AV12">
        <f t="shared" si="1"/>
        <v>9.8000000000000007</v>
      </c>
      <c r="BG12">
        <v>1.8843686659654599</v>
      </c>
      <c r="BH12">
        <v>1.60565451529625</v>
      </c>
      <c r="BN12">
        <f t="shared" si="5"/>
        <v>1988</v>
      </c>
      <c r="BO12">
        <f t="shared" si="3"/>
        <v>1.2061735512702194</v>
      </c>
      <c r="BP12">
        <v>4.8354477562586196</v>
      </c>
      <c r="BQ12">
        <v>3.6292742049884001</v>
      </c>
      <c r="BW12" s="105">
        <v>6.7573710632622301</v>
      </c>
      <c r="BX12">
        <v>3.1630763225264</v>
      </c>
      <c r="BY12">
        <f t="shared" si="6"/>
        <v>1988</v>
      </c>
    </row>
    <row r="13" spans="1:77" ht="17">
      <c r="A13" t="s">
        <v>438</v>
      </c>
      <c r="B13" t="s">
        <v>638</v>
      </c>
      <c r="C13" t="s">
        <v>413</v>
      </c>
      <c r="D13" t="s">
        <v>548</v>
      </c>
      <c r="L13" s="105">
        <v>8.3580656906537207</v>
      </c>
      <c r="M13" s="106">
        <v>6.3754944635852695E-17</v>
      </c>
      <c r="N13">
        <f t="shared" si="7"/>
        <v>1988</v>
      </c>
      <c r="O13" t="str">
        <f t="shared" si="4"/>
        <v>Power Law</v>
      </c>
      <c r="P13">
        <v>6.7573710632622301</v>
      </c>
      <c r="S13">
        <f t="shared" si="9"/>
        <v>1985</v>
      </c>
      <c r="T13" s="105">
        <v>7.0904287385616502</v>
      </c>
      <c r="U13" s="105">
        <v>4.8955178420804799</v>
      </c>
      <c r="V13">
        <v>7.0904287385616502</v>
      </c>
      <c r="W13">
        <v>1.7686563600093299</v>
      </c>
      <c r="X13" s="117">
        <v>7.0904287385616502</v>
      </c>
      <c r="Y13">
        <v>4.9728616525019396</v>
      </c>
      <c r="Z13">
        <v>7.0904287385616502</v>
      </c>
      <c r="AA13">
        <v>1.85049162869015</v>
      </c>
      <c r="AS13">
        <f t="shared" si="8"/>
        <v>1988</v>
      </c>
      <c r="AT13">
        <f t="shared" si="0"/>
        <v>1.3999999999999986</v>
      </c>
      <c r="AU13">
        <f t="shared" si="10"/>
        <v>12</v>
      </c>
      <c r="AV13">
        <f t="shared" si="1"/>
        <v>10.600000000000001</v>
      </c>
      <c r="BG13">
        <v>1.8922898373671999</v>
      </c>
      <c r="BH13">
        <v>1.59473191152087</v>
      </c>
      <c r="BN13">
        <f t="shared" si="5"/>
        <v>1989</v>
      </c>
      <c r="BO13">
        <f t="shared" si="3"/>
        <v>1.2597806426221001</v>
      </c>
      <c r="BP13">
        <v>4.78485361211166</v>
      </c>
      <c r="BQ13">
        <v>3.5250729694895599</v>
      </c>
      <c r="BW13" s="105">
        <v>6.68769062013381</v>
      </c>
      <c r="BX13">
        <v>3.05457423466307</v>
      </c>
      <c r="BY13">
        <f t="shared" si="6"/>
        <v>1989</v>
      </c>
    </row>
    <row r="14" spans="1:77" ht="17">
      <c r="A14" t="s">
        <v>439</v>
      </c>
      <c r="B14" t="s">
        <v>639</v>
      </c>
      <c r="C14" t="s">
        <v>414</v>
      </c>
      <c r="D14" t="s">
        <v>549</v>
      </c>
      <c r="L14" s="105">
        <v>8.9506211061889598</v>
      </c>
      <c r="M14" s="106">
        <v>3.5348772621082102E-19</v>
      </c>
      <c r="N14">
        <f t="shared" si="7"/>
        <v>1989</v>
      </c>
      <c r="O14" t="str">
        <f t="shared" si="4"/>
        <v>Power Law</v>
      </c>
      <c r="P14">
        <v>6.68769062013381</v>
      </c>
      <c r="S14">
        <f t="shared" si="9"/>
        <v>1986</v>
      </c>
      <c r="T14" s="105">
        <v>6.9557014372359101</v>
      </c>
      <c r="U14" s="105">
        <v>4.84527484106275</v>
      </c>
      <c r="V14">
        <v>6.9557014372359101</v>
      </c>
      <c r="W14">
        <v>1.7763500882774901</v>
      </c>
      <c r="X14" s="117">
        <v>6.9557014372359101</v>
      </c>
      <c r="Y14">
        <v>4.9294981939615399</v>
      </c>
      <c r="Z14">
        <v>6.9557014372359101</v>
      </c>
      <c r="AA14">
        <v>1.8648011200069401</v>
      </c>
      <c r="AS14">
        <f t="shared" si="8"/>
        <v>1989</v>
      </c>
      <c r="AT14">
        <f t="shared" si="0"/>
        <v>1.5999999999999996</v>
      </c>
      <c r="AU14">
        <f t="shared" si="10"/>
        <v>13</v>
      </c>
      <c r="AV14">
        <f t="shared" si="1"/>
        <v>11.4</v>
      </c>
      <c r="BG14">
        <v>1.9020519699496501</v>
      </c>
      <c r="BH14">
        <v>1.5859268504520401</v>
      </c>
      <c r="BN14">
        <f t="shared" si="5"/>
        <v>1990</v>
      </c>
      <c r="BO14">
        <f t="shared" si="3"/>
        <v>1.3077590562232899</v>
      </c>
      <c r="BP14">
        <v>4.7378396455730698</v>
      </c>
      <c r="BQ14">
        <v>3.4300805893497799</v>
      </c>
      <c r="BW14" s="105">
        <v>6.63962554595836</v>
      </c>
      <c r="BX14">
        <v>2.9584189623156001</v>
      </c>
      <c r="BY14">
        <f t="shared" si="6"/>
        <v>1990</v>
      </c>
    </row>
    <row r="15" spans="1:77" ht="17">
      <c r="A15" t="s">
        <v>440</v>
      </c>
      <c r="B15" t="s">
        <v>640</v>
      </c>
      <c r="C15" t="s">
        <v>415</v>
      </c>
      <c r="D15" t="s">
        <v>550</v>
      </c>
      <c r="L15" s="105">
        <v>9.5372352878603408</v>
      </c>
      <c r="M15" s="106">
        <v>1.466907527368E-21</v>
      </c>
      <c r="N15">
        <f t="shared" si="7"/>
        <v>1990</v>
      </c>
      <c r="O15" t="str">
        <f t="shared" si="4"/>
        <v>Power Law</v>
      </c>
      <c r="P15">
        <v>6.63962554595836</v>
      </c>
      <c r="S15">
        <f t="shared" si="9"/>
        <v>1987</v>
      </c>
      <c r="T15" s="138">
        <v>6.4416631819130403</v>
      </c>
      <c r="U15" s="105">
        <v>4.7959478965221702</v>
      </c>
      <c r="V15">
        <v>6.4416631819130403</v>
      </c>
      <c r="W15">
        <v>1.7819964951973</v>
      </c>
      <c r="X15" s="117">
        <v>6.4416631819130403</v>
      </c>
      <c r="Y15">
        <v>4.8873448836291704</v>
      </c>
      <c r="Z15">
        <v>6.4416631819130403</v>
      </c>
      <c r="AA15">
        <v>1.87743565913848</v>
      </c>
      <c r="AS15">
        <f t="shared" si="8"/>
        <v>1990</v>
      </c>
      <c r="AT15">
        <f t="shared" si="0"/>
        <v>1.7999999999999989</v>
      </c>
      <c r="AU15">
        <f t="shared" si="10"/>
        <v>14</v>
      </c>
      <c r="AV15">
        <f t="shared" si="1"/>
        <v>12.200000000000001</v>
      </c>
      <c r="BG15">
        <v>1.91602298717986</v>
      </c>
      <c r="BH15">
        <v>1.5806012235186999</v>
      </c>
      <c r="BN15">
        <f t="shared" si="5"/>
        <v>1991</v>
      </c>
      <c r="BO15">
        <f t="shared" si="3"/>
        <v>1.35351384589169</v>
      </c>
      <c r="BP15">
        <v>4.7018975098478402</v>
      </c>
      <c r="BQ15">
        <v>3.3483836639561502</v>
      </c>
      <c r="BW15" s="105">
        <v>6.5296011259110003</v>
      </c>
      <c r="BX15">
        <v>2.8777802743038801</v>
      </c>
      <c r="BY15">
        <f t="shared" si="6"/>
        <v>1991</v>
      </c>
    </row>
    <row r="16" spans="1:77" ht="17">
      <c r="A16" t="s">
        <v>441</v>
      </c>
      <c r="B16" t="s">
        <v>641</v>
      </c>
      <c r="C16" t="s">
        <v>416</v>
      </c>
      <c r="D16" t="s">
        <v>551</v>
      </c>
      <c r="L16" s="105">
        <v>10.092950425827199</v>
      </c>
      <c r="M16" s="106">
        <v>5.9358062788710602E-24</v>
      </c>
      <c r="N16">
        <f t="shared" si="7"/>
        <v>1991</v>
      </c>
      <c r="O16" t="str">
        <f t="shared" si="4"/>
        <v>Power Law</v>
      </c>
      <c r="P16">
        <v>6.5296011259110003</v>
      </c>
      <c r="S16">
        <f t="shared" si="9"/>
        <v>1988</v>
      </c>
      <c r="T16" s="105">
        <v>6.7573710632622301</v>
      </c>
      <c r="U16" s="105">
        <v>4.74260584424154</v>
      </c>
      <c r="V16">
        <v>6.7573710632622301</v>
      </c>
      <c r="W16">
        <v>1.78774329439477</v>
      </c>
      <c r="X16" s="117">
        <v>6.7573710632622301</v>
      </c>
      <c r="Y16">
        <v>4.8354477562586196</v>
      </c>
      <c r="Z16">
        <v>6.7573710632622301</v>
      </c>
      <c r="AA16">
        <v>1.8843686659654599</v>
      </c>
      <c r="AS16">
        <f t="shared" si="8"/>
        <v>1991</v>
      </c>
      <c r="AT16">
        <f t="shared" si="0"/>
        <v>2</v>
      </c>
      <c r="AU16">
        <f t="shared" si="10"/>
        <v>15</v>
      </c>
      <c r="AV16">
        <f t="shared" si="1"/>
        <v>13</v>
      </c>
      <c r="BG16">
        <v>1.92840562836498</v>
      </c>
      <c r="BH16">
        <v>1.57566705807339</v>
      </c>
      <c r="BN16">
        <f t="shared" si="5"/>
        <v>1992</v>
      </c>
      <c r="BO16">
        <f t="shared" si="3"/>
        <v>1.3915970165387499</v>
      </c>
      <c r="BP16">
        <v>4.6676647202666901</v>
      </c>
      <c r="BQ16">
        <v>3.2760677037279402</v>
      </c>
      <c r="BW16" s="105">
        <v>6.47919177957976</v>
      </c>
      <c r="BX16">
        <v>2.8081548981728699</v>
      </c>
      <c r="BY16">
        <f t="shared" si="6"/>
        <v>1992</v>
      </c>
    </row>
    <row r="17" spans="1:77" ht="17">
      <c r="A17" t="s">
        <v>442</v>
      </c>
      <c r="B17" t="s">
        <v>642</v>
      </c>
      <c r="C17" t="s">
        <v>417</v>
      </c>
      <c r="D17" t="s">
        <v>552</v>
      </c>
      <c r="L17" s="105">
        <v>10.3231872219487</v>
      </c>
      <c r="M17" s="106">
        <v>5.5354514229191304E-25</v>
      </c>
      <c r="N17">
        <f t="shared" si="7"/>
        <v>1992</v>
      </c>
      <c r="O17" t="str">
        <f t="shared" si="4"/>
        <v>Power Law</v>
      </c>
      <c r="P17">
        <v>6.47919177957976</v>
      </c>
      <c r="S17">
        <f t="shared" si="9"/>
        <v>1989</v>
      </c>
      <c r="T17" s="105">
        <v>6.68769062013381</v>
      </c>
      <c r="U17" s="105">
        <v>4.6913697333743496</v>
      </c>
      <c r="V17">
        <v>6.68769062013381</v>
      </c>
      <c r="W17">
        <v>1.7952350627570599</v>
      </c>
      <c r="X17" s="117">
        <v>6.68769062013381</v>
      </c>
      <c r="Y17">
        <v>4.78485361211166</v>
      </c>
      <c r="Z17">
        <v>6.68769062013381</v>
      </c>
      <c r="AA17">
        <v>1.8922898373671999</v>
      </c>
      <c r="AS17">
        <f t="shared" si="8"/>
        <v>1992</v>
      </c>
      <c r="AT17">
        <f t="shared" si="0"/>
        <v>2.1999999999999993</v>
      </c>
      <c r="AU17">
        <f t="shared" si="10"/>
        <v>16</v>
      </c>
      <c r="AV17">
        <f t="shared" si="1"/>
        <v>13.8</v>
      </c>
      <c r="BG17">
        <v>1.9398126758388099</v>
      </c>
      <c r="BH17">
        <v>1.5720555467816599</v>
      </c>
      <c r="BN17">
        <f t="shared" si="5"/>
        <v>1993</v>
      </c>
      <c r="BO17">
        <f t="shared" si="3"/>
        <v>1.4233272130527403</v>
      </c>
      <c r="BP17">
        <v>4.6419777871588002</v>
      </c>
      <c r="BQ17">
        <v>3.2186505741060598</v>
      </c>
      <c r="BW17" s="105">
        <v>6.3194644597539904</v>
      </c>
      <c r="BX17">
        <v>2.7524040066543098</v>
      </c>
      <c r="BY17">
        <f t="shared" si="6"/>
        <v>1993</v>
      </c>
    </row>
    <row r="18" spans="1:77" ht="17">
      <c r="A18" t="s">
        <v>443</v>
      </c>
      <c r="B18" t="s">
        <v>643</v>
      </c>
      <c r="C18" t="s">
        <v>418</v>
      </c>
      <c r="D18" t="s">
        <v>553</v>
      </c>
      <c r="L18" s="105">
        <v>10.8684162399909</v>
      </c>
      <c r="M18" s="106">
        <v>1.63005817923984E-27</v>
      </c>
      <c r="N18">
        <f t="shared" si="7"/>
        <v>1993</v>
      </c>
      <c r="O18" t="str">
        <f t="shared" si="4"/>
        <v>Power Law</v>
      </c>
      <c r="P18">
        <v>6.3194644597539904</v>
      </c>
      <c r="S18">
        <f t="shared" si="9"/>
        <v>1990</v>
      </c>
      <c r="T18" s="105">
        <v>6.63962554595836</v>
      </c>
      <c r="U18" s="105">
        <v>4.6415082730330299</v>
      </c>
      <c r="V18">
        <v>6.63962554595836</v>
      </c>
      <c r="W18">
        <v>1.8023782489023601</v>
      </c>
      <c r="X18" s="117">
        <v>6.63962554595836</v>
      </c>
      <c r="Y18">
        <v>4.7378396455730698</v>
      </c>
      <c r="Z18">
        <v>6.63962554595836</v>
      </c>
      <c r="AA18">
        <v>1.9020519699496501</v>
      </c>
      <c r="AS18">
        <f t="shared" si="8"/>
        <v>1993</v>
      </c>
      <c r="AT18">
        <f t="shared" si="0"/>
        <v>2.3999999999999986</v>
      </c>
      <c r="AU18">
        <f t="shared" si="10"/>
        <v>17</v>
      </c>
      <c r="AV18">
        <f t="shared" si="1"/>
        <v>14.600000000000001</v>
      </c>
      <c r="BG18">
        <v>1.95056181673034</v>
      </c>
      <c r="BH18">
        <v>1.5699129002687999</v>
      </c>
      <c r="BN18">
        <f t="shared" si="5"/>
        <v>1994</v>
      </c>
      <c r="BO18">
        <f t="shared" si="3"/>
        <v>1.4490246601255703</v>
      </c>
      <c r="BP18">
        <v>4.6228684695899602</v>
      </c>
      <c r="BQ18">
        <v>3.1738438094643899</v>
      </c>
      <c r="BW18" s="105">
        <v>6.1886174976760797</v>
      </c>
      <c r="BX18">
        <v>2.7087129923004598</v>
      </c>
      <c r="BY18">
        <f t="shared" si="6"/>
        <v>1994</v>
      </c>
    </row>
    <row r="19" spans="1:77" ht="17">
      <c r="A19" t="s">
        <v>444</v>
      </c>
      <c r="B19" t="s">
        <v>644</v>
      </c>
      <c r="C19" t="s">
        <v>419</v>
      </c>
      <c r="D19" t="s">
        <v>554</v>
      </c>
      <c r="L19" s="105">
        <v>11.959234839735901</v>
      </c>
      <c r="M19" s="106">
        <v>5.8094755536891298E-33</v>
      </c>
      <c r="N19">
        <f t="shared" si="7"/>
        <v>1994</v>
      </c>
      <c r="O19" t="str">
        <f t="shared" si="4"/>
        <v>Power Law</v>
      </c>
      <c r="P19">
        <v>6.1886174976760797</v>
      </c>
      <c r="S19">
        <f t="shared" si="9"/>
        <v>1991</v>
      </c>
      <c r="T19" s="105">
        <v>6.5296011259110003</v>
      </c>
      <c r="U19" s="105">
        <v>4.5986761607479396</v>
      </c>
      <c r="V19">
        <v>6.5296011259110003</v>
      </c>
      <c r="W19">
        <v>1.80962011646379</v>
      </c>
      <c r="X19" s="117">
        <v>6.5296011259110003</v>
      </c>
      <c r="Y19">
        <v>4.7018975098478402</v>
      </c>
      <c r="Z19">
        <v>6.5296011259110003</v>
      </c>
      <c r="AA19">
        <v>1.91602298717986</v>
      </c>
      <c r="AS19">
        <f t="shared" si="8"/>
        <v>1994</v>
      </c>
      <c r="AT19">
        <f t="shared" si="0"/>
        <v>2.5999999999999996</v>
      </c>
      <c r="AU19">
        <f t="shared" si="10"/>
        <v>18</v>
      </c>
      <c r="AV19">
        <f t="shared" si="1"/>
        <v>15.4</v>
      </c>
      <c r="BG19">
        <v>1.9616312096609401</v>
      </c>
      <c r="BH19">
        <v>1.56923055513952</v>
      </c>
      <c r="BN19">
        <f t="shared" si="5"/>
        <v>1995</v>
      </c>
      <c r="BO19">
        <f t="shared" si="3"/>
        <v>1.4723020587009703</v>
      </c>
      <c r="BP19">
        <v>4.6122885366965303</v>
      </c>
      <c r="BQ19">
        <v>3.13998647799556</v>
      </c>
      <c r="BW19" s="105">
        <v>5.9462320017144101</v>
      </c>
      <c r="BX19">
        <v>2.6745849046802799</v>
      </c>
      <c r="BY19">
        <f t="shared" si="6"/>
        <v>1995</v>
      </c>
    </row>
    <row r="20" spans="1:77" ht="17">
      <c r="A20" t="s">
        <v>445</v>
      </c>
      <c r="B20" t="s">
        <v>645</v>
      </c>
      <c r="C20" t="s">
        <v>420</v>
      </c>
      <c r="D20" t="s">
        <v>555</v>
      </c>
      <c r="L20" s="105">
        <v>12.931886930813301</v>
      </c>
      <c r="M20" s="106">
        <v>2.9742844042275701E-38</v>
      </c>
      <c r="N20">
        <f t="shared" si="7"/>
        <v>1995</v>
      </c>
      <c r="O20" t="str">
        <f t="shared" si="4"/>
        <v>Power Law</v>
      </c>
      <c r="P20">
        <v>5.9462320017144101</v>
      </c>
      <c r="S20">
        <f t="shared" si="9"/>
        <v>1992</v>
      </c>
      <c r="T20" s="105">
        <v>6.47919177957976</v>
      </c>
      <c r="U20" s="105">
        <v>4.5569503750098299</v>
      </c>
      <c r="V20">
        <v>6.47919177957976</v>
      </c>
      <c r="W20">
        <v>1.8146334267645701</v>
      </c>
      <c r="X20" s="117">
        <v>6.47919177957976</v>
      </c>
      <c r="Y20">
        <v>4.6676647202666901</v>
      </c>
      <c r="Z20">
        <v>6.47919177957976</v>
      </c>
      <c r="AA20">
        <v>1.92840562836498</v>
      </c>
      <c r="AS20">
        <f t="shared" si="8"/>
        <v>1995</v>
      </c>
      <c r="AT20">
        <f t="shared" si="0"/>
        <v>2.7999999999999972</v>
      </c>
      <c r="AU20">
        <f t="shared" si="10"/>
        <v>19</v>
      </c>
      <c r="AV20">
        <f t="shared" si="1"/>
        <v>16.200000000000003</v>
      </c>
      <c r="BG20">
        <v>1.96889946666821</v>
      </c>
      <c r="BH20">
        <v>1.56870969598885</v>
      </c>
      <c r="BN20">
        <f t="shared" si="5"/>
        <v>1996</v>
      </c>
      <c r="BO20">
        <f t="shared" si="3"/>
        <v>1.4919598615914196</v>
      </c>
      <c r="BP20">
        <v>4.6164756241642397</v>
      </c>
      <c r="BQ20">
        <v>3.1245157625728202</v>
      </c>
      <c r="BW20" s="105">
        <v>5.7191297337057003</v>
      </c>
      <c r="BX20">
        <v>2.6517624022234898</v>
      </c>
      <c r="BY20">
        <f t="shared" si="6"/>
        <v>1996</v>
      </c>
    </row>
    <row r="21" spans="1:77" ht="17">
      <c r="A21" t="s">
        <v>446</v>
      </c>
      <c r="B21" t="s">
        <v>646</v>
      </c>
      <c r="C21" t="s">
        <v>421</v>
      </c>
      <c r="D21" t="s">
        <v>556</v>
      </c>
      <c r="L21" s="105">
        <v>16.5831838664675</v>
      </c>
      <c r="M21" s="106">
        <v>9.2211321101785599E-62</v>
      </c>
      <c r="N21">
        <f t="shared" si="7"/>
        <v>1996</v>
      </c>
      <c r="O21" t="str">
        <f t="shared" si="4"/>
        <v>Power Law</v>
      </c>
      <c r="P21">
        <v>5.7191297337057003</v>
      </c>
      <c r="S21">
        <f t="shared" si="9"/>
        <v>1993</v>
      </c>
      <c r="T21" s="105">
        <v>6.3194644597539904</v>
      </c>
      <c r="U21" s="105">
        <v>4.5227618181411398</v>
      </c>
      <c r="V21">
        <v>6.3194644597539904</v>
      </c>
      <c r="W21">
        <v>1.8176208797153799</v>
      </c>
      <c r="X21" s="117">
        <v>6.3194644597539904</v>
      </c>
      <c r="Y21">
        <v>4.6419777871588002</v>
      </c>
      <c r="Z21">
        <v>6.3194644597539904</v>
      </c>
      <c r="AA21">
        <v>1.9398126758388099</v>
      </c>
      <c r="AS21">
        <f t="shared" si="8"/>
        <v>1996</v>
      </c>
      <c r="AT21">
        <f t="shared" si="0"/>
        <v>3</v>
      </c>
      <c r="AU21">
        <f t="shared" si="10"/>
        <v>20</v>
      </c>
      <c r="AV21">
        <f t="shared" si="1"/>
        <v>17</v>
      </c>
      <c r="BG21">
        <v>1.9804415225184899</v>
      </c>
      <c r="BH21">
        <v>1.5708158462241</v>
      </c>
      <c r="BN21">
        <f t="shared" si="5"/>
        <v>1997</v>
      </c>
      <c r="BO21">
        <f t="shared" si="3"/>
        <v>1.5125679255911595</v>
      </c>
      <c r="BP21">
        <v>4.6246165043602696</v>
      </c>
      <c r="BQ21">
        <v>3.1120485787691101</v>
      </c>
      <c r="BW21" s="105">
        <v>5.7002394855179901</v>
      </c>
      <c r="BX21">
        <v>2.6334016363346202</v>
      </c>
      <c r="BY21">
        <f t="shared" si="6"/>
        <v>1997</v>
      </c>
    </row>
    <row r="22" spans="1:77" ht="17">
      <c r="A22" t="s">
        <v>447</v>
      </c>
      <c r="B22" t="s">
        <v>647</v>
      </c>
      <c r="C22" t="s">
        <v>422</v>
      </c>
      <c r="D22" t="s">
        <v>557</v>
      </c>
      <c r="L22" s="105">
        <v>21.1763989059328</v>
      </c>
      <c r="M22" s="106">
        <v>1.57631931746264E-99</v>
      </c>
      <c r="N22">
        <f t="shared" si="7"/>
        <v>1997</v>
      </c>
      <c r="O22" t="str">
        <f t="shared" si="4"/>
        <v>Power Law</v>
      </c>
      <c r="P22">
        <v>5.7002394855179901</v>
      </c>
      <c r="S22">
        <f t="shared" si="9"/>
        <v>1994</v>
      </c>
      <c r="T22" s="105">
        <v>6.1886174976760797</v>
      </c>
      <c r="U22" s="105">
        <v>4.4940737627296503</v>
      </c>
      <c r="V22">
        <v>6.1886174976760797</v>
      </c>
      <c r="W22">
        <v>1.8188658875687</v>
      </c>
      <c r="X22" s="117">
        <v>6.1886174976760797</v>
      </c>
      <c r="Y22">
        <v>4.6228684695899602</v>
      </c>
      <c r="Z22">
        <v>6.1886174976760797</v>
      </c>
      <c r="AA22">
        <v>1.95056181673034</v>
      </c>
      <c r="AS22">
        <f t="shared" si="8"/>
        <v>1997</v>
      </c>
      <c r="AT22">
        <f t="shared" si="0"/>
        <v>3.1999999999999993</v>
      </c>
      <c r="AU22">
        <f t="shared" si="10"/>
        <v>21</v>
      </c>
      <c r="AV22">
        <f t="shared" si="1"/>
        <v>17.8</v>
      </c>
      <c r="BG22">
        <v>1.99551460782347</v>
      </c>
      <c r="BH22">
        <v>1.57414427093214</v>
      </c>
      <c r="BN22">
        <f t="shared" si="5"/>
        <v>1998</v>
      </c>
      <c r="BO22">
        <f t="shared" si="3"/>
        <v>1.5340149940983099</v>
      </c>
      <c r="BP22">
        <v>4.6284247284055997</v>
      </c>
      <c r="BQ22">
        <v>3.0944097343072898</v>
      </c>
      <c r="BW22" s="105">
        <v>5.7256881860090401</v>
      </c>
      <c r="BX22">
        <v>2.6143522322537001</v>
      </c>
      <c r="BY22">
        <f t="shared" si="6"/>
        <v>1998</v>
      </c>
    </row>
    <row r="23" spans="1:77" ht="17">
      <c r="A23" t="s">
        <v>448</v>
      </c>
      <c r="B23" t="s">
        <v>648</v>
      </c>
      <c r="C23" t="s">
        <v>423</v>
      </c>
      <c r="D23" t="s">
        <v>558</v>
      </c>
      <c r="L23" s="105">
        <v>21.790911281256999</v>
      </c>
      <c r="M23" s="106">
        <v>2.8296364125598601E-105</v>
      </c>
      <c r="N23">
        <f t="shared" si="7"/>
        <v>1998</v>
      </c>
      <c r="O23" t="str">
        <f t="shared" si="4"/>
        <v>Power Law</v>
      </c>
      <c r="P23">
        <v>5.7256881860090401</v>
      </c>
      <c r="S23">
        <f t="shared" si="9"/>
        <v>1995</v>
      </c>
      <c r="T23" s="105">
        <v>5.9462320017144101</v>
      </c>
      <c r="U23" s="105">
        <v>4.4724216775691703</v>
      </c>
      <c r="V23">
        <v>5.9462320017144101</v>
      </c>
      <c r="W23">
        <v>1.8188608232894301</v>
      </c>
      <c r="X23" s="117">
        <v>5.9462320017144101</v>
      </c>
      <c r="Y23">
        <v>4.6122885366965303</v>
      </c>
      <c r="Z23">
        <v>5.9462320017144101</v>
      </c>
      <c r="AA23">
        <v>1.9616312096609401</v>
      </c>
      <c r="AS23">
        <f t="shared" si="8"/>
        <v>1998</v>
      </c>
      <c r="AT23">
        <f t="shared" si="0"/>
        <v>3.3999999999999986</v>
      </c>
      <c r="AU23">
        <f t="shared" si="10"/>
        <v>22</v>
      </c>
      <c r="AV23">
        <f t="shared" si="1"/>
        <v>18.600000000000001</v>
      </c>
      <c r="BG23">
        <v>2.01186161809802</v>
      </c>
      <c r="BH23">
        <v>1.5791430808014999</v>
      </c>
      <c r="BN23">
        <f t="shared" si="5"/>
        <v>1999</v>
      </c>
      <c r="BO23">
        <f t="shared" si="3"/>
        <v>1.5542355108052801</v>
      </c>
      <c r="BP23">
        <v>4.6386222251610203</v>
      </c>
      <c r="BQ23">
        <v>3.0843867143557402</v>
      </c>
      <c r="BW23" s="105">
        <v>5.4750385872378802</v>
      </c>
      <c r="BX23">
        <v>2.6019721149584698</v>
      </c>
      <c r="BY23">
        <f t="shared" si="6"/>
        <v>1999</v>
      </c>
    </row>
    <row r="24" spans="1:77" ht="17">
      <c r="A24" t="s">
        <v>449</v>
      </c>
      <c r="B24" t="s">
        <v>649</v>
      </c>
      <c r="C24" t="s">
        <v>424</v>
      </c>
      <c r="D24" t="s">
        <v>559</v>
      </c>
      <c r="L24" s="105">
        <v>19.717754282589301</v>
      </c>
      <c r="M24" s="106">
        <v>1.5182137165337001E-86</v>
      </c>
      <c r="N24">
        <f t="shared" si="7"/>
        <v>1999</v>
      </c>
      <c r="O24" t="str">
        <f t="shared" si="4"/>
        <v>Power Law</v>
      </c>
      <c r="P24">
        <v>5.4750385872378802</v>
      </c>
      <c r="S24">
        <f t="shared" si="9"/>
        <v>1996</v>
      </c>
      <c r="T24" s="105">
        <v>5.7191297337057003</v>
      </c>
      <c r="U24" s="105">
        <v>4.46520967469736</v>
      </c>
      <c r="V24">
        <v>5.7191297337057003</v>
      </c>
      <c r="W24">
        <v>1.8146136346011399</v>
      </c>
      <c r="X24" s="117">
        <v>5.7191297337057003</v>
      </c>
      <c r="Y24">
        <v>4.6164756241642397</v>
      </c>
      <c r="Z24">
        <v>5.7191297337057003</v>
      </c>
      <c r="AA24">
        <v>1.96889946666821</v>
      </c>
      <c r="AS24">
        <f t="shared" si="8"/>
        <v>1999</v>
      </c>
      <c r="AT24">
        <f t="shared" si="0"/>
        <v>3.5999999999999979</v>
      </c>
      <c r="AU24">
        <f t="shared" si="10"/>
        <v>23</v>
      </c>
      <c r="AV24">
        <f t="shared" si="1"/>
        <v>19.400000000000002</v>
      </c>
      <c r="BG24">
        <v>2.03639747836149</v>
      </c>
      <c r="BH24">
        <v>1.58887236078433</v>
      </c>
      <c r="BN24">
        <f t="shared" si="5"/>
        <v>2000</v>
      </c>
      <c r="BO24">
        <f t="shared" si="3"/>
        <v>1.5783380106605502</v>
      </c>
      <c r="BP24">
        <v>4.6593722177857302</v>
      </c>
      <c r="BQ24">
        <v>3.0810342071251799</v>
      </c>
      <c r="BW24" s="105">
        <v>5.5587974972081096</v>
      </c>
      <c r="BX24">
        <v>2.59587727695722</v>
      </c>
      <c r="BY24">
        <f t="shared" si="6"/>
        <v>2000</v>
      </c>
    </row>
    <row r="25" spans="1:77" ht="17">
      <c r="A25" t="s">
        <v>450</v>
      </c>
      <c r="B25" t="s">
        <v>650</v>
      </c>
      <c r="C25" t="s">
        <v>425</v>
      </c>
      <c r="D25" t="s">
        <v>560</v>
      </c>
      <c r="L25" s="105">
        <v>19.951826557359102</v>
      </c>
      <c r="M25" s="106">
        <v>1.4451139040824901E-88</v>
      </c>
      <c r="N25">
        <f t="shared" si="7"/>
        <v>2000</v>
      </c>
      <c r="O25" t="str">
        <f t="shared" si="4"/>
        <v>Power Law</v>
      </c>
      <c r="P25">
        <v>5.5587974972081096</v>
      </c>
      <c r="S25">
        <f t="shared" si="9"/>
        <v>1997</v>
      </c>
      <c r="T25" s="105">
        <v>5.7002394855179901</v>
      </c>
      <c r="U25" s="105">
        <v>4.4593071522641701</v>
      </c>
      <c r="V25">
        <v>5.7002394855179901</v>
      </c>
      <c r="W25">
        <v>1.81206360279458</v>
      </c>
      <c r="X25" s="117">
        <v>5.7002394855179901</v>
      </c>
      <c r="Y25">
        <v>4.6246165043602696</v>
      </c>
      <c r="Z25">
        <v>5.7002394855179901</v>
      </c>
      <c r="AA25">
        <v>1.9804415225184899</v>
      </c>
      <c r="AS25">
        <f t="shared" si="8"/>
        <v>2000</v>
      </c>
      <c r="AT25">
        <f t="shared" si="0"/>
        <v>3.7999999999999972</v>
      </c>
      <c r="AU25">
        <f t="shared" si="10"/>
        <v>24</v>
      </c>
      <c r="AV25">
        <f t="shared" si="1"/>
        <v>20.200000000000003</v>
      </c>
      <c r="BG25">
        <v>2.0581928574322998</v>
      </c>
      <c r="BH25">
        <v>1.5980161481934501</v>
      </c>
      <c r="BN25">
        <f t="shared" si="5"/>
        <v>2001</v>
      </c>
      <c r="BO25">
        <f t="shared" si="3"/>
        <v>1.5987282471806004</v>
      </c>
      <c r="BP25">
        <v>4.6805257334245702</v>
      </c>
      <c r="BQ25">
        <v>3.0817974862439699</v>
      </c>
      <c r="BW25" s="105">
        <v>5.6425309600476101</v>
      </c>
      <c r="BX25">
        <v>2.59219824379222</v>
      </c>
      <c r="BY25">
        <f t="shared" si="6"/>
        <v>2001</v>
      </c>
    </row>
    <row r="26" spans="1:77" ht="17">
      <c r="A26" t="s">
        <v>451</v>
      </c>
      <c r="B26" t="s">
        <v>651</v>
      </c>
      <c r="C26" t="s">
        <v>426</v>
      </c>
      <c r="D26" t="s">
        <v>561</v>
      </c>
      <c r="L26" s="105">
        <v>20.196790070325701</v>
      </c>
      <c r="M26" s="106">
        <v>1.0447128752359E-90</v>
      </c>
      <c r="N26">
        <f t="shared" si="7"/>
        <v>2001</v>
      </c>
      <c r="O26" t="str">
        <f t="shared" si="4"/>
        <v>Power Law</v>
      </c>
      <c r="P26">
        <v>5.6425309600476101</v>
      </c>
      <c r="S26">
        <f t="shared" si="9"/>
        <v>1998</v>
      </c>
      <c r="T26" s="105">
        <v>5.7256881860090401</v>
      </c>
      <c r="U26" s="105">
        <v>4.4476442229383002</v>
      </c>
      <c r="V26">
        <v>5.7256881860090401</v>
      </c>
      <c r="W26">
        <v>1.8116404288007</v>
      </c>
      <c r="X26" s="117">
        <v>5.7256881860090401</v>
      </c>
      <c r="Y26">
        <v>4.6284247284055997</v>
      </c>
      <c r="Z26">
        <v>5.7256881860090401</v>
      </c>
      <c r="AA26">
        <v>1.99551460782347</v>
      </c>
      <c r="AS26">
        <f t="shared" si="8"/>
        <v>2001</v>
      </c>
      <c r="AT26">
        <f t="shared" si="0"/>
        <v>9</v>
      </c>
      <c r="AU26">
        <v>50</v>
      </c>
      <c r="AV26">
        <f t="shared" si="1"/>
        <v>41</v>
      </c>
      <c r="BG26">
        <v>2.0782246446372601</v>
      </c>
      <c r="BH26">
        <v>1.6068035041640101</v>
      </c>
      <c r="BN26">
        <f t="shared" si="5"/>
        <v>2002</v>
      </c>
      <c r="BO26">
        <f t="shared" si="3"/>
        <v>1.6169653944828095</v>
      </c>
      <c r="BP26">
        <v>4.7024941467421497</v>
      </c>
      <c r="BQ26">
        <v>3.0855287522593402</v>
      </c>
      <c r="BW26" s="105">
        <v>5.7158401232180198</v>
      </c>
      <c r="BX26">
        <v>2.5906806912931</v>
      </c>
      <c r="BY26">
        <f t="shared" si="6"/>
        <v>2002</v>
      </c>
    </row>
    <row r="27" spans="1:77" ht="17">
      <c r="A27" t="s">
        <v>452</v>
      </c>
      <c r="B27" t="s">
        <v>652</v>
      </c>
      <c r="C27" t="s">
        <v>427</v>
      </c>
      <c r="D27" t="s">
        <v>562</v>
      </c>
      <c r="L27" s="105">
        <v>20.3194810439376</v>
      </c>
      <c r="M27" s="106">
        <v>8.6485758136634305E-92</v>
      </c>
      <c r="N27">
        <f t="shared" si="7"/>
        <v>2002</v>
      </c>
      <c r="O27" t="str">
        <f t="shared" si="4"/>
        <v>Power Law</v>
      </c>
      <c r="P27">
        <v>5.7158401232180198</v>
      </c>
      <c r="S27">
        <f t="shared" si="9"/>
        <v>1999</v>
      </c>
      <c r="T27" s="138">
        <v>5.4750385872378802</v>
      </c>
      <c r="U27" s="105">
        <v>4.4406541052653097</v>
      </c>
      <c r="V27">
        <v>5.4750385872378802</v>
      </c>
      <c r="W27">
        <v>1.8107370620157299</v>
      </c>
      <c r="X27" s="117">
        <v>5.4750385872378802</v>
      </c>
      <c r="Y27">
        <v>4.6386222251610203</v>
      </c>
      <c r="Z27">
        <v>5.4750385872378802</v>
      </c>
      <c r="AA27">
        <v>2.01186161809802</v>
      </c>
      <c r="AS27">
        <f t="shared" si="8"/>
        <v>2002</v>
      </c>
      <c r="AT27">
        <f t="shared" si="0"/>
        <v>11</v>
      </c>
      <c r="AU27">
        <v>60</v>
      </c>
      <c r="AV27">
        <f t="shared" si="1"/>
        <v>49</v>
      </c>
      <c r="BG27">
        <v>2.0969027167219201</v>
      </c>
      <c r="BH27">
        <v>1.6152892405199499</v>
      </c>
      <c r="BN27">
        <f t="shared" si="5"/>
        <v>2003</v>
      </c>
      <c r="BO27">
        <f t="shared" si="3"/>
        <v>1.6338520606462801</v>
      </c>
      <c r="BP27">
        <v>4.7254308160033203</v>
      </c>
      <c r="BQ27">
        <v>3.0915787553570402</v>
      </c>
      <c r="BW27" s="105">
        <v>5.49426662826927</v>
      </c>
      <c r="BX27">
        <v>2.59120726757937</v>
      </c>
      <c r="BY27">
        <f t="shared" si="6"/>
        <v>2003</v>
      </c>
    </row>
    <row r="28" spans="1:77" ht="17">
      <c r="A28" t="s">
        <v>453</v>
      </c>
      <c r="B28" t="s">
        <v>653</v>
      </c>
      <c r="C28" t="s">
        <v>428</v>
      </c>
      <c r="D28" t="s">
        <v>563</v>
      </c>
      <c r="L28" s="105">
        <v>18.5369396994022</v>
      </c>
      <c r="M28" s="106">
        <v>1.03972285457706E-76</v>
      </c>
      <c r="N28">
        <f t="shared" si="7"/>
        <v>2003</v>
      </c>
      <c r="O28" t="str">
        <f t="shared" si="4"/>
        <v>Power Law</v>
      </c>
      <c r="P28">
        <v>5.49426662826927</v>
      </c>
      <c r="S28">
        <f t="shared" si="9"/>
        <v>2000</v>
      </c>
      <c r="T28" s="105">
        <v>5.5587974972081096</v>
      </c>
      <c r="U28" s="105">
        <v>4.4370846774555899</v>
      </c>
      <c r="V28">
        <v>5.5587974972081096</v>
      </c>
      <c r="W28">
        <v>1.81092512601206</v>
      </c>
      <c r="X28" s="117">
        <v>5.5587974972081096</v>
      </c>
      <c r="Y28">
        <v>4.6593722177857302</v>
      </c>
      <c r="Z28">
        <v>5.5587974972081096</v>
      </c>
      <c r="AA28">
        <v>2.03639747836149</v>
      </c>
      <c r="AS28">
        <f t="shared" si="8"/>
        <v>2003</v>
      </c>
      <c r="AT28">
        <f t="shared" si="0"/>
        <v>15</v>
      </c>
      <c r="AU28">
        <v>80</v>
      </c>
      <c r="AV28">
        <f t="shared" si="1"/>
        <v>65</v>
      </c>
      <c r="BG28">
        <v>2.1152023838979499</v>
      </c>
      <c r="BH28">
        <v>1.62422439868952</v>
      </c>
      <c r="BN28">
        <f t="shared" si="5"/>
        <v>2004</v>
      </c>
      <c r="BO28">
        <f t="shared" si="3"/>
        <v>1.6492683133290997</v>
      </c>
      <c r="BP28">
        <v>4.7504071913937098</v>
      </c>
      <c r="BQ28">
        <v>3.1011388780646101</v>
      </c>
      <c r="BW28" s="105">
        <v>5.5515218015239496</v>
      </c>
      <c r="BX28">
        <v>2.5947566694072499</v>
      </c>
      <c r="BY28">
        <f t="shared" si="6"/>
        <v>2004</v>
      </c>
    </row>
    <row r="29" spans="1:77" ht="17">
      <c r="A29" t="s">
        <v>454</v>
      </c>
      <c r="B29" t="s">
        <v>654</v>
      </c>
      <c r="C29" t="s">
        <v>474</v>
      </c>
      <c r="D29" t="s">
        <v>564</v>
      </c>
      <c r="L29" s="105">
        <v>19.118562806686601</v>
      </c>
      <c r="M29" s="106">
        <v>1.76915525770299E-81</v>
      </c>
      <c r="N29">
        <f t="shared" si="7"/>
        <v>2004</v>
      </c>
      <c r="O29" t="str">
        <f t="shared" si="4"/>
        <v>Power Law</v>
      </c>
      <c r="P29">
        <v>5.5515218015239496</v>
      </c>
      <c r="S29">
        <f t="shared" si="9"/>
        <v>2001</v>
      </c>
      <c r="T29" s="105">
        <v>5.6425309600476101</v>
      </c>
      <c r="U29" s="105">
        <v>4.4357755372516898</v>
      </c>
      <c r="V29">
        <v>5.6425309600476101</v>
      </c>
      <c r="W29">
        <v>1.8102163133752101</v>
      </c>
      <c r="X29" s="117">
        <v>5.6425309600476101</v>
      </c>
      <c r="Y29">
        <v>4.6805257334245702</v>
      </c>
      <c r="Z29">
        <v>5.6425309600476101</v>
      </c>
      <c r="AA29">
        <v>2.0581928574322998</v>
      </c>
      <c r="AS29">
        <f t="shared" si="8"/>
        <v>2004</v>
      </c>
      <c r="AT29">
        <f t="shared" si="0"/>
        <v>19</v>
      </c>
      <c r="AU29">
        <v>100</v>
      </c>
      <c r="AV29">
        <f t="shared" si="1"/>
        <v>81</v>
      </c>
      <c r="BG29">
        <v>2.1289316758310299</v>
      </c>
      <c r="BH29">
        <v>1.6311741330203899</v>
      </c>
      <c r="BN29">
        <f t="shared" si="5"/>
        <v>2005</v>
      </c>
      <c r="BO29">
        <f t="shared" si="3"/>
        <v>1.6617428916816395</v>
      </c>
      <c r="BP29">
        <v>4.7732403667061396</v>
      </c>
      <c r="BQ29">
        <v>3.1114974750245001</v>
      </c>
      <c r="BW29" s="105">
        <v>5.55292437410791</v>
      </c>
      <c r="BX29">
        <v>2.59907757002133</v>
      </c>
      <c r="BY29">
        <f t="shared" si="6"/>
        <v>2005</v>
      </c>
    </row>
    <row r="30" spans="1:77" ht="17">
      <c r="A30" t="s">
        <v>455</v>
      </c>
      <c r="B30" t="s">
        <v>655</v>
      </c>
      <c r="C30" t="s">
        <v>475</v>
      </c>
      <c r="D30" t="s">
        <v>565</v>
      </c>
      <c r="L30" s="105">
        <v>19.8096342024627</v>
      </c>
      <c r="M30" s="106">
        <v>2.4586378550127601E-87</v>
      </c>
      <c r="N30">
        <f t="shared" si="7"/>
        <v>2005</v>
      </c>
      <c r="O30" t="str">
        <f t="shared" si="4"/>
        <v>Power Law</v>
      </c>
      <c r="P30">
        <v>5.55292437410791</v>
      </c>
      <c r="S30">
        <f t="shared" si="9"/>
        <v>2002</v>
      </c>
      <c r="T30" s="105">
        <v>5.7158401232180198</v>
      </c>
      <c r="U30" s="105">
        <v>4.4371202437328101</v>
      </c>
      <c r="V30">
        <v>5.7158401232180198</v>
      </c>
      <c r="W30">
        <v>1.80958432114396</v>
      </c>
      <c r="X30" s="117">
        <v>5.7158401232180198</v>
      </c>
      <c r="Y30">
        <v>4.7024941467421497</v>
      </c>
      <c r="Z30">
        <v>5.7158401232180198</v>
      </c>
      <c r="AA30">
        <v>2.0782246446372601</v>
      </c>
      <c r="AS30">
        <f t="shared" si="8"/>
        <v>2005</v>
      </c>
      <c r="AT30">
        <f t="shared" si="0"/>
        <v>29</v>
      </c>
      <c r="AU30">
        <v>150</v>
      </c>
      <c r="AV30">
        <f t="shared" si="1"/>
        <v>121</v>
      </c>
      <c r="BG30">
        <v>2.1394810725692999</v>
      </c>
      <c r="BH30">
        <v>1.63774816470903</v>
      </c>
      <c r="BN30">
        <f t="shared" si="5"/>
        <v>2006</v>
      </c>
      <c r="BO30">
        <f t="shared" si="3"/>
        <v>1.6732566724770597</v>
      </c>
      <c r="BP30">
        <v>4.8045993447509998</v>
      </c>
      <c r="BQ30">
        <v>3.1313426722739401</v>
      </c>
      <c r="BW30" s="105">
        <v>5.7093248979325697</v>
      </c>
      <c r="BX30">
        <v>2.6066132998812002</v>
      </c>
      <c r="BY30">
        <f t="shared" si="6"/>
        <v>2006</v>
      </c>
    </row>
    <row r="31" spans="1:77" ht="17">
      <c r="A31" t="s">
        <v>456</v>
      </c>
      <c r="B31" t="s">
        <v>656</v>
      </c>
      <c r="C31" t="s">
        <v>476</v>
      </c>
      <c r="D31" t="s">
        <v>566</v>
      </c>
      <c r="L31" s="105">
        <v>29.447145806334799</v>
      </c>
      <c r="M31" s="106">
        <v>1.3694803207044199E-190</v>
      </c>
      <c r="N31">
        <f t="shared" si="7"/>
        <v>2006</v>
      </c>
      <c r="O31" t="str">
        <f t="shared" si="4"/>
        <v>Power Law</v>
      </c>
      <c r="P31">
        <v>5.7093248979325697</v>
      </c>
      <c r="S31">
        <f t="shared" si="9"/>
        <v>2003</v>
      </c>
      <c r="T31" s="105">
        <v>5.49426662826927</v>
      </c>
      <c r="U31" s="105">
        <v>4.4409097303234901</v>
      </c>
      <c r="V31">
        <v>5.49426662826927</v>
      </c>
      <c r="W31">
        <v>1.8090646193567399</v>
      </c>
      <c r="X31" s="117">
        <v>5.49426662826927</v>
      </c>
      <c r="Y31">
        <v>4.7254308160033203</v>
      </c>
      <c r="Z31">
        <v>5.49426662826927</v>
      </c>
      <c r="AA31">
        <v>2.0969027167219201</v>
      </c>
      <c r="AS31">
        <f t="shared" si="8"/>
        <v>2006</v>
      </c>
      <c r="AT31">
        <f t="shared" si="0"/>
        <v>39</v>
      </c>
      <c r="AU31">
        <v>200</v>
      </c>
      <c r="AV31">
        <f t="shared" si="1"/>
        <v>161</v>
      </c>
      <c r="BG31">
        <v>2.1485329580597199</v>
      </c>
      <c r="BH31">
        <v>1.64345448877968</v>
      </c>
      <c r="BN31">
        <f t="shared" si="5"/>
        <v>2007</v>
      </c>
      <c r="BO31">
        <f t="shared" si="3"/>
        <v>1.6813040095465404</v>
      </c>
      <c r="BP31">
        <v>4.8278433271652101</v>
      </c>
      <c r="BQ31">
        <v>3.1465393176186698</v>
      </c>
      <c r="BW31" s="105">
        <v>5.6067420712937004</v>
      </c>
      <c r="BX31">
        <v>2.61268598853971</v>
      </c>
      <c r="BY31">
        <f t="shared" si="6"/>
        <v>2007</v>
      </c>
    </row>
    <row r="32" spans="1:77" ht="17">
      <c r="A32" t="s">
        <v>457</v>
      </c>
      <c r="B32" t="s">
        <v>657</v>
      </c>
      <c r="C32" t="s">
        <v>477</v>
      </c>
      <c r="D32" t="s">
        <v>567</v>
      </c>
      <c r="L32" s="105">
        <v>31.6425473619699</v>
      </c>
      <c r="M32" s="106">
        <v>9.6025473201079593E-220</v>
      </c>
      <c r="N32">
        <f t="shared" si="7"/>
        <v>2007</v>
      </c>
      <c r="O32" t="str">
        <f t="shared" si="4"/>
        <v>Power Law</v>
      </c>
      <c r="P32">
        <v>5.6067420712937004</v>
      </c>
      <c r="S32">
        <f t="shared" si="9"/>
        <v>2004</v>
      </c>
      <c r="T32" s="105">
        <v>5.5515218015239496</v>
      </c>
      <c r="U32" s="105">
        <v>4.4473252581350202</v>
      </c>
      <c r="V32">
        <v>5.5515218015239496</v>
      </c>
      <c r="W32">
        <v>1.80875721806754</v>
      </c>
      <c r="X32" s="117">
        <v>5.5515218015239496</v>
      </c>
      <c r="Y32">
        <v>4.7504071913937098</v>
      </c>
      <c r="Z32">
        <v>5.5515218015239496</v>
      </c>
      <c r="AA32">
        <v>2.1152023838979499</v>
      </c>
      <c r="AS32">
        <f t="shared" si="8"/>
        <v>2007</v>
      </c>
      <c r="AT32">
        <f t="shared" si="0"/>
        <v>59</v>
      </c>
      <c r="AU32">
        <v>300</v>
      </c>
      <c r="AV32">
        <f t="shared" si="1"/>
        <v>241</v>
      </c>
      <c r="BG32">
        <v>2.1549338915002201</v>
      </c>
      <c r="BH32">
        <v>1.64894340579457</v>
      </c>
      <c r="BN32">
        <f t="shared" si="5"/>
        <v>2008</v>
      </c>
      <c r="BO32">
        <f t="shared" si="3"/>
        <v>1.6909210208692005</v>
      </c>
      <c r="BP32">
        <v>4.8643575036785904</v>
      </c>
      <c r="BQ32">
        <v>3.1734364828093899</v>
      </c>
      <c r="BW32" s="105">
        <v>5.2457152611604601</v>
      </c>
      <c r="BX32">
        <v>2.6227743806203101</v>
      </c>
      <c r="BY32">
        <f t="shared" si="6"/>
        <v>2008</v>
      </c>
    </row>
    <row r="33" spans="1:77" ht="17">
      <c r="A33" t="s">
        <v>458</v>
      </c>
      <c r="B33" t="s">
        <v>658</v>
      </c>
      <c r="C33" t="s">
        <v>478</v>
      </c>
      <c r="D33" t="s">
        <v>568</v>
      </c>
      <c r="L33" s="105">
        <v>37.9453441906427</v>
      </c>
      <c r="M33">
        <v>0</v>
      </c>
      <c r="N33">
        <f t="shared" si="7"/>
        <v>2008</v>
      </c>
      <c r="O33" t="str">
        <f t="shared" si="4"/>
        <v>Power Law</v>
      </c>
      <c r="P33">
        <v>5.2457152611604601</v>
      </c>
      <c r="S33">
        <f t="shared" si="9"/>
        <v>2005</v>
      </c>
      <c r="T33" s="105">
        <v>5.55292437410791</v>
      </c>
      <c r="U33" s="105">
        <v>4.4560414139092499</v>
      </c>
      <c r="V33">
        <v>5.55292437410791</v>
      </c>
      <c r="W33">
        <v>1.8083031372101299</v>
      </c>
      <c r="X33" s="117">
        <v>5.55292437410791</v>
      </c>
      <c r="Y33">
        <v>4.7732403667061396</v>
      </c>
      <c r="Z33">
        <v>5.55292437410791</v>
      </c>
      <c r="AA33">
        <v>2.1289316758310299</v>
      </c>
      <c r="AS33">
        <f t="shared" si="8"/>
        <v>2008</v>
      </c>
      <c r="AT33">
        <f t="shared" si="0"/>
        <v>79</v>
      </c>
      <c r="AU33">
        <v>400</v>
      </c>
      <c r="AV33">
        <f t="shared" si="1"/>
        <v>321</v>
      </c>
      <c r="BG33">
        <v>2.1546742306365001</v>
      </c>
      <c r="BH33">
        <v>1.6515035797153901</v>
      </c>
      <c r="BN33">
        <f t="shared" si="5"/>
        <v>2009</v>
      </c>
      <c r="BO33">
        <f t="shared" si="3"/>
        <v>1.7007925232810099</v>
      </c>
      <c r="BP33">
        <v>4.9080383255836999</v>
      </c>
      <c r="BQ33">
        <v>3.20724580230269</v>
      </c>
      <c r="BW33" s="105">
        <v>2.8037927787899699</v>
      </c>
      <c r="BX33">
        <v>2.63244534621322</v>
      </c>
      <c r="BY33">
        <f t="shared" si="6"/>
        <v>2009</v>
      </c>
    </row>
    <row r="34" spans="1:77" ht="17">
      <c r="A34" t="s">
        <v>459</v>
      </c>
      <c r="B34" t="s">
        <v>659</v>
      </c>
      <c r="C34" t="s">
        <v>479</v>
      </c>
      <c r="D34" t="s">
        <v>569</v>
      </c>
      <c r="L34" s="105">
        <v>4.1925151434071601</v>
      </c>
      <c r="M34" s="106">
        <v>2.7587866018957601E-5</v>
      </c>
      <c r="N34">
        <f t="shared" si="7"/>
        <v>2009</v>
      </c>
      <c r="O34" t="str">
        <f t="shared" si="4"/>
        <v>Power Law</v>
      </c>
      <c r="P34">
        <v>2.8037927787899699</v>
      </c>
      <c r="S34">
        <f t="shared" si="9"/>
        <v>2006</v>
      </c>
      <c r="T34" s="105">
        <v>5.7093248979325697</v>
      </c>
      <c r="U34" s="105">
        <v>4.4743707511865098</v>
      </c>
      <c r="V34">
        <v>5.7093248979325697</v>
      </c>
      <c r="W34">
        <v>1.8057269735283199</v>
      </c>
      <c r="X34" s="117">
        <v>5.7093248979325697</v>
      </c>
      <c r="Y34">
        <v>4.8045993447509998</v>
      </c>
      <c r="Z34">
        <v>5.7093248979325697</v>
      </c>
      <c r="AA34">
        <v>2.1394810725692999</v>
      </c>
      <c r="BG34">
        <v>2.1528556425385799</v>
      </c>
      <c r="BH34">
        <v>1.6532766311177101</v>
      </c>
      <c r="BN34">
        <f t="shared" si="5"/>
        <v>2010</v>
      </c>
      <c r="BO34">
        <f t="shared" si="3"/>
        <v>1.7129816358874099</v>
      </c>
      <c r="BP34">
        <v>4.9583133615369599</v>
      </c>
      <c r="BQ34">
        <v>3.24533172564955</v>
      </c>
      <c r="BW34" s="105">
        <v>2.6819420682691999</v>
      </c>
      <c r="BX34">
        <v>2.63883406566364</v>
      </c>
      <c r="BY34">
        <f t="shared" si="6"/>
        <v>2010</v>
      </c>
    </row>
    <row r="35" spans="1:77" ht="17">
      <c r="A35" t="s">
        <v>460</v>
      </c>
      <c r="B35" t="s">
        <v>660</v>
      </c>
      <c r="C35" t="s">
        <v>480</v>
      </c>
      <c r="D35" t="s">
        <v>570</v>
      </c>
      <c r="L35" s="105">
        <v>2.4921066234423499</v>
      </c>
      <c r="M35">
        <v>1.2698791004965E-2</v>
      </c>
      <c r="N35">
        <f t="shared" si="7"/>
        <v>2010</v>
      </c>
      <c r="O35" t="str">
        <f t="shared" si="4"/>
        <v>Power Law</v>
      </c>
      <c r="P35">
        <v>2.6819420682691999</v>
      </c>
      <c r="S35">
        <f t="shared" si="9"/>
        <v>2007</v>
      </c>
      <c r="T35" s="105">
        <v>5.6067420712937004</v>
      </c>
      <c r="U35" s="105">
        <v>4.48636831214686</v>
      </c>
      <c r="V35">
        <v>5.6067420712937004</v>
      </c>
      <c r="W35">
        <v>1.8034396904891301</v>
      </c>
      <c r="X35" s="117">
        <v>5.6067420712937004</v>
      </c>
      <c r="Y35">
        <v>4.8278433271652101</v>
      </c>
      <c r="Z35">
        <v>5.6067420712937004</v>
      </c>
      <c r="AA35">
        <v>2.1485329580597199</v>
      </c>
      <c r="BG35">
        <v>2.14317668528254</v>
      </c>
      <c r="BH35">
        <v>1.65206137204126</v>
      </c>
      <c r="BN35">
        <f t="shared" si="5"/>
        <v>2011</v>
      </c>
      <c r="BO35">
        <f t="shared" si="3"/>
        <v>1.7306598567881295</v>
      </c>
      <c r="BP35">
        <v>5.0342124356187696</v>
      </c>
      <c r="BQ35">
        <v>3.3035525788306401</v>
      </c>
      <c r="BW35" s="105">
        <v>2.6157449468512901</v>
      </c>
      <c r="BX35">
        <v>2.6403918820140202</v>
      </c>
      <c r="BY35">
        <f t="shared" si="6"/>
        <v>2011</v>
      </c>
    </row>
    <row r="36" spans="1:77" ht="17">
      <c r="A36" t="s">
        <v>461</v>
      </c>
      <c r="B36" t="s">
        <v>661</v>
      </c>
      <c r="C36" t="s">
        <v>481</v>
      </c>
      <c r="D36" t="s">
        <v>571</v>
      </c>
      <c r="L36" s="105">
        <v>2.8265866097192598</v>
      </c>
      <c r="M36">
        <v>4.70470195175118E-3</v>
      </c>
      <c r="N36">
        <f t="shared" si="7"/>
        <v>2011</v>
      </c>
      <c r="O36" t="str">
        <f t="shared" si="4"/>
        <v>Power Law</v>
      </c>
      <c r="P36">
        <v>2.6157449468512901</v>
      </c>
      <c r="S36">
        <f t="shared" si="9"/>
        <v>2008</v>
      </c>
      <c r="T36" s="105">
        <v>5.2457152611604601</v>
      </c>
      <c r="U36" s="105">
        <v>4.5131584842301402</v>
      </c>
      <c r="V36">
        <v>5.2457152611604601</v>
      </c>
      <c r="W36">
        <v>1.7999962788972099</v>
      </c>
      <c r="X36" s="117">
        <v>5.2457152611604601</v>
      </c>
      <c r="Y36">
        <v>4.8643575036785904</v>
      </c>
      <c r="Z36">
        <v>5.2457152611604601</v>
      </c>
      <c r="AA36">
        <v>2.1549338915002201</v>
      </c>
      <c r="BG36">
        <v>2.1411086368608601</v>
      </c>
      <c r="BH36">
        <v>1.6536395556144701</v>
      </c>
      <c r="BN36">
        <f t="shared" si="5"/>
        <v>2012</v>
      </c>
      <c r="BO36">
        <f t="shared" si="3"/>
        <v>1.7381927735912099</v>
      </c>
      <c r="BP36">
        <v>5.0748542423351699</v>
      </c>
      <c r="BQ36">
        <v>3.33666146874396</v>
      </c>
      <c r="BW36" s="105">
        <v>2.6459004939262298</v>
      </c>
      <c r="BX36">
        <v>2.6454082520411699</v>
      </c>
      <c r="BY36">
        <f t="shared" si="6"/>
        <v>2012</v>
      </c>
    </row>
    <row r="37" spans="1:77" ht="17">
      <c r="A37" t="s">
        <v>462</v>
      </c>
      <c r="B37" t="s">
        <v>662</v>
      </c>
      <c r="C37" t="s">
        <v>482</v>
      </c>
      <c r="D37" t="s">
        <v>572</v>
      </c>
      <c r="L37" s="105">
        <v>7.0353418622469004</v>
      </c>
      <c r="M37" s="106">
        <v>1.9877304108882001E-12</v>
      </c>
      <c r="N37">
        <f t="shared" si="7"/>
        <v>2012</v>
      </c>
      <c r="O37" t="str">
        <f t="shared" si="4"/>
        <v>Power Law</v>
      </c>
      <c r="P37">
        <v>2.6459004939262298</v>
      </c>
      <c r="S37">
        <f t="shared" si="9"/>
        <v>2009</v>
      </c>
      <c r="T37" s="105">
        <v>2.8037927787899699</v>
      </c>
      <c r="U37" s="105">
        <v>4.5523023432281402</v>
      </c>
      <c r="V37">
        <v>2.8037927787899699</v>
      </c>
      <c r="W37">
        <v>1.79502592930656</v>
      </c>
      <c r="X37" s="117">
        <v>2.8037927787899699</v>
      </c>
      <c r="Y37">
        <v>4.9080383255836999</v>
      </c>
      <c r="Z37">
        <v>2.8037927787899699</v>
      </c>
      <c r="AA37">
        <v>2.1546742306365001</v>
      </c>
      <c r="BG37">
        <v>2.1408115594378998</v>
      </c>
      <c r="BH37">
        <v>1.65562803187987</v>
      </c>
      <c r="BN37">
        <f t="shared" si="5"/>
        <v>2013</v>
      </c>
      <c r="BO37">
        <f t="shared" si="3"/>
        <v>1.7425910749730003</v>
      </c>
      <c r="BP37">
        <v>5.1034584035790802</v>
      </c>
      <c r="BQ37">
        <v>3.36086732860608</v>
      </c>
      <c r="BW37" s="105">
        <v>2.6434059022301502</v>
      </c>
      <c r="BX37">
        <v>2.65019727794426</v>
      </c>
      <c r="BY37">
        <f t="shared" si="6"/>
        <v>2013</v>
      </c>
    </row>
    <row r="38" spans="1:77" ht="17">
      <c r="A38" t="s">
        <v>463</v>
      </c>
      <c r="B38" t="s">
        <v>663</v>
      </c>
      <c r="C38" t="s">
        <v>483</v>
      </c>
      <c r="D38" t="s">
        <v>573</v>
      </c>
      <c r="L38" s="105">
        <v>7.5257503440472098</v>
      </c>
      <c r="M38" s="106">
        <v>5.2418414765407099E-14</v>
      </c>
      <c r="N38">
        <f t="shared" si="7"/>
        <v>2013</v>
      </c>
      <c r="O38" t="str">
        <f t="shared" si="4"/>
        <v>Power Law</v>
      </c>
      <c r="P38">
        <v>2.6434059022301502</v>
      </c>
      <c r="S38">
        <f t="shared" si="9"/>
        <v>2010</v>
      </c>
      <c r="T38" s="105">
        <v>2.6819420682691999</v>
      </c>
      <c r="U38" s="105">
        <v>4.6000187011520204</v>
      </c>
      <c r="V38">
        <v>2.6819420682691999</v>
      </c>
      <c r="W38">
        <v>1.79047430366906</v>
      </c>
      <c r="X38" s="117">
        <v>2.6819420682691999</v>
      </c>
      <c r="Y38">
        <v>4.9583133615369599</v>
      </c>
      <c r="Z38">
        <v>2.6819420682691999</v>
      </c>
      <c r="AA38">
        <v>2.1528556425385799</v>
      </c>
      <c r="BG38">
        <v>2.1401315064589399</v>
      </c>
      <c r="BH38">
        <v>1.6569750915819601</v>
      </c>
      <c r="BN38">
        <f t="shared" si="5"/>
        <v>2014</v>
      </c>
      <c r="BO38">
        <f t="shared" si="3"/>
        <v>1.7443127118531696</v>
      </c>
      <c r="BP38">
        <v>5.1223735197378097</v>
      </c>
      <c r="BQ38">
        <v>3.3780608078846401</v>
      </c>
      <c r="BW38" s="105">
        <v>2.66842566384291</v>
      </c>
      <c r="BX38">
        <v>2.6541194087168898</v>
      </c>
      <c r="BY38">
        <f t="shared" si="6"/>
        <v>2014</v>
      </c>
    </row>
    <row r="39" spans="1:77" ht="17">
      <c r="A39" t="s">
        <v>464</v>
      </c>
      <c r="B39" t="s">
        <v>664</v>
      </c>
      <c r="C39" t="s">
        <v>484</v>
      </c>
      <c r="D39" t="s">
        <v>574</v>
      </c>
      <c r="L39" s="105">
        <v>11.318544531721701</v>
      </c>
      <c r="M39" s="106">
        <v>1.06220787002098E-29</v>
      </c>
      <c r="N39">
        <f t="shared" si="7"/>
        <v>2014</v>
      </c>
      <c r="O39" t="str">
        <f t="shared" si="4"/>
        <v>Power Law</v>
      </c>
      <c r="P39">
        <v>2.66842566384291</v>
      </c>
      <c r="S39">
        <f t="shared" si="9"/>
        <v>2011</v>
      </c>
      <c r="T39" s="105">
        <v>2.6157449468512901</v>
      </c>
      <c r="U39" s="105">
        <v>4.67888291432096</v>
      </c>
      <c r="V39">
        <v>2.6157449468512901</v>
      </c>
      <c r="W39">
        <v>1.7835323775446801</v>
      </c>
      <c r="X39" s="117">
        <v>2.6157449468512901</v>
      </c>
      <c r="Y39">
        <v>5.0342124356187696</v>
      </c>
      <c r="Z39">
        <v>2.6157449468512901</v>
      </c>
      <c r="AA39">
        <v>2.14317668528254</v>
      </c>
      <c r="BG39">
        <v>2.1395344386464599</v>
      </c>
      <c r="BH39">
        <v>1.65830970216305</v>
      </c>
      <c r="BN39">
        <f t="shared" si="5"/>
        <v>2015</v>
      </c>
      <c r="BO39">
        <f t="shared" si="3"/>
        <v>1.7453771048347999</v>
      </c>
      <c r="BP39">
        <v>5.1393519937559198</v>
      </c>
      <c r="BQ39">
        <v>3.3939748889211199</v>
      </c>
      <c r="BW39" s="105">
        <v>2.6770456683566901</v>
      </c>
      <c r="BX39">
        <v>2.6576730507837101</v>
      </c>
      <c r="BY39">
        <f t="shared" si="6"/>
        <v>2015</v>
      </c>
    </row>
    <row r="40" spans="1:77" ht="17">
      <c r="A40" t="s">
        <v>465</v>
      </c>
      <c r="B40" t="s">
        <v>665</v>
      </c>
      <c r="C40" t="s">
        <v>485</v>
      </c>
      <c r="D40" t="s">
        <v>575</v>
      </c>
      <c r="L40" s="105">
        <v>12.312091532073699</v>
      </c>
      <c r="M40" s="106">
        <v>7.7975898417455201E-35</v>
      </c>
      <c r="N40">
        <f t="shared" si="7"/>
        <v>2015</v>
      </c>
      <c r="O40" t="str">
        <f t="shared" si="4"/>
        <v>Power Law</v>
      </c>
      <c r="P40">
        <v>2.6770456683566901</v>
      </c>
      <c r="S40">
        <f t="shared" si="9"/>
        <v>2012</v>
      </c>
      <c r="T40" s="105">
        <v>2.6459004939262298</v>
      </c>
      <c r="U40" s="105">
        <v>4.71897496414421</v>
      </c>
      <c r="V40">
        <v>2.6459004939262298</v>
      </c>
      <c r="W40">
        <v>1.7807947016404899</v>
      </c>
      <c r="X40" s="117">
        <v>2.6459004939262298</v>
      </c>
      <c r="Y40">
        <v>5.0748542423351699</v>
      </c>
      <c r="Z40">
        <v>2.6459004939262298</v>
      </c>
      <c r="AA40">
        <v>2.1411086368608601</v>
      </c>
      <c r="BG40">
        <v>2.1381811959213302</v>
      </c>
      <c r="BH40">
        <v>1.6594039946055601</v>
      </c>
      <c r="BN40">
        <f t="shared" si="5"/>
        <v>2016</v>
      </c>
      <c r="BO40">
        <f t="shared" si="3"/>
        <v>1.7493536523533599</v>
      </c>
      <c r="BP40">
        <v>5.16510881905959</v>
      </c>
      <c r="BQ40">
        <v>3.41575516670623</v>
      </c>
      <c r="BW40" s="105">
        <v>2.6577851208587999</v>
      </c>
      <c r="BX40">
        <v>2.6609598236063601</v>
      </c>
      <c r="BY40">
        <f t="shared" si="6"/>
        <v>2016</v>
      </c>
    </row>
    <row r="41" spans="1:77" ht="17">
      <c r="A41" t="s">
        <v>466</v>
      </c>
      <c r="B41" t="s">
        <v>666</v>
      </c>
      <c r="C41" t="s">
        <v>486</v>
      </c>
      <c r="D41" t="s">
        <v>576</v>
      </c>
      <c r="L41" s="105">
        <v>13.9565529523911</v>
      </c>
      <c r="M41" s="106">
        <v>2.86981872027299E-44</v>
      </c>
      <c r="N41">
        <f t="shared" si="7"/>
        <v>2016</v>
      </c>
      <c r="O41" t="str">
        <f t="shared" si="4"/>
        <v>Power Law</v>
      </c>
      <c r="P41">
        <v>2.6577851208587999</v>
      </c>
      <c r="S41">
        <f t="shared" si="9"/>
        <v>2013</v>
      </c>
      <c r="T41" s="105">
        <v>2.6434059022301502</v>
      </c>
      <c r="U41" s="105">
        <v>4.7466771484324797</v>
      </c>
      <c r="V41">
        <v>2.6434059022301502</v>
      </c>
      <c r="W41">
        <v>1.7795119164408899</v>
      </c>
      <c r="X41" s="117">
        <v>2.6434059022301502</v>
      </c>
      <c r="Y41">
        <v>5.1034584035790802</v>
      </c>
      <c r="Z41">
        <v>2.6434059022301502</v>
      </c>
      <c r="AA41">
        <v>2.1408115594378998</v>
      </c>
      <c r="BG41">
        <v>2.1371225001762499</v>
      </c>
      <c r="BH41">
        <v>1.6607155694237199</v>
      </c>
      <c r="BN41">
        <f t="shared" si="5"/>
        <v>2017</v>
      </c>
      <c r="BO41">
        <f t="shared" si="3"/>
        <v>1.7513472169025595</v>
      </c>
      <c r="BP41">
        <v>5.1867707776121996</v>
      </c>
      <c r="BQ41">
        <v>3.4354235607096402</v>
      </c>
      <c r="BW41" s="105">
        <v>2.60881004494497</v>
      </c>
      <c r="BX41">
        <v>2.6639418435290199</v>
      </c>
      <c r="BY41">
        <f t="shared" si="6"/>
        <v>2017</v>
      </c>
    </row>
    <row r="42" spans="1:77" ht="17">
      <c r="A42" t="s">
        <v>467</v>
      </c>
      <c r="B42" t="s">
        <v>667</v>
      </c>
      <c r="C42" t="s">
        <v>487</v>
      </c>
      <c r="D42" t="s">
        <v>577</v>
      </c>
      <c r="L42" s="105">
        <v>9.0572439441001595</v>
      </c>
      <c r="M42" s="106">
        <v>1.3378815149037E-19</v>
      </c>
      <c r="N42">
        <f t="shared" si="7"/>
        <v>2017</v>
      </c>
      <c r="O42" t="str">
        <f t="shared" si="4"/>
        <v>Power Law</v>
      </c>
      <c r="P42">
        <v>2.60881004494497</v>
      </c>
      <c r="S42">
        <f t="shared" si="9"/>
        <v>2014</v>
      </c>
      <c r="T42" s="105">
        <v>2.66842566384291</v>
      </c>
      <c r="U42" s="105">
        <v>4.7657735077141101</v>
      </c>
      <c r="V42">
        <v>2.66842566384291</v>
      </c>
      <c r="W42">
        <v>1.7789569972918899</v>
      </c>
      <c r="X42" s="117">
        <v>2.66842566384291</v>
      </c>
      <c r="Y42">
        <v>5.1223735197378097</v>
      </c>
      <c r="Z42">
        <v>2.66842566384291</v>
      </c>
      <c r="AA42">
        <v>2.1401315064589399</v>
      </c>
      <c r="BG42">
        <v>2.1369892690475099</v>
      </c>
      <c r="BH42">
        <v>1.6626291209570101</v>
      </c>
      <c r="BN42">
        <f t="shared" si="5"/>
        <v>2018</v>
      </c>
      <c r="BO42">
        <f t="shared" si="3"/>
        <v>1.75330814290135</v>
      </c>
      <c r="BP42">
        <v>5.20908751906937</v>
      </c>
      <c r="BQ42">
        <v>3.45577937616802</v>
      </c>
      <c r="BW42" s="105">
        <v>2.6010197382865199</v>
      </c>
      <c r="BX42">
        <v>2.66700859779414</v>
      </c>
      <c r="BY42">
        <f t="shared" si="6"/>
        <v>2018</v>
      </c>
    </row>
    <row r="43" spans="1:77" ht="17">
      <c r="A43" t="s">
        <v>468</v>
      </c>
      <c r="B43" t="s">
        <v>668</v>
      </c>
      <c r="C43" t="s">
        <v>488</v>
      </c>
      <c r="D43" t="s">
        <v>578</v>
      </c>
      <c r="L43" s="105">
        <v>9.4806913497436494</v>
      </c>
      <c r="M43" s="106">
        <v>2.5260385879796601E-21</v>
      </c>
      <c r="N43">
        <f t="shared" si="7"/>
        <v>2018</v>
      </c>
      <c r="O43" t="str">
        <f t="shared" si="4"/>
        <v>Power Law</v>
      </c>
      <c r="P43">
        <v>2.6010197382865199</v>
      </c>
      <c r="S43">
        <f t="shared" si="9"/>
        <v>2015</v>
      </c>
      <c r="T43" s="105">
        <v>2.6770456683566901</v>
      </c>
      <c r="U43" s="105">
        <v>4.78296327997524</v>
      </c>
      <c r="V43">
        <v>2.6770456683566901</v>
      </c>
      <c r="W43">
        <v>1.77852593419136</v>
      </c>
      <c r="X43" s="117">
        <v>2.6770456683566901</v>
      </c>
      <c r="Y43">
        <v>5.1393519937559198</v>
      </c>
      <c r="Z43">
        <v>2.6770456683566901</v>
      </c>
      <c r="AA43">
        <v>2.1395344386464599</v>
      </c>
      <c r="BG43">
        <v>2.1370928046039799</v>
      </c>
      <c r="BH43">
        <v>1.66477897123844</v>
      </c>
      <c r="BN43">
        <f t="shared" si="5"/>
        <v>2019</v>
      </c>
      <c r="BO43">
        <f t="shared" si="3"/>
        <v>1.7553744339484201</v>
      </c>
      <c r="BP43">
        <v>5.2327234255875101</v>
      </c>
      <c r="BQ43">
        <v>3.4773489916390901</v>
      </c>
      <c r="BW43" s="105">
        <v>2.6195097623675601</v>
      </c>
      <c r="BX43">
        <v>2.6696507031521399</v>
      </c>
      <c r="BY43">
        <f t="shared" si="6"/>
        <v>2019</v>
      </c>
    </row>
    <row r="44" spans="1:77" ht="17">
      <c r="A44" t="s">
        <v>469</v>
      </c>
      <c r="B44" t="s">
        <v>669</v>
      </c>
      <c r="C44" t="s">
        <v>489</v>
      </c>
      <c r="D44" t="s">
        <v>579</v>
      </c>
      <c r="L44" s="105">
        <v>14.342248766589901</v>
      </c>
      <c r="M44" s="106">
        <v>1.1913173492836801E-46</v>
      </c>
      <c r="N44">
        <f t="shared" si="7"/>
        <v>2019</v>
      </c>
      <c r="O44" t="str">
        <f t="shared" si="4"/>
        <v>Power Law</v>
      </c>
      <c r="P44">
        <v>2.6195097623675601</v>
      </c>
      <c r="S44">
        <f t="shared" si="9"/>
        <v>2016</v>
      </c>
      <c r="T44" s="105">
        <v>2.6577851208587999</v>
      </c>
      <c r="U44" s="105">
        <v>4.8094805286360804</v>
      </c>
      <c r="V44">
        <v>2.6577851208587999</v>
      </c>
      <c r="W44">
        <v>1.7778854914917801</v>
      </c>
      <c r="X44" s="117">
        <v>2.6577851208587999</v>
      </c>
      <c r="Y44">
        <v>5.16510881905959</v>
      </c>
      <c r="Z44">
        <v>2.6577851208587999</v>
      </c>
      <c r="AA44">
        <v>2.1381811959213302</v>
      </c>
      <c r="BG44">
        <v>2.1381635158051702</v>
      </c>
      <c r="BH44">
        <v>1.66747932398318</v>
      </c>
      <c r="BN44">
        <f t="shared" si="5"/>
        <v>2020</v>
      </c>
      <c r="BO44">
        <f t="shared" si="3"/>
        <v>1.7595803450240002</v>
      </c>
      <c r="BP44">
        <v>5.2615950325171701</v>
      </c>
      <c r="BQ44">
        <v>3.5020146874931699</v>
      </c>
      <c r="BW44" s="105">
        <v>2.5939337391216002</v>
      </c>
      <c r="BX44">
        <v>2.6729873503780701</v>
      </c>
      <c r="BY44">
        <f t="shared" si="6"/>
        <v>2020</v>
      </c>
    </row>
    <row r="45" spans="1:77" ht="17">
      <c r="A45" t="s">
        <v>470</v>
      </c>
      <c r="B45" t="s">
        <v>670</v>
      </c>
      <c r="C45" t="s">
        <v>490</v>
      </c>
      <c r="D45" t="s">
        <v>580</v>
      </c>
      <c r="L45" s="105">
        <v>14.0278134548699</v>
      </c>
      <c r="M45" s="106">
        <v>1.0534986932489601E-44</v>
      </c>
      <c r="N45">
        <f t="shared" si="7"/>
        <v>2020</v>
      </c>
      <c r="O45" t="str">
        <f t="shared" si="4"/>
        <v>Power Law</v>
      </c>
      <c r="P45">
        <v>2.5939337391216002</v>
      </c>
      <c r="S45">
        <f t="shared" si="9"/>
        <v>2017</v>
      </c>
      <c r="T45" s="105">
        <v>2.60881004494497</v>
      </c>
      <c r="U45" s="105">
        <v>4.8315227290801097</v>
      </c>
      <c r="V45">
        <v>2.60881004494497</v>
      </c>
      <c r="W45">
        <v>1.77716699489638</v>
      </c>
      <c r="X45" s="117">
        <v>2.60881004494497</v>
      </c>
      <c r="Y45">
        <v>5.1867707776121996</v>
      </c>
      <c r="Z45">
        <v>2.60881004494497</v>
      </c>
      <c r="AA45">
        <v>2.1371225001762499</v>
      </c>
      <c r="BG45">
        <v>2.1421629915062699</v>
      </c>
      <c r="BH45">
        <v>1.67165303871792</v>
      </c>
      <c r="BN45">
        <f t="shared" si="5"/>
        <v>2021</v>
      </c>
      <c r="BO45">
        <f t="shared" si="3"/>
        <v>1.7630645839687</v>
      </c>
      <c r="BP45">
        <v>5.2866414945468501</v>
      </c>
      <c r="BQ45">
        <v>3.52357691057815</v>
      </c>
      <c r="BW45" s="105">
        <v>2.5786775084042999</v>
      </c>
      <c r="BX45">
        <v>2.6783362455229498</v>
      </c>
      <c r="BY45">
        <f t="shared" si="6"/>
        <v>2021</v>
      </c>
    </row>
    <row r="46" spans="1:77" ht="17">
      <c r="A46" t="s">
        <v>471</v>
      </c>
      <c r="B46" t="s">
        <v>671</v>
      </c>
      <c r="C46" t="s">
        <v>491</v>
      </c>
      <c r="D46" t="s">
        <v>581</v>
      </c>
      <c r="L46" s="105">
        <v>14.4905537226155</v>
      </c>
      <c r="M46" s="106">
        <v>1.39017608943192E-47</v>
      </c>
      <c r="N46">
        <f t="shared" si="7"/>
        <v>2021</v>
      </c>
      <c r="O46" t="str">
        <f t="shared" si="4"/>
        <v>Power Law</v>
      </c>
      <c r="P46">
        <v>2.5786775084042999</v>
      </c>
      <c r="S46">
        <f t="shared" si="9"/>
        <v>2018</v>
      </c>
      <c r="T46" s="105">
        <v>2.6010197382865199</v>
      </c>
      <c r="U46" s="105">
        <v>4.8532180821182402</v>
      </c>
      <c r="V46">
        <v>2.6010197382865199</v>
      </c>
      <c r="W46">
        <v>1.7763949642025101</v>
      </c>
      <c r="X46" s="117">
        <v>2.6010197382865199</v>
      </c>
      <c r="Y46">
        <v>5.20908751906937</v>
      </c>
      <c r="Z46">
        <v>2.6010197382865199</v>
      </c>
      <c r="AA46">
        <v>2.1369892690475099</v>
      </c>
      <c r="BG46">
        <v>2.1550493605133099</v>
      </c>
      <c r="BH46">
        <v>1.6808959373860599</v>
      </c>
      <c r="BN46">
        <f t="shared" si="5"/>
        <v>2022</v>
      </c>
      <c r="BO46">
        <f t="shared" si="3"/>
        <v>1.7683080795071402</v>
      </c>
      <c r="BP46">
        <v>5.31450712790976</v>
      </c>
      <c r="BQ46">
        <v>3.5461990484026198</v>
      </c>
      <c r="BW46" s="105">
        <v>2.5681968926635501</v>
      </c>
      <c r="BX46">
        <v>2.6894331976374999</v>
      </c>
      <c r="BY46">
        <f t="shared" si="6"/>
        <v>2022</v>
      </c>
    </row>
    <row r="47" spans="1:77" ht="17">
      <c r="A47" t="s">
        <v>472</v>
      </c>
      <c r="B47" t="s">
        <v>672</v>
      </c>
      <c r="C47" t="s">
        <v>492</v>
      </c>
      <c r="D47" t="s">
        <v>582</v>
      </c>
      <c r="L47" s="105">
        <v>14.9865510855909</v>
      </c>
      <c r="M47" s="106">
        <v>8.9901950532911205E-51</v>
      </c>
      <c r="N47">
        <f t="shared" si="7"/>
        <v>2022</v>
      </c>
      <c r="O47" t="str">
        <f t="shared" si="4"/>
        <v>Power Law</v>
      </c>
      <c r="P47">
        <v>2.5681968926635501</v>
      </c>
      <c r="S47">
        <f t="shared" si="9"/>
        <v>2019</v>
      </c>
      <c r="T47" s="105">
        <v>2.6195097623675601</v>
      </c>
      <c r="U47" s="105">
        <v>4.8760076657346003</v>
      </c>
      <c r="V47">
        <v>2.6195097623675601</v>
      </c>
      <c r="W47">
        <v>1.77563834418574</v>
      </c>
      <c r="X47" s="117">
        <v>2.6195097623675601</v>
      </c>
      <c r="Y47">
        <v>5.2327234255875101</v>
      </c>
      <c r="Z47">
        <v>2.6195097623675601</v>
      </c>
      <c r="AA47">
        <v>2.1370928046039799</v>
      </c>
      <c r="BG47">
        <v>2.1687405880216102</v>
      </c>
      <c r="BH47">
        <v>1.68981671402867</v>
      </c>
      <c r="BN47">
        <f t="shared" si="5"/>
        <v>2023</v>
      </c>
      <c r="BO47">
        <f t="shared" si="3"/>
        <v>1.7784091038968102</v>
      </c>
      <c r="BP47">
        <v>5.33993587436398</v>
      </c>
      <c r="BQ47">
        <v>3.5615267704671698</v>
      </c>
      <c r="BW47" s="105">
        <v>2.5650803349845601</v>
      </c>
      <c r="BX47">
        <v>2.69888131773186</v>
      </c>
      <c r="BY47">
        <f t="shared" si="6"/>
        <v>2023</v>
      </c>
    </row>
    <row r="48" spans="1:77" ht="17">
      <c r="A48" t="s">
        <v>473</v>
      </c>
      <c r="B48" t="s">
        <v>673</v>
      </c>
      <c r="C48" t="s">
        <v>493</v>
      </c>
      <c r="D48" t="s">
        <v>583</v>
      </c>
      <c r="L48" s="105">
        <v>15.4096019047329</v>
      </c>
      <c r="M48" s="106">
        <v>1.4107824270857301E-53</v>
      </c>
      <c r="N48">
        <f t="shared" si="7"/>
        <v>2023</v>
      </c>
      <c r="O48" t="str">
        <f t="shared" si="4"/>
        <v>Power Law</v>
      </c>
      <c r="P48">
        <v>2.5650803349845601</v>
      </c>
      <c r="S48">
        <f t="shared" si="9"/>
        <v>2020</v>
      </c>
      <c r="T48" s="105">
        <v>2.5939337391216002</v>
      </c>
      <c r="U48" s="105">
        <v>4.9031920636392599</v>
      </c>
      <c r="V48">
        <v>2.5939337391216002</v>
      </c>
      <c r="W48">
        <v>1.77500345288005</v>
      </c>
      <c r="X48" s="117">
        <v>2.5939337391216002</v>
      </c>
      <c r="Y48">
        <v>5.2615950325171701</v>
      </c>
      <c r="Z48">
        <v>2.5939337391216002</v>
      </c>
      <c r="AA48">
        <v>2.1381635158051702</v>
      </c>
    </row>
    <row r="49" spans="1:52" ht="17">
      <c r="S49">
        <f t="shared" si="9"/>
        <v>2021</v>
      </c>
      <c r="T49" s="105">
        <v>2.5786775084042999</v>
      </c>
      <c r="U49" s="105">
        <v>4.9245907462418499</v>
      </c>
      <c r="V49">
        <v>2.5786775084042999</v>
      </c>
      <c r="W49">
        <v>1.77534733097596</v>
      </c>
      <c r="X49" s="117">
        <v>2.5786775084042999</v>
      </c>
      <c r="Y49">
        <v>5.2866414945468501</v>
      </c>
      <c r="Z49">
        <v>2.5786775084042999</v>
      </c>
      <c r="AA49">
        <v>2.1421629915062699</v>
      </c>
    </row>
    <row r="50" spans="1:52" ht="17">
      <c r="S50">
        <f t="shared" si="9"/>
        <v>2022</v>
      </c>
      <c r="T50" s="105">
        <v>2.5681968926635501</v>
      </c>
      <c r="U50" s="105">
        <v>4.9395218444361797</v>
      </c>
      <c r="V50">
        <v>2.5681968926635501</v>
      </c>
      <c r="W50">
        <v>1.7752833062914499</v>
      </c>
      <c r="X50" s="117">
        <v>2.5681968926635501</v>
      </c>
      <c r="Y50">
        <v>5.31450712790976</v>
      </c>
      <c r="Z50">
        <v>2.5681968926635501</v>
      </c>
      <c r="AA50">
        <v>2.1550493605133099</v>
      </c>
    </row>
    <row r="51" spans="1:52" ht="17">
      <c r="A51" t="s">
        <v>674</v>
      </c>
      <c r="S51">
        <f t="shared" si="9"/>
        <v>2023</v>
      </c>
      <c r="T51" s="105">
        <v>2.5650803349845601</v>
      </c>
      <c r="U51" s="105">
        <v>4.9456842472089804</v>
      </c>
      <c r="V51">
        <v>2.5650803349845601</v>
      </c>
      <c r="W51">
        <v>1.7744889608665999</v>
      </c>
      <c r="X51" s="117">
        <v>2.5650803349845601</v>
      </c>
      <c r="Y51">
        <v>5.33993587436398</v>
      </c>
      <c r="Z51">
        <v>2.5650803349845601</v>
      </c>
      <c r="AA51">
        <v>2.1687405880216102</v>
      </c>
    </row>
    <row r="52" spans="1:52" ht="17">
      <c r="A52" t="s">
        <v>429</v>
      </c>
      <c r="B52" t="s">
        <v>629</v>
      </c>
      <c r="C52" t="s">
        <v>404</v>
      </c>
      <c r="D52" t="s">
        <v>404</v>
      </c>
      <c r="L52" s="105">
        <v>1.7641587783447301E-3</v>
      </c>
      <c r="M52">
        <v>0.996973114602004</v>
      </c>
      <c r="N52">
        <v>1979</v>
      </c>
      <c r="O52" t="str">
        <f>IF(AND(L52&lt;0,M52&lt;0.05), "Truncated Power Law","Power Law")</f>
        <v>Power Law</v>
      </c>
      <c r="X52" s="116" t="s">
        <v>867</v>
      </c>
    </row>
    <row r="53" spans="1:52" ht="17">
      <c r="A53" t="s">
        <v>430</v>
      </c>
      <c r="B53" t="s">
        <v>630</v>
      </c>
      <c r="C53" t="s">
        <v>405</v>
      </c>
      <c r="D53" t="s">
        <v>405</v>
      </c>
      <c r="L53" s="105">
        <v>6.3706278384698199E-4</v>
      </c>
      <c r="M53">
        <v>0.99985818004470395</v>
      </c>
      <c r="N53">
        <f>N52+1</f>
        <v>1980</v>
      </c>
      <c r="O53" t="str">
        <f t="shared" ref="O53:O96" si="11">IF(AND(L53&lt;0,M53&lt;0.05), "Truncated Power Law","Power Law")</f>
        <v>Power Law</v>
      </c>
      <c r="T53" t="s">
        <v>883</v>
      </c>
      <c r="U53" t="s">
        <v>884</v>
      </c>
      <c r="V53" t="s">
        <v>883</v>
      </c>
      <c r="W53" t="s">
        <v>885</v>
      </c>
      <c r="X53" s="116" t="s">
        <v>886</v>
      </c>
      <c r="Y53" t="s">
        <v>887</v>
      </c>
      <c r="Z53" t="s">
        <v>888</v>
      </c>
      <c r="AA53" t="s">
        <v>889</v>
      </c>
      <c r="AI53" t="s">
        <v>883</v>
      </c>
      <c r="AJ53" t="s">
        <v>884</v>
      </c>
      <c r="AK53" t="s">
        <v>885</v>
      </c>
      <c r="AL53" t="s">
        <v>887</v>
      </c>
      <c r="AM53" t="s">
        <v>889</v>
      </c>
      <c r="AN53" t="s">
        <v>756</v>
      </c>
      <c r="AO53" t="s">
        <v>757</v>
      </c>
      <c r="AP53" t="s">
        <v>758</v>
      </c>
      <c r="AQ53" t="s">
        <v>760</v>
      </c>
      <c r="AR53" t="s">
        <v>762</v>
      </c>
      <c r="AS53" t="s">
        <v>830</v>
      </c>
      <c r="AT53" t="s">
        <v>831</v>
      </c>
      <c r="AU53" t="s">
        <v>824</v>
      </c>
      <c r="AV53" t="s">
        <v>826</v>
      </c>
      <c r="AW53" t="s">
        <v>828</v>
      </c>
      <c r="AX53" t="s">
        <v>851</v>
      </c>
      <c r="AY53" t="s">
        <v>858</v>
      </c>
      <c r="AZ53" t="s">
        <v>857</v>
      </c>
    </row>
    <row r="54" spans="1:52" ht="17">
      <c r="A54" t="s">
        <v>431</v>
      </c>
      <c r="B54" t="s">
        <v>631</v>
      </c>
      <c r="C54" t="s">
        <v>406</v>
      </c>
      <c r="D54" t="s">
        <v>406</v>
      </c>
      <c r="L54" s="105">
        <v>1.2909574822658699E-4</v>
      </c>
      <c r="M54">
        <v>0.99979250027354505</v>
      </c>
      <c r="N54">
        <f t="shared" ref="N54:N96" si="12">N53+1</f>
        <v>1981</v>
      </c>
      <c r="O54" t="str">
        <f t="shared" si="11"/>
        <v>Power Law</v>
      </c>
      <c r="S54">
        <v>1979</v>
      </c>
      <c r="T54">
        <f>4/5*(T7+1)</f>
        <v>5.596474851888896</v>
      </c>
      <c r="U54">
        <f t="shared" ref="U54:AA54" si="13">4/5*(U7+1)</f>
        <v>4.9928456105992485</v>
      </c>
      <c r="V54">
        <f t="shared" si="13"/>
        <v>5.596474851888896</v>
      </c>
      <c r="W54">
        <f t="shared" si="13"/>
        <v>2.2164260502701842</v>
      </c>
      <c r="X54">
        <f t="shared" si="13"/>
        <v>5.596474851888896</v>
      </c>
      <c r="Y54">
        <f t="shared" si="13"/>
        <v>5.0195953494394168</v>
      </c>
      <c r="Z54">
        <f t="shared" si="13"/>
        <v>5.596474851888896</v>
      </c>
      <c r="AA54">
        <f t="shared" si="13"/>
        <v>2.2477318472609364</v>
      </c>
      <c r="AH54" s="105">
        <v>1979</v>
      </c>
      <c r="AI54" s="105">
        <v>5.596474851888896</v>
      </c>
      <c r="AJ54">
        <v>4.9928456105992485</v>
      </c>
      <c r="AK54">
        <v>2.2164260502701842</v>
      </c>
      <c r="AL54">
        <v>5.0195953494394168</v>
      </c>
      <c r="AM54">
        <v>2.2477318472609364</v>
      </c>
      <c r="AN54" s="105">
        <v>5.9955935648611201</v>
      </c>
      <c r="AO54" s="105">
        <v>5.2410570132490601</v>
      </c>
      <c r="AP54">
        <v>1.77053256283773</v>
      </c>
      <c r="AQ54">
        <v>5.2744941867992701</v>
      </c>
      <c r="AR54">
        <v>1.80966480907617</v>
      </c>
      <c r="AS54">
        <v>7.04101914180987</v>
      </c>
      <c r="AT54">
        <v>4.4763138045984601</v>
      </c>
      <c r="AU54">
        <v>1.6315908927226099</v>
      </c>
      <c r="AV54">
        <v>4.5083897628745797</v>
      </c>
      <c r="AW54">
        <v>1.66366685099872</v>
      </c>
      <c r="AX54">
        <v>4.3353541512217797</v>
      </c>
      <c r="AY54">
        <v>4.3679756189923902</v>
      </c>
      <c r="AZ54">
        <v>4.3674301094979002</v>
      </c>
    </row>
    <row r="55" spans="1:52" ht="17">
      <c r="A55" t="s">
        <v>432</v>
      </c>
      <c r="B55" t="s">
        <v>632</v>
      </c>
      <c r="C55" t="s">
        <v>407</v>
      </c>
      <c r="D55" t="s">
        <v>407</v>
      </c>
      <c r="L55" s="105">
        <v>1.62368966963699E-2</v>
      </c>
      <c r="M55">
        <v>0.96755607797319798</v>
      </c>
      <c r="N55">
        <f t="shared" si="12"/>
        <v>1982</v>
      </c>
      <c r="O55" t="str">
        <f t="shared" si="11"/>
        <v>Power Law</v>
      </c>
      <c r="S55">
        <f>S54+1</f>
        <v>1980</v>
      </c>
      <c r="T55">
        <f t="shared" ref="T55:AA55" si="14">4/5*(T8+1)</f>
        <v>6.9347914507044806</v>
      </c>
      <c r="U55">
        <f t="shared" si="14"/>
        <v>4.9497185467379126</v>
      </c>
      <c r="V55">
        <f t="shared" si="14"/>
        <v>6.9347914507044806</v>
      </c>
      <c r="W55">
        <f t="shared" si="14"/>
        <v>2.1854568488738559</v>
      </c>
      <c r="X55">
        <f t="shared" si="14"/>
        <v>6.9347914507044806</v>
      </c>
      <c r="Y55">
        <f t="shared" si="14"/>
        <v>4.9891048738109687</v>
      </c>
      <c r="Z55">
        <f t="shared" si="14"/>
        <v>6.9347914507044806</v>
      </c>
      <c r="AA55">
        <f t="shared" si="14"/>
        <v>2.2300132485739517</v>
      </c>
      <c r="AH55" s="105">
        <v>1980</v>
      </c>
      <c r="AI55" s="105">
        <v>6.9347914507044806</v>
      </c>
      <c r="AJ55">
        <v>4.9497185467379126</v>
      </c>
      <c r="AK55">
        <v>2.1854568488738559</v>
      </c>
      <c r="AL55">
        <v>4.9891048738109687</v>
      </c>
      <c r="AM55">
        <v>2.2300132485739517</v>
      </c>
      <c r="AN55" s="105">
        <v>7.6684893133805998</v>
      </c>
      <c r="AO55" s="105">
        <v>5.1871481834223898</v>
      </c>
      <c r="AP55">
        <v>1.7318210610923199</v>
      </c>
      <c r="AQ55">
        <v>5.2363810922637102</v>
      </c>
      <c r="AR55">
        <v>1.7875165607174399</v>
      </c>
      <c r="AS55">
        <v>6.4709703808953503</v>
      </c>
      <c r="AT55">
        <v>4.4696035524932602</v>
      </c>
      <c r="AU55">
        <v>1.6064101011299601</v>
      </c>
      <c r="AV55">
        <v>4.51575460683671</v>
      </c>
      <c r="AW55">
        <v>1.6525611554734101</v>
      </c>
      <c r="AX55">
        <v>4.2471548291255097</v>
      </c>
      <c r="AY55">
        <v>4.29465289130943</v>
      </c>
      <c r="AZ55">
        <v>4.2933058834689604</v>
      </c>
    </row>
    <row r="56" spans="1:52" ht="17">
      <c r="A56" t="s">
        <v>433</v>
      </c>
      <c r="B56" t="s">
        <v>633</v>
      </c>
      <c r="C56" t="s">
        <v>408</v>
      </c>
      <c r="D56" t="s">
        <v>408</v>
      </c>
      <c r="L56" s="105">
        <v>9.6381016688973798E-4</v>
      </c>
      <c r="M56">
        <v>0.99981097911400396</v>
      </c>
      <c r="N56">
        <f t="shared" si="12"/>
        <v>1983</v>
      </c>
      <c r="O56" t="str">
        <f t="shared" si="11"/>
        <v>Power Law</v>
      </c>
      <c r="S56">
        <f t="shared" ref="S56:S98" si="15">S55+1</f>
        <v>1981</v>
      </c>
      <c r="T56">
        <f t="shared" ref="T56:AA56" si="16">4/5*(T9+1)</f>
        <v>9.2271033360594412</v>
      </c>
      <c r="U56">
        <f t="shared" si="16"/>
        <v>4.9266807248460882</v>
      </c>
      <c r="V56">
        <f t="shared" si="16"/>
        <v>9.2271033360594412</v>
      </c>
      <c r="W56">
        <f t="shared" si="16"/>
        <v>2.1907744058486962</v>
      </c>
      <c r="X56">
        <f t="shared" si="16"/>
        <v>9.2271033360594412</v>
      </c>
      <c r="Y56">
        <f t="shared" si="16"/>
        <v>4.9765859744759844</v>
      </c>
      <c r="Z56">
        <f t="shared" si="16"/>
        <v>9.2271033360594412</v>
      </c>
      <c r="AA56">
        <f t="shared" si="16"/>
        <v>2.2458578446293203</v>
      </c>
      <c r="AH56" s="105">
        <v>1981</v>
      </c>
      <c r="AI56" s="105">
        <v>9.2271033360594412</v>
      </c>
      <c r="AJ56">
        <v>4.9266807248460882</v>
      </c>
      <c r="AK56">
        <v>2.1907744058486962</v>
      </c>
      <c r="AL56">
        <v>4.9765859744759844</v>
      </c>
      <c r="AM56">
        <v>2.2458578446293203</v>
      </c>
      <c r="AN56" s="105">
        <v>10.5338791700743</v>
      </c>
      <c r="AO56" s="105">
        <v>5.1583509060576098</v>
      </c>
      <c r="AP56">
        <v>1.73846800731087</v>
      </c>
      <c r="AQ56">
        <v>5.2207324680949796</v>
      </c>
      <c r="AR56">
        <v>1.8073223057866501</v>
      </c>
      <c r="AS56">
        <v>5.15293144853334</v>
      </c>
      <c r="AT56">
        <v>4.3761551730235899</v>
      </c>
      <c r="AU56">
        <v>1.5995604121247</v>
      </c>
      <c r="AV56">
        <v>4.4320578135740298</v>
      </c>
      <c r="AW56">
        <v>1.6554630526751299</v>
      </c>
      <c r="AX56">
        <v>4.08350821737102</v>
      </c>
      <c r="AY56">
        <v>4.1419059648244403</v>
      </c>
      <c r="AZ56">
        <v>4.1394108579214501</v>
      </c>
    </row>
    <row r="57" spans="1:52" ht="17">
      <c r="A57" t="s">
        <v>434</v>
      </c>
      <c r="B57" t="s">
        <v>634</v>
      </c>
      <c r="C57" t="s">
        <v>409</v>
      </c>
      <c r="D57" t="s">
        <v>409</v>
      </c>
      <c r="L57" s="105">
        <v>3.83690431255674E-3</v>
      </c>
      <c r="M57">
        <v>0.98996664179897897</v>
      </c>
      <c r="N57">
        <f t="shared" si="12"/>
        <v>1984</v>
      </c>
      <c r="O57" t="str">
        <f t="shared" si="11"/>
        <v>Power Law</v>
      </c>
      <c r="S57">
        <f t="shared" si="15"/>
        <v>1982</v>
      </c>
      <c r="T57">
        <f t="shared" ref="T57:AA57" si="17">4/5*(T10+1)</f>
        <v>6.5509424749199843</v>
      </c>
      <c r="U57">
        <f t="shared" si="17"/>
        <v>4.8714473830822165</v>
      </c>
      <c r="V57">
        <f t="shared" si="17"/>
        <v>6.5509424749199843</v>
      </c>
      <c r="W57">
        <f t="shared" si="17"/>
        <v>2.1942041188263839</v>
      </c>
      <c r="X57">
        <f t="shared" si="17"/>
        <v>6.5509424749199843</v>
      </c>
      <c r="Y57">
        <f t="shared" si="17"/>
        <v>4.9253925372155525</v>
      </c>
      <c r="Z57">
        <f t="shared" si="17"/>
        <v>6.5509424749199843</v>
      </c>
      <c r="AA57">
        <f t="shared" si="17"/>
        <v>2.2528673379705202</v>
      </c>
      <c r="AH57" s="105">
        <v>1982</v>
      </c>
      <c r="AI57" s="105">
        <v>6.5509424749199843</v>
      </c>
      <c r="AJ57">
        <v>4.8714473830822165</v>
      </c>
      <c r="AK57">
        <v>2.1942041188263839</v>
      </c>
      <c r="AL57">
        <v>4.9253925372155525</v>
      </c>
      <c r="AM57">
        <v>2.2528673379705202</v>
      </c>
      <c r="AN57" s="105">
        <v>7.1886780936499797</v>
      </c>
      <c r="AO57" s="105">
        <v>5.0893092288527697</v>
      </c>
      <c r="AP57">
        <v>1.74275514853298</v>
      </c>
      <c r="AQ57">
        <v>5.1567406715194402</v>
      </c>
      <c r="AR57">
        <v>1.81608417246315</v>
      </c>
      <c r="AS57">
        <v>4.8598838804756399</v>
      </c>
      <c r="AT57">
        <v>4.2591023252602502</v>
      </c>
      <c r="AU57">
        <v>1.5919618439718699</v>
      </c>
      <c r="AV57">
        <v>4.3175441742438601</v>
      </c>
      <c r="AW57">
        <v>1.65040369295547</v>
      </c>
      <c r="AX57">
        <v>3.9176028132797098</v>
      </c>
      <c r="AY57">
        <v>3.9792611178339099</v>
      </c>
      <c r="AZ57">
        <v>3.9760446622633201</v>
      </c>
    </row>
    <row r="58" spans="1:52" ht="17">
      <c r="A58" t="s">
        <v>435</v>
      </c>
      <c r="B58" t="s">
        <v>635</v>
      </c>
      <c r="C58" t="s">
        <v>410</v>
      </c>
      <c r="D58" t="s">
        <v>410</v>
      </c>
      <c r="L58" s="105">
        <v>1.0770679081032299E-3</v>
      </c>
      <c r="M58">
        <v>0.99955997854168199</v>
      </c>
      <c r="N58">
        <f t="shared" si="12"/>
        <v>1985</v>
      </c>
      <c r="O58" t="str">
        <f t="shared" si="11"/>
        <v>Power Law</v>
      </c>
      <c r="S58">
        <f t="shared" si="15"/>
        <v>1983</v>
      </c>
      <c r="T58">
        <f t="shared" ref="T58:AA58" si="18">4/5*(T11+1)</f>
        <v>8.0425340102420808</v>
      </c>
      <c r="U58">
        <f t="shared" si="18"/>
        <v>4.8111975562421208</v>
      </c>
      <c r="V58">
        <f t="shared" si="18"/>
        <v>8.0425340102420808</v>
      </c>
      <c r="W58">
        <f t="shared" si="18"/>
        <v>2.2024307916496562</v>
      </c>
      <c r="X58">
        <f t="shared" si="18"/>
        <v>8.0425340102420808</v>
      </c>
      <c r="Y58">
        <f t="shared" si="18"/>
        <v>4.8674512413329607</v>
      </c>
      <c r="Z58">
        <f t="shared" si="18"/>
        <v>8.0425340102420808</v>
      </c>
      <c r="AA58">
        <f t="shared" si="18"/>
        <v>2.2628890124725443</v>
      </c>
      <c r="AH58" s="105">
        <v>1983</v>
      </c>
      <c r="AI58" s="105">
        <v>8.0425340102420808</v>
      </c>
      <c r="AJ58">
        <v>4.8111975562421208</v>
      </c>
      <c r="AK58">
        <v>2.2024307916496562</v>
      </c>
      <c r="AL58">
        <v>4.8674512413329607</v>
      </c>
      <c r="AM58">
        <v>2.2628890124725443</v>
      </c>
      <c r="AN58" s="105">
        <v>9.0531675128026006</v>
      </c>
      <c r="AO58" s="105">
        <v>5.0139969453026501</v>
      </c>
      <c r="AP58">
        <v>1.7530384895620701</v>
      </c>
      <c r="AQ58">
        <v>5.0843140516662002</v>
      </c>
      <c r="AR58">
        <v>1.8286112655906801</v>
      </c>
      <c r="AS58">
        <v>4.3338726096801796</v>
      </c>
      <c r="AT58">
        <v>4.1177394404441099</v>
      </c>
      <c r="AU58">
        <v>1.58489775430138</v>
      </c>
      <c r="AV58">
        <v>4.1764380960880798</v>
      </c>
      <c r="AW58">
        <v>1.64359640994534</v>
      </c>
      <c r="AX58">
        <v>3.7414898108419301</v>
      </c>
      <c r="AY58">
        <v>3.80449206200249</v>
      </c>
      <c r="AZ58">
        <v>3.8001884664858898</v>
      </c>
    </row>
    <row r="59" spans="1:52" ht="17">
      <c r="A59" t="s">
        <v>436</v>
      </c>
      <c r="B59" t="s">
        <v>636</v>
      </c>
      <c r="C59" t="s">
        <v>411</v>
      </c>
      <c r="D59" t="s">
        <v>411</v>
      </c>
      <c r="L59" s="105">
        <v>3.6328886611924801E-4</v>
      </c>
      <c r="M59">
        <v>0.99946169356127101</v>
      </c>
      <c r="N59">
        <f t="shared" si="12"/>
        <v>1986</v>
      </c>
      <c r="O59" t="str">
        <f t="shared" si="11"/>
        <v>Power Law</v>
      </c>
      <c r="S59">
        <f t="shared" si="15"/>
        <v>1984</v>
      </c>
      <c r="T59">
        <f t="shared" ref="T59:AA59" si="19">4/5*(T12+1)</f>
        <v>6.9410493950979522</v>
      </c>
      <c r="U59">
        <f t="shared" si="19"/>
        <v>4.7635793939260562</v>
      </c>
      <c r="V59">
        <f t="shared" si="19"/>
        <v>6.9410493950979522</v>
      </c>
      <c r="W59">
        <f t="shared" si="19"/>
        <v>2.2084183719332882</v>
      </c>
      <c r="X59">
        <f t="shared" si="19"/>
        <v>6.9410493950979522</v>
      </c>
      <c r="Y59">
        <f t="shared" si="19"/>
        <v>4.8227626954638962</v>
      </c>
      <c r="Z59">
        <f t="shared" si="19"/>
        <v>6.9410493950979522</v>
      </c>
      <c r="AA59">
        <f t="shared" si="19"/>
        <v>2.2715360572676642</v>
      </c>
      <c r="AH59" s="105">
        <v>1984</v>
      </c>
      <c r="AI59" s="105">
        <v>6.9410493950979522</v>
      </c>
      <c r="AJ59">
        <v>4.7635793939260562</v>
      </c>
      <c r="AK59">
        <v>2.2084183719332882</v>
      </c>
      <c r="AL59">
        <v>4.8227626954638962</v>
      </c>
      <c r="AM59">
        <v>2.2715360572676642</v>
      </c>
      <c r="AN59" s="105">
        <v>7.6763117438724402</v>
      </c>
      <c r="AO59" s="105">
        <v>4.9544742424075698</v>
      </c>
      <c r="AP59">
        <v>1.7605229649166101</v>
      </c>
      <c r="AQ59">
        <v>5.0284533693298696</v>
      </c>
      <c r="AR59">
        <v>1.8394200715845801</v>
      </c>
      <c r="AS59">
        <v>4.00680666067126</v>
      </c>
      <c r="AT59">
        <v>3.99720675404838</v>
      </c>
      <c r="AU59">
        <v>1.5764216498396499</v>
      </c>
      <c r="AV59">
        <v>4.0570050803199704</v>
      </c>
      <c r="AW59">
        <v>1.6362199761112399</v>
      </c>
      <c r="AX59">
        <v>3.5905692865863998</v>
      </c>
      <c r="AY59">
        <v>3.6558784582830599</v>
      </c>
      <c r="AZ59">
        <v>3.650367612858</v>
      </c>
    </row>
    <row r="60" spans="1:52" ht="17">
      <c r="A60" t="s">
        <v>437</v>
      </c>
      <c r="B60" t="s">
        <v>637</v>
      </c>
      <c r="C60" t="s">
        <v>412</v>
      </c>
      <c r="D60" t="s">
        <v>412</v>
      </c>
      <c r="L60" s="105">
        <v>2.5602657776717598E-3</v>
      </c>
      <c r="M60">
        <v>0.99866415926500895</v>
      </c>
      <c r="N60">
        <f t="shared" si="12"/>
        <v>1987</v>
      </c>
      <c r="O60" t="str">
        <f t="shared" si="11"/>
        <v>Power Law</v>
      </c>
      <c r="S60">
        <f t="shared" si="15"/>
        <v>1985</v>
      </c>
      <c r="T60">
        <f t="shared" ref="T60:AA60" si="20">4/5*(T13+1)</f>
        <v>6.4723429908493202</v>
      </c>
      <c r="U60">
        <f t="shared" si="20"/>
        <v>4.7164142736643839</v>
      </c>
      <c r="V60">
        <f t="shared" si="20"/>
        <v>6.4723429908493202</v>
      </c>
      <c r="W60">
        <f t="shared" si="20"/>
        <v>2.214925088007464</v>
      </c>
      <c r="X60">
        <f t="shared" si="20"/>
        <v>6.4723429908493202</v>
      </c>
      <c r="Y60">
        <f t="shared" si="20"/>
        <v>4.7782893220015517</v>
      </c>
      <c r="Z60">
        <f t="shared" si="20"/>
        <v>6.4723429908493202</v>
      </c>
      <c r="AA60">
        <f t="shared" si="20"/>
        <v>2.2803933029521199</v>
      </c>
      <c r="AH60" s="105">
        <v>1985</v>
      </c>
      <c r="AI60" s="105">
        <v>6.4723429908493202</v>
      </c>
      <c r="AJ60">
        <v>4.7164142736643839</v>
      </c>
      <c r="AK60">
        <v>2.214925088007464</v>
      </c>
      <c r="AL60">
        <v>4.7782893220015517</v>
      </c>
      <c r="AM60">
        <v>2.2803933029521199</v>
      </c>
      <c r="AN60" s="105">
        <v>7.0904287385616502</v>
      </c>
      <c r="AO60" s="105">
        <v>4.8955178420804799</v>
      </c>
      <c r="AP60">
        <v>1.7686563600093299</v>
      </c>
      <c r="AQ60">
        <v>4.9728616525019396</v>
      </c>
      <c r="AR60">
        <v>1.85049162869015</v>
      </c>
      <c r="AS60">
        <v>3.71471458400605</v>
      </c>
      <c r="AT60">
        <v>3.8789124385260201</v>
      </c>
      <c r="AU60">
        <v>1.56806166612271</v>
      </c>
      <c r="AV60">
        <v>3.9393913228402901</v>
      </c>
      <c r="AW60">
        <v>1.6285405504369801</v>
      </c>
      <c r="AX60">
        <v>3.4475937194268398</v>
      </c>
      <c r="AY60">
        <v>3.5146437577546799</v>
      </c>
      <c r="AZ60">
        <v>3.5080726037411001</v>
      </c>
    </row>
    <row r="61" spans="1:52" ht="17">
      <c r="A61" t="s">
        <v>438</v>
      </c>
      <c r="B61" t="s">
        <v>638</v>
      </c>
      <c r="C61" t="s">
        <v>413</v>
      </c>
      <c r="D61" t="s">
        <v>413</v>
      </c>
      <c r="L61" s="105">
        <v>7.5136241262292703E-4</v>
      </c>
      <c r="M61">
        <v>0.99834698409745803</v>
      </c>
      <c r="N61">
        <f t="shared" si="12"/>
        <v>1988</v>
      </c>
      <c r="O61" t="str">
        <f t="shared" si="11"/>
        <v>Power Law</v>
      </c>
      <c r="S61">
        <f t="shared" si="15"/>
        <v>1986</v>
      </c>
      <c r="T61">
        <f t="shared" ref="T61:AA61" si="21">4/5*(T14+1)</f>
        <v>6.3645611497887282</v>
      </c>
      <c r="U61">
        <f t="shared" si="21"/>
        <v>4.6762198728501998</v>
      </c>
      <c r="V61">
        <f t="shared" si="21"/>
        <v>6.3645611497887282</v>
      </c>
      <c r="W61">
        <f t="shared" si="21"/>
        <v>2.221080070621992</v>
      </c>
      <c r="X61">
        <f t="shared" si="21"/>
        <v>6.3645611497887282</v>
      </c>
      <c r="Y61">
        <f t="shared" si="21"/>
        <v>4.7435985551692319</v>
      </c>
      <c r="Z61">
        <f t="shared" si="21"/>
        <v>6.3645611497887282</v>
      </c>
      <c r="AA61">
        <f t="shared" si="21"/>
        <v>2.2918408960055525</v>
      </c>
      <c r="AH61" s="105">
        <v>1986</v>
      </c>
      <c r="AI61" s="105">
        <v>6.3645611497887282</v>
      </c>
      <c r="AJ61">
        <v>4.6762198728501998</v>
      </c>
      <c r="AK61">
        <v>2.221080070621992</v>
      </c>
      <c r="AL61">
        <v>4.7435985551692319</v>
      </c>
      <c r="AM61">
        <v>2.2918408960055525</v>
      </c>
      <c r="AN61" s="105">
        <v>6.9557014372359101</v>
      </c>
      <c r="AO61" s="105">
        <v>4.84527484106275</v>
      </c>
      <c r="AP61">
        <v>1.7763500882774901</v>
      </c>
      <c r="AQ61">
        <v>4.9294981939615399</v>
      </c>
      <c r="AR61">
        <v>1.8648011200069401</v>
      </c>
      <c r="AS61">
        <v>3.5233210803294099</v>
      </c>
      <c r="AT61">
        <v>3.76832418653325</v>
      </c>
      <c r="AU61">
        <v>1.55891680450124</v>
      </c>
      <c r="AV61">
        <v>3.8320026336095498</v>
      </c>
      <c r="AW61">
        <v>1.6225952515775399</v>
      </c>
      <c r="AX61">
        <v>3.31949345351113</v>
      </c>
      <c r="AY61">
        <v>3.3908488249017799</v>
      </c>
      <c r="AZ61">
        <v>3.3831719005874299</v>
      </c>
    </row>
    <row r="62" spans="1:52" ht="17">
      <c r="A62" t="s">
        <v>439</v>
      </c>
      <c r="B62" t="s">
        <v>639</v>
      </c>
      <c r="C62" t="s">
        <v>414</v>
      </c>
      <c r="D62" t="s">
        <v>414</v>
      </c>
      <c r="L62" s="105">
        <v>7.9375929152094996E-4</v>
      </c>
      <c r="M62">
        <v>0.998260294910012</v>
      </c>
      <c r="N62">
        <f t="shared" si="12"/>
        <v>1989</v>
      </c>
      <c r="O62" t="str">
        <f t="shared" si="11"/>
        <v>Power Law</v>
      </c>
      <c r="S62">
        <f t="shared" si="15"/>
        <v>1987</v>
      </c>
      <c r="T62">
        <f t="shared" ref="T62:AA62" si="22">4/5*(T15+1)</f>
        <v>5.9533305455304326</v>
      </c>
      <c r="U62">
        <f t="shared" si="22"/>
        <v>4.636758317217736</v>
      </c>
      <c r="V62">
        <f t="shared" si="22"/>
        <v>5.9533305455304326</v>
      </c>
      <c r="W62">
        <f t="shared" si="22"/>
        <v>2.2255971961578402</v>
      </c>
      <c r="X62">
        <f t="shared" si="22"/>
        <v>5.9533305455304326</v>
      </c>
      <c r="Y62">
        <f t="shared" si="22"/>
        <v>4.7098759069033367</v>
      </c>
      <c r="Z62">
        <f t="shared" si="22"/>
        <v>5.9533305455304326</v>
      </c>
      <c r="AA62">
        <f t="shared" si="22"/>
        <v>2.3019485273107843</v>
      </c>
      <c r="AH62" s="105">
        <v>1987</v>
      </c>
      <c r="AI62" s="105">
        <v>5.9533305455304326</v>
      </c>
      <c r="AJ62">
        <v>4.636758317217736</v>
      </c>
      <c r="AK62">
        <v>2.2255971961578402</v>
      </c>
      <c r="AL62">
        <v>4.7098759069033367</v>
      </c>
      <c r="AM62">
        <v>2.3019485273107843</v>
      </c>
      <c r="AN62" s="105">
        <v>6.4416631819130403</v>
      </c>
      <c r="AO62" s="105">
        <v>4.7959478965221702</v>
      </c>
      <c r="AP62">
        <v>1.7819964951973</v>
      </c>
      <c r="AQ62">
        <v>4.8873448836291704</v>
      </c>
      <c r="AR62">
        <v>1.87743565913848</v>
      </c>
      <c r="AS62">
        <v>3.3585274441920601</v>
      </c>
      <c r="AT62">
        <v>3.6659911055342498</v>
      </c>
      <c r="AU62">
        <v>1.5492161003224101</v>
      </c>
      <c r="AV62">
        <v>3.73302046661161</v>
      </c>
      <c r="AW62">
        <v>1.6162454613997601</v>
      </c>
      <c r="AX62">
        <v>3.2057615809240501</v>
      </c>
      <c r="AY62">
        <v>3.2815009163057298</v>
      </c>
      <c r="AZ62">
        <v>3.2727909420014001</v>
      </c>
    </row>
    <row r="63" spans="1:52" ht="17">
      <c r="A63" t="s">
        <v>440</v>
      </c>
      <c r="B63" t="s">
        <v>640</v>
      </c>
      <c r="C63" t="s">
        <v>415</v>
      </c>
      <c r="D63" t="s">
        <v>415</v>
      </c>
      <c r="L63" s="105">
        <v>2.2253129167166198E-3</v>
      </c>
      <c r="M63">
        <v>0.994695411001012</v>
      </c>
      <c r="N63">
        <f t="shared" si="12"/>
        <v>1990</v>
      </c>
      <c r="O63" t="str">
        <f t="shared" si="11"/>
        <v>Power Law</v>
      </c>
      <c r="S63">
        <f t="shared" si="15"/>
        <v>1988</v>
      </c>
      <c r="T63">
        <f t="shared" ref="T63:AA63" si="23">4/5*(T16+1)</f>
        <v>6.2058968506097845</v>
      </c>
      <c r="U63">
        <f t="shared" si="23"/>
        <v>4.5940846753932325</v>
      </c>
      <c r="V63">
        <f t="shared" si="23"/>
        <v>6.2058968506097845</v>
      </c>
      <c r="W63">
        <f t="shared" si="23"/>
        <v>2.230194635515816</v>
      </c>
      <c r="X63">
        <f t="shared" si="23"/>
        <v>6.2058968506097845</v>
      </c>
      <c r="Y63">
        <f t="shared" si="23"/>
        <v>4.6683582050068955</v>
      </c>
      <c r="Z63">
        <f t="shared" si="23"/>
        <v>6.2058968506097845</v>
      </c>
      <c r="AA63">
        <f t="shared" si="23"/>
        <v>2.3074949327723679</v>
      </c>
      <c r="AH63" s="105">
        <v>1988</v>
      </c>
      <c r="AI63" s="105">
        <v>6.2058968506097845</v>
      </c>
      <c r="AJ63">
        <v>4.5940846753932325</v>
      </c>
      <c r="AK63">
        <v>2.230194635515816</v>
      </c>
      <c r="AL63">
        <v>4.6683582050068955</v>
      </c>
      <c r="AM63">
        <v>2.3074949327723679</v>
      </c>
      <c r="AN63" s="105">
        <v>6.7573710632622301</v>
      </c>
      <c r="AO63" s="105">
        <v>4.74260584424154</v>
      </c>
      <c r="AP63">
        <v>1.78774329439477</v>
      </c>
      <c r="AQ63">
        <v>4.8354477562586196</v>
      </c>
      <c r="AR63">
        <v>1.8843686659654599</v>
      </c>
      <c r="AS63">
        <v>3.2037437631219898</v>
      </c>
      <c r="AT63">
        <v>3.5631009055080498</v>
      </c>
      <c r="AU63">
        <v>1.5394812158158999</v>
      </c>
      <c r="AV63">
        <v>3.6292742049884001</v>
      </c>
      <c r="AW63">
        <v>1.60565451529625</v>
      </c>
      <c r="AX63">
        <v>3.0969030230460501</v>
      </c>
      <c r="AY63">
        <v>3.1728222713969898</v>
      </c>
      <c r="AZ63">
        <v>3.1630763225264</v>
      </c>
    </row>
    <row r="64" spans="1:52" ht="17">
      <c r="A64" t="s">
        <v>441</v>
      </c>
      <c r="B64" t="s">
        <v>641</v>
      </c>
      <c r="C64" t="s">
        <v>416</v>
      </c>
      <c r="D64" t="s">
        <v>416</v>
      </c>
      <c r="L64" s="105">
        <v>2.9469194260564901E-3</v>
      </c>
      <c r="M64">
        <v>0.99801251615245201</v>
      </c>
      <c r="N64">
        <f t="shared" si="12"/>
        <v>1991</v>
      </c>
      <c r="O64" t="str">
        <f t="shared" si="11"/>
        <v>Power Law</v>
      </c>
      <c r="S64">
        <f t="shared" si="15"/>
        <v>1989</v>
      </c>
      <c r="T64">
        <f t="shared" ref="T64:AA64" si="24">4/5*(T17+1)</f>
        <v>6.1501524961070482</v>
      </c>
      <c r="U64">
        <f t="shared" si="24"/>
        <v>4.5530957866994797</v>
      </c>
      <c r="V64">
        <f t="shared" si="24"/>
        <v>6.1501524961070482</v>
      </c>
      <c r="W64">
        <f t="shared" si="24"/>
        <v>2.2361880502056479</v>
      </c>
      <c r="X64">
        <f t="shared" si="24"/>
        <v>6.1501524961070482</v>
      </c>
      <c r="Y64">
        <f t="shared" si="24"/>
        <v>4.627882889689328</v>
      </c>
      <c r="Z64">
        <f t="shared" si="24"/>
        <v>6.1501524961070482</v>
      </c>
      <c r="AA64">
        <f t="shared" si="24"/>
        <v>2.3138318698937601</v>
      </c>
      <c r="AH64" s="105">
        <v>1989</v>
      </c>
      <c r="AI64" s="105">
        <v>6.1501524961070482</v>
      </c>
      <c r="AJ64">
        <v>4.5530957866994797</v>
      </c>
      <c r="AK64">
        <v>2.2361880502056479</v>
      </c>
      <c r="AL64">
        <v>4.627882889689328</v>
      </c>
      <c r="AM64">
        <v>2.3138318698937601</v>
      </c>
      <c r="AN64" s="105">
        <v>6.68769062013381</v>
      </c>
      <c r="AO64" s="105">
        <v>4.6913697333743496</v>
      </c>
      <c r="AP64">
        <v>1.7952350627570599</v>
      </c>
      <c r="AQ64">
        <v>4.78485361211166</v>
      </c>
      <c r="AR64">
        <v>1.8922898373671999</v>
      </c>
      <c r="AS64">
        <v>4.4423378075562203</v>
      </c>
      <c r="AT64">
        <v>3.46038370686562</v>
      </c>
      <c r="AU64">
        <v>1.5300426488969401</v>
      </c>
      <c r="AV64">
        <v>3.5250729694895599</v>
      </c>
      <c r="AW64">
        <v>1.59473191152087</v>
      </c>
      <c r="AX64">
        <v>2.9898849720391301</v>
      </c>
      <c r="AY64">
        <v>3.0651092162465101</v>
      </c>
      <c r="AZ64">
        <v>3.05457423466307</v>
      </c>
    </row>
    <row r="65" spans="1:52" ht="17">
      <c r="A65" t="s">
        <v>442</v>
      </c>
      <c r="B65" t="s">
        <v>642</v>
      </c>
      <c r="C65" t="s">
        <v>417</v>
      </c>
      <c r="D65" t="s">
        <v>417</v>
      </c>
      <c r="L65" s="105">
        <v>6.5939205245052902E-4</v>
      </c>
      <c r="M65">
        <v>0.99918778090460703</v>
      </c>
      <c r="N65">
        <f t="shared" si="12"/>
        <v>1992</v>
      </c>
      <c r="O65" t="str">
        <f t="shared" si="11"/>
        <v>Power Law</v>
      </c>
      <c r="S65">
        <f t="shared" si="15"/>
        <v>1990</v>
      </c>
      <c r="T65">
        <f t="shared" ref="T65:AA65" si="25">4/5*(T18+1)</f>
        <v>6.1117004367666885</v>
      </c>
      <c r="U65">
        <f t="shared" si="25"/>
        <v>4.5132066184264241</v>
      </c>
      <c r="V65">
        <f t="shared" si="25"/>
        <v>6.1117004367666885</v>
      </c>
      <c r="W65">
        <f t="shared" si="25"/>
        <v>2.2419025991218882</v>
      </c>
      <c r="X65">
        <f t="shared" si="25"/>
        <v>6.1117004367666885</v>
      </c>
      <c r="Y65">
        <f t="shared" si="25"/>
        <v>4.5902717164584557</v>
      </c>
      <c r="Z65">
        <f t="shared" si="25"/>
        <v>6.1117004367666885</v>
      </c>
      <c r="AA65">
        <f t="shared" si="25"/>
        <v>2.32164157595972</v>
      </c>
      <c r="AH65" s="105">
        <v>1990</v>
      </c>
      <c r="AI65" s="105">
        <v>6.1117004367666885</v>
      </c>
      <c r="AJ65">
        <v>4.5132066184264241</v>
      </c>
      <c r="AK65">
        <v>2.2419025991218882</v>
      </c>
      <c r="AL65">
        <v>4.5902717164584557</v>
      </c>
      <c r="AM65">
        <v>2.32164157595972</v>
      </c>
      <c r="AN65" s="105">
        <v>6.63962554595836</v>
      </c>
      <c r="AO65" s="105">
        <v>4.6415082730330299</v>
      </c>
      <c r="AP65">
        <v>1.8023782489023601</v>
      </c>
      <c r="AQ65">
        <v>4.7378396455730698</v>
      </c>
      <c r="AR65">
        <v>1.9020519699496501</v>
      </c>
      <c r="AS65">
        <v>4.1647779646173797</v>
      </c>
      <c r="AT65">
        <v>3.3653376350726201</v>
      </c>
      <c r="AU65">
        <v>1.52118389617488</v>
      </c>
      <c r="AV65">
        <v>3.4300805893497799</v>
      </c>
      <c r="AW65">
        <v>1.5859268504520401</v>
      </c>
      <c r="AX65">
        <v>2.8936760080384398</v>
      </c>
      <c r="AY65">
        <v>2.9697678458371199</v>
      </c>
      <c r="AZ65">
        <v>2.9584189623156001</v>
      </c>
    </row>
    <row r="66" spans="1:52" ht="17">
      <c r="A66" t="s">
        <v>443</v>
      </c>
      <c r="B66" t="s">
        <v>643</v>
      </c>
      <c r="C66" t="s">
        <v>418</v>
      </c>
      <c r="D66" t="s">
        <v>418</v>
      </c>
      <c r="L66" s="105">
        <v>4.1419779594079097E-3</v>
      </c>
      <c r="M66">
        <v>0.99790717452299504</v>
      </c>
      <c r="N66">
        <f t="shared" si="12"/>
        <v>1993</v>
      </c>
      <c r="O66" t="str">
        <f t="shared" si="11"/>
        <v>Power Law</v>
      </c>
      <c r="S66">
        <f t="shared" si="15"/>
        <v>1991</v>
      </c>
      <c r="T66">
        <f t="shared" ref="T66:AA66" si="26">4/5*(T19+1)</f>
        <v>6.0236809007288006</v>
      </c>
      <c r="U66">
        <f t="shared" si="26"/>
        <v>4.4789409285983517</v>
      </c>
      <c r="V66">
        <f t="shared" si="26"/>
        <v>6.0236809007288006</v>
      </c>
      <c r="W66">
        <f t="shared" si="26"/>
        <v>2.2476960931710321</v>
      </c>
      <c r="X66">
        <f t="shared" si="26"/>
        <v>6.0236809007288006</v>
      </c>
      <c r="Y66">
        <f t="shared" si="26"/>
        <v>4.5615180078782727</v>
      </c>
      <c r="Z66">
        <f t="shared" si="26"/>
        <v>6.0236809007288006</v>
      </c>
      <c r="AA66">
        <f t="shared" si="26"/>
        <v>2.3328183897438879</v>
      </c>
      <c r="AH66" s="105">
        <v>1991</v>
      </c>
      <c r="AI66" s="105">
        <v>6.0236809007288006</v>
      </c>
      <c r="AJ66">
        <v>4.4789409285983517</v>
      </c>
      <c r="AK66">
        <v>2.2476960931710321</v>
      </c>
      <c r="AL66">
        <v>4.5615180078782727</v>
      </c>
      <c r="AM66">
        <v>2.3328183897438879</v>
      </c>
      <c r="AN66" s="105">
        <v>6.5296011259110003</v>
      </c>
      <c r="AO66" s="105">
        <v>4.5986761607479396</v>
      </c>
      <c r="AP66">
        <v>1.80962011646379</v>
      </c>
      <c r="AQ66">
        <v>4.7018975098478402</v>
      </c>
      <c r="AR66">
        <v>1.91602298717986</v>
      </c>
      <c r="AS66">
        <v>3.9736579339289899</v>
      </c>
      <c r="AT66">
        <v>3.2809425213339001</v>
      </c>
      <c r="AU66">
        <v>1.51316008089646</v>
      </c>
      <c r="AV66">
        <v>3.3483836639561502</v>
      </c>
      <c r="AW66">
        <v>1.5806012235186999</v>
      </c>
      <c r="AX66">
        <v>2.81033913168163</v>
      </c>
      <c r="AY66">
        <v>2.8900537088934799</v>
      </c>
      <c r="AZ66">
        <v>2.8777802743038801</v>
      </c>
    </row>
    <row r="67" spans="1:52" ht="17">
      <c r="A67" t="s">
        <v>444</v>
      </c>
      <c r="B67" t="s">
        <v>644</v>
      </c>
      <c r="C67" t="s">
        <v>419</v>
      </c>
      <c r="D67" t="s">
        <v>419</v>
      </c>
      <c r="L67" s="105">
        <v>4.3744937171804896E-3</v>
      </c>
      <c r="M67">
        <v>0.99780806618944995</v>
      </c>
      <c r="N67">
        <f t="shared" si="12"/>
        <v>1994</v>
      </c>
      <c r="O67" t="str">
        <f t="shared" si="11"/>
        <v>Power Law</v>
      </c>
      <c r="S67">
        <f t="shared" si="15"/>
        <v>1992</v>
      </c>
      <c r="T67">
        <f t="shared" ref="T67:AA67" si="27">4/5*(T20+1)</f>
        <v>5.9833534236638082</v>
      </c>
      <c r="U67">
        <f t="shared" si="27"/>
        <v>4.4455603000078643</v>
      </c>
      <c r="V67">
        <f t="shared" si="27"/>
        <v>5.9833534236638082</v>
      </c>
      <c r="W67">
        <f t="shared" si="27"/>
        <v>2.2517067414116561</v>
      </c>
      <c r="X67">
        <f t="shared" si="27"/>
        <v>5.9833534236638082</v>
      </c>
      <c r="Y67">
        <f t="shared" si="27"/>
        <v>4.5341317762133526</v>
      </c>
      <c r="Z67">
        <f t="shared" si="27"/>
        <v>5.9833534236638082</v>
      </c>
      <c r="AA67">
        <f t="shared" si="27"/>
        <v>2.3427245026919841</v>
      </c>
      <c r="AH67" s="105">
        <v>1992</v>
      </c>
      <c r="AI67" s="105">
        <v>5.9833534236638082</v>
      </c>
      <c r="AJ67">
        <v>4.4455603000078643</v>
      </c>
      <c r="AK67">
        <v>2.2517067414116561</v>
      </c>
      <c r="AL67">
        <v>4.5341317762133526</v>
      </c>
      <c r="AM67">
        <v>2.3427245026919841</v>
      </c>
      <c r="AN67" s="105">
        <v>6.47919177957976</v>
      </c>
      <c r="AO67" s="105">
        <v>4.5569503750098299</v>
      </c>
      <c r="AP67">
        <v>1.8146334267645701</v>
      </c>
      <c r="AQ67">
        <v>4.6676647202666901</v>
      </c>
      <c r="AR67">
        <v>1.92840562836498</v>
      </c>
      <c r="AS67">
        <v>3.80702636050487</v>
      </c>
      <c r="AT67">
        <v>3.2055221290515101</v>
      </c>
      <c r="AU67">
        <v>1.50512148339695</v>
      </c>
      <c r="AV67">
        <v>3.2760677037279402</v>
      </c>
      <c r="AW67">
        <v>1.57566705807339</v>
      </c>
      <c r="AX67">
        <v>2.7376093234964398</v>
      </c>
      <c r="AY67">
        <v>2.8211577583748699</v>
      </c>
      <c r="AZ67">
        <v>2.8081548981728699</v>
      </c>
    </row>
    <row r="68" spans="1:52" ht="17">
      <c r="A68" t="s">
        <v>445</v>
      </c>
      <c r="B68" t="s">
        <v>645</v>
      </c>
      <c r="C68" t="s">
        <v>420</v>
      </c>
      <c r="D68" t="s">
        <v>420</v>
      </c>
      <c r="L68" s="105">
        <v>2.5792680117868601E-3</v>
      </c>
      <c r="M68">
        <v>0.99750904296227305</v>
      </c>
      <c r="N68">
        <f t="shared" si="12"/>
        <v>1995</v>
      </c>
      <c r="O68" t="str">
        <f t="shared" si="11"/>
        <v>Power Law</v>
      </c>
      <c r="S68">
        <f t="shared" si="15"/>
        <v>1993</v>
      </c>
      <c r="T68">
        <f t="shared" ref="T68:AA68" si="28">4/5*(T21+1)</f>
        <v>5.8555715678031923</v>
      </c>
      <c r="U68">
        <f t="shared" si="28"/>
        <v>4.4182094545129118</v>
      </c>
      <c r="V68">
        <f t="shared" si="28"/>
        <v>5.8555715678031923</v>
      </c>
      <c r="W68">
        <f t="shared" si="28"/>
        <v>2.2540967037723041</v>
      </c>
      <c r="X68">
        <f t="shared" si="28"/>
        <v>5.8555715678031923</v>
      </c>
      <c r="Y68">
        <f t="shared" si="28"/>
        <v>4.5135822297270405</v>
      </c>
      <c r="Z68">
        <f t="shared" si="28"/>
        <v>5.8555715678031923</v>
      </c>
      <c r="AA68">
        <f t="shared" si="28"/>
        <v>2.3518501406710479</v>
      </c>
      <c r="AH68" s="105">
        <v>1993</v>
      </c>
      <c r="AI68" s="105">
        <v>5.8555715678031923</v>
      </c>
      <c r="AJ68">
        <v>4.4182094545129118</v>
      </c>
      <c r="AK68">
        <v>2.2540967037723041</v>
      </c>
      <c r="AL68">
        <v>4.5135822297270405</v>
      </c>
      <c r="AM68">
        <v>2.3518501406710479</v>
      </c>
      <c r="AN68" s="105">
        <v>6.3194644597539904</v>
      </c>
      <c r="AO68" s="105">
        <v>4.5227618181411398</v>
      </c>
      <c r="AP68">
        <v>1.8176208797153799</v>
      </c>
      <c r="AQ68">
        <v>4.6419777871588002</v>
      </c>
      <c r="AR68">
        <v>1.9398126758388099</v>
      </c>
      <c r="AS68">
        <v>3.6021227694936901</v>
      </c>
      <c r="AT68">
        <v>3.1442735237207402</v>
      </c>
      <c r="AU68">
        <v>1.4976784963963501</v>
      </c>
      <c r="AV68">
        <v>3.2186505741060598</v>
      </c>
      <c r="AW68">
        <v>1.5720555467816599</v>
      </c>
      <c r="AX68">
        <v>2.6780269562689898</v>
      </c>
      <c r="AY68">
        <v>2.7659883029402499</v>
      </c>
      <c r="AZ68">
        <v>2.7524040066543098</v>
      </c>
    </row>
    <row r="69" spans="1:52" ht="17">
      <c r="A69" t="s">
        <v>446</v>
      </c>
      <c r="B69" t="s">
        <v>646</v>
      </c>
      <c r="C69" t="s">
        <v>421</v>
      </c>
      <c r="D69" t="s">
        <v>421</v>
      </c>
      <c r="L69" s="105">
        <v>1.16298233634539E-3</v>
      </c>
      <c r="M69">
        <v>0.99865504771066205</v>
      </c>
      <c r="N69">
        <f t="shared" si="12"/>
        <v>1996</v>
      </c>
      <c r="O69" t="str">
        <f t="shared" si="11"/>
        <v>Power Law</v>
      </c>
      <c r="S69">
        <f t="shared" si="15"/>
        <v>1994</v>
      </c>
      <c r="T69">
        <f t="shared" ref="T69:AA69" si="29">4/5*(T22+1)</f>
        <v>5.7508939981408638</v>
      </c>
      <c r="U69">
        <f t="shared" si="29"/>
        <v>4.3952590101837208</v>
      </c>
      <c r="V69">
        <f t="shared" si="29"/>
        <v>5.7508939981408638</v>
      </c>
      <c r="W69">
        <f t="shared" si="29"/>
        <v>2.25509271005496</v>
      </c>
      <c r="X69">
        <f t="shared" si="29"/>
        <v>5.7508939981408638</v>
      </c>
      <c r="Y69">
        <f t="shared" si="29"/>
        <v>4.498294775671968</v>
      </c>
      <c r="Z69">
        <f t="shared" si="29"/>
        <v>5.7508939981408638</v>
      </c>
      <c r="AA69">
        <f t="shared" si="29"/>
        <v>2.3604494533842719</v>
      </c>
      <c r="AH69" s="105">
        <v>1994</v>
      </c>
      <c r="AI69" s="105">
        <v>5.7508939981408638</v>
      </c>
      <c r="AJ69">
        <v>4.3952590101837208</v>
      </c>
      <c r="AK69">
        <v>2.25509271005496</v>
      </c>
      <c r="AL69">
        <v>4.498294775671968</v>
      </c>
      <c r="AM69">
        <v>2.3604494533842719</v>
      </c>
      <c r="AN69" s="105">
        <v>6.1886174976760797</v>
      </c>
      <c r="AO69" s="105">
        <v>4.4940737627296503</v>
      </c>
      <c r="AP69">
        <v>1.8188658875687</v>
      </c>
      <c r="AQ69">
        <v>4.6228684695899602</v>
      </c>
      <c r="AR69">
        <v>1.95056181673034</v>
      </c>
      <c r="AS69">
        <v>3.4548384894660802</v>
      </c>
      <c r="AT69">
        <v>3.0948850214917498</v>
      </c>
      <c r="AU69">
        <v>1.49095411229615</v>
      </c>
      <c r="AV69">
        <v>3.1738438094643899</v>
      </c>
      <c r="AW69">
        <v>1.5699129002687999</v>
      </c>
      <c r="AX69">
        <v>2.6297542043278099</v>
      </c>
      <c r="AY69">
        <v>2.7226819503071198</v>
      </c>
      <c r="AZ69">
        <v>2.7087129923004598</v>
      </c>
    </row>
    <row r="70" spans="1:52" ht="17">
      <c r="A70" t="s">
        <v>447</v>
      </c>
      <c r="B70" t="s">
        <v>647</v>
      </c>
      <c r="C70" t="s">
        <v>422</v>
      </c>
      <c r="D70" t="s">
        <v>422</v>
      </c>
      <c r="L70" s="105">
        <v>2.09678668879775E-3</v>
      </c>
      <c r="M70">
        <v>0.99824669677646505</v>
      </c>
      <c r="N70">
        <f t="shared" si="12"/>
        <v>1997</v>
      </c>
      <c r="O70" t="str">
        <f t="shared" si="11"/>
        <v>Power Law</v>
      </c>
      <c r="S70">
        <f t="shared" si="15"/>
        <v>1995</v>
      </c>
      <c r="T70">
        <f t="shared" ref="T70:AA70" si="30">4/5*(T23+1)</f>
        <v>5.5569856013715286</v>
      </c>
      <c r="U70">
        <f t="shared" si="30"/>
        <v>4.3779373420553362</v>
      </c>
      <c r="V70">
        <f t="shared" si="30"/>
        <v>5.5569856013715286</v>
      </c>
      <c r="W70">
        <f t="shared" si="30"/>
        <v>2.2550886586315442</v>
      </c>
      <c r="X70">
        <f t="shared" si="30"/>
        <v>5.5569856013715286</v>
      </c>
      <c r="Y70">
        <f t="shared" si="30"/>
        <v>4.4898308293572242</v>
      </c>
      <c r="Z70">
        <f t="shared" si="30"/>
        <v>5.5569856013715286</v>
      </c>
      <c r="AA70">
        <f t="shared" si="30"/>
        <v>2.3693049677287519</v>
      </c>
      <c r="AH70" s="105">
        <v>1995</v>
      </c>
      <c r="AI70" s="105">
        <v>5.5569856013715286</v>
      </c>
      <c r="AJ70">
        <v>4.3779373420553362</v>
      </c>
      <c r="AK70">
        <v>2.2550886586315442</v>
      </c>
      <c r="AL70">
        <v>4.4898308293572242</v>
      </c>
      <c r="AM70">
        <v>2.3693049677287519</v>
      </c>
      <c r="AN70" s="105">
        <v>5.9462320017144101</v>
      </c>
      <c r="AO70" s="105">
        <v>4.4724216775691703</v>
      </c>
      <c r="AP70">
        <v>1.8188608232894301</v>
      </c>
      <c r="AQ70">
        <v>4.6122885366965303</v>
      </c>
      <c r="AR70">
        <v>1.9616312096609401</v>
      </c>
      <c r="AS70">
        <v>3.3699123996655</v>
      </c>
      <c r="AT70">
        <v>3.05547459290357</v>
      </c>
      <c r="AU70">
        <v>1.4847186700475199</v>
      </c>
      <c r="AV70">
        <v>3.13998647799556</v>
      </c>
      <c r="AW70">
        <v>1.56923055513952</v>
      </c>
      <c r="AX70">
        <v>2.5900730195882802</v>
      </c>
      <c r="AY70">
        <v>2.6889083088269898</v>
      </c>
      <c r="AZ70">
        <v>2.6745849046802799</v>
      </c>
    </row>
    <row r="71" spans="1:52" ht="17">
      <c r="A71" t="s">
        <v>448</v>
      </c>
      <c r="B71" t="s">
        <v>648</v>
      </c>
      <c r="C71" t="s">
        <v>423</v>
      </c>
      <c r="D71" t="s">
        <v>423</v>
      </c>
      <c r="L71" s="105">
        <v>3.9933739357542802E-3</v>
      </c>
      <c r="M71">
        <v>0.99410700303170096</v>
      </c>
      <c r="N71">
        <f t="shared" si="12"/>
        <v>1998</v>
      </c>
      <c r="O71" t="str">
        <f t="shared" si="11"/>
        <v>Power Law</v>
      </c>
      <c r="S71">
        <f t="shared" si="15"/>
        <v>1996</v>
      </c>
      <c r="T71">
        <f t="shared" ref="T71:AA71" si="31">4/5*(T24+1)</f>
        <v>5.3753037869645608</v>
      </c>
      <c r="U71">
        <f t="shared" si="31"/>
        <v>4.372167739757888</v>
      </c>
      <c r="V71">
        <f t="shared" si="31"/>
        <v>5.3753037869645608</v>
      </c>
      <c r="W71">
        <f t="shared" si="31"/>
        <v>2.2516909076809122</v>
      </c>
      <c r="X71">
        <f t="shared" si="31"/>
        <v>5.3753037869645608</v>
      </c>
      <c r="Y71">
        <f t="shared" si="31"/>
        <v>4.493180499331392</v>
      </c>
      <c r="Z71">
        <f t="shared" si="31"/>
        <v>5.3753037869645608</v>
      </c>
      <c r="AA71">
        <f t="shared" si="31"/>
        <v>2.3751195733345685</v>
      </c>
      <c r="AH71" s="105">
        <v>1996</v>
      </c>
      <c r="AI71" s="105">
        <v>5.3753037869645608</v>
      </c>
      <c r="AJ71">
        <v>4.372167739757888</v>
      </c>
      <c r="AK71">
        <v>2.2516909076809122</v>
      </c>
      <c r="AL71">
        <v>4.493180499331392</v>
      </c>
      <c r="AM71">
        <v>2.3751195733345685</v>
      </c>
      <c r="AN71" s="105">
        <v>5.7191297337057003</v>
      </c>
      <c r="AO71" s="105">
        <v>4.46520967469736</v>
      </c>
      <c r="AP71">
        <v>1.8146136346011399</v>
      </c>
      <c r="AQ71">
        <v>4.6164756241642397</v>
      </c>
      <c r="AR71">
        <v>1.96889946666821</v>
      </c>
      <c r="AS71">
        <v>3.2681770706294802</v>
      </c>
      <c r="AT71">
        <v>3.03395543957875</v>
      </c>
      <c r="AU71">
        <v>1.4781493729947901</v>
      </c>
      <c r="AV71">
        <v>3.1245157625728202</v>
      </c>
      <c r="AW71">
        <v>1.56870969598885</v>
      </c>
      <c r="AX71">
        <v>2.5612020792294299</v>
      </c>
      <c r="AY71">
        <v>2.6663651623374101</v>
      </c>
      <c r="AZ71">
        <v>2.6517624022234898</v>
      </c>
    </row>
    <row r="72" spans="1:52" ht="17">
      <c r="A72" t="s">
        <v>449</v>
      </c>
      <c r="B72" t="s">
        <v>649</v>
      </c>
      <c r="C72" t="s">
        <v>424</v>
      </c>
      <c r="D72" t="s">
        <v>424</v>
      </c>
      <c r="L72" s="105">
        <v>1.2732016235620801E-3</v>
      </c>
      <c r="M72">
        <v>0.99775683295818596</v>
      </c>
      <c r="N72">
        <f t="shared" si="12"/>
        <v>1999</v>
      </c>
      <c r="O72" t="str">
        <f t="shared" si="11"/>
        <v>Power Law</v>
      </c>
      <c r="S72">
        <f t="shared" si="15"/>
        <v>1997</v>
      </c>
      <c r="T72">
        <f t="shared" ref="T72:AA72" si="32">4/5*(T25+1)</f>
        <v>5.3601915884143922</v>
      </c>
      <c r="U72">
        <f t="shared" si="32"/>
        <v>4.3674457218113361</v>
      </c>
      <c r="V72">
        <f t="shared" si="32"/>
        <v>5.3601915884143922</v>
      </c>
      <c r="W72">
        <f t="shared" si="32"/>
        <v>2.249650882235664</v>
      </c>
      <c r="X72">
        <f t="shared" si="32"/>
        <v>5.3601915884143922</v>
      </c>
      <c r="Y72">
        <f t="shared" si="32"/>
        <v>4.4996932034882162</v>
      </c>
      <c r="Z72">
        <f t="shared" si="32"/>
        <v>5.3601915884143922</v>
      </c>
      <c r="AA72">
        <f t="shared" si="32"/>
        <v>2.3843532180147919</v>
      </c>
      <c r="AH72" s="105">
        <v>1997</v>
      </c>
      <c r="AI72" s="105">
        <v>5.3601915884143922</v>
      </c>
      <c r="AJ72">
        <v>4.3674457218113361</v>
      </c>
      <c r="AK72">
        <v>2.249650882235664</v>
      </c>
      <c r="AL72">
        <v>4.4996932034882162</v>
      </c>
      <c r="AM72">
        <v>2.3843532180147919</v>
      </c>
      <c r="AN72" s="105">
        <v>5.7002394855179901</v>
      </c>
      <c r="AO72" s="105">
        <v>4.4593071522641701</v>
      </c>
      <c r="AP72">
        <v>1.81206360279458</v>
      </c>
      <c r="AQ72">
        <v>4.6246165043602696</v>
      </c>
      <c r="AR72">
        <v>1.9804415225184899</v>
      </c>
      <c r="AS72">
        <v>3.8529662703093202</v>
      </c>
      <c r="AT72">
        <v>3.0140184744485898</v>
      </c>
      <c r="AU72">
        <v>1.4727857419035799</v>
      </c>
      <c r="AV72">
        <v>3.1120485787691101</v>
      </c>
      <c r="AW72">
        <v>1.5708158462241</v>
      </c>
      <c r="AX72">
        <v>2.5353715320140999</v>
      </c>
      <c r="AY72">
        <v>2.6481454627748202</v>
      </c>
      <c r="AZ72">
        <v>2.6334016363346202</v>
      </c>
    </row>
    <row r="73" spans="1:52" ht="17">
      <c r="A73" t="s">
        <v>450</v>
      </c>
      <c r="B73" t="s">
        <v>650</v>
      </c>
      <c r="C73" t="s">
        <v>425</v>
      </c>
      <c r="D73" t="s">
        <v>425</v>
      </c>
      <c r="L73" s="105">
        <v>8.4753436013987305E-4</v>
      </c>
      <c r="M73">
        <v>0.99838454441059599</v>
      </c>
      <c r="N73">
        <f t="shared" si="12"/>
        <v>2000</v>
      </c>
      <c r="O73" t="str">
        <f t="shared" si="11"/>
        <v>Power Law</v>
      </c>
      <c r="S73">
        <f t="shared" si="15"/>
        <v>1998</v>
      </c>
      <c r="T73">
        <f t="shared" ref="T73:AA73" si="33">4/5*(T26+1)</f>
        <v>5.380550548807232</v>
      </c>
      <c r="U73">
        <f t="shared" si="33"/>
        <v>4.3581153783506403</v>
      </c>
      <c r="V73">
        <f t="shared" si="33"/>
        <v>5.380550548807232</v>
      </c>
      <c r="W73">
        <f t="shared" si="33"/>
        <v>2.2493123430405602</v>
      </c>
      <c r="X73">
        <f t="shared" si="33"/>
        <v>5.380550548807232</v>
      </c>
      <c r="Y73">
        <f t="shared" si="33"/>
        <v>4.5027397827244799</v>
      </c>
      <c r="Z73">
        <f t="shared" si="33"/>
        <v>5.380550548807232</v>
      </c>
      <c r="AA73">
        <f t="shared" si="33"/>
        <v>2.3964116862587761</v>
      </c>
      <c r="AH73" s="105">
        <v>1998</v>
      </c>
      <c r="AI73" s="105">
        <v>5.380550548807232</v>
      </c>
      <c r="AJ73">
        <v>4.3581153783506403</v>
      </c>
      <c r="AK73">
        <v>2.2493123430405602</v>
      </c>
      <c r="AL73">
        <v>4.5027397827244799</v>
      </c>
      <c r="AM73">
        <v>2.3964116862587761</v>
      </c>
      <c r="AN73" s="105">
        <v>5.7256881860090401</v>
      </c>
      <c r="AO73" s="105">
        <v>4.4476442229383002</v>
      </c>
      <c r="AP73">
        <v>1.8116404288007</v>
      </c>
      <c r="AQ73">
        <v>4.6284247284055997</v>
      </c>
      <c r="AR73">
        <v>1.99551460782347</v>
      </c>
      <c r="AS73">
        <v>3.6812620110095802</v>
      </c>
      <c r="AT73">
        <v>2.9883637701108601</v>
      </c>
      <c r="AU73">
        <v>1.4680983067357101</v>
      </c>
      <c r="AV73">
        <v>3.0944097343072898</v>
      </c>
      <c r="AW73">
        <v>1.57414427093214</v>
      </c>
      <c r="AX73">
        <v>2.5083062680572699</v>
      </c>
      <c r="AY73">
        <v>2.6292268050016201</v>
      </c>
      <c r="AZ73">
        <v>2.6143522322537001</v>
      </c>
    </row>
    <row r="74" spans="1:52" ht="17">
      <c r="A74" t="s">
        <v>451</v>
      </c>
      <c r="B74" t="s">
        <v>651</v>
      </c>
      <c r="C74" t="s">
        <v>426</v>
      </c>
      <c r="D74" t="s">
        <v>426</v>
      </c>
      <c r="L74" s="105">
        <v>2.8533628727335902E-2</v>
      </c>
      <c r="M74">
        <v>0.99562253604086304</v>
      </c>
      <c r="N74">
        <f t="shared" si="12"/>
        <v>2001</v>
      </c>
      <c r="O74" t="str">
        <f t="shared" si="11"/>
        <v>Power Law</v>
      </c>
      <c r="S74">
        <f t="shared" si="15"/>
        <v>1999</v>
      </c>
      <c r="T74">
        <f t="shared" ref="T74:AA74" si="34">4/5*(T27+1)</f>
        <v>5.1800308697903041</v>
      </c>
      <c r="U74">
        <f t="shared" si="34"/>
        <v>4.3525232842122481</v>
      </c>
      <c r="V74">
        <f t="shared" si="34"/>
        <v>5.1800308697903041</v>
      </c>
      <c r="W74">
        <f t="shared" si="34"/>
        <v>2.2485896496125841</v>
      </c>
      <c r="X74">
        <f t="shared" si="34"/>
        <v>5.1800308697903041</v>
      </c>
      <c r="Y74">
        <f t="shared" si="34"/>
        <v>4.5108977801288166</v>
      </c>
      <c r="Z74">
        <f t="shared" si="34"/>
        <v>5.1800308697903041</v>
      </c>
      <c r="AA74">
        <f t="shared" si="34"/>
        <v>2.4094892944784161</v>
      </c>
      <c r="AH74" s="105">
        <v>1999</v>
      </c>
      <c r="AI74" s="105">
        <v>5.1800308697903041</v>
      </c>
      <c r="AJ74">
        <v>4.3525232842122481</v>
      </c>
      <c r="AK74">
        <v>2.2485896496125841</v>
      </c>
      <c r="AL74">
        <v>4.5108977801288166</v>
      </c>
      <c r="AM74">
        <v>2.4094892944784161</v>
      </c>
      <c r="AN74" s="105">
        <v>5.4750385872378802</v>
      </c>
      <c r="AO74" s="105">
        <v>4.4406541052653097</v>
      </c>
      <c r="AP74">
        <v>1.8107370620157299</v>
      </c>
      <c r="AQ74">
        <v>4.6386222251610203</v>
      </c>
      <c r="AR74">
        <v>2.01186161809802</v>
      </c>
      <c r="AS74">
        <v>3.3476113332686399</v>
      </c>
      <c r="AT74">
        <v>2.9692722629811801</v>
      </c>
      <c r="AU74">
        <v>1.46402862942694</v>
      </c>
      <c r="AV74">
        <v>3.0843867143557402</v>
      </c>
      <c r="AW74">
        <v>1.5791430808014999</v>
      </c>
      <c r="AX74">
        <v>2.4868576635839101</v>
      </c>
      <c r="AY74">
        <v>2.6168753037907</v>
      </c>
      <c r="AZ74">
        <v>2.6019721149584698</v>
      </c>
    </row>
    <row r="75" spans="1:52" ht="17">
      <c r="A75" t="s">
        <v>452</v>
      </c>
      <c r="B75" t="s">
        <v>652</v>
      </c>
      <c r="C75" t="s">
        <v>427</v>
      </c>
      <c r="D75" t="s">
        <v>427</v>
      </c>
      <c r="L75" s="105">
        <v>3.1334647919423601E-3</v>
      </c>
      <c r="M75">
        <v>0.99837369060951098</v>
      </c>
      <c r="N75">
        <f t="shared" si="12"/>
        <v>2002</v>
      </c>
      <c r="O75" t="str">
        <f t="shared" si="11"/>
        <v>Power Law</v>
      </c>
      <c r="S75">
        <f t="shared" si="15"/>
        <v>2000</v>
      </c>
      <c r="T75">
        <f t="shared" ref="T75:AA75" si="35">4/5*(T28+1)</f>
        <v>5.2470379977664878</v>
      </c>
      <c r="U75">
        <f t="shared" si="35"/>
        <v>4.3496677419644723</v>
      </c>
      <c r="V75">
        <f t="shared" si="35"/>
        <v>5.2470379977664878</v>
      </c>
      <c r="W75">
        <f t="shared" si="35"/>
        <v>2.2487401008096479</v>
      </c>
      <c r="X75">
        <f t="shared" si="35"/>
        <v>5.2470379977664878</v>
      </c>
      <c r="Y75">
        <f t="shared" si="35"/>
        <v>4.5274977742285847</v>
      </c>
      <c r="Z75">
        <f t="shared" si="35"/>
        <v>5.2470379977664878</v>
      </c>
      <c r="AA75">
        <f t="shared" si="35"/>
        <v>2.429117982689192</v>
      </c>
      <c r="AH75" s="105">
        <v>2000</v>
      </c>
      <c r="AI75" s="105">
        <v>5.2470379977664878</v>
      </c>
      <c r="AJ75">
        <v>4.3496677419644723</v>
      </c>
      <c r="AK75">
        <v>2.2487401008096479</v>
      </c>
      <c r="AL75">
        <v>4.5274977742285847</v>
      </c>
      <c r="AM75">
        <v>2.429117982689192</v>
      </c>
      <c r="AN75" s="105">
        <v>5.5587974972081096</v>
      </c>
      <c r="AO75" s="105">
        <v>4.4370846774555899</v>
      </c>
      <c r="AP75">
        <v>1.81092512601206</v>
      </c>
      <c r="AQ75">
        <v>4.6593722177857302</v>
      </c>
      <c r="AR75">
        <v>2.03639747836149</v>
      </c>
      <c r="AS75">
        <v>3.1850656613581099</v>
      </c>
      <c r="AT75">
        <v>2.9529227062852601</v>
      </c>
      <c r="AU75">
        <v>1.4607608599444</v>
      </c>
      <c r="AV75">
        <v>3.0810342071251799</v>
      </c>
      <c r="AW75">
        <v>1.58887236078433</v>
      </c>
      <c r="AX75">
        <v>2.46776577611729</v>
      </c>
      <c r="AY75">
        <v>2.6109323048508801</v>
      </c>
      <c r="AZ75">
        <v>2.59587727695722</v>
      </c>
    </row>
    <row r="76" spans="1:52" ht="17">
      <c r="A76" t="s">
        <v>453</v>
      </c>
      <c r="B76" t="s">
        <v>653</v>
      </c>
      <c r="C76" t="s">
        <v>428</v>
      </c>
      <c r="D76" t="s">
        <v>428</v>
      </c>
      <c r="L76" s="105">
        <v>2.57663779828717</v>
      </c>
      <c r="M76" s="106">
        <v>4.7140069625584096E-13</v>
      </c>
      <c r="N76">
        <f t="shared" si="12"/>
        <v>2003</v>
      </c>
      <c r="O76" t="str">
        <f t="shared" si="11"/>
        <v>Power Law</v>
      </c>
      <c r="S76">
        <f t="shared" si="15"/>
        <v>2001</v>
      </c>
      <c r="T76">
        <f t="shared" ref="T76:AA76" si="36">4/5*(T29+1)</f>
        <v>5.3140247680380881</v>
      </c>
      <c r="U76">
        <f t="shared" si="36"/>
        <v>4.3486204298013522</v>
      </c>
      <c r="V76">
        <f t="shared" si="36"/>
        <v>5.3140247680380881</v>
      </c>
      <c r="W76">
        <f t="shared" si="36"/>
        <v>2.248173050700168</v>
      </c>
      <c r="X76">
        <f t="shared" si="36"/>
        <v>5.3140247680380881</v>
      </c>
      <c r="Y76">
        <f t="shared" si="36"/>
        <v>4.5444205867396565</v>
      </c>
      <c r="Z76">
        <f t="shared" si="36"/>
        <v>5.3140247680380881</v>
      </c>
      <c r="AA76">
        <f t="shared" si="36"/>
        <v>2.4465542859458402</v>
      </c>
      <c r="AH76" s="105">
        <v>2001</v>
      </c>
      <c r="AI76" s="105">
        <v>5.3140247680380881</v>
      </c>
      <c r="AJ76">
        <v>4.3486204298013522</v>
      </c>
      <c r="AK76">
        <v>2.248173050700168</v>
      </c>
      <c r="AL76">
        <v>4.5444205867396565</v>
      </c>
      <c r="AM76">
        <v>2.4465542859458402</v>
      </c>
      <c r="AN76" s="105">
        <v>5.6425309600476101</v>
      </c>
      <c r="AO76" s="105">
        <v>4.4357755372516898</v>
      </c>
      <c r="AP76">
        <v>1.8102163133752101</v>
      </c>
      <c r="AQ76">
        <v>4.6805257334245702</v>
      </c>
      <c r="AR76">
        <v>2.0581928574322998</v>
      </c>
      <c r="AS76">
        <v>3.0411941281159098</v>
      </c>
      <c r="AT76">
        <v>2.9416585912610902</v>
      </c>
      <c r="AU76">
        <v>1.4578772532105699</v>
      </c>
      <c r="AV76">
        <v>3.0817974862439699</v>
      </c>
      <c r="AW76">
        <v>1.5980161481934501</v>
      </c>
      <c r="AX76">
        <v>2.4520593488093398</v>
      </c>
      <c r="AY76">
        <v>2.6073673511768298</v>
      </c>
      <c r="AZ76">
        <v>2.59219824379222</v>
      </c>
    </row>
    <row r="77" spans="1:52" ht="17">
      <c r="A77" t="s">
        <v>454</v>
      </c>
      <c r="B77" t="s">
        <v>654</v>
      </c>
      <c r="C77" t="s">
        <v>474</v>
      </c>
      <c r="D77" t="s">
        <v>474</v>
      </c>
      <c r="L77" s="105">
        <v>2.6713926039018001</v>
      </c>
      <c r="M77" s="106">
        <v>6.3837823915946501E-14</v>
      </c>
      <c r="N77">
        <f t="shared" si="12"/>
        <v>2004</v>
      </c>
      <c r="O77" t="str">
        <f t="shared" si="11"/>
        <v>Power Law</v>
      </c>
      <c r="S77">
        <f t="shared" si="15"/>
        <v>2002</v>
      </c>
      <c r="T77">
        <f t="shared" ref="T77:AA77" si="37">4/5*(T30+1)</f>
        <v>5.3726720985744159</v>
      </c>
      <c r="U77">
        <f t="shared" si="37"/>
        <v>4.3496961949862483</v>
      </c>
      <c r="V77">
        <f t="shared" si="37"/>
        <v>5.3726720985744159</v>
      </c>
      <c r="W77">
        <f t="shared" si="37"/>
        <v>2.2476674569151682</v>
      </c>
      <c r="X77">
        <f t="shared" si="37"/>
        <v>5.3726720985744159</v>
      </c>
      <c r="Y77">
        <f t="shared" si="37"/>
        <v>4.5619953173937198</v>
      </c>
      <c r="Z77">
        <f t="shared" si="37"/>
        <v>5.3726720985744159</v>
      </c>
      <c r="AA77">
        <f t="shared" si="37"/>
        <v>2.4625797157098082</v>
      </c>
      <c r="AH77" s="105">
        <v>2002</v>
      </c>
      <c r="AI77" s="105">
        <v>5.3726720985744159</v>
      </c>
      <c r="AJ77">
        <v>4.3496961949862483</v>
      </c>
      <c r="AK77">
        <v>2.2476674569151682</v>
      </c>
      <c r="AL77">
        <v>4.5619953173937198</v>
      </c>
      <c r="AM77">
        <v>2.4625797157098082</v>
      </c>
      <c r="AN77" s="105">
        <v>5.7158401232180198</v>
      </c>
      <c r="AO77" s="105">
        <v>4.4371202437328101</v>
      </c>
      <c r="AP77">
        <v>1.80958432114396</v>
      </c>
      <c r="AQ77">
        <v>4.7024941467421497</v>
      </c>
      <c r="AR77">
        <v>2.0782246446372601</v>
      </c>
      <c r="AS77">
        <v>2.95290384511231</v>
      </c>
      <c r="AT77">
        <v>2.9343432915427301</v>
      </c>
      <c r="AU77">
        <v>1.4556180434474</v>
      </c>
      <c r="AV77">
        <v>3.0855287522593402</v>
      </c>
      <c r="AW77">
        <v>1.6068035041640101</v>
      </c>
      <c r="AX77">
        <v>2.4394952305764899</v>
      </c>
      <c r="AY77">
        <v>2.6060835003551999</v>
      </c>
      <c r="AZ77">
        <v>2.5906806912931</v>
      </c>
    </row>
    <row r="78" spans="1:52" ht="17">
      <c r="A78" t="s">
        <v>455</v>
      </c>
      <c r="B78" t="s">
        <v>655</v>
      </c>
      <c r="C78" t="s">
        <v>475</v>
      </c>
      <c r="D78" t="s">
        <v>475</v>
      </c>
      <c r="L78" s="105">
        <v>2.7793198413309002</v>
      </c>
      <c r="M78" s="106">
        <v>6.6613381477509298E-15</v>
      </c>
      <c r="N78">
        <f t="shared" si="12"/>
        <v>2005</v>
      </c>
      <c r="O78" t="str">
        <f t="shared" si="11"/>
        <v>Power Law</v>
      </c>
      <c r="S78">
        <f t="shared" si="15"/>
        <v>2003</v>
      </c>
      <c r="T78">
        <f t="shared" ref="T78:AA78" si="38">4/5*(T31+1)</f>
        <v>5.1954133026154166</v>
      </c>
      <c r="U78">
        <f t="shared" si="38"/>
        <v>4.3527277842587919</v>
      </c>
      <c r="V78">
        <f t="shared" si="38"/>
        <v>5.1954133026154166</v>
      </c>
      <c r="W78">
        <f t="shared" si="38"/>
        <v>2.2472516954853918</v>
      </c>
      <c r="X78">
        <f t="shared" si="38"/>
        <v>5.1954133026154166</v>
      </c>
      <c r="Y78">
        <f t="shared" si="38"/>
        <v>4.5803446528026566</v>
      </c>
      <c r="Z78">
        <f t="shared" si="38"/>
        <v>5.1954133026154166</v>
      </c>
      <c r="AA78">
        <f t="shared" si="38"/>
        <v>2.4775221733775363</v>
      </c>
      <c r="AH78" s="105">
        <v>2003</v>
      </c>
      <c r="AI78" s="105">
        <v>5.1954133026154166</v>
      </c>
      <c r="AJ78">
        <v>4.3527277842587919</v>
      </c>
      <c r="AK78">
        <v>2.2472516954853918</v>
      </c>
      <c r="AL78">
        <v>4.5803446528026566</v>
      </c>
      <c r="AM78">
        <v>2.4775221733775363</v>
      </c>
      <c r="AN78" s="105">
        <v>5.49426662826927</v>
      </c>
      <c r="AO78" s="105">
        <v>4.4409097303234901</v>
      </c>
      <c r="AP78">
        <v>1.8090646193567399</v>
      </c>
      <c r="AQ78">
        <v>4.7254308160033203</v>
      </c>
      <c r="AR78">
        <v>2.0969027167219201</v>
      </c>
      <c r="AS78">
        <v>2.8805208569245702</v>
      </c>
      <c r="AT78">
        <v>2.93012078682378</v>
      </c>
      <c r="AU78">
        <v>1.4538312719866999</v>
      </c>
      <c r="AV78">
        <v>3.0915787553570402</v>
      </c>
      <c r="AW78">
        <v>1.6152892405199499</v>
      </c>
      <c r="AX78">
        <v>2.4297492990461098</v>
      </c>
      <c r="AY78">
        <v>2.60682567506539</v>
      </c>
      <c r="AZ78">
        <v>2.59120726757937</v>
      </c>
    </row>
    <row r="79" spans="1:52" ht="17">
      <c r="A79" t="s">
        <v>456</v>
      </c>
      <c r="B79" t="s">
        <v>656</v>
      </c>
      <c r="C79" t="s">
        <v>476</v>
      </c>
      <c r="D79" t="s">
        <v>476</v>
      </c>
      <c r="L79" s="105">
        <v>4.53243348118348E-3</v>
      </c>
      <c r="M79">
        <v>0.99765306038572299</v>
      </c>
      <c r="N79">
        <f t="shared" si="12"/>
        <v>2006</v>
      </c>
      <c r="O79" t="str">
        <f t="shared" si="11"/>
        <v>Power Law</v>
      </c>
      <c r="S79">
        <f t="shared" si="15"/>
        <v>2004</v>
      </c>
      <c r="T79">
        <f t="shared" ref="T79:AA79" si="39">4/5*(T32+1)</f>
        <v>5.2412174412191597</v>
      </c>
      <c r="U79">
        <f t="shared" si="39"/>
        <v>4.3578602065080165</v>
      </c>
      <c r="V79">
        <f t="shared" si="39"/>
        <v>5.2412174412191597</v>
      </c>
      <c r="W79">
        <f t="shared" si="39"/>
        <v>2.2470057744540322</v>
      </c>
      <c r="X79">
        <f t="shared" si="39"/>
        <v>5.2412174412191597</v>
      </c>
      <c r="Y79">
        <f t="shared" si="39"/>
        <v>4.6003257531149684</v>
      </c>
      <c r="Z79">
        <f t="shared" si="39"/>
        <v>5.2412174412191597</v>
      </c>
      <c r="AA79">
        <f t="shared" si="39"/>
        <v>2.4921619071183603</v>
      </c>
      <c r="AH79" s="105">
        <v>2004</v>
      </c>
      <c r="AI79" s="105">
        <v>5.2412174412191597</v>
      </c>
      <c r="AJ79">
        <v>4.3578602065080165</v>
      </c>
      <c r="AK79">
        <v>2.2470057744540322</v>
      </c>
      <c r="AL79">
        <v>4.6003257531149684</v>
      </c>
      <c r="AM79">
        <v>2.4921619071183603</v>
      </c>
      <c r="AN79" s="105">
        <v>5.5515218015239496</v>
      </c>
      <c r="AO79" s="105">
        <v>4.4473252581350202</v>
      </c>
      <c r="AP79">
        <v>1.80875721806754</v>
      </c>
      <c r="AQ79">
        <v>4.7504071913937098</v>
      </c>
      <c r="AR79">
        <v>2.1152023838979499</v>
      </c>
      <c r="AS79">
        <v>2.7954623445017801</v>
      </c>
      <c r="AT79">
        <v>2.9296089816675299</v>
      </c>
      <c r="AU79">
        <v>1.45269450229243</v>
      </c>
      <c r="AV79">
        <v>3.1011388780646101</v>
      </c>
      <c r="AW79">
        <v>1.62422439868952</v>
      </c>
      <c r="AX79">
        <v>2.42322677301016</v>
      </c>
      <c r="AY79">
        <v>2.6105642116106602</v>
      </c>
      <c r="AZ79">
        <v>2.5947566694072499</v>
      </c>
    </row>
    <row r="80" spans="1:52" ht="17">
      <c r="A80" t="s">
        <v>457</v>
      </c>
      <c r="B80" t="s">
        <v>657</v>
      </c>
      <c r="C80" t="s">
        <v>477</v>
      </c>
      <c r="D80" t="s">
        <v>477</v>
      </c>
      <c r="L80" s="105">
        <v>4.4685043062875804</v>
      </c>
      <c r="M80">
        <v>0</v>
      </c>
      <c r="N80">
        <f t="shared" si="12"/>
        <v>2007</v>
      </c>
      <c r="O80" t="str">
        <f t="shared" si="11"/>
        <v>Power Law</v>
      </c>
      <c r="S80">
        <f t="shared" si="15"/>
        <v>2005</v>
      </c>
      <c r="T80">
        <f t="shared" ref="T80:AA80" si="40">4/5*(T33+1)</f>
        <v>5.2423394992863281</v>
      </c>
      <c r="U80">
        <f t="shared" si="40"/>
        <v>4.3648331311274005</v>
      </c>
      <c r="V80">
        <f t="shared" si="40"/>
        <v>5.2423394992863281</v>
      </c>
      <c r="W80">
        <f t="shared" si="40"/>
        <v>2.2466425097681042</v>
      </c>
      <c r="X80">
        <f t="shared" si="40"/>
        <v>5.2423394992863281</v>
      </c>
      <c r="Y80">
        <f t="shared" si="40"/>
        <v>4.6185922933649115</v>
      </c>
      <c r="Z80">
        <f t="shared" si="40"/>
        <v>5.2423394992863281</v>
      </c>
      <c r="AA80">
        <f t="shared" si="40"/>
        <v>2.5031453406648243</v>
      </c>
      <c r="AH80" s="105">
        <v>2005</v>
      </c>
      <c r="AI80" s="105">
        <v>5.2423394992863281</v>
      </c>
      <c r="AJ80">
        <v>4.3648331311274005</v>
      </c>
      <c r="AK80">
        <v>2.2466425097681042</v>
      </c>
      <c r="AL80">
        <v>4.6185922933649115</v>
      </c>
      <c r="AM80">
        <v>2.5031453406648243</v>
      </c>
      <c r="AN80" s="105">
        <v>5.55292437410791</v>
      </c>
      <c r="AO80" s="105">
        <v>4.4560414139092499</v>
      </c>
      <c r="AP80">
        <v>1.8083031372101299</v>
      </c>
      <c r="AQ80">
        <v>4.7732403667061396</v>
      </c>
      <c r="AR80">
        <v>2.1289316758310299</v>
      </c>
      <c r="AS80">
        <v>2.7045872799893198</v>
      </c>
      <c r="AT80">
        <v>2.93223734421395</v>
      </c>
      <c r="AU80">
        <v>1.45191400220984</v>
      </c>
      <c r="AV80">
        <v>3.1114974750245001</v>
      </c>
      <c r="AW80">
        <v>1.6311741330203899</v>
      </c>
      <c r="AX80">
        <v>2.4198174392107799</v>
      </c>
      <c r="AY80">
        <v>2.6150845637257998</v>
      </c>
      <c r="AZ80">
        <v>2.59907757002133</v>
      </c>
    </row>
    <row r="81" spans="1:52" ht="17">
      <c r="A81" t="s">
        <v>458</v>
      </c>
      <c r="B81" t="s">
        <v>658</v>
      </c>
      <c r="C81" t="s">
        <v>478</v>
      </c>
      <c r="D81" t="s">
        <v>478</v>
      </c>
      <c r="L81" s="105">
        <v>1.04567858143933E-3</v>
      </c>
      <c r="M81">
        <v>0.99799915410672502</v>
      </c>
      <c r="N81">
        <f t="shared" si="12"/>
        <v>2008</v>
      </c>
      <c r="O81" t="str">
        <f t="shared" si="11"/>
        <v>Power Law</v>
      </c>
      <c r="S81">
        <f t="shared" si="15"/>
        <v>2006</v>
      </c>
      <c r="T81">
        <f t="shared" ref="T81:AA81" si="41">4/5*(T34+1)</f>
        <v>5.3674599183460563</v>
      </c>
      <c r="U81">
        <f t="shared" si="41"/>
        <v>4.3794966009492082</v>
      </c>
      <c r="V81">
        <f t="shared" si="41"/>
        <v>5.3674599183460563</v>
      </c>
      <c r="W81">
        <f t="shared" si="41"/>
        <v>2.2445815788226562</v>
      </c>
      <c r="X81">
        <f t="shared" si="41"/>
        <v>5.3674599183460563</v>
      </c>
      <c r="Y81">
        <f t="shared" si="41"/>
        <v>4.6436794758008002</v>
      </c>
      <c r="Z81">
        <f t="shared" si="41"/>
        <v>5.3674599183460563</v>
      </c>
      <c r="AA81">
        <f t="shared" si="41"/>
        <v>2.5115848580554401</v>
      </c>
      <c r="AH81" s="105">
        <v>2006</v>
      </c>
      <c r="AI81" s="105">
        <v>5.3674599183460563</v>
      </c>
      <c r="AJ81">
        <v>4.3794966009492082</v>
      </c>
      <c r="AK81">
        <v>2.2445815788226562</v>
      </c>
      <c r="AL81">
        <v>4.6436794758008002</v>
      </c>
      <c r="AM81">
        <v>2.5115848580554401</v>
      </c>
      <c r="AN81" s="105">
        <v>5.7093248979325697</v>
      </c>
      <c r="AO81" s="105">
        <v>4.4743707511865098</v>
      </c>
      <c r="AP81">
        <v>1.8057269735283199</v>
      </c>
      <c r="AQ81">
        <v>4.8045993447509998</v>
      </c>
      <c r="AR81">
        <v>2.1394810725692999</v>
      </c>
      <c r="AS81">
        <v>2.6600252817529002</v>
      </c>
      <c r="AT81">
        <v>2.9445461828442698</v>
      </c>
      <c r="AU81">
        <v>1.4509516752793601</v>
      </c>
      <c r="AV81">
        <v>3.1313426722739401</v>
      </c>
      <c r="AW81">
        <v>1.63774816470903</v>
      </c>
      <c r="AX81">
        <v>2.4198168104515299</v>
      </c>
      <c r="AY81">
        <v>2.6229928722714599</v>
      </c>
      <c r="AZ81">
        <v>2.6066132998812002</v>
      </c>
    </row>
    <row r="82" spans="1:52" ht="17">
      <c r="A82" t="s">
        <v>459</v>
      </c>
      <c r="B82" t="s">
        <v>659</v>
      </c>
      <c r="C82" t="s">
        <v>479</v>
      </c>
      <c r="D82" t="s">
        <v>479</v>
      </c>
      <c r="L82" s="105">
        <v>-2.5037292989053399</v>
      </c>
      <c r="M82">
        <v>7.3227767430752398E-3</v>
      </c>
      <c r="N82">
        <f t="shared" si="12"/>
        <v>2009</v>
      </c>
      <c r="O82" t="str">
        <f t="shared" si="11"/>
        <v>Truncated Power Law</v>
      </c>
      <c r="S82">
        <f t="shared" si="15"/>
        <v>2007</v>
      </c>
      <c r="T82">
        <f t="shared" ref="T82:AA82" si="42">4/5*(T35+1)</f>
        <v>5.2853936570349607</v>
      </c>
      <c r="U82">
        <f t="shared" si="42"/>
        <v>4.3890946497174879</v>
      </c>
      <c r="V82">
        <f t="shared" si="42"/>
        <v>5.2853936570349607</v>
      </c>
      <c r="W82">
        <f t="shared" si="42"/>
        <v>2.2427517523913041</v>
      </c>
      <c r="X82">
        <f t="shared" si="42"/>
        <v>5.2853936570349607</v>
      </c>
      <c r="Y82">
        <f t="shared" si="42"/>
        <v>4.6622746617321686</v>
      </c>
      <c r="Z82">
        <f t="shared" si="42"/>
        <v>5.2853936570349607</v>
      </c>
      <c r="AA82">
        <f t="shared" si="42"/>
        <v>2.5188263664477759</v>
      </c>
      <c r="AH82" s="105">
        <v>2007</v>
      </c>
      <c r="AI82" s="105">
        <v>5.2853936570349607</v>
      </c>
      <c r="AJ82">
        <v>4.3890946497174879</v>
      </c>
      <c r="AK82">
        <v>2.2427517523913041</v>
      </c>
      <c r="AL82">
        <v>4.6622746617321686</v>
      </c>
      <c r="AM82">
        <v>2.5188263664477759</v>
      </c>
      <c r="AN82" s="105">
        <v>5.6067420712937004</v>
      </c>
      <c r="AO82" s="105">
        <v>4.48636831214686</v>
      </c>
      <c r="AP82">
        <v>1.8034396904891301</v>
      </c>
      <c r="AQ82">
        <v>4.8278433271652101</v>
      </c>
      <c r="AR82">
        <v>2.1485329580597199</v>
      </c>
      <c r="AS82">
        <v>2.6304664827534898</v>
      </c>
      <c r="AT82">
        <v>2.9532041499095398</v>
      </c>
      <c r="AU82">
        <v>1.4501193210705401</v>
      </c>
      <c r="AV82">
        <v>3.1465393176186698</v>
      </c>
      <c r="AW82">
        <v>1.64345448877968</v>
      </c>
      <c r="AX82">
        <v>2.4193508208305801</v>
      </c>
      <c r="AY82">
        <v>2.62940514833029</v>
      </c>
      <c r="AZ82">
        <v>2.61268598853971</v>
      </c>
    </row>
    <row r="83" spans="1:52" ht="17">
      <c r="A83" t="s">
        <v>460</v>
      </c>
      <c r="B83" t="s">
        <v>660</v>
      </c>
      <c r="C83" t="s">
        <v>480</v>
      </c>
      <c r="D83" t="s">
        <v>480</v>
      </c>
      <c r="L83" s="105">
        <v>-3.3000302562164698</v>
      </c>
      <c r="M83" s="106">
        <v>6.7273571446868596E-6</v>
      </c>
      <c r="N83">
        <f t="shared" si="12"/>
        <v>2010</v>
      </c>
      <c r="O83" t="str">
        <f t="shared" si="11"/>
        <v>Truncated Power Law</v>
      </c>
      <c r="S83">
        <f t="shared" si="15"/>
        <v>2008</v>
      </c>
      <c r="T83">
        <f t="shared" ref="T83:AA83" si="43">4/5*(T36+1)</f>
        <v>4.9965722089283684</v>
      </c>
      <c r="U83">
        <f t="shared" si="43"/>
        <v>4.4105267873841125</v>
      </c>
      <c r="V83">
        <f t="shared" si="43"/>
        <v>4.9965722089283684</v>
      </c>
      <c r="W83">
        <f t="shared" si="43"/>
        <v>2.2399970231177679</v>
      </c>
      <c r="X83">
        <f t="shared" si="43"/>
        <v>4.9965722089283684</v>
      </c>
      <c r="Y83">
        <f t="shared" si="43"/>
        <v>4.6914860029428729</v>
      </c>
      <c r="Z83">
        <f t="shared" si="43"/>
        <v>4.9965722089283684</v>
      </c>
      <c r="AA83">
        <f t="shared" si="43"/>
        <v>2.5239471132001761</v>
      </c>
      <c r="AH83" s="105">
        <v>2008</v>
      </c>
      <c r="AI83" s="105">
        <v>4.9965722089283684</v>
      </c>
      <c r="AJ83">
        <v>4.4105267873841125</v>
      </c>
      <c r="AK83">
        <v>2.2399970231177679</v>
      </c>
      <c r="AL83">
        <v>4.6914860029428729</v>
      </c>
      <c r="AM83">
        <v>2.5239471132001761</v>
      </c>
      <c r="AN83" s="105">
        <v>5.2457152611604601</v>
      </c>
      <c r="AO83" s="105">
        <v>4.5131584842301402</v>
      </c>
      <c r="AP83">
        <v>1.7999962788972099</v>
      </c>
      <c r="AQ83">
        <v>4.8643575036785904</v>
      </c>
      <c r="AR83">
        <v>2.1549338915002201</v>
      </c>
      <c r="AS83">
        <v>2.6150450058863699</v>
      </c>
      <c r="AT83">
        <v>2.9740013247779702</v>
      </c>
      <c r="AU83">
        <v>1.44950824776315</v>
      </c>
      <c r="AV83">
        <v>3.1734364828093899</v>
      </c>
      <c r="AW83">
        <v>1.64894340579457</v>
      </c>
      <c r="AX83">
        <v>2.4233392225888801</v>
      </c>
      <c r="AY83">
        <v>2.6399087125983498</v>
      </c>
      <c r="AZ83">
        <v>2.6227743806203101</v>
      </c>
    </row>
    <row r="84" spans="1:52" ht="17">
      <c r="A84" t="s">
        <v>461</v>
      </c>
      <c r="B84" t="s">
        <v>661</v>
      </c>
      <c r="C84" t="s">
        <v>481</v>
      </c>
      <c r="D84" t="s">
        <v>481</v>
      </c>
      <c r="L84" s="105">
        <v>-4.6206637333385299</v>
      </c>
      <c r="M84" s="106">
        <v>5.5367932461081098E-11</v>
      </c>
      <c r="N84">
        <f t="shared" si="12"/>
        <v>2011</v>
      </c>
      <c r="O84" t="str">
        <f t="shared" si="11"/>
        <v>Truncated Power Law</v>
      </c>
      <c r="S84">
        <f t="shared" si="15"/>
        <v>2009</v>
      </c>
      <c r="T84">
        <f t="shared" ref="T84:AA84" si="44">4/5*(T37+1)</f>
        <v>3.043034223031976</v>
      </c>
      <c r="U84">
        <f t="shared" si="44"/>
        <v>4.4418418745825123</v>
      </c>
      <c r="V84">
        <f t="shared" si="44"/>
        <v>3.043034223031976</v>
      </c>
      <c r="W84">
        <f t="shared" si="44"/>
        <v>2.2360207434452479</v>
      </c>
      <c r="X84">
        <f t="shared" si="44"/>
        <v>3.043034223031976</v>
      </c>
      <c r="Y84">
        <f t="shared" si="44"/>
        <v>4.7264306604669599</v>
      </c>
      <c r="Z84">
        <f t="shared" si="44"/>
        <v>3.043034223031976</v>
      </c>
      <c r="AA84">
        <f t="shared" si="44"/>
        <v>2.5237393845092004</v>
      </c>
      <c r="AH84" s="105">
        <v>2009</v>
      </c>
      <c r="AI84" s="105">
        <v>3.043034223031976</v>
      </c>
      <c r="AJ84">
        <v>4.4418418745825123</v>
      </c>
      <c r="AK84">
        <v>2.2360207434452479</v>
      </c>
      <c r="AL84">
        <v>4.7264306604669599</v>
      </c>
      <c r="AM84">
        <v>2.5237393845092004</v>
      </c>
      <c r="AN84" s="105">
        <v>2.8037927787899699</v>
      </c>
      <c r="AO84" s="105">
        <v>4.5523023432281402</v>
      </c>
      <c r="AP84">
        <v>1.79502592930656</v>
      </c>
      <c r="AQ84">
        <v>4.9080383255836999</v>
      </c>
      <c r="AR84">
        <v>2.1546742306365001</v>
      </c>
      <c r="AS84">
        <v>2.6016895641262199</v>
      </c>
      <c r="AT84">
        <v>3.0043208997300801</v>
      </c>
      <c r="AU84">
        <v>1.44857867714278</v>
      </c>
      <c r="AV84">
        <v>3.20724580230269</v>
      </c>
      <c r="AW84">
        <v>1.6515035797153901</v>
      </c>
      <c r="AX84">
        <v>2.4295204436406199</v>
      </c>
      <c r="AY84">
        <v>2.6503007303740498</v>
      </c>
      <c r="AZ84">
        <v>2.63244534621322</v>
      </c>
    </row>
    <row r="85" spans="1:52" ht="17">
      <c r="A85" t="s">
        <v>462</v>
      </c>
      <c r="B85" t="s">
        <v>662</v>
      </c>
      <c r="C85" t="s">
        <v>482</v>
      </c>
      <c r="D85" t="s">
        <v>482</v>
      </c>
      <c r="L85" s="105">
        <v>-4.6196967913379297</v>
      </c>
      <c r="M85" s="106">
        <v>1.5046759394010599E-9</v>
      </c>
      <c r="N85">
        <f t="shared" si="12"/>
        <v>2012</v>
      </c>
      <c r="O85" t="str">
        <f t="shared" si="11"/>
        <v>Truncated Power Law</v>
      </c>
      <c r="S85">
        <f t="shared" si="15"/>
        <v>2010</v>
      </c>
      <c r="T85">
        <f t="shared" ref="T85:AA85" si="45">4/5*(T38+1)</f>
        <v>2.94555365461536</v>
      </c>
      <c r="U85">
        <f t="shared" si="45"/>
        <v>4.4800149609216167</v>
      </c>
      <c r="V85">
        <f t="shared" si="45"/>
        <v>2.94555365461536</v>
      </c>
      <c r="W85">
        <f t="shared" si="45"/>
        <v>2.2323794429352484</v>
      </c>
      <c r="X85">
        <f t="shared" si="45"/>
        <v>2.94555365461536</v>
      </c>
      <c r="Y85">
        <f t="shared" si="45"/>
        <v>4.7666506892295679</v>
      </c>
      <c r="Z85">
        <f t="shared" si="45"/>
        <v>2.94555365461536</v>
      </c>
      <c r="AA85">
        <f t="shared" si="45"/>
        <v>2.5222845140308641</v>
      </c>
      <c r="AH85" s="105">
        <v>2010</v>
      </c>
      <c r="AI85" s="105">
        <v>2.94555365461536</v>
      </c>
      <c r="AJ85">
        <v>4.4800149609216167</v>
      </c>
      <c r="AK85">
        <v>2.2323794429352484</v>
      </c>
      <c r="AL85">
        <v>4.7666506892295679</v>
      </c>
      <c r="AM85">
        <v>2.5222845140308641</v>
      </c>
      <c r="AN85" s="105">
        <v>2.6819420682691999</v>
      </c>
      <c r="AO85" s="105">
        <v>4.6000187011520204</v>
      </c>
      <c r="AP85">
        <v>1.79047430366906</v>
      </c>
      <c r="AQ85">
        <v>4.9583133615369599</v>
      </c>
      <c r="AR85">
        <v>2.1528556425385799</v>
      </c>
      <c r="AS85">
        <v>2.5874689667220601</v>
      </c>
      <c r="AT85">
        <v>3.03998488819528</v>
      </c>
      <c r="AU85">
        <v>1.4479297936634401</v>
      </c>
      <c r="AV85">
        <v>3.24533172564955</v>
      </c>
      <c r="AW85">
        <v>1.6532766311177101</v>
      </c>
      <c r="AX85">
        <v>2.43348722820937</v>
      </c>
      <c r="AY85">
        <v>2.6575479634762398</v>
      </c>
      <c r="AZ85">
        <v>2.63883406566364</v>
      </c>
    </row>
    <row r="86" spans="1:52" ht="17">
      <c r="A86" t="s">
        <v>463</v>
      </c>
      <c r="B86" t="s">
        <v>663</v>
      </c>
      <c r="C86" t="s">
        <v>483</v>
      </c>
      <c r="D86" t="s">
        <v>483</v>
      </c>
      <c r="L86" s="105">
        <v>-4.6938845209066997</v>
      </c>
      <c r="M86" s="106">
        <v>7.2993244781827095E-10</v>
      </c>
      <c r="N86">
        <f t="shared" si="12"/>
        <v>2013</v>
      </c>
      <c r="O86" t="str">
        <f t="shared" si="11"/>
        <v>Truncated Power Law</v>
      </c>
      <c r="S86">
        <f t="shared" si="15"/>
        <v>2011</v>
      </c>
      <c r="T86">
        <f t="shared" ref="T86:AA86" si="46">4/5*(T39+1)</f>
        <v>2.8925959574810323</v>
      </c>
      <c r="U86">
        <f t="shared" si="46"/>
        <v>4.5431063314567686</v>
      </c>
      <c r="V86">
        <f t="shared" si="46"/>
        <v>2.8925959574810323</v>
      </c>
      <c r="W86">
        <f t="shared" si="46"/>
        <v>2.2268259020357442</v>
      </c>
      <c r="X86">
        <f t="shared" si="46"/>
        <v>2.8925959574810323</v>
      </c>
      <c r="Y86">
        <f t="shared" si="46"/>
        <v>4.8273699484950159</v>
      </c>
      <c r="Z86">
        <f t="shared" si="46"/>
        <v>2.8925959574810323</v>
      </c>
      <c r="AA86">
        <f t="shared" si="46"/>
        <v>2.5145413482260324</v>
      </c>
      <c r="AH86" s="105">
        <v>2011</v>
      </c>
      <c r="AI86" s="105">
        <v>2.8925959574810323</v>
      </c>
      <c r="AJ86">
        <v>4.5431063314567686</v>
      </c>
      <c r="AK86">
        <v>2.2268259020357442</v>
      </c>
      <c r="AL86">
        <v>4.8273699484950159</v>
      </c>
      <c r="AM86">
        <v>2.5145413482260324</v>
      </c>
      <c r="AN86" s="105">
        <v>2.6157449468512901</v>
      </c>
      <c r="AO86" s="105">
        <v>4.67888291432096</v>
      </c>
      <c r="AP86">
        <v>1.7835323775446801</v>
      </c>
      <c r="AQ86">
        <v>5.0342124356187696</v>
      </c>
      <c r="AR86">
        <v>2.14317668528254</v>
      </c>
      <c r="AS86">
        <v>2.5940427476431198</v>
      </c>
      <c r="AT86">
        <v>3.09841354497043</v>
      </c>
      <c r="AU86">
        <v>1.4469223381810501</v>
      </c>
      <c r="AV86">
        <v>3.3035525788306401</v>
      </c>
      <c r="AW86">
        <v>1.65206137204126</v>
      </c>
      <c r="AX86">
        <v>2.43525284815381</v>
      </c>
      <c r="AY86">
        <v>2.6600947625739599</v>
      </c>
      <c r="AZ86">
        <v>2.6403918820140202</v>
      </c>
    </row>
    <row r="87" spans="1:52" ht="17">
      <c r="A87" t="s">
        <v>464</v>
      </c>
      <c r="B87" t="s">
        <v>664</v>
      </c>
      <c r="C87" t="s">
        <v>484</v>
      </c>
      <c r="D87" t="s">
        <v>484</v>
      </c>
      <c r="L87" s="105">
        <v>-4.0613669808776303</v>
      </c>
      <c r="M87" s="106">
        <v>6.3356389889968004E-7</v>
      </c>
      <c r="N87">
        <f t="shared" si="12"/>
        <v>2014</v>
      </c>
      <c r="O87" t="str">
        <f t="shared" si="11"/>
        <v>Truncated Power Law</v>
      </c>
      <c r="S87">
        <f t="shared" si="15"/>
        <v>2012</v>
      </c>
      <c r="T87">
        <f t="shared" ref="T87:AA87" si="47">4/5*(T40+1)</f>
        <v>2.9167203951409841</v>
      </c>
      <c r="U87">
        <f t="shared" si="47"/>
        <v>4.575179971315368</v>
      </c>
      <c r="V87">
        <f t="shared" si="47"/>
        <v>2.9167203951409841</v>
      </c>
      <c r="W87">
        <f t="shared" si="47"/>
        <v>2.2246357613123919</v>
      </c>
      <c r="X87">
        <f t="shared" si="47"/>
        <v>2.9167203951409841</v>
      </c>
      <c r="Y87">
        <f t="shared" si="47"/>
        <v>4.8598833938681363</v>
      </c>
      <c r="Z87">
        <f t="shared" si="47"/>
        <v>2.9167203951409841</v>
      </c>
      <c r="AA87">
        <f t="shared" si="47"/>
        <v>2.5128869094886883</v>
      </c>
      <c r="AH87" s="105">
        <v>2012</v>
      </c>
      <c r="AI87" s="105">
        <v>2.9167203951409841</v>
      </c>
      <c r="AJ87">
        <v>4.575179971315368</v>
      </c>
      <c r="AK87">
        <v>2.2246357613123919</v>
      </c>
      <c r="AL87">
        <v>4.8598833938681363</v>
      </c>
      <c r="AM87">
        <v>2.5128869094886883</v>
      </c>
      <c r="AN87" s="105">
        <v>2.6459004939262298</v>
      </c>
      <c r="AO87" s="105">
        <v>4.71897496414421</v>
      </c>
      <c r="AP87">
        <v>1.7807947016404899</v>
      </c>
      <c r="AQ87">
        <v>5.0748542423351699</v>
      </c>
      <c r="AR87">
        <v>2.1411086368608601</v>
      </c>
      <c r="AS87">
        <v>2.6015090862642301</v>
      </c>
      <c r="AT87">
        <v>3.1302696907034</v>
      </c>
      <c r="AU87">
        <v>1.4472477775739201</v>
      </c>
      <c r="AV87">
        <v>3.33666146874396</v>
      </c>
      <c r="AW87">
        <v>1.6536395556144701</v>
      </c>
      <c r="AX87">
        <v>2.4390164740006202</v>
      </c>
      <c r="AY87">
        <v>2.6657528989201</v>
      </c>
      <c r="AZ87">
        <v>2.6454082520411699</v>
      </c>
    </row>
    <row r="88" spans="1:52" ht="17">
      <c r="A88" t="s">
        <v>465</v>
      </c>
      <c r="B88" t="s">
        <v>665</v>
      </c>
      <c r="C88" t="s">
        <v>485</v>
      </c>
      <c r="D88" t="s">
        <v>485</v>
      </c>
      <c r="L88" s="105">
        <v>-3.8855136424442001</v>
      </c>
      <c r="M88" s="106">
        <v>2.3776207075387699E-6</v>
      </c>
      <c r="N88">
        <f t="shared" si="12"/>
        <v>2015</v>
      </c>
      <c r="O88" t="str">
        <f t="shared" si="11"/>
        <v>Truncated Power Law</v>
      </c>
      <c r="S88">
        <f t="shared" si="15"/>
        <v>2013</v>
      </c>
      <c r="T88">
        <f t="shared" ref="T88:AA88" si="48">4/5*(T41+1)</f>
        <v>2.9147247217841201</v>
      </c>
      <c r="U88">
        <f t="shared" si="48"/>
        <v>4.5973417187459837</v>
      </c>
      <c r="V88">
        <f t="shared" si="48"/>
        <v>2.9147247217841201</v>
      </c>
      <c r="W88">
        <f t="shared" si="48"/>
        <v>2.2236095331527119</v>
      </c>
      <c r="X88">
        <f t="shared" si="48"/>
        <v>2.9147247217841201</v>
      </c>
      <c r="Y88">
        <f t="shared" si="48"/>
        <v>4.8827667228632645</v>
      </c>
      <c r="Z88">
        <f t="shared" si="48"/>
        <v>2.9147247217841201</v>
      </c>
      <c r="AA88">
        <f t="shared" si="48"/>
        <v>2.5126492475503199</v>
      </c>
      <c r="AH88" s="105">
        <v>2013</v>
      </c>
      <c r="AI88" s="105">
        <v>2.9147247217841201</v>
      </c>
      <c r="AJ88">
        <v>4.5973417187459837</v>
      </c>
      <c r="AK88">
        <v>2.2236095331527119</v>
      </c>
      <c r="AL88">
        <v>4.8827667228632645</v>
      </c>
      <c r="AM88">
        <v>2.5126492475503199</v>
      </c>
      <c r="AN88" s="105">
        <v>2.6434059022301502</v>
      </c>
      <c r="AO88" s="105">
        <v>4.7466771484324797</v>
      </c>
      <c r="AP88">
        <v>1.7795119164408899</v>
      </c>
      <c r="AQ88">
        <v>5.1034584035790802</v>
      </c>
      <c r="AR88">
        <v>2.1408115594378998</v>
      </c>
      <c r="AS88">
        <v>2.60877267748833</v>
      </c>
      <c r="AT88">
        <v>3.15322727456092</v>
      </c>
      <c r="AU88">
        <v>1.44798797783471</v>
      </c>
      <c r="AV88">
        <v>3.36086732860608</v>
      </c>
      <c r="AW88">
        <v>1.65562803187987</v>
      </c>
      <c r="AX88">
        <v>2.4425572238991</v>
      </c>
      <c r="AY88">
        <v>2.67105146507655</v>
      </c>
      <c r="AZ88">
        <v>2.65019727794426</v>
      </c>
    </row>
    <row r="89" spans="1:52" ht="17">
      <c r="A89" t="s">
        <v>466</v>
      </c>
      <c r="B89" t="s">
        <v>666</v>
      </c>
      <c r="C89" t="s">
        <v>486</v>
      </c>
      <c r="D89" t="s">
        <v>486</v>
      </c>
      <c r="L89" s="105">
        <v>-3.7233561264581101</v>
      </c>
      <c r="M89" s="106">
        <v>2.4705371879818401E-5</v>
      </c>
      <c r="N89">
        <f t="shared" si="12"/>
        <v>2016</v>
      </c>
      <c r="O89" t="str">
        <f t="shared" si="11"/>
        <v>Truncated Power Law</v>
      </c>
      <c r="S89">
        <f t="shared" si="15"/>
        <v>2014</v>
      </c>
      <c r="T89">
        <f t="shared" ref="T89:AA89" si="49">4/5*(T42+1)</f>
        <v>2.9347405310743282</v>
      </c>
      <c r="U89">
        <f t="shared" si="49"/>
        <v>4.6126188061712883</v>
      </c>
      <c r="V89">
        <f t="shared" si="49"/>
        <v>2.9347405310743282</v>
      </c>
      <c r="W89">
        <f t="shared" si="49"/>
        <v>2.2231655978335119</v>
      </c>
      <c r="X89">
        <f t="shared" si="49"/>
        <v>2.9347405310743282</v>
      </c>
      <c r="Y89">
        <f t="shared" si="49"/>
        <v>4.8978988157902483</v>
      </c>
      <c r="Z89">
        <f t="shared" si="49"/>
        <v>2.9347405310743282</v>
      </c>
      <c r="AA89">
        <f t="shared" si="49"/>
        <v>2.5121052051671522</v>
      </c>
      <c r="AH89" s="105">
        <v>2014</v>
      </c>
      <c r="AI89" s="105">
        <v>2.9347405310743282</v>
      </c>
      <c r="AJ89">
        <v>4.6126188061712883</v>
      </c>
      <c r="AK89">
        <v>2.2231655978335119</v>
      </c>
      <c r="AL89">
        <v>4.8978988157902483</v>
      </c>
      <c r="AM89">
        <v>2.5121052051671522</v>
      </c>
      <c r="AN89" s="105">
        <v>2.66842566384291</v>
      </c>
      <c r="AO89" s="105">
        <v>4.7657735077141101</v>
      </c>
      <c r="AP89">
        <v>1.7789569972918899</v>
      </c>
      <c r="AQ89">
        <v>5.1223735197378097</v>
      </c>
      <c r="AR89">
        <v>2.1401315064589399</v>
      </c>
      <c r="AS89">
        <v>2.6192247826555901</v>
      </c>
      <c r="AT89">
        <v>3.1699421348255501</v>
      </c>
      <c r="AU89">
        <v>1.4488564185228701</v>
      </c>
      <c r="AV89">
        <v>3.3780608078846401</v>
      </c>
      <c r="AW89">
        <v>1.6569750915819601</v>
      </c>
      <c r="AX89">
        <v>2.4460007356578002</v>
      </c>
      <c r="AY89">
        <v>2.6753760444022099</v>
      </c>
      <c r="AZ89">
        <v>2.6541194087168898</v>
      </c>
    </row>
    <row r="90" spans="1:52" ht="17">
      <c r="A90" t="s">
        <v>467</v>
      </c>
      <c r="B90" t="s">
        <v>667</v>
      </c>
      <c r="C90" t="s">
        <v>487</v>
      </c>
      <c r="D90" t="s">
        <v>487</v>
      </c>
      <c r="L90" s="105">
        <v>-5.1761075413221898</v>
      </c>
      <c r="M90" s="106">
        <v>9.9211971971158099E-11</v>
      </c>
      <c r="N90">
        <f t="shared" si="12"/>
        <v>2017</v>
      </c>
      <c r="O90" t="str">
        <f t="shared" si="11"/>
        <v>Truncated Power Law</v>
      </c>
      <c r="S90">
        <f t="shared" si="15"/>
        <v>2015</v>
      </c>
      <c r="T90">
        <f t="shared" ref="T90:AA90" si="50">4/5*(T43+1)</f>
        <v>2.9416365346853524</v>
      </c>
      <c r="U90">
        <f t="shared" si="50"/>
        <v>4.6263706239801925</v>
      </c>
      <c r="V90">
        <f t="shared" si="50"/>
        <v>2.9416365346853524</v>
      </c>
      <c r="W90">
        <f t="shared" si="50"/>
        <v>2.2228207473530879</v>
      </c>
      <c r="X90">
        <f t="shared" si="50"/>
        <v>2.9416365346853524</v>
      </c>
      <c r="Y90">
        <f t="shared" si="50"/>
        <v>4.9114815950047364</v>
      </c>
      <c r="Z90">
        <f t="shared" si="50"/>
        <v>2.9416365346853524</v>
      </c>
      <c r="AA90">
        <f t="shared" si="50"/>
        <v>2.5116275509171682</v>
      </c>
      <c r="AH90" s="105">
        <v>2015</v>
      </c>
      <c r="AI90" s="105">
        <v>2.9416365346853524</v>
      </c>
      <c r="AJ90">
        <v>4.6263706239801925</v>
      </c>
      <c r="AK90">
        <v>2.2228207473530879</v>
      </c>
      <c r="AL90">
        <v>4.9114815950047364</v>
      </c>
      <c r="AM90">
        <v>2.5116275509171682</v>
      </c>
      <c r="AN90" s="105">
        <v>2.6770456683566901</v>
      </c>
      <c r="AO90" s="105">
        <v>4.78296327997524</v>
      </c>
      <c r="AP90">
        <v>1.77852593419136</v>
      </c>
      <c r="AQ90">
        <v>5.1393519937559198</v>
      </c>
      <c r="AR90">
        <v>2.1395344386464599</v>
      </c>
      <c r="AS90">
        <v>2.6259382686448598</v>
      </c>
      <c r="AT90">
        <v>3.1854200677711302</v>
      </c>
      <c r="AU90">
        <v>1.44975488101307</v>
      </c>
      <c r="AV90">
        <v>3.3939748889211199</v>
      </c>
      <c r="AW90">
        <v>1.65830970216305</v>
      </c>
      <c r="AX90">
        <v>2.4491182296337199</v>
      </c>
      <c r="AY90">
        <v>2.6793524730393399</v>
      </c>
      <c r="AZ90">
        <v>2.6576730507837101</v>
      </c>
    </row>
    <row r="91" spans="1:52" ht="17">
      <c r="A91" t="s">
        <v>468</v>
      </c>
      <c r="B91" t="s">
        <v>668</v>
      </c>
      <c r="C91" t="s">
        <v>488</v>
      </c>
      <c r="D91" t="s">
        <v>488</v>
      </c>
      <c r="L91" s="105">
        <v>-5.7111386930540702</v>
      </c>
      <c r="M91" s="106">
        <v>1.6108225864286299E-12</v>
      </c>
      <c r="N91">
        <f t="shared" si="12"/>
        <v>2018</v>
      </c>
      <c r="O91" t="str">
        <f t="shared" si="11"/>
        <v>Truncated Power Law</v>
      </c>
      <c r="S91">
        <f t="shared" si="15"/>
        <v>2016</v>
      </c>
      <c r="T91">
        <f t="shared" ref="T91:AA91" si="51">4/5*(T44+1)</f>
        <v>2.9262280966870402</v>
      </c>
      <c r="U91">
        <f t="shared" si="51"/>
        <v>4.6475844229088645</v>
      </c>
      <c r="V91">
        <f t="shared" si="51"/>
        <v>2.9262280966870402</v>
      </c>
      <c r="W91">
        <f t="shared" si="51"/>
        <v>2.222308393193424</v>
      </c>
      <c r="X91">
        <f t="shared" si="51"/>
        <v>2.9262280966870402</v>
      </c>
      <c r="Y91">
        <f t="shared" si="51"/>
        <v>4.9320870552476723</v>
      </c>
      <c r="Z91">
        <f t="shared" si="51"/>
        <v>2.9262280966870402</v>
      </c>
      <c r="AA91">
        <f t="shared" si="51"/>
        <v>2.5105449567370641</v>
      </c>
      <c r="AH91" s="105">
        <v>2016</v>
      </c>
      <c r="AI91" s="105">
        <v>2.9262280966870402</v>
      </c>
      <c r="AJ91">
        <v>4.6475844229088645</v>
      </c>
      <c r="AK91">
        <v>2.222308393193424</v>
      </c>
      <c r="AL91">
        <v>4.9320870552476723</v>
      </c>
      <c r="AM91">
        <v>2.5105449567370641</v>
      </c>
      <c r="AN91" s="105">
        <v>2.6577851208587999</v>
      </c>
      <c r="AO91" s="105">
        <v>4.8094805286360804</v>
      </c>
      <c r="AP91">
        <v>1.7778854914917801</v>
      </c>
      <c r="AQ91">
        <v>5.16510881905959</v>
      </c>
      <c r="AR91">
        <v>2.1381811959213302</v>
      </c>
      <c r="AS91">
        <v>2.6322560732873401</v>
      </c>
      <c r="AT91">
        <v>3.2070182559301301</v>
      </c>
      <c r="AU91">
        <v>1.45066708382946</v>
      </c>
      <c r="AV91">
        <v>3.41575516670623</v>
      </c>
      <c r="AW91">
        <v>1.6594039946055601</v>
      </c>
      <c r="AX91">
        <v>2.4522229128302602</v>
      </c>
      <c r="AY91">
        <v>2.68302577374586</v>
      </c>
      <c r="AZ91">
        <v>2.6609598236063601</v>
      </c>
    </row>
    <row r="92" spans="1:52" ht="17">
      <c r="A92" t="s">
        <v>469</v>
      </c>
      <c r="B92" t="s">
        <v>669</v>
      </c>
      <c r="C92" t="s">
        <v>489</v>
      </c>
      <c r="D92" t="s">
        <v>489</v>
      </c>
      <c r="L92" s="105">
        <v>-5.3719558384616404</v>
      </c>
      <c r="M92" s="106">
        <v>4.4821391043115E-10</v>
      </c>
      <c r="N92">
        <f t="shared" si="12"/>
        <v>2019</v>
      </c>
      <c r="O92" t="str">
        <f t="shared" si="11"/>
        <v>Truncated Power Law</v>
      </c>
      <c r="S92">
        <f t="shared" si="15"/>
        <v>2017</v>
      </c>
      <c r="T92">
        <f t="shared" ref="T92:AA92" si="52">4/5*(T45+1)</f>
        <v>2.887048035955976</v>
      </c>
      <c r="U92">
        <f t="shared" si="52"/>
        <v>4.6652181832640878</v>
      </c>
      <c r="V92">
        <f t="shared" si="52"/>
        <v>2.887048035955976</v>
      </c>
      <c r="W92">
        <f t="shared" si="52"/>
        <v>2.2217335959171041</v>
      </c>
      <c r="X92">
        <f t="shared" si="52"/>
        <v>2.887048035955976</v>
      </c>
      <c r="Y92">
        <f t="shared" si="52"/>
        <v>4.9494166220897604</v>
      </c>
      <c r="Z92">
        <f t="shared" si="52"/>
        <v>2.887048035955976</v>
      </c>
      <c r="AA92">
        <f t="shared" si="52"/>
        <v>2.5096980001410003</v>
      </c>
      <c r="AH92" s="105">
        <v>2017</v>
      </c>
      <c r="AI92" s="105">
        <v>2.887048035955976</v>
      </c>
      <c r="AJ92">
        <v>4.6652181832640878</v>
      </c>
      <c r="AK92">
        <v>2.2217335959171041</v>
      </c>
      <c r="AL92">
        <v>4.9494166220897604</v>
      </c>
      <c r="AM92">
        <v>2.5096980001410003</v>
      </c>
      <c r="AN92" s="105">
        <v>2.60881004494497</v>
      </c>
      <c r="AO92" s="105">
        <v>4.8315227290801097</v>
      </c>
      <c r="AP92">
        <v>1.77716699489638</v>
      </c>
      <c r="AQ92">
        <v>5.1867707776121996</v>
      </c>
      <c r="AR92">
        <v>2.1371225001762499</v>
      </c>
      <c r="AS92">
        <v>2.6373319411821901</v>
      </c>
      <c r="AT92">
        <v>3.2262744087041799</v>
      </c>
      <c r="AU92">
        <v>1.4515664174182601</v>
      </c>
      <c r="AV92">
        <v>3.4354235607096402</v>
      </c>
      <c r="AW92">
        <v>1.6607155694237199</v>
      </c>
      <c r="AX92">
        <v>2.4547926915235601</v>
      </c>
      <c r="AY92">
        <v>2.6863514860691899</v>
      </c>
      <c r="AZ92">
        <v>2.6639418435290199</v>
      </c>
    </row>
    <row r="93" spans="1:52" ht="17">
      <c r="A93" t="s">
        <v>470</v>
      </c>
      <c r="B93" t="s">
        <v>670</v>
      </c>
      <c r="C93" t="s">
        <v>490</v>
      </c>
      <c r="D93" t="s">
        <v>490</v>
      </c>
      <c r="L93" s="105">
        <v>-6.2893954069641502</v>
      </c>
      <c r="M93" s="106">
        <v>1.62647673107585E-13</v>
      </c>
      <c r="N93">
        <f t="shared" si="12"/>
        <v>2020</v>
      </c>
      <c r="O93" t="str">
        <f t="shared" si="11"/>
        <v>Truncated Power Law</v>
      </c>
      <c r="S93">
        <f t="shared" si="15"/>
        <v>2018</v>
      </c>
      <c r="T93">
        <f t="shared" ref="T93:AA93" si="53">4/5*(T46+1)</f>
        <v>2.880815790629216</v>
      </c>
      <c r="U93">
        <f t="shared" si="53"/>
        <v>4.682574465694592</v>
      </c>
      <c r="V93">
        <f t="shared" si="53"/>
        <v>2.880815790629216</v>
      </c>
      <c r="W93">
        <f t="shared" si="53"/>
        <v>2.2211159713620083</v>
      </c>
      <c r="X93">
        <f t="shared" si="53"/>
        <v>2.880815790629216</v>
      </c>
      <c r="Y93">
        <f t="shared" si="53"/>
        <v>4.9672700152554965</v>
      </c>
      <c r="Z93">
        <f t="shared" si="53"/>
        <v>2.880815790629216</v>
      </c>
      <c r="AA93">
        <f t="shared" si="53"/>
        <v>2.5095914152380079</v>
      </c>
      <c r="AH93" s="105">
        <v>2018</v>
      </c>
      <c r="AI93" s="105">
        <v>2.880815790629216</v>
      </c>
      <c r="AJ93">
        <v>4.682574465694592</v>
      </c>
      <c r="AK93">
        <v>2.2211159713620083</v>
      </c>
      <c r="AL93">
        <v>4.9672700152554965</v>
      </c>
      <c r="AM93">
        <v>2.5095914152380079</v>
      </c>
      <c r="AN93" s="105">
        <v>2.6010197382865199</v>
      </c>
      <c r="AO93" s="105">
        <v>4.8532180821182402</v>
      </c>
      <c r="AP93">
        <v>1.7763949642025101</v>
      </c>
      <c r="AQ93">
        <v>5.20908751906937</v>
      </c>
      <c r="AR93">
        <v>2.1369892690475099</v>
      </c>
      <c r="AS93">
        <v>2.64529995248864</v>
      </c>
      <c r="AT93">
        <v>3.2456276238637001</v>
      </c>
      <c r="AU93">
        <v>1.4524773686526899</v>
      </c>
      <c r="AV93">
        <v>3.45577937616802</v>
      </c>
      <c r="AW93">
        <v>1.6626291209570101</v>
      </c>
      <c r="AX93">
        <v>2.4568568454898201</v>
      </c>
      <c r="AY93">
        <v>2.6897121814112199</v>
      </c>
      <c r="AZ93">
        <v>2.66700859779414</v>
      </c>
    </row>
    <row r="94" spans="1:52" ht="17">
      <c r="A94" t="s">
        <v>471</v>
      </c>
      <c r="B94" t="s">
        <v>671</v>
      </c>
      <c r="C94" t="s">
        <v>491</v>
      </c>
      <c r="D94" t="s">
        <v>491</v>
      </c>
      <c r="L94" s="105">
        <v>-6.7160357882430501</v>
      </c>
      <c r="M94" s="106">
        <v>8.8817841970012507E-15</v>
      </c>
      <c r="N94">
        <f t="shared" si="12"/>
        <v>2021</v>
      </c>
      <c r="O94" t="str">
        <f t="shared" si="11"/>
        <v>Truncated Power Law</v>
      </c>
      <c r="S94">
        <f t="shared" si="15"/>
        <v>2019</v>
      </c>
      <c r="T94">
        <f t="shared" ref="T94:AA94" si="54">4/5*(T47+1)</f>
        <v>2.8956078098940483</v>
      </c>
      <c r="U94">
        <f t="shared" si="54"/>
        <v>4.7008061325876804</v>
      </c>
      <c r="V94">
        <f t="shared" si="54"/>
        <v>2.8956078098940483</v>
      </c>
      <c r="W94">
        <f t="shared" si="54"/>
        <v>2.2205106753485921</v>
      </c>
      <c r="X94">
        <f t="shared" si="54"/>
        <v>2.8956078098940483</v>
      </c>
      <c r="Y94">
        <f t="shared" si="54"/>
        <v>4.9861787404700086</v>
      </c>
      <c r="Z94">
        <f t="shared" si="54"/>
        <v>2.8956078098940483</v>
      </c>
      <c r="AA94">
        <f t="shared" si="54"/>
        <v>2.5096742436831843</v>
      </c>
      <c r="AH94" s="105">
        <v>2019</v>
      </c>
      <c r="AI94" s="105">
        <v>2.8956078098940483</v>
      </c>
      <c r="AJ94">
        <v>4.7008061325876804</v>
      </c>
      <c r="AK94">
        <v>2.2205106753485921</v>
      </c>
      <c r="AL94">
        <v>4.9861787404700086</v>
      </c>
      <c r="AM94">
        <v>2.5096742436831843</v>
      </c>
      <c r="AN94" s="105">
        <v>2.6195097623675601</v>
      </c>
      <c r="AO94" s="105">
        <v>4.8760076657346003</v>
      </c>
      <c r="AP94">
        <v>1.77563834418574</v>
      </c>
      <c r="AQ94">
        <v>5.2327234255875101</v>
      </c>
      <c r="AR94">
        <v>2.1370928046039799</v>
      </c>
      <c r="AS94">
        <v>2.64708433694019</v>
      </c>
      <c r="AT94">
        <v>3.26603174174226</v>
      </c>
      <c r="AU94">
        <v>1.4534617213416099</v>
      </c>
      <c r="AV94">
        <v>3.4773489916390901</v>
      </c>
      <c r="AW94">
        <v>1.66477897123844</v>
      </c>
      <c r="AX94">
        <v>2.4583334532553098</v>
      </c>
      <c r="AY94">
        <v>2.6926810958736498</v>
      </c>
      <c r="AZ94">
        <v>2.6696507031521399</v>
      </c>
    </row>
    <row r="95" spans="1:52" ht="17">
      <c r="A95" t="s">
        <v>472</v>
      </c>
      <c r="B95" t="s">
        <v>672</v>
      </c>
      <c r="C95" t="s">
        <v>492</v>
      </c>
      <c r="D95" t="s">
        <v>492</v>
      </c>
      <c r="L95" s="105">
        <v>-6.8820423300727596</v>
      </c>
      <c r="M95" s="106">
        <v>2.55351295663786E-15</v>
      </c>
      <c r="N95">
        <f t="shared" si="12"/>
        <v>2022</v>
      </c>
      <c r="O95" t="str">
        <f t="shared" si="11"/>
        <v>Truncated Power Law</v>
      </c>
      <c r="S95">
        <f t="shared" si="15"/>
        <v>2020</v>
      </c>
      <c r="T95">
        <f t="shared" ref="T95:AA95" si="55">4/5*(T48+1)</f>
        <v>2.8751469912972802</v>
      </c>
      <c r="U95">
        <f t="shared" si="55"/>
        <v>4.7225536509114079</v>
      </c>
      <c r="V95">
        <f t="shared" si="55"/>
        <v>2.8751469912972802</v>
      </c>
      <c r="W95">
        <f t="shared" si="55"/>
        <v>2.2200027623040399</v>
      </c>
      <c r="X95">
        <f t="shared" si="55"/>
        <v>2.8751469912972802</v>
      </c>
      <c r="Y95">
        <f t="shared" si="55"/>
        <v>5.0092760260137368</v>
      </c>
      <c r="Z95">
        <f t="shared" si="55"/>
        <v>2.8751469912972802</v>
      </c>
      <c r="AA95">
        <f t="shared" si="55"/>
        <v>2.5105308126441361</v>
      </c>
      <c r="AH95" s="105">
        <v>2020</v>
      </c>
      <c r="AI95" s="105">
        <v>2.8751469912972802</v>
      </c>
      <c r="AJ95">
        <v>4.7225536509114079</v>
      </c>
      <c r="AK95">
        <v>2.2200027623040399</v>
      </c>
      <c r="AL95">
        <v>5.0092760260137368</v>
      </c>
      <c r="AM95">
        <v>2.5105308126441361</v>
      </c>
      <c r="AN95" s="105">
        <v>2.5939337391216002</v>
      </c>
      <c r="AO95" s="105">
        <v>4.9031920636392599</v>
      </c>
      <c r="AP95">
        <v>1.77500345288005</v>
      </c>
      <c r="AQ95">
        <v>5.2615950325171701</v>
      </c>
      <c r="AR95">
        <v>2.1381635158051702</v>
      </c>
      <c r="AS95">
        <v>2.6507271910968</v>
      </c>
      <c r="AT95">
        <v>3.28903840602498</v>
      </c>
      <c r="AU95">
        <v>1.4545030425149901</v>
      </c>
      <c r="AV95">
        <v>3.5020146874931699</v>
      </c>
      <c r="AW95">
        <v>1.66747932398318</v>
      </c>
      <c r="AX95">
        <v>2.4600110689098802</v>
      </c>
      <c r="AY95">
        <v>2.69643564690822</v>
      </c>
      <c r="AZ95">
        <v>2.6729873503780701</v>
      </c>
    </row>
    <row r="96" spans="1:52" ht="17">
      <c r="A96" t="s">
        <v>473</v>
      </c>
      <c r="B96" t="s">
        <v>673</v>
      </c>
      <c r="C96" t="s">
        <v>493</v>
      </c>
      <c r="D96" t="s">
        <v>493</v>
      </c>
      <c r="L96" s="105">
        <v>-7.0073893268827403</v>
      </c>
      <c r="M96" s="106">
        <v>1.22124532708767E-15</v>
      </c>
      <c r="N96">
        <f t="shared" si="12"/>
        <v>2023</v>
      </c>
      <c r="O96" t="str">
        <f t="shared" si="11"/>
        <v>Truncated Power Law</v>
      </c>
      <c r="S96">
        <f t="shared" si="15"/>
        <v>2021</v>
      </c>
      <c r="T96">
        <f t="shared" ref="T96:AA96" si="56">4/5*(T49+1)</f>
        <v>2.8629420067234399</v>
      </c>
      <c r="U96">
        <f t="shared" si="56"/>
        <v>4.7396725969934801</v>
      </c>
      <c r="V96">
        <f t="shared" si="56"/>
        <v>2.8629420067234399</v>
      </c>
      <c r="W96">
        <f t="shared" si="56"/>
        <v>2.2202778647807682</v>
      </c>
      <c r="X96">
        <f t="shared" si="56"/>
        <v>2.8629420067234399</v>
      </c>
      <c r="Y96">
        <f t="shared" si="56"/>
        <v>5.0293131956374806</v>
      </c>
      <c r="Z96">
        <f t="shared" si="56"/>
        <v>2.8629420067234399</v>
      </c>
      <c r="AA96">
        <f t="shared" si="56"/>
        <v>2.5137303932050159</v>
      </c>
      <c r="AH96" s="105">
        <v>2021</v>
      </c>
      <c r="AI96" s="105">
        <v>2.8629420067234399</v>
      </c>
      <c r="AJ96">
        <v>4.7396725969934801</v>
      </c>
      <c r="AK96">
        <v>2.2202778647807682</v>
      </c>
      <c r="AL96">
        <v>5.0293131956374806</v>
      </c>
      <c r="AM96">
        <v>2.5137303932050159</v>
      </c>
      <c r="AN96" s="105">
        <v>2.5786775084042999</v>
      </c>
      <c r="AO96" s="105">
        <v>4.9245907462418499</v>
      </c>
      <c r="AP96">
        <v>1.77534733097596</v>
      </c>
      <c r="AQ96">
        <v>5.2866414945468501</v>
      </c>
      <c r="AR96">
        <v>2.1421629915062699</v>
      </c>
      <c r="AS96">
        <v>2.6496332839038099</v>
      </c>
      <c r="AT96">
        <v>3.3078696473620699</v>
      </c>
      <c r="AU96">
        <v>1.4559457755018499</v>
      </c>
      <c r="AV96">
        <v>3.52357691057815</v>
      </c>
      <c r="AW96">
        <v>1.67165303871792</v>
      </c>
      <c r="AX96">
        <v>2.4626289823068701</v>
      </c>
      <c r="AY96">
        <v>2.7021463095664</v>
      </c>
      <c r="AZ96">
        <v>2.6783362455229498</v>
      </c>
    </row>
    <row r="97" spans="1:52" ht="17">
      <c r="S97">
        <f t="shared" si="15"/>
        <v>2022</v>
      </c>
      <c r="T97">
        <f t="shared" ref="T97:AA97" si="57">4/5*(T50+1)</f>
        <v>2.8545575141308404</v>
      </c>
      <c r="U97">
        <f t="shared" si="57"/>
        <v>4.7516174755489438</v>
      </c>
      <c r="V97">
        <f t="shared" si="57"/>
        <v>2.8545575141308404</v>
      </c>
      <c r="W97">
        <f t="shared" si="57"/>
        <v>2.22022664503316</v>
      </c>
      <c r="X97">
        <f t="shared" si="57"/>
        <v>2.8545575141308404</v>
      </c>
      <c r="Y97">
        <f t="shared" si="57"/>
        <v>5.0516057023278087</v>
      </c>
      <c r="Z97">
        <f t="shared" si="57"/>
        <v>2.8545575141308404</v>
      </c>
      <c r="AA97">
        <f t="shared" si="57"/>
        <v>2.5240394884106481</v>
      </c>
      <c r="AH97" s="105">
        <v>2022</v>
      </c>
      <c r="AI97" s="105">
        <v>2.8545575141308404</v>
      </c>
      <c r="AJ97">
        <v>4.7516174755489438</v>
      </c>
      <c r="AK97">
        <v>2.22022664503316</v>
      </c>
      <c r="AL97">
        <v>5.0516057023278087</v>
      </c>
      <c r="AM97">
        <v>2.5240394884106481</v>
      </c>
      <c r="AN97" s="105">
        <v>2.5681968926635501</v>
      </c>
      <c r="AO97" s="105">
        <v>4.9395218444361797</v>
      </c>
      <c r="AP97">
        <v>1.7752833062914499</v>
      </c>
      <c r="AQ97">
        <v>5.31450712790976</v>
      </c>
      <c r="AR97">
        <v>2.1550493605133099</v>
      </c>
      <c r="AS97">
        <v>2.6423975972479798</v>
      </c>
      <c r="AT97">
        <v>3.3223288205866499</v>
      </c>
      <c r="AU97">
        <v>1.4570257095701</v>
      </c>
      <c r="AV97">
        <v>3.5461990484026198</v>
      </c>
      <c r="AW97">
        <v>1.6808959373860599</v>
      </c>
      <c r="AX97">
        <v>2.4655629698215402</v>
      </c>
      <c r="AY97">
        <v>2.7136057312630899</v>
      </c>
      <c r="AZ97">
        <v>2.6894331976374999</v>
      </c>
    </row>
    <row r="98" spans="1:52" ht="17">
      <c r="S98">
        <f t="shared" si="15"/>
        <v>2023</v>
      </c>
      <c r="T98">
        <f t="shared" ref="T98:AA98" si="58">4/5*(T51+1)</f>
        <v>2.8520642679876484</v>
      </c>
      <c r="U98">
        <f>4/5*(U51+1)</f>
        <v>4.7565473977671848</v>
      </c>
      <c r="V98">
        <f t="shared" si="58"/>
        <v>2.8520642679876484</v>
      </c>
      <c r="W98">
        <f t="shared" si="58"/>
        <v>2.2195911686932801</v>
      </c>
      <c r="X98">
        <f t="shared" si="58"/>
        <v>2.8520642679876484</v>
      </c>
      <c r="Y98">
        <f t="shared" si="58"/>
        <v>5.071948699491184</v>
      </c>
      <c r="Z98">
        <f t="shared" si="58"/>
        <v>2.8520642679876484</v>
      </c>
      <c r="AA98">
        <f t="shared" si="58"/>
        <v>2.5349924704172881</v>
      </c>
      <c r="AH98" s="105">
        <v>2023</v>
      </c>
      <c r="AI98" s="105">
        <v>2.8520642679876484</v>
      </c>
      <c r="AJ98">
        <v>4.7565473977671804</v>
      </c>
      <c r="AK98">
        <v>2.2195911686932801</v>
      </c>
      <c r="AL98">
        <v>5.071948699491184</v>
      </c>
      <c r="AM98">
        <v>2.5349924704172881</v>
      </c>
      <c r="AN98" s="105">
        <v>2.5650803349845601</v>
      </c>
      <c r="AO98" s="105">
        <v>4.9456842472089804</v>
      </c>
      <c r="AP98">
        <v>1.7744889608665999</v>
      </c>
      <c r="AQ98">
        <v>5.33993587436398</v>
      </c>
      <c r="AR98">
        <v>2.1687405880216102</v>
      </c>
      <c r="AS98">
        <v>2.6413358635019701</v>
      </c>
      <c r="AT98">
        <v>3.3288306831302101</v>
      </c>
      <c r="AU98">
        <v>1.4571206266917101</v>
      </c>
      <c r="AV98">
        <v>3.5615267704671698</v>
      </c>
      <c r="AW98">
        <v>1.68981671402867</v>
      </c>
      <c r="AX98">
        <v>2.4661852303948999</v>
      </c>
      <c r="AY98">
        <v>2.7232219531030899</v>
      </c>
      <c r="AZ98">
        <v>2.69888131773186</v>
      </c>
    </row>
    <row r="100" spans="1:52">
      <c r="U100">
        <f>4/5</f>
        <v>0.8</v>
      </c>
    </row>
    <row r="101" spans="1:52">
      <c r="A101" t="s">
        <v>710</v>
      </c>
    </row>
    <row r="102" spans="1:52">
      <c r="A102" t="s">
        <v>709</v>
      </c>
    </row>
    <row r="103" spans="1:52">
      <c r="A103" t="s">
        <v>711</v>
      </c>
      <c r="P103" t="s">
        <v>708</v>
      </c>
    </row>
    <row r="104" spans="1:52" ht="17">
      <c r="A104" t="s">
        <v>429</v>
      </c>
      <c r="B104" t="s">
        <v>629</v>
      </c>
      <c r="C104" t="s">
        <v>404</v>
      </c>
      <c r="D104" t="s">
        <v>539</v>
      </c>
      <c r="L104" s="105">
        <v>-28.100224639598402</v>
      </c>
      <c r="M104" s="106">
        <v>9.7343650842928293E-174</v>
      </c>
      <c r="N104">
        <v>1979</v>
      </c>
      <c r="O104" t="str">
        <f>IF(AND(L104&lt;0,M104&lt;0.05), "Log normal","Power Law")</f>
        <v>Log normal</v>
      </c>
      <c r="P104" s="111">
        <v>1.77053256283773</v>
      </c>
    </row>
    <row r="105" spans="1:52" ht="17">
      <c r="A105" t="s">
        <v>430</v>
      </c>
      <c r="B105" t="s">
        <v>630</v>
      </c>
      <c r="C105" t="s">
        <v>405</v>
      </c>
      <c r="D105" t="s">
        <v>540</v>
      </c>
      <c r="L105" s="105">
        <v>-57.9237428514665</v>
      </c>
      <c r="M105">
        <v>0</v>
      </c>
      <c r="N105">
        <f>N104+1</f>
        <v>1980</v>
      </c>
      <c r="O105" t="str">
        <f t="shared" ref="O105:O148" si="59">IF(AND(L105&lt;0,M105&lt;0.05), "Log normal","Power Law")</f>
        <v>Log normal</v>
      </c>
      <c r="P105" s="111">
        <v>1.7318210610923199</v>
      </c>
    </row>
    <row r="106" spans="1:52" ht="17">
      <c r="A106" t="s">
        <v>431</v>
      </c>
      <c r="B106" t="s">
        <v>631</v>
      </c>
      <c r="C106" t="s">
        <v>406</v>
      </c>
      <c r="D106" t="s">
        <v>541</v>
      </c>
      <c r="L106" s="105">
        <v>-79.233682217108395</v>
      </c>
      <c r="M106" s="106">
        <v>0</v>
      </c>
      <c r="N106">
        <f t="shared" ref="N106:N148" si="60">N105+1</f>
        <v>1981</v>
      </c>
      <c r="O106" t="str">
        <f t="shared" si="59"/>
        <v>Log normal</v>
      </c>
      <c r="P106" s="111">
        <v>1.73846800731087</v>
      </c>
    </row>
    <row r="107" spans="1:52" ht="17">
      <c r="A107" t="s">
        <v>432</v>
      </c>
      <c r="B107" t="s">
        <v>632</v>
      </c>
      <c r="C107" t="s">
        <v>407</v>
      </c>
      <c r="D107" t="s">
        <v>542</v>
      </c>
      <c r="L107" s="105">
        <v>-102.155556110007</v>
      </c>
      <c r="M107">
        <v>0</v>
      </c>
      <c r="N107">
        <f t="shared" si="60"/>
        <v>1982</v>
      </c>
      <c r="O107" t="str">
        <f t="shared" si="59"/>
        <v>Log normal</v>
      </c>
      <c r="P107" s="111">
        <v>1.74275514853298</v>
      </c>
    </row>
    <row r="108" spans="1:52" ht="17">
      <c r="A108" t="s">
        <v>433</v>
      </c>
      <c r="B108" t="s">
        <v>633</v>
      </c>
      <c r="C108" t="s">
        <v>408</v>
      </c>
      <c r="D108" t="s">
        <v>543</v>
      </c>
      <c r="L108" s="105">
        <v>-123.470883274524</v>
      </c>
      <c r="M108" s="106">
        <v>0</v>
      </c>
      <c r="N108">
        <f t="shared" si="60"/>
        <v>1983</v>
      </c>
      <c r="O108" t="str">
        <f t="shared" si="59"/>
        <v>Log normal</v>
      </c>
      <c r="P108" s="111">
        <v>1.7530384895620701</v>
      </c>
    </row>
    <row r="109" spans="1:52" ht="17">
      <c r="A109" t="s">
        <v>434</v>
      </c>
      <c r="B109" t="s">
        <v>634</v>
      </c>
      <c r="C109" t="s">
        <v>409</v>
      </c>
      <c r="D109" t="s">
        <v>544</v>
      </c>
      <c r="L109" s="105">
        <v>-142.56011958365301</v>
      </c>
      <c r="M109">
        <v>0</v>
      </c>
      <c r="N109">
        <f t="shared" si="60"/>
        <v>1984</v>
      </c>
      <c r="O109" t="str">
        <f t="shared" si="59"/>
        <v>Log normal</v>
      </c>
      <c r="P109" s="111">
        <v>1.7605229649166101</v>
      </c>
    </row>
    <row r="110" spans="1:52" ht="17">
      <c r="A110" t="s">
        <v>435</v>
      </c>
      <c r="B110" t="s">
        <v>635</v>
      </c>
      <c r="C110" t="s">
        <v>410</v>
      </c>
      <c r="D110" t="s">
        <v>545</v>
      </c>
      <c r="L110" s="105">
        <v>-160.48331689426499</v>
      </c>
      <c r="M110">
        <v>0</v>
      </c>
      <c r="N110">
        <f t="shared" si="60"/>
        <v>1985</v>
      </c>
      <c r="O110" t="str">
        <f t="shared" si="59"/>
        <v>Log normal</v>
      </c>
      <c r="P110" s="111">
        <v>1.7686563600093299</v>
      </c>
    </row>
    <row r="111" spans="1:52" ht="17">
      <c r="A111" t="s">
        <v>436</v>
      </c>
      <c r="B111" t="s">
        <v>636</v>
      </c>
      <c r="C111" t="s">
        <v>411</v>
      </c>
      <c r="D111" t="s">
        <v>546</v>
      </c>
      <c r="L111" s="105">
        <v>-176.548383351821</v>
      </c>
      <c r="M111" s="106">
        <v>0</v>
      </c>
      <c r="N111">
        <f t="shared" si="60"/>
        <v>1986</v>
      </c>
      <c r="O111" t="str">
        <f t="shared" si="59"/>
        <v>Log normal</v>
      </c>
      <c r="P111" s="111">
        <v>1.7763500882774901</v>
      </c>
    </row>
    <row r="112" spans="1:52" ht="17">
      <c r="A112" t="s">
        <v>437</v>
      </c>
      <c r="B112" t="s">
        <v>637</v>
      </c>
      <c r="C112" t="s">
        <v>412</v>
      </c>
      <c r="D112" t="s">
        <v>547</v>
      </c>
      <c r="L112" s="105">
        <v>-192.159725572117</v>
      </c>
      <c r="M112" s="106">
        <v>0</v>
      </c>
      <c r="N112">
        <f t="shared" si="60"/>
        <v>1987</v>
      </c>
      <c r="O112" t="str">
        <f t="shared" si="59"/>
        <v>Log normal</v>
      </c>
      <c r="P112" s="111">
        <v>1.7819964951973</v>
      </c>
    </row>
    <row r="113" spans="1:16" ht="17">
      <c r="A113" t="s">
        <v>438</v>
      </c>
      <c r="B113" t="s">
        <v>638</v>
      </c>
      <c r="C113" t="s">
        <v>413</v>
      </c>
      <c r="D113" t="s">
        <v>548</v>
      </c>
      <c r="L113" s="105">
        <v>-208.562479022183</v>
      </c>
      <c r="M113" s="106">
        <v>0</v>
      </c>
      <c r="N113">
        <f t="shared" si="60"/>
        <v>1988</v>
      </c>
      <c r="O113" t="str">
        <f t="shared" si="59"/>
        <v>Log normal</v>
      </c>
      <c r="P113" s="111">
        <v>1.78774329439477</v>
      </c>
    </row>
    <row r="114" spans="1:16" ht="17">
      <c r="A114" t="s">
        <v>439</v>
      </c>
      <c r="B114" t="s">
        <v>639</v>
      </c>
      <c r="C114" t="s">
        <v>414</v>
      </c>
      <c r="D114" t="s">
        <v>549</v>
      </c>
      <c r="L114" s="105">
        <v>-224.212531182085</v>
      </c>
      <c r="M114" s="106">
        <v>0</v>
      </c>
      <c r="N114">
        <f t="shared" si="60"/>
        <v>1989</v>
      </c>
      <c r="O114" t="str">
        <f t="shared" si="59"/>
        <v>Log normal</v>
      </c>
      <c r="P114" s="111">
        <v>1.7952350627570599</v>
      </c>
    </row>
    <row r="115" spans="1:16" ht="17">
      <c r="A115" t="s">
        <v>440</v>
      </c>
      <c r="B115" t="s">
        <v>640</v>
      </c>
      <c r="C115" t="s">
        <v>415</v>
      </c>
      <c r="D115" t="s">
        <v>550</v>
      </c>
      <c r="L115" s="105">
        <v>-239.66050981917201</v>
      </c>
      <c r="M115" s="106">
        <v>0</v>
      </c>
      <c r="N115">
        <f t="shared" si="60"/>
        <v>1990</v>
      </c>
      <c r="O115" t="str">
        <f t="shared" si="59"/>
        <v>Log normal</v>
      </c>
      <c r="P115" s="111">
        <v>1.8023782489023601</v>
      </c>
    </row>
    <row r="116" spans="1:16" ht="17">
      <c r="A116" t="s">
        <v>441</v>
      </c>
      <c r="B116" t="s">
        <v>641</v>
      </c>
      <c r="C116" t="s">
        <v>416</v>
      </c>
      <c r="D116" t="s">
        <v>551</v>
      </c>
      <c r="L116" s="105">
        <v>-252.53532844645699</v>
      </c>
      <c r="M116" s="106">
        <v>0</v>
      </c>
      <c r="N116">
        <f t="shared" si="60"/>
        <v>1991</v>
      </c>
      <c r="O116" t="str">
        <f t="shared" si="59"/>
        <v>Log normal</v>
      </c>
      <c r="P116" s="111">
        <v>1.80962011646379</v>
      </c>
    </row>
    <row r="117" spans="1:16" ht="17">
      <c r="A117" t="s">
        <v>442</v>
      </c>
      <c r="B117" t="s">
        <v>642</v>
      </c>
      <c r="C117" t="s">
        <v>417</v>
      </c>
      <c r="D117" t="s">
        <v>552</v>
      </c>
      <c r="L117" s="105">
        <v>-265.32215902749999</v>
      </c>
      <c r="M117" s="106">
        <v>0</v>
      </c>
      <c r="N117">
        <f t="shared" si="60"/>
        <v>1992</v>
      </c>
      <c r="O117" t="str">
        <f t="shared" si="59"/>
        <v>Log normal</v>
      </c>
      <c r="P117" s="111">
        <v>1.8146334267645701</v>
      </c>
    </row>
    <row r="118" spans="1:16" ht="17">
      <c r="A118" t="s">
        <v>443</v>
      </c>
      <c r="B118" t="s">
        <v>643</v>
      </c>
      <c r="C118" t="s">
        <v>418</v>
      </c>
      <c r="D118" t="s">
        <v>553</v>
      </c>
      <c r="L118" s="105">
        <v>-276.27594927419898</v>
      </c>
      <c r="M118" s="106">
        <v>0</v>
      </c>
      <c r="N118">
        <f t="shared" si="60"/>
        <v>1993</v>
      </c>
      <c r="O118" t="str">
        <f t="shared" si="59"/>
        <v>Log normal</v>
      </c>
      <c r="P118" s="111">
        <v>1.8176208797153799</v>
      </c>
    </row>
    <row r="119" spans="1:16" ht="17">
      <c r="A119" t="s">
        <v>444</v>
      </c>
      <c r="B119" t="s">
        <v>644</v>
      </c>
      <c r="C119" t="s">
        <v>419</v>
      </c>
      <c r="D119" t="s">
        <v>554</v>
      </c>
      <c r="L119" s="105">
        <v>-287.16138351841698</v>
      </c>
      <c r="M119" s="106">
        <v>0</v>
      </c>
      <c r="N119">
        <f t="shared" si="60"/>
        <v>1994</v>
      </c>
      <c r="O119" t="str">
        <f t="shared" si="59"/>
        <v>Log normal</v>
      </c>
      <c r="P119" s="111">
        <v>1.8188658875687</v>
      </c>
    </row>
    <row r="120" spans="1:16" ht="17">
      <c r="A120" t="s">
        <v>445</v>
      </c>
      <c r="B120" t="s">
        <v>645</v>
      </c>
      <c r="C120" t="s">
        <v>420</v>
      </c>
      <c r="D120" t="s">
        <v>555</v>
      </c>
      <c r="L120" s="105">
        <v>-297.646975963393</v>
      </c>
      <c r="M120" s="106">
        <v>0</v>
      </c>
      <c r="N120">
        <f t="shared" si="60"/>
        <v>1995</v>
      </c>
      <c r="O120" t="str">
        <f t="shared" si="59"/>
        <v>Log normal</v>
      </c>
      <c r="P120" s="111">
        <v>1.8188608232894301</v>
      </c>
    </row>
    <row r="121" spans="1:16" ht="17">
      <c r="A121" t="s">
        <v>446</v>
      </c>
      <c r="B121" t="s">
        <v>646</v>
      </c>
      <c r="C121" t="s">
        <v>421</v>
      </c>
      <c r="D121" t="s">
        <v>556</v>
      </c>
      <c r="L121" s="105">
        <v>-306.87032562054998</v>
      </c>
      <c r="M121" s="106">
        <v>0</v>
      </c>
      <c r="N121">
        <f t="shared" si="60"/>
        <v>1996</v>
      </c>
      <c r="O121" t="str">
        <f t="shared" si="59"/>
        <v>Log normal</v>
      </c>
      <c r="P121" s="111">
        <v>1.8146136346011399</v>
      </c>
    </row>
    <row r="122" spans="1:16" ht="17">
      <c r="A122" t="s">
        <v>447</v>
      </c>
      <c r="B122" t="s">
        <v>647</v>
      </c>
      <c r="C122" t="s">
        <v>422</v>
      </c>
      <c r="D122" t="s">
        <v>557</v>
      </c>
      <c r="L122" s="105">
        <v>-315.98417151308797</v>
      </c>
      <c r="M122" s="106">
        <v>0</v>
      </c>
      <c r="N122">
        <f t="shared" si="60"/>
        <v>1997</v>
      </c>
      <c r="O122" t="str">
        <f t="shared" si="59"/>
        <v>Log normal</v>
      </c>
      <c r="P122" s="111">
        <v>1.81206360279458</v>
      </c>
    </row>
    <row r="123" spans="1:16" ht="17">
      <c r="A123" t="s">
        <v>448</v>
      </c>
      <c r="B123" t="s">
        <v>648</v>
      </c>
      <c r="C123" t="s">
        <v>423</v>
      </c>
      <c r="D123" t="s">
        <v>558</v>
      </c>
      <c r="L123" s="105">
        <v>-327.45836966198198</v>
      </c>
      <c r="M123" s="106">
        <v>0</v>
      </c>
      <c r="N123">
        <f t="shared" si="60"/>
        <v>1998</v>
      </c>
      <c r="O123" t="str">
        <f t="shared" si="59"/>
        <v>Log normal</v>
      </c>
      <c r="P123" s="111">
        <v>1.81164155088787</v>
      </c>
    </row>
    <row r="124" spans="1:16">
      <c r="A124" t="s">
        <v>449</v>
      </c>
      <c r="B124" t="s">
        <v>649</v>
      </c>
      <c r="C124" t="s">
        <v>424</v>
      </c>
      <c r="D124" t="s">
        <v>559</v>
      </c>
      <c r="L124">
        <v>0.13368031234686201</v>
      </c>
      <c r="M124" s="106"/>
      <c r="N124">
        <f t="shared" si="60"/>
        <v>1999</v>
      </c>
      <c r="O124" t="str">
        <f t="shared" si="59"/>
        <v>Power Law</v>
      </c>
      <c r="P124" s="111">
        <v>1.8107381084494301</v>
      </c>
    </row>
    <row r="125" spans="1:16" ht="17">
      <c r="A125" t="s">
        <v>450</v>
      </c>
      <c r="B125" t="s">
        <v>650</v>
      </c>
      <c r="C125" t="s">
        <v>425</v>
      </c>
      <c r="D125" t="s">
        <v>560</v>
      </c>
      <c r="L125" s="105">
        <v>-351.13634861439101</v>
      </c>
      <c r="M125" s="106">
        <v>0</v>
      </c>
      <c r="N125">
        <f t="shared" si="60"/>
        <v>2000</v>
      </c>
      <c r="O125" t="str">
        <f t="shared" si="59"/>
        <v>Log normal</v>
      </c>
      <c r="P125" s="111">
        <v>1.81092610104028</v>
      </c>
    </row>
    <row r="126" spans="1:16" ht="17">
      <c r="A126" t="s">
        <v>451</v>
      </c>
      <c r="B126" t="s">
        <v>651</v>
      </c>
      <c r="C126" t="s">
        <v>426</v>
      </c>
      <c r="D126" t="s">
        <v>561</v>
      </c>
      <c r="L126" s="105">
        <v>-363.96885569809098</v>
      </c>
      <c r="M126" s="106">
        <v>0</v>
      </c>
      <c r="N126">
        <f t="shared" si="60"/>
        <v>2001</v>
      </c>
      <c r="O126" t="str">
        <f t="shared" si="59"/>
        <v>Log normal</v>
      </c>
      <c r="P126" s="111">
        <v>1.8102190411099199</v>
      </c>
    </row>
    <row r="127" spans="1:16" ht="17">
      <c r="A127" t="s">
        <v>452</v>
      </c>
      <c r="B127" t="s">
        <v>652</v>
      </c>
      <c r="C127" t="s">
        <v>427</v>
      </c>
      <c r="D127" t="s">
        <v>562</v>
      </c>
      <c r="L127" s="105">
        <v>-376.02558008229403</v>
      </c>
      <c r="M127" s="106">
        <v>0</v>
      </c>
      <c r="N127">
        <f t="shared" si="60"/>
        <v>2002</v>
      </c>
      <c r="O127" t="str">
        <f t="shared" si="59"/>
        <v>Log normal</v>
      </c>
      <c r="P127" s="111">
        <v>1.8095877265361699</v>
      </c>
    </row>
    <row r="128" spans="1:16" ht="17">
      <c r="A128" t="s">
        <v>453</v>
      </c>
      <c r="B128" t="s">
        <v>653</v>
      </c>
      <c r="C128" t="s">
        <v>428</v>
      </c>
      <c r="D128" t="s">
        <v>563</v>
      </c>
      <c r="L128" s="105">
        <v>-387.12323398692399</v>
      </c>
      <c r="M128" s="106">
        <v>0</v>
      </c>
      <c r="N128">
        <f t="shared" si="60"/>
        <v>2003</v>
      </c>
      <c r="O128" t="str">
        <f t="shared" si="59"/>
        <v>Log normal</v>
      </c>
      <c r="P128" s="111">
        <v>1.8090686191857901</v>
      </c>
    </row>
    <row r="129" spans="1:16" ht="17">
      <c r="A129" t="s">
        <v>454</v>
      </c>
      <c r="B129" t="s">
        <v>654</v>
      </c>
      <c r="C129" t="s">
        <v>474</v>
      </c>
      <c r="D129" t="s">
        <v>564</v>
      </c>
      <c r="L129" s="105">
        <v>-399.45816633507798</v>
      </c>
      <c r="M129" s="106">
        <v>0</v>
      </c>
      <c r="N129">
        <f t="shared" si="60"/>
        <v>2004</v>
      </c>
      <c r="O129" t="str">
        <f t="shared" si="59"/>
        <v>Log normal</v>
      </c>
      <c r="P129" s="111">
        <v>1.8087624532503599</v>
      </c>
    </row>
    <row r="130" spans="1:16" ht="17">
      <c r="A130" t="s">
        <v>455</v>
      </c>
      <c r="B130" t="s">
        <v>655</v>
      </c>
      <c r="C130" t="s">
        <v>475</v>
      </c>
      <c r="D130" t="s">
        <v>565</v>
      </c>
      <c r="L130" s="105">
        <v>-411.15489051841001</v>
      </c>
      <c r="M130" s="106">
        <v>0</v>
      </c>
      <c r="N130">
        <f t="shared" si="60"/>
        <v>2005</v>
      </c>
      <c r="O130" t="str">
        <f t="shared" si="59"/>
        <v>Log normal</v>
      </c>
      <c r="P130" s="111">
        <v>1.8083087493740799</v>
      </c>
    </row>
    <row r="131" spans="1:16" ht="17">
      <c r="A131" t="s">
        <v>456</v>
      </c>
      <c r="B131" t="s">
        <v>656</v>
      </c>
      <c r="C131" t="s">
        <v>476</v>
      </c>
      <c r="D131" t="s">
        <v>566</v>
      </c>
      <c r="L131" s="105">
        <v>-420.82566223927802</v>
      </c>
      <c r="M131" s="106">
        <v>0</v>
      </c>
      <c r="N131">
        <f t="shared" si="60"/>
        <v>2006</v>
      </c>
      <c r="O131" t="str">
        <f t="shared" si="59"/>
        <v>Log normal</v>
      </c>
      <c r="P131" s="111">
        <v>1.80573353786986</v>
      </c>
    </row>
    <row r="132" spans="1:16" ht="17">
      <c r="A132" t="s">
        <v>457</v>
      </c>
      <c r="B132" t="s">
        <v>657</v>
      </c>
      <c r="C132" t="s">
        <v>477</v>
      </c>
      <c r="D132" t="s">
        <v>567</v>
      </c>
      <c r="L132" s="105">
        <v>-433.29027898899102</v>
      </c>
      <c r="M132" s="106">
        <v>0</v>
      </c>
      <c r="N132">
        <f t="shared" si="60"/>
        <v>2007</v>
      </c>
      <c r="O132" t="str">
        <f t="shared" si="59"/>
        <v>Log normal</v>
      </c>
      <c r="P132" s="111">
        <v>1.80344768811541</v>
      </c>
    </row>
    <row r="133" spans="1:16" ht="17">
      <c r="A133" t="s">
        <v>458</v>
      </c>
      <c r="B133" t="s">
        <v>658</v>
      </c>
      <c r="C133" t="s">
        <v>478</v>
      </c>
      <c r="D133" t="s">
        <v>568</v>
      </c>
      <c r="L133" s="105">
        <v>-441.11226794431502</v>
      </c>
      <c r="M133">
        <v>0</v>
      </c>
      <c r="N133">
        <f t="shared" si="60"/>
        <v>2008</v>
      </c>
      <c r="O133" t="str">
        <f t="shared" si="59"/>
        <v>Log normal</v>
      </c>
      <c r="P133" s="111">
        <v>1.80000376652214</v>
      </c>
    </row>
    <row r="134" spans="1:16" ht="17">
      <c r="A134" t="s">
        <v>459</v>
      </c>
      <c r="B134" t="s">
        <v>659</v>
      </c>
      <c r="C134" t="s">
        <v>479</v>
      </c>
      <c r="D134" t="s">
        <v>569</v>
      </c>
      <c r="L134" s="105">
        <v>-444.31543223275202</v>
      </c>
      <c r="M134" s="106">
        <v>0</v>
      </c>
      <c r="N134">
        <f t="shared" si="60"/>
        <v>2009</v>
      </c>
      <c r="O134" t="str">
        <f t="shared" si="59"/>
        <v>Log normal</v>
      </c>
      <c r="P134" s="111">
        <v>1.79503296211921</v>
      </c>
    </row>
    <row r="135" spans="1:16" ht="17">
      <c r="A135" t="s">
        <v>460</v>
      </c>
      <c r="B135" t="s">
        <v>660</v>
      </c>
      <c r="C135" t="s">
        <v>480</v>
      </c>
      <c r="D135" t="s">
        <v>570</v>
      </c>
      <c r="L135" s="105">
        <v>-444.38262001979899</v>
      </c>
      <c r="M135">
        <v>0</v>
      </c>
      <c r="N135">
        <f t="shared" si="60"/>
        <v>2010</v>
      </c>
      <c r="O135" t="str">
        <f t="shared" si="59"/>
        <v>Log normal</v>
      </c>
      <c r="P135" s="111">
        <v>1.79048143560564</v>
      </c>
    </row>
    <row r="136" spans="1:16" ht="17">
      <c r="A136" t="s">
        <v>461</v>
      </c>
      <c r="B136" t="s">
        <v>661</v>
      </c>
      <c r="C136" t="s">
        <v>481</v>
      </c>
      <c r="D136" t="s">
        <v>571</v>
      </c>
      <c r="L136" s="105">
        <v>-439.53206174273998</v>
      </c>
      <c r="M136">
        <v>0</v>
      </c>
      <c r="N136">
        <f t="shared" si="60"/>
        <v>2011</v>
      </c>
      <c r="O136" t="str">
        <f t="shared" si="59"/>
        <v>Log normal</v>
      </c>
      <c r="P136" s="111">
        <v>1.78353905990784</v>
      </c>
    </row>
    <row r="137" spans="1:16" ht="17">
      <c r="A137" t="s">
        <v>462</v>
      </c>
      <c r="B137" t="s">
        <v>662</v>
      </c>
      <c r="C137" t="s">
        <v>482</v>
      </c>
      <c r="D137" t="s">
        <v>572</v>
      </c>
      <c r="L137" s="105">
        <v>-444.42101783573298</v>
      </c>
      <c r="M137" s="106">
        <v>0</v>
      </c>
      <c r="N137">
        <f t="shared" si="60"/>
        <v>2012</v>
      </c>
      <c r="O137" t="str">
        <f t="shared" si="59"/>
        <v>Log normal</v>
      </c>
      <c r="P137" s="111">
        <v>1.7808014595288</v>
      </c>
    </row>
    <row r="138" spans="1:16" ht="17">
      <c r="A138" t="s">
        <v>463</v>
      </c>
      <c r="B138" t="s">
        <v>663</v>
      </c>
      <c r="C138" t="s">
        <v>483</v>
      </c>
      <c r="D138" t="s">
        <v>573</v>
      </c>
      <c r="L138" s="105">
        <v>-451.342237144801</v>
      </c>
      <c r="M138" s="106">
        <v>0</v>
      </c>
      <c r="N138">
        <f t="shared" si="60"/>
        <v>2013</v>
      </c>
      <c r="O138" t="str">
        <f t="shared" si="59"/>
        <v>Log normal</v>
      </c>
      <c r="P138" s="111">
        <v>1.77951874827937</v>
      </c>
    </row>
    <row r="139" spans="1:16" ht="17">
      <c r="A139" t="s">
        <v>464</v>
      </c>
      <c r="B139" t="s">
        <v>664</v>
      </c>
      <c r="C139" t="s">
        <v>484</v>
      </c>
      <c r="D139" t="s">
        <v>574</v>
      </c>
      <c r="L139" s="105">
        <v>-459.87948655721902</v>
      </c>
      <c r="M139" s="106">
        <v>0</v>
      </c>
      <c r="N139">
        <f t="shared" si="60"/>
        <v>2014</v>
      </c>
      <c r="O139" t="str">
        <f t="shared" si="59"/>
        <v>Log normal</v>
      </c>
      <c r="P139" s="111">
        <v>1.77896348182858</v>
      </c>
    </row>
    <row r="140" spans="1:16" ht="17">
      <c r="A140" t="s">
        <v>465</v>
      </c>
      <c r="B140" t="s">
        <v>665</v>
      </c>
      <c r="C140" t="s">
        <v>485</v>
      </c>
      <c r="D140" t="s">
        <v>575</v>
      </c>
      <c r="L140" s="105">
        <v>-468.53221938089098</v>
      </c>
      <c r="M140" s="106">
        <v>0</v>
      </c>
      <c r="N140">
        <f t="shared" si="60"/>
        <v>2015</v>
      </c>
      <c r="O140" t="str">
        <f t="shared" si="59"/>
        <v>Log normal</v>
      </c>
      <c r="P140" s="111">
        <v>1.7785324905564801</v>
      </c>
    </row>
    <row r="141" spans="1:16" ht="17">
      <c r="A141" t="s">
        <v>466</v>
      </c>
      <c r="B141" t="s">
        <v>666</v>
      </c>
      <c r="C141" t="s">
        <v>486</v>
      </c>
      <c r="D141" t="s">
        <v>576</v>
      </c>
      <c r="L141" s="105">
        <v>-474.935115389168</v>
      </c>
      <c r="M141" s="106">
        <v>0</v>
      </c>
      <c r="N141">
        <f t="shared" si="60"/>
        <v>2016</v>
      </c>
      <c r="O141" t="str">
        <f t="shared" si="59"/>
        <v>Log normal</v>
      </c>
      <c r="P141" s="111">
        <v>1.77789209282631</v>
      </c>
    </row>
    <row r="142" spans="1:16" ht="17">
      <c r="A142" t="s">
        <v>467</v>
      </c>
      <c r="B142" t="s">
        <v>667</v>
      </c>
      <c r="C142" t="s">
        <v>487</v>
      </c>
      <c r="D142" t="s">
        <v>577</v>
      </c>
      <c r="L142" s="105">
        <v>-482.966625424592</v>
      </c>
      <c r="M142" s="106">
        <v>0</v>
      </c>
      <c r="N142">
        <f t="shared" si="60"/>
        <v>2017</v>
      </c>
      <c r="O142" t="str">
        <f t="shared" si="59"/>
        <v>Log normal</v>
      </c>
      <c r="P142" s="111">
        <v>1.77717363359546</v>
      </c>
    </row>
    <row r="143" spans="1:16" ht="17">
      <c r="A143" t="s">
        <v>468</v>
      </c>
      <c r="B143" t="s">
        <v>668</v>
      </c>
      <c r="C143" t="s">
        <v>488</v>
      </c>
      <c r="D143" t="s">
        <v>578</v>
      </c>
      <c r="L143" s="105">
        <v>-491.986978025594</v>
      </c>
      <c r="M143" s="106">
        <v>0</v>
      </c>
      <c r="N143">
        <f t="shared" si="60"/>
        <v>2018</v>
      </c>
      <c r="O143" t="str">
        <f t="shared" si="59"/>
        <v>Log normal</v>
      </c>
      <c r="P143" s="111">
        <v>1.7764016283367601</v>
      </c>
    </row>
    <row r="144" spans="1:16" ht="17">
      <c r="A144" t="s">
        <v>469</v>
      </c>
      <c r="B144" t="s">
        <v>669</v>
      </c>
      <c r="C144" t="s">
        <v>489</v>
      </c>
      <c r="D144" t="s">
        <v>579</v>
      </c>
      <c r="L144" s="105">
        <v>-500.64296750538199</v>
      </c>
      <c r="M144" s="106">
        <v>0</v>
      </c>
      <c r="N144">
        <f t="shared" si="60"/>
        <v>2019</v>
      </c>
      <c r="O144" t="str">
        <f t="shared" si="59"/>
        <v>Log normal</v>
      </c>
      <c r="P144" s="111">
        <v>1.7756447005745499</v>
      </c>
    </row>
    <row r="145" spans="1:16" ht="17">
      <c r="A145" t="s">
        <v>470</v>
      </c>
      <c r="B145" t="s">
        <v>670</v>
      </c>
      <c r="C145" t="s">
        <v>490</v>
      </c>
      <c r="D145" t="s">
        <v>580</v>
      </c>
      <c r="L145" s="105">
        <v>-508.40472377126702</v>
      </c>
      <c r="M145" s="106">
        <v>0</v>
      </c>
      <c r="N145">
        <f t="shared" si="60"/>
        <v>2020</v>
      </c>
      <c r="O145" t="str">
        <f t="shared" si="59"/>
        <v>Log normal</v>
      </c>
      <c r="P145" s="111">
        <v>1.77500952156911</v>
      </c>
    </row>
    <row r="146" spans="1:16" ht="17">
      <c r="A146" t="s">
        <v>471</v>
      </c>
      <c r="B146" t="s">
        <v>671</v>
      </c>
      <c r="C146" t="s">
        <v>491</v>
      </c>
      <c r="D146" t="s">
        <v>581</v>
      </c>
      <c r="L146" s="105">
        <v>-515.53536594989998</v>
      </c>
      <c r="M146" s="106">
        <v>0</v>
      </c>
      <c r="N146">
        <f t="shared" si="60"/>
        <v>2021</v>
      </c>
      <c r="O146" t="str">
        <f t="shared" si="59"/>
        <v>Log normal</v>
      </c>
      <c r="P146" s="111">
        <v>1.7753531543064001</v>
      </c>
    </row>
    <row r="147" spans="1:16" ht="17">
      <c r="A147" t="s">
        <v>472</v>
      </c>
      <c r="B147" t="s">
        <v>672</v>
      </c>
      <c r="C147" t="s">
        <v>492</v>
      </c>
      <c r="D147" t="s">
        <v>582</v>
      </c>
      <c r="L147" s="105">
        <v>-522.08401868433202</v>
      </c>
      <c r="M147" s="106">
        <v>0</v>
      </c>
      <c r="N147">
        <f t="shared" si="60"/>
        <v>2022</v>
      </c>
      <c r="O147" t="str">
        <f t="shared" si="59"/>
        <v>Log normal</v>
      </c>
      <c r="P147" s="111">
        <v>1.7752889377529599</v>
      </c>
    </row>
    <row r="148" spans="1:16" ht="17">
      <c r="A148" t="s">
        <v>473</v>
      </c>
      <c r="B148" t="s">
        <v>673</v>
      </c>
      <c r="C148" t="s">
        <v>493</v>
      </c>
      <c r="D148" t="s">
        <v>583</v>
      </c>
      <c r="L148" s="105">
        <v>-525.45696286852001</v>
      </c>
      <c r="M148" s="106">
        <v>0</v>
      </c>
      <c r="N148">
        <f t="shared" si="60"/>
        <v>2023</v>
      </c>
      <c r="O148" t="str">
        <f>IF(AND(L148&lt;0,M148&lt;0.05), "Log normal","Power Law")</f>
        <v>Log normal</v>
      </c>
      <c r="P148" s="111">
        <v>1.77449451482113</v>
      </c>
    </row>
    <row r="151" spans="1:16">
      <c r="A151" t="s">
        <v>674</v>
      </c>
    </row>
    <row r="152" spans="1:16" ht="17">
      <c r="A152" t="s">
        <v>429</v>
      </c>
      <c r="B152" t="s">
        <v>629</v>
      </c>
      <c r="C152" t="s">
        <v>404</v>
      </c>
      <c r="D152" t="s">
        <v>404</v>
      </c>
      <c r="L152" s="105">
        <v>-64.291349894024407</v>
      </c>
      <c r="M152">
        <v>0</v>
      </c>
      <c r="N152">
        <v>1979</v>
      </c>
      <c r="O152" t="str">
        <f>IF(AND(L152&lt;0,M152&lt;0.05), "Truncated Power Law","Power Law")</f>
        <v>Truncated Power Law</v>
      </c>
    </row>
    <row r="153" spans="1:16" ht="17">
      <c r="A153" t="s">
        <v>430</v>
      </c>
      <c r="B153" t="s">
        <v>630</v>
      </c>
      <c r="C153" t="s">
        <v>405</v>
      </c>
      <c r="D153" t="s">
        <v>405</v>
      </c>
      <c r="L153" s="105">
        <v>-141.04205438285501</v>
      </c>
      <c r="M153">
        <v>0</v>
      </c>
      <c r="N153">
        <f>N152+1</f>
        <v>1980</v>
      </c>
      <c r="O153" t="str">
        <f t="shared" ref="O153:O196" si="61">IF(AND(L153&lt;0,M153&lt;0.05), "Truncated Power Law","Power Law")</f>
        <v>Truncated Power Law</v>
      </c>
    </row>
    <row r="154" spans="1:16" ht="17">
      <c r="A154" t="s">
        <v>431</v>
      </c>
      <c r="B154" t="s">
        <v>631</v>
      </c>
      <c r="C154" t="s">
        <v>406</v>
      </c>
      <c r="D154" t="s">
        <v>406</v>
      </c>
      <c r="L154" s="105">
        <v>-191.42586530678</v>
      </c>
      <c r="M154">
        <v>0</v>
      </c>
      <c r="N154">
        <f t="shared" ref="N154:N196" si="62">N153+1</f>
        <v>1981</v>
      </c>
      <c r="O154" t="str">
        <f t="shared" si="61"/>
        <v>Truncated Power Law</v>
      </c>
    </row>
    <row r="155" spans="1:16" ht="17">
      <c r="A155" t="s">
        <v>432</v>
      </c>
      <c r="B155" t="s">
        <v>632</v>
      </c>
      <c r="C155" t="s">
        <v>407</v>
      </c>
      <c r="D155" t="s">
        <v>407</v>
      </c>
      <c r="L155" s="105">
        <v>-248.52105044573401</v>
      </c>
      <c r="M155">
        <v>0</v>
      </c>
      <c r="N155">
        <f t="shared" si="62"/>
        <v>1982</v>
      </c>
      <c r="O155" t="str">
        <f t="shared" si="61"/>
        <v>Truncated Power Law</v>
      </c>
    </row>
    <row r="156" spans="1:16" ht="17">
      <c r="A156" t="s">
        <v>433</v>
      </c>
      <c r="B156" t="s">
        <v>633</v>
      </c>
      <c r="C156" t="s">
        <v>408</v>
      </c>
      <c r="D156" t="s">
        <v>408</v>
      </c>
      <c r="L156" s="105">
        <v>-301.26083295378101</v>
      </c>
      <c r="M156">
        <v>0</v>
      </c>
      <c r="N156">
        <f t="shared" si="62"/>
        <v>1983</v>
      </c>
      <c r="O156" t="str">
        <f t="shared" si="61"/>
        <v>Truncated Power Law</v>
      </c>
    </row>
    <row r="157" spans="1:16" ht="17">
      <c r="A157" t="s">
        <v>434</v>
      </c>
      <c r="B157" t="s">
        <v>634</v>
      </c>
      <c r="C157" t="s">
        <v>409</v>
      </c>
      <c r="D157" t="s">
        <v>409</v>
      </c>
      <c r="L157" s="105">
        <v>-311.38160671036701</v>
      </c>
      <c r="M157">
        <v>0</v>
      </c>
      <c r="N157">
        <f t="shared" si="62"/>
        <v>1984</v>
      </c>
      <c r="O157" t="str">
        <f t="shared" si="61"/>
        <v>Truncated Power Law</v>
      </c>
    </row>
    <row r="158" spans="1:16" ht="17">
      <c r="A158" t="s">
        <v>435</v>
      </c>
      <c r="B158" t="s">
        <v>635</v>
      </c>
      <c r="C158" t="s">
        <v>410</v>
      </c>
      <c r="D158" t="s">
        <v>410</v>
      </c>
      <c r="L158" s="105">
        <v>-347.08225314554198</v>
      </c>
      <c r="M158">
        <v>0</v>
      </c>
      <c r="N158">
        <f t="shared" si="62"/>
        <v>1985</v>
      </c>
      <c r="O158" t="str">
        <f t="shared" si="61"/>
        <v>Truncated Power Law</v>
      </c>
    </row>
    <row r="159" spans="1:16" ht="17">
      <c r="A159" t="s">
        <v>436</v>
      </c>
      <c r="B159" t="s">
        <v>636</v>
      </c>
      <c r="C159" t="s">
        <v>411</v>
      </c>
      <c r="D159" t="s">
        <v>411</v>
      </c>
      <c r="L159" s="105">
        <v>-352.89096473884899</v>
      </c>
      <c r="M159">
        <v>0</v>
      </c>
      <c r="N159">
        <f t="shared" si="62"/>
        <v>1986</v>
      </c>
      <c r="O159" t="str">
        <f t="shared" si="61"/>
        <v>Truncated Power Law</v>
      </c>
    </row>
    <row r="160" spans="1:16" ht="17">
      <c r="A160" t="s">
        <v>437</v>
      </c>
      <c r="B160" t="s">
        <v>637</v>
      </c>
      <c r="C160" t="s">
        <v>412</v>
      </c>
      <c r="D160" t="s">
        <v>412</v>
      </c>
      <c r="L160" s="105">
        <v>-369.270218751919</v>
      </c>
      <c r="M160">
        <v>0</v>
      </c>
      <c r="N160">
        <f t="shared" si="62"/>
        <v>1987</v>
      </c>
      <c r="O160" t="str">
        <f t="shared" si="61"/>
        <v>Truncated Power Law</v>
      </c>
    </row>
    <row r="161" spans="1:15" ht="17">
      <c r="A161" t="s">
        <v>438</v>
      </c>
      <c r="B161" t="s">
        <v>638</v>
      </c>
      <c r="C161" t="s">
        <v>413</v>
      </c>
      <c r="D161" t="s">
        <v>413</v>
      </c>
      <c r="L161" s="105">
        <v>-403.76202964174399</v>
      </c>
      <c r="M161">
        <v>0</v>
      </c>
      <c r="N161">
        <f t="shared" si="62"/>
        <v>1988</v>
      </c>
      <c r="O161" t="str">
        <f t="shared" si="61"/>
        <v>Truncated Power Law</v>
      </c>
    </row>
    <row r="162" spans="1:15" ht="17">
      <c r="A162" t="s">
        <v>439</v>
      </c>
      <c r="B162" t="s">
        <v>639</v>
      </c>
      <c r="C162" t="s">
        <v>414</v>
      </c>
      <c r="D162" t="s">
        <v>414</v>
      </c>
      <c r="L162" s="105">
        <v>-434.56619161984401</v>
      </c>
      <c r="M162">
        <v>0</v>
      </c>
      <c r="N162">
        <f t="shared" si="62"/>
        <v>1989</v>
      </c>
      <c r="O162" t="str">
        <f t="shared" si="61"/>
        <v>Truncated Power Law</v>
      </c>
    </row>
    <row r="163" spans="1:15" ht="17">
      <c r="A163" t="s">
        <v>440</v>
      </c>
      <c r="B163" t="s">
        <v>640</v>
      </c>
      <c r="C163" t="s">
        <v>415</v>
      </c>
      <c r="D163" t="s">
        <v>415</v>
      </c>
      <c r="L163" s="105">
        <v>-466.73258766122302</v>
      </c>
      <c r="M163">
        <v>0</v>
      </c>
      <c r="N163">
        <f t="shared" si="62"/>
        <v>1990</v>
      </c>
      <c r="O163" t="str">
        <f t="shared" si="61"/>
        <v>Truncated Power Law</v>
      </c>
    </row>
    <row r="164" spans="1:15" ht="17">
      <c r="A164" t="s">
        <v>441</v>
      </c>
      <c r="B164" t="s">
        <v>641</v>
      </c>
      <c r="C164" t="s">
        <v>416</v>
      </c>
      <c r="D164" t="s">
        <v>416</v>
      </c>
      <c r="L164" s="105">
        <v>-479.286692719185</v>
      </c>
      <c r="M164">
        <v>0</v>
      </c>
      <c r="N164">
        <f t="shared" si="62"/>
        <v>1991</v>
      </c>
      <c r="O164" t="str">
        <f t="shared" si="61"/>
        <v>Truncated Power Law</v>
      </c>
    </row>
    <row r="165" spans="1:15" ht="17">
      <c r="A165" t="s">
        <v>442</v>
      </c>
      <c r="B165" t="s">
        <v>642</v>
      </c>
      <c r="C165" t="s">
        <v>417</v>
      </c>
      <c r="D165" t="s">
        <v>417</v>
      </c>
      <c r="L165" s="105">
        <v>-502.381882935894</v>
      </c>
      <c r="M165">
        <v>0</v>
      </c>
      <c r="N165">
        <f t="shared" si="62"/>
        <v>1992</v>
      </c>
      <c r="O165" t="str">
        <f t="shared" si="61"/>
        <v>Truncated Power Law</v>
      </c>
    </row>
    <row r="166" spans="1:15" ht="17">
      <c r="A166" t="s">
        <v>443</v>
      </c>
      <c r="B166" t="s">
        <v>643</v>
      </c>
      <c r="C166" t="s">
        <v>418</v>
      </c>
      <c r="D166" t="s">
        <v>418</v>
      </c>
      <c r="L166" s="105">
        <v>-496.65647289869997</v>
      </c>
      <c r="M166">
        <v>0</v>
      </c>
      <c r="N166">
        <f t="shared" si="62"/>
        <v>1993</v>
      </c>
      <c r="O166" t="str">
        <f t="shared" si="61"/>
        <v>Truncated Power Law</v>
      </c>
    </row>
    <row r="167" spans="1:15" ht="17">
      <c r="A167" t="s">
        <v>444</v>
      </c>
      <c r="B167" t="s">
        <v>644</v>
      </c>
      <c r="C167" t="s">
        <v>419</v>
      </c>
      <c r="D167" t="s">
        <v>419</v>
      </c>
      <c r="L167" s="105">
        <v>-516.73154823412597</v>
      </c>
      <c r="M167">
        <v>0</v>
      </c>
      <c r="N167">
        <f t="shared" si="62"/>
        <v>1994</v>
      </c>
      <c r="O167" t="str">
        <f t="shared" si="61"/>
        <v>Truncated Power Law</v>
      </c>
    </row>
    <row r="168" spans="1:15" ht="17">
      <c r="A168" t="s">
        <v>445</v>
      </c>
      <c r="B168" t="s">
        <v>645</v>
      </c>
      <c r="C168" t="s">
        <v>420</v>
      </c>
      <c r="D168" t="s">
        <v>420</v>
      </c>
      <c r="L168" s="105">
        <v>-535.53068505503904</v>
      </c>
      <c r="M168">
        <v>0</v>
      </c>
      <c r="N168">
        <f t="shared" si="62"/>
        <v>1995</v>
      </c>
      <c r="O168" t="str">
        <f t="shared" si="61"/>
        <v>Truncated Power Law</v>
      </c>
    </row>
    <row r="169" spans="1:15" ht="17">
      <c r="A169" t="s">
        <v>446</v>
      </c>
      <c r="B169" t="s">
        <v>646</v>
      </c>
      <c r="C169" t="s">
        <v>421</v>
      </c>
      <c r="D169" t="s">
        <v>421</v>
      </c>
      <c r="L169" s="105">
        <v>-540.76735937610101</v>
      </c>
      <c r="M169">
        <v>0</v>
      </c>
      <c r="N169">
        <f t="shared" si="62"/>
        <v>1996</v>
      </c>
      <c r="O169" t="str">
        <f t="shared" si="61"/>
        <v>Truncated Power Law</v>
      </c>
    </row>
    <row r="170" spans="1:15" ht="17">
      <c r="A170" t="s">
        <v>447</v>
      </c>
      <c r="B170" t="s">
        <v>647</v>
      </c>
      <c r="C170" t="s">
        <v>422</v>
      </c>
      <c r="D170" t="s">
        <v>422</v>
      </c>
      <c r="L170" s="105">
        <v>-551.83987894190602</v>
      </c>
      <c r="M170">
        <v>0</v>
      </c>
      <c r="N170">
        <f t="shared" si="62"/>
        <v>1997</v>
      </c>
      <c r="O170" t="str">
        <f t="shared" si="61"/>
        <v>Truncated Power Law</v>
      </c>
    </row>
    <row r="171" spans="1:15" ht="17">
      <c r="A171" t="s">
        <v>448</v>
      </c>
      <c r="B171" t="s">
        <v>648</v>
      </c>
      <c r="C171" t="s">
        <v>423</v>
      </c>
      <c r="D171" t="s">
        <v>423</v>
      </c>
      <c r="L171" s="105">
        <v>-580.10331186424605</v>
      </c>
      <c r="M171">
        <v>0</v>
      </c>
      <c r="N171">
        <f t="shared" si="62"/>
        <v>1998</v>
      </c>
      <c r="O171" t="str">
        <f t="shared" si="61"/>
        <v>Truncated Power Law</v>
      </c>
    </row>
    <row r="172" spans="1:15" ht="17">
      <c r="A172" t="s">
        <v>449</v>
      </c>
      <c r="B172" t="s">
        <v>649</v>
      </c>
      <c r="C172" t="s">
        <v>424</v>
      </c>
      <c r="D172" t="s">
        <v>424</v>
      </c>
      <c r="L172" s="105">
        <v>-610.35457885970504</v>
      </c>
      <c r="M172">
        <v>0</v>
      </c>
      <c r="N172">
        <f t="shared" si="62"/>
        <v>1999</v>
      </c>
      <c r="O172" t="str">
        <f t="shared" si="61"/>
        <v>Truncated Power Law</v>
      </c>
    </row>
    <row r="173" spans="1:15" ht="17">
      <c r="A173" t="s">
        <v>450</v>
      </c>
      <c r="B173" t="s">
        <v>650</v>
      </c>
      <c r="C173" t="s">
        <v>425</v>
      </c>
      <c r="D173" t="s">
        <v>425</v>
      </c>
      <c r="L173" s="105">
        <v>-640.10058789655398</v>
      </c>
      <c r="M173">
        <v>0</v>
      </c>
      <c r="N173">
        <f t="shared" si="62"/>
        <v>2000</v>
      </c>
      <c r="O173" t="str">
        <f t="shared" si="61"/>
        <v>Truncated Power Law</v>
      </c>
    </row>
    <row r="174" spans="1:15" ht="17">
      <c r="A174" t="s">
        <v>451</v>
      </c>
      <c r="B174" t="s">
        <v>651</v>
      </c>
      <c r="C174" t="s">
        <v>426</v>
      </c>
      <c r="D174" t="s">
        <v>426</v>
      </c>
      <c r="L174" s="105">
        <v>-672.71224116119402</v>
      </c>
      <c r="M174">
        <v>0</v>
      </c>
      <c r="N174">
        <f t="shared" si="62"/>
        <v>2001</v>
      </c>
      <c r="O174" t="str">
        <f t="shared" si="61"/>
        <v>Truncated Power Law</v>
      </c>
    </row>
    <row r="175" spans="1:15" ht="17">
      <c r="A175" t="s">
        <v>452</v>
      </c>
      <c r="B175" t="s">
        <v>652</v>
      </c>
      <c r="C175" t="s">
        <v>427</v>
      </c>
      <c r="D175" t="s">
        <v>427</v>
      </c>
      <c r="L175" s="105">
        <v>-703.909795266488</v>
      </c>
      <c r="M175">
        <v>0</v>
      </c>
      <c r="N175">
        <f t="shared" si="62"/>
        <v>2002</v>
      </c>
      <c r="O175" t="str">
        <f t="shared" si="61"/>
        <v>Truncated Power Law</v>
      </c>
    </row>
    <row r="176" spans="1:15" ht="17">
      <c r="A176" t="s">
        <v>453</v>
      </c>
      <c r="B176" t="s">
        <v>653</v>
      </c>
      <c r="C176" t="s">
        <v>428</v>
      </c>
      <c r="D176" t="s">
        <v>428</v>
      </c>
      <c r="L176" s="105">
        <v>-732.49529647983502</v>
      </c>
      <c r="M176" s="106">
        <v>0</v>
      </c>
      <c r="N176">
        <f t="shared" si="62"/>
        <v>2003</v>
      </c>
      <c r="O176" t="str">
        <f t="shared" si="61"/>
        <v>Truncated Power Law</v>
      </c>
    </row>
    <row r="177" spans="1:15" ht="17">
      <c r="A177" t="s">
        <v>454</v>
      </c>
      <c r="B177" t="s">
        <v>654</v>
      </c>
      <c r="C177" t="s">
        <v>474</v>
      </c>
      <c r="D177" t="s">
        <v>474</v>
      </c>
      <c r="L177" s="105">
        <v>-762.24424273383397</v>
      </c>
      <c r="M177" s="106">
        <v>0</v>
      </c>
      <c r="N177">
        <f t="shared" si="62"/>
        <v>2004</v>
      </c>
      <c r="O177" t="str">
        <f t="shared" si="61"/>
        <v>Truncated Power Law</v>
      </c>
    </row>
    <row r="178" spans="1:15" ht="17">
      <c r="A178" t="s">
        <v>455</v>
      </c>
      <c r="B178" t="s">
        <v>655</v>
      </c>
      <c r="C178" t="s">
        <v>475</v>
      </c>
      <c r="D178" t="s">
        <v>475</v>
      </c>
      <c r="L178" s="105">
        <v>-784.47626050174097</v>
      </c>
      <c r="M178" s="106">
        <v>0</v>
      </c>
      <c r="N178">
        <f t="shared" si="62"/>
        <v>2005</v>
      </c>
      <c r="O178" t="str">
        <f t="shared" si="61"/>
        <v>Truncated Power Law</v>
      </c>
    </row>
    <row r="179" spans="1:15" ht="17">
      <c r="A179" t="s">
        <v>456</v>
      </c>
      <c r="B179" t="s">
        <v>656</v>
      </c>
      <c r="C179" t="s">
        <v>476</v>
      </c>
      <c r="D179" t="s">
        <v>476</v>
      </c>
      <c r="L179" s="105">
        <v>-754.44606677234106</v>
      </c>
      <c r="M179">
        <v>0</v>
      </c>
      <c r="N179">
        <f t="shared" si="62"/>
        <v>2006</v>
      </c>
      <c r="O179" t="str">
        <f t="shared" si="61"/>
        <v>Truncated Power Law</v>
      </c>
    </row>
    <row r="180" spans="1:15" ht="17">
      <c r="A180" t="s">
        <v>457</v>
      </c>
      <c r="B180" t="s">
        <v>657</v>
      </c>
      <c r="C180" t="s">
        <v>477</v>
      </c>
      <c r="D180" t="s">
        <v>477</v>
      </c>
      <c r="L180" s="105">
        <v>-772.063047773525</v>
      </c>
      <c r="M180">
        <v>0</v>
      </c>
      <c r="N180">
        <f t="shared" si="62"/>
        <v>2007</v>
      </c>
      <c r="O180" t="str">
        <f t="shared" si="61"/>
        <v>Truncated Power Law</v>
      </c>
    </row>
    <row r="181" spans="1:15" ht="17">
      <c r="A181" t="s">
        <v>458</v>
      </c>
      <c r="B181" t="s">
        <v>658</v>
      </c>
      <c r="C181" t="s">
        <v>478</v>
      </c>
      <c r="D181" t="s">
        <v>478</v>
      </c>
      <c r="L181" s="105">
        <v>-714.53149640723598</v>
      </c>
      <c r="M181">
        <v>0</v>
      </c>
      <c r="N181">
        <f t="shared" si="62"/>
        <v>2008</v>
      </c>
      <c r="O181" t="str">
        <f t="shared" si="61"/>
        <v>Truncated Power Law</v>
      </c>
    </row>
    <row r="182" spans="1:15" ht="17">
      <c r="A182" t="s">
        <v>459</v>
      </c>
      <c r="B182" t="s">
        <v>659</v>
      </c>
      <c r="C182" t="s">
        <v>479</v>
      </c>
      <c r="D182" t="s">
        <v>479</v>
      </c>
      <c r="L182" s="105">
        <v>-631.48477788054504</v>
      </c>
      <c r="M182">
        <v>0</v>
      </c>
      <c r="N182">
        <f t="shared" si="62"/>
        <v>2009</v>
      </c>
      <c r="O182" t="str">
        <f t="shared" si="61"/>
        <v>Truncated Power Law</v>
      </c>
    </row>
    <row r="183" spans="1:15" ht="17">
      <c r="A183" t="s">
        <v>460</v>
      </c>
      <c r="B183" t="s">
        <v>660</v>
      </c>
      <c r="C183" t="s">
        <v>480</v>
      </c>
      <c r="D183" t="s">
        <v>480</v>
      </c>
      <c r="L183" s="105">
        <v>-519.02525114358298</v>
      </c>
      <c r="M183" s="106">
        <v>0</v>
      </c>
      <c r="N183">
        <f t="shared" si="62"/>
        <v>2010</v>
      </c>
      <c r="O183" t="str">
        <f t="shared" si="61"/>
        <v>Truncated Power Law</v>
      </c>
    </row>
    <row r="184" spans="1:15" ht="17">
      <c r="A184" t="s">
        <v>461</v>
      </c>
      <c r="B184" t="s">
        <v>661</v>
      </c>
      <c r="C184" t="s">
        <v>481</v>
      </c>
      <c r="D184" t="s">
        <v>481</v>
      </c>
      <c r="L184" s="105">
        <v>-428.56334048995399</v>
      </c>
      <c r="M184" s="106">
        <v>0</v>
      </c>
      <c r="N184">
        <f t="shared" si="62"/>
        <v>2011</v>
      </c>
      <c r="O184" t="str">
        <f t="shared" si="61"/>
        <v>Truncated Power Law</v>
      </c>
    </row>
    <row r="185" spans="1:15" ht="17">
      <c r="A185" t="s">
        <v>462</v>
      </c>
      <c r="B185" t="s">
        <v>662</v>
      </c>
      <c r="C185" t="s">
        <v>482</v>
      </c>
      <c r="D185" t="s">
        <v>482</v>
      </c>
      <c r="L185" s="105">
        <v>-425.83007416748802</v>
      </c>
      <c r="M185" s="106">
        <v>0</v>
      </c>
      <c r="N185">
        <f t="shared" si="62"/>
        <v>2012</v>
      </c>
      <c r="O185" t="str">
        <f t="shared" si="61"/>
        <v>Truncated Power Law</v>
      </c>
    </row>
    <row r="186" spans="1:15" ht="17">
      <c r="A186" t="s">
        <v>463</v>
      </c>
      <c r="B186" t="s">
        <v>663</v>
      </c>
      <c r="C186" t="s">
        <v>483</v>
      </c>
      <c r="D186" t="s">
        <v>483</v>
      </c>
      <c r="L186" s="105">
        <v>-417.273135263764</v>
      </c>
      <c r="M186" s="106">
        <v>0</v>
      </c>
      <c r="N186">
        <f t="shared" si="62"/>
        <v>2013</v>
      </c>
      <c r="O186" t="str">
        <f t="shared" si="61"/>
        <v>Truncated Power Law</v>
      </c>
    </row>
    <row r="187" spans="1:15" ht="17">
      <c r="A187" t="s">
        <v>464</v>
      </c>
      <c r="B187" t="s">
        <v>664</v>
      </c>
      <c r="C187" t="s">
        <v>484</v>
      </c>
      <c r="D187" t="s">
        <v>484</v>
      </c>
      <c r="L187" s="105">
        <v>-419.231424447856</v>
      </c>
      <c r="M187" s="106">
        <v>0</v>
      </c>
      <c r="N187">
        <f t="shared" si="62"/>
        <v>2014</v>
      </c>
      <c r="O187" t="str">
        <f t="shared" si="61"/>
        <v>Truncated Power Law</v>
      </c>
    </row>
    <row r="188" spans="1:15" ht="17">
      <c r="A188" t="s">
        <v>465</v>
      </c>
      <c r="B188" t="s">
        <v>665</v>
      </c>
      <c r="C188" t="s">
        <v>485</v>
      </c>
      <c r="D188" t="s">
        <v>485</v>
      </c>
      <c r="L188" s="105">
        <v>-419.72183972155102</v>
      </c>
      <c r="M188" s="106">
        <v>0</v>
      </c>
      <c r="N188">
        <f t="shared" si="62"/>
        <v>2015</v>
      </c>
      <c r="O188" t="str">
        <f t="shared" si="61"/>
        <v>Truncated Power Law</v>
      </c>
    </row>
    <row r="189" spans="1:15" ht="17">
      <c r="A189" t="s">
        <v>466</v>
      </c>
      <c r="B189" t="s">
        <v>666</v>
      </c>
      <c r="C189" t="s">
        <v>486</v>
      </c>
      <c r="D189" t="s">
        <v>486</v>
      </c>
      <c r="L189" s="105">
        <v>-400.66569117559499</v>
      </c>
      <c r="M189" s="106">
        <v>0</v>
      </c>
      <c r="N189">
        <f t="shared" si="62"/>
        <v>2016</v>
      </c>
      <c r="O189" t="str">
        <f t="shared" si="61"/>
        <v>Truncated Power Law</v>
      </c>
    </row>
    <row r="190" spans="1:15" ht="17">
      <c r="A190" t="s">
        <v>467</v>
      </c>
      <c r="B190" t="s">
        <v>667</v>
      </c>
      <c r="C190" t="s">
        <v>487</v>
      </c>
      <c r="D190" t="s">
        <v>487</v>
      </c>
      <c r="L190" s="105">
        <v>-394.39614425607903</v>
      </c>
      <c r="M190" s="106">
        <v>0</v>
      </c>
      <c r="N190">
        <f t="shared" si="62"/>
        <v>2017</v>
      </c>
      <c r="O190" t="str">
        <f t="shared" si="61"/>
        <v>Truncated Power Law</v>
      </c>
    </row>
    <row r="191" spans="1:15" ht="17">
      <c r="A191" t="s">
        <v>468</v>
      </c>
      <c r="B191" t="s">
        <v>668</v>
      </c>
      <c r="C191" t="s">
        <v>488</v>
      </c>
      <c r="D191" t="s">
        <v>488</v>
      </c>
      <c r="L191" s="105">
        <v>-398.07915045567302</v>
      </c>
      <c r="M191" s="106">
        <v>0</v>
      </c>
      <c r="N191">
        <f t="shared" si="62"/>
        <v>2018</v>
      </c>
      <c r="O191" t="str">
        <f t="shared" si="61"/>
        <v>Truncated Power Law</v>
      </c>
    </row>
    <row r="192" spans="1:15" ht="17">
      <c r="A192" t="s">
        <v>469</v>
      </c>
      <c r="B192" t="s">
        <v>669</v>
      </c>
      <c r="C192" t="s">
        <v>489</v>
      </c>
      <c r="D192" t="s">
        <v>489</v>
      </c>
      <c r="L192" s="105">
        <v>-402.50973107743499</v>
      </c>
      <c r="M192" s="106">
        <v>0</v>
      </c>
      <c r="N192">
        <f t="shared" si="62"/>
        <v>2019</v>
      </c>
      <c r="O192" t="str">
        <f t="shared" si="61"/>
        <v>Truncated Power Law</v>
      </c>
    </row>
    <row r="193" spans="1:19" ht="17">
      <c r="A193" t="s">
        <v>470</v>
      </c>
      <c r="B193" t="s">
        <v>670</v>
      </c>
      <c r="C193" t="s">
        <v>490</v>
      </c>
      <c r="D193" t="s">
        <v>490</v>
      </c>
      <c r="L193" s="105">
        <v>-398.31051266327898</v>
      </c>
      <c r="M193" s="106">
        <v>0</v>
      </c>
      <c r="N193">
        <f t="shared" si="62"/>
        <v>2020</v>
      </c>
      <c r="O193" t="str">
        <f t="shared" si="61"/>
        <v>Truncated Power Law</v>
      </c>
    </row>
    <row r="194" spans="1:19" ht="17">
      <c r="A194" t="s">
        <v>471</v>
      </c>
      <c r="B194" t="s">
        <v>671</v>
      </c>
      <c r="C194" t="s">
        <v>491</v>
      </c>
      <c r="D194" t="s">
        <v>491</v>
      </c>
      <c r="L194" s="105">
        <v>-392.37769041411002</v>
      </c>
      <c r="M194" s="106">
        <v>0</v>
      </c>
      <c r="N194">
        <f t="shared" si="62"/>
        <v>2021</v>
      </c>
      <c r="O194" t="str">
        <f t="shared" si="61"/>
        <v>Truncated Power Law</v>
      </c>
    </row>
    <row r="195" spans="1:19" ht="17">
      <c r="A195" t="s">
        <v>472</v>
      </c>
      <c r="B195" t="s">
        <v>672</v>
      </c>
      <c r="C195" t="s">
        <v>492</v>
      </c>
      <c r="D195" t="s">
        <v>492</v>
      </c>
      <c r="L195" s="105">
        <v>-387.06454533535401</v>
      </c>
      <c r="M195" s="106">
        <v>0</v>
      </c>
      <c r="N195">
        <f t="shared" si="62"/>
        <v>2022</v>
      </c>
      <c r="O195" t="str">
        <f t="shared" si="61"/>
        <v>Truncated Power Law</v>
      </c>
    </row>
    <row r="196" spans="1:19" ht="17">
      <c r="A196" t="s">
        <v>473</v>
      </c>
      <c r="B196" t="s">
        <v>673</v>
      </c>
      <c r="C196" t="s">
        <v>493</v>
      </c>
      <c r="D196" t="s">
        <v>493</v>
      </c>
      <c r="L196" s="105">
        <v>-387.70389160098</v>
      </c>
      <c r="M196" s="106">
        <v>0</v>
      </c>
      <c r="N196">
        <f t="shared" si="62"/>
        <v>2023</v>
      </c>
      <c r="O196" t="str">
        <f t="shared" si="61"/>
        <v>Truncated Power Law</v>
      </c>
    </row>
    <row r="200" spans="1:19">
      <c r="A200" t="s">
        <v>735</v>
      </c>
      <c r="R200" s="116"/>
      <c r="S200" s="116"/>
    </row>
    <row r="201" spans="1:19">
      <c r="R201" s="116"/>
      <c r="S201" s="116"/>
    </row>
    <row r="202" spans="1:19">
      <c r="R202" s="116"/>
      <c r="S202" s="116"/>
    </row>
    <row r="203" spans="1:19">
      <c r="A203" t="s">
        <v>709</v>
      </c>
      <c r="R203" s="116"/>
      <c r="S203" s="116"/>
    </row>
    <row r="204" spans="1:19">
      <c r="A204" t="s">
        <v>674</v>
      </c>
      <c r="R204" s="116"/>
      <c r="S204" s="116"/>
    </row>
    <row r="205" spans="1:19" ht="17">
      <c r="A205" t="s">
        <v>429</v>
      </c>
      <c r="B205" t="s">
        <v>629</v>
      </c>
      <c r="C205" t="s">
        <v>404</v>
      </c>
      <c r="D205" t="s">
        <v>539</v>
      </c>
      <c r="L205" s="105">
        <v>3.1730664711443901</v>
      </c>
      <c r="M205">
        <v>1.50837985878977E-3</v>
      </c>
      <c r="N205">
        <v>1979</v>
      </c>
      <c r="O205" t="str">
        <f>IF(AND(L205&lt;0,M205&lt;0.05), "Log normal","Power Law")</f>
        <v>Power Law</v>
      </c>
      <c r="P205" s="105">
        <v>5.9955935648611201</v>
      </c>
      <c r="R205" s="117"/>
      <c r="S205" s="116"/>
    </row>
    <row r="206" spans="1:19" ht="17">
      <c r="A206" t="s">
        <v>430</v>
      </c>
      <c r="B206" t="s">
        <v>630</v>
      </c>
      <c r="C206" t="s">
        <v>405</v>
      </c>
      <c r="D206" t="s">
        <v>540</v>
      </c>
      <c r="L206" s="105">
        <v>1.4997456050856299</v>
      </c>
      <c r="M206">
        <v>0.13368031234686201</v>
      </c>
      <c r="N206">
        <f>N205+1</f>
        <v>1980</v>
      </c>
      <c r="O206" t="str">
        <f t="shared" ref="O206:O249" si="63">IF(AND(L206&lt;0,M206&lt;0.05), "Log normal","Power Law")</f>
        <v>Power Law</v>
      </c>
      <c r="P206" s="105">
        <v>7.6684893133805998</v>
      </c>
      <c r="R206" s="117"/>
      <c r="S206" s="116"/>
    </row>
    <row r="207" spans="1:19" ht="17">
      <c r="A207" t="s">
        <v>431</v>
      </c>
      <c r="B207" t="s">
        <v>631</v>
      </c>
      <c r="C207" t="s">
        <v>406</v>
      </c>
      <c r="D207" t="s">
        <v>541</v>
      </c>
      <c r="L207" s="105">
        <v>5.2548105579499804</v>
      </c>
      <c r="M207" s="106">
        <v>1.48176913885774E-7</v>
      </c>
      <c r="N207">
        <f t="shared" ref="N207:N249" si="64">N206+1</f>
        <v>1981</v>
      </c>
      <c r="O207" t="str">
        <f t="shared" si="63"/>
        <v>Power Law</v>
      </c>
      <c r="P207" s="105">
        <v>10.5338791700743</v>
      </c>
      <c r="R207" s="117"/>
      <c r="S207" s="116"/>
    </row>
    <row r="208" spans="1:19" ht="17">
      <c r="A208" t="s">
        <v>432</v>
      </c>
      <c r="B208" t="s">
        <v>632</v>
      </c>
      <c r="C208" t="s">
        <v>407</v>
      </c>
      <c r="D208" t="s">
        <v>542</v>
      </c>
      <c r="L208" s="105">
        <v>2.3795392950803098</v>
      </c>
      <c r="M208">
        <v>1.7334294746184701E-2</v>
      </c>
      <c r="N208">
        <f t="shared" si="64"/>
        <v>1982</v>
      </c>
      <c r="O208" t="str">
        <f t="shared" si="63"/>
        <v>Power Law</v>
      </c>
      <c r="P208" s="105">
        <v>7.1886780936499797</v>
      </c>
      <c r="R208" s="117"/>
      <c r="S208" s="116"/>
    </row>
    <row r="209" spans="1:19" ht="17">
      <c r="A209" t="s">
        <v>433</v>
      </c>
      <c r="B209" t="s">
        <v>633</v>
      </c>
      <c r="C209" t="s">
        <v>408</v>
      </c>
      <c r="D209" t="s">
        <v>543</v>
      </c>
      <c r="L209" s="105">
        <v>4.8745601874684699</v>
      </c>
      <c r="M209" s="106">
        <v>1.09051134795369E-6</v>
      </c>
      <c r="N209">
        <f t="shared" si="64"/>
        <v>1983</v>
      </c>
      <c r="O209" t="str">
        <f t="shared" si="63"/>
        <v>Power Law</v>
      </c>
      <c r="P209" s="105">
        <v>9.0531675128026006</v>
      </c>
      <c r="R209" s="117"/>
      <c r="S209" s="116"/>
    </row>
    <row r="210" spans="1:19" ht="17">
      <c r="A210" t="s">
        <v>434</v>
      </c>
      <c r="B210" t="s">
        <v>634</v>
      </c>
      <c r="C210" t="s">
        <v>409</v>
      </c>
      <c r="D210" t="s">
        <v>544</v>
      </c>
      <c r="L210" s="105">
        <v>2.72417916036594</v>
      </c>
      <c r="M210">
        <v>6.44615276611161E-3</v>
      </c>
      <c r="N210">
        <f t="shared" si="64"/>
        <v>1984</v>
      </c>
      <c r="O210" t="str">
        <f t="shared" si="63"/>
        <v>Power Law</v>
      </c>
      <c r="P210" s="105">
        <v>7.6763117438724402</v>
      </c>
      <c r="R210" s="117"/>
      <c r="S210" s="116"/>
    </row>
    <row r="211" spans="1:19" ht="17">
      <c r="A211" t="s">
        <v>435</v>
      </c>
      <c r="B211" t="s">
        <v>635</v>
      </c>
      <c r="C211" t="s">
        <v>410</v>
      </c>
      <c r="D211" t="s">
        <v>545</v>
      </c>
      <c r="L211" s="105">
        <v>3.63451775349579</v>
      </c>
      <c r="M211">
        <v>2.78501080280114E-4</v>
      </c>
      <c r="N211">
        <f t="shared" si="64"/>
        <v>1985</v>
      </c>
      <c r="O211" t="str">
        <f t="shared" si="63"/>
        <v>Power Law</v>
      </c>
      <c r="P211" s="105">
        <v>7.0904287385616502</v>
      </c>
      <c r="R211" s="117"/>
      <c r="S211" s="116"/>
    </row>
    <row r="212" spans="1:19" ht="17">
      <c r="A212" t="s">
        <v>436</v>
      </c>
      <c r="B212" t="s">
        <v>636</v>
      </c>
      <c r="C212" t="s">
        <v>411</v>
      </c>
      <c r="D212" t="s">
        <v>546</v>
      </c>
      <c r="L212" s="105">
        <v>6.1690870887570703</v>
      </c>
      <c r="M212" s="106">
        <v>6.8685391864021501E-10</v>
      </c>
      <c r="N212">
        <f t="shared" si="64"/>
        <v>1986</v>
      </c>
      <c r="O212" t="str">
        <f t="shared" si="63"/>
        <v>Power Law</v>
      </c>
      <c r="P212" s="105">
        <v>6.9557014372359101</v>
      </c>
      <c r="R212" s="117"/>
      <c r="S212" s="116"/>
    </row>
    <row r="213" spans="1:19" ht="17">
      <c r="A213" t="s">
        <v>437</v>
      </c>
      <c r="B213" t="s">
        <v>637</v>
      </c>
      <c r="C213" t="s">
        <v>412</v>
      </c>
      <c r="D213" t="s">
        <v>547</v>
      </c>
      <c r="L213" s="105">
        <v>7.7156298219742396</v>
      </c>
      <c r="M213" s="106">
        <v>1.2038625096557999E-14</v>
      </c>
      <c r="N213">
        <f t="shared" si="64"/>
        <v>1987</v>
      </c>
      <c r="O213" t="str">
        <f t="shared" si="63"/>
        <v>Power Law</v>
      </c>
      <c r="P213" s="105">
        <v>6.4416631819130403</v>
      </c>
      <c r="R213" s="117"/>
      <c r="S213" s="116"/>
    </row>
    <row r="214" spans="1:19" ht="17">
      <c r="A214" t="s">
        <v>438</v>
      </c>
      <c r="B214" t="s">
        <v>638</v>
      </c>
      <c r="C214" t="s">
        <v>413</v>
      </c>
      <c r="D214" t="s">
        <v>548</v>
      </c>
      <c r="L214" s="105">
        <v>8.3580656906537207</v>
      </c>
      <c r="M214" s="106">
        <v>6.3754944635852695E-17</v>
      </c>
      <c r="N214">
        <f t="shared" si="64"/>
        <v>1988</v>
      </c>
      <c r="O214" t="str">
        <f t="shared" si="63"/>
        <v>Power Law</v>
      </c>
      <c r="P214" s="105">
        <v>6.7573710632622301</v>
      </c>
      <c r="R214" s="117"/>
      <c r="S214" s="116"/>
    </row>
    <row r="215" spans="1:19" ht="17">
      <c r="A215" t="s">
        <v>439</v>
      </c>
      <c r="B215" t="s">
        <v>639</v>
      </c>
      <c r="C215" t="s">
        <v>414</v>
      </c>
      <c r="D215" t="s">
        <v>549</v>
      </c>
      <c r="L215" s="105">
        <v>8.9506211061889598</v>
      </c>
      <c r="M215" s="106">
        <v>3.5348772621082102E-19</v>
      </c>
      <c r="N215">
        <f t="shared" si="64"/>
        <v>1989</v>
      </c>
      <c r="O215" t="str">
        <f t="shared" si="63"/>
        <v>Power Law</v>
      </c>
      <c r="P215" s="105">
        <v>6.68769062013381</v>
      </c>
      <c r="R215" s="117"/>
      <c r="S215" s="116"/>
    </row>
    <row r="216" spans="1:19" ht="17">
      <c r="A216" t="s">
        <v>440</v>
      </c>
      <c r="B216" t="s">
        <v>640</v>
      </c>
      <c r="C216" t="s">
        <v>415</v>
      </c>
      <c r="D216" t="s">
        <v>550</v>
      </c>
      <c r="L216" s="105">
        <v>9.5372352878603408</v>
      </c>
      <c r="M216" s="106">
        <v>1.466907527368E-21</v>
      </c>
      <c r="N216">
        <f t="shared" si="64"/>
        <v>1990</v>
      </c>
      <c r="O216" t="str">
        <f t="shared" si="63"/>
        <v>Power Law</v>
      </c>
      <c r="P216" s="105">
        <v>6.63962554595836</v>
      </c>
      <c r="R216" s="117"/>
      <c r="S216" s="116"/>
    </row>
    <row r="217" spans="1:19" ht="17">
      <c r="A217" t="s">
        <v>441</v>
      </c>
      <c r="B217" t="s">
        <v>641</v>
      </c>
      <c r="C217" t="s">
        <v>416</v>
      </c>
      <c r="D217" t="s">
        <v>551</v>
      </c>
      <c r="L217" s="105">
        <v>10.092950425827199</v>
      </c>
      <c r="M217" s="106">
        <v>5.9358062788710602E-24</v>
      </c>
      <c r="N217">
        <f t="shared" si="64"/>
        <v>1991</v>
      </c>
      <c r="O217" t="str">
        <f t="shared" si="63"/>
        <v>Power Law</v>
      </c>
      <c r="P217" s="105">
        <v>6.5296011259110003</v>
      </c>
      <c r="R217" s="117"/>
      <c r="S217" s="116"/>
    </row>
    <row r="218" spans="1:19" ht="17">
      <c r="A218" t="s">
        <v>442</v>
      </c>
      <c r="B218" t="s">
        <v>642</v>
      </c>
      <c r="C218" t="s">
        <v>417</v>
      </c>
      <c r="D218" t="s">
        <v>552</v>
      </c>
      <c r="L218" s="105">
        <v>10.3231872219487</v>
      </c>
      <c r="M218" s="106">
        <v>5.5354514229191304E-25</v>
      </c>
      <c r="N218">
        <f t="shared" si="64"/>
        <v>1992</v>
      </c>
      <c r="O218" t="str">
        <f t="shared" si="63"/>
        <v>Power Law</v>
      </c>
      <c r="P218" s="105">
        <v>6.47919177957976</v>
      </c>
      <c r="R218" s="117"/>
      <c r="S218" s="116"/>
    </row>
    <row r="219" spans="1:19" ht="17">
      <c r="A219" t="s">
        <v>443</v>
      </c>
      <c r="B219" t="s">
        <v>643</v>
      </c>
      <c r="C219" t="s">
        <v>418</v>
      </c>
      <c r="D219" t="s">
        <v>553</v>
      </c>
      <c r="L219" s="105">
        <v>10.8684162399909</v>
      </c>
      <c r="M219" s="106">
        <v>1.63005817923984E-27</v>
      </c>
      <c r="N219">
        <f t="shared" si="64"/>
        <v>1993</v>
      </c>
      <c r="O219" t="str">
        <f t="shared" si="63"/>
        <v>Power Law</v>
      </c>
      <c r="P219" s="105">
        <v>6.3194644597539904</v>
      </c>
      <c r="R219" s="117"/>
      <c r="S219" s="116"/>
    </row>
    <row r="220" spans="1:19" ht="17">
      <c r="A220" t="s">
        <v>444</v>
      </c>
      <c r="B220" t="s">
        <v>644</v>
      </c>
      <c r="C220" t="s">
        <v>419</v>
      </c>
      <c r="D220" t="s">
        <v>554</v>
      </c>
      <c r="L220" s="105">
        <v>11.959234839735901</v>
      </c>
      <c r="M220" s="106">
        <v>5.8094755536891298E-33</v>
      </c>
      <c r="N220">
        <f t="shared" si="64"/>
        <v>1994</v>
      </c>
      <c r="O220" t="str">
        <f t="shared" si="63"/>
        <v>Power Law</v>
      </c>
      <c r="P220" s="105">
        <v>6.1886174976760797</v>
      </c>
      <c r="R220" s="117"/>
      <c r="S220" s="116"/>
    </row>
    <row r="221" spans="1:19" ht="17">
      <c r="A221" t="s">
        <v>445</v>
      </c>
      <c r="B221" t="s">
        <v>645</v>
      </c>
      <c r="C221" t="s">
        <v>420</v>
      </c>
      <c r="D221" t="s">
        <v>555</v>
      </c>
      <c r="L221" s="105">
        <v>12.931886930813301</v>
      </c>
      <c r="M221" s="106">
        <v>2.9742844042275701E-38</v>
      </c>
      <c r="N221">
        <f t="shared" si="64"/>
        <v>1995</v>
      </c>
      <c r="O221" t="str">
        <f t="shared" si="63"/>
        <v>Power Law</v>
      </c>
      <c r="P221" s="105">
        <v>5.9462320017144101</v>
      </c>
      <c r="R221" s="117"/>
      <c r="S221" s="116"/>
    </row>
    <row r="222" spans="1:19" ht="17">
      <c r="A222" t="s">
        <v>446</v>
      </c>
      <c r="B222" t="s">
        <v>646</v>
      </c>
      <c r="C222" t="s">
        <v>421</v>
      </c>
      <c r="D222" t="s">
        <v>556</v>
      </c>
      <c r="L222" s="105">
        <v>16.5831838664675</v>
      </c>
      <c r="M222" s="106">
        <v>9.2211321101785599E-62</v>
      </c>
      <c r="N222">
        <f t="shared" si="64"/>
        <v>1996</v>
      </c>
      <c r="O222" t="str">
        <f t="shared" si="63"/>
        <v>Power Law</v>
      </c>
      <c r="P222" s="105">
        <v>5.7191297337057003</v>
      </c>
      <c r="R222" s="117"/>
      <c r="S222" s="116"/>
    </row>
    <row r="223" spans="1:19" ht="17">
      <c r="A223" t="s">
        <v>447</v>
      </c>
      <c r="B223" t="s">
        <v>647</v>
      </c>
      <c r="C223" t="s">
        <v>422</v>
      </c>
      <c r="D223" t="s">
        <v>557</v>
      </c>
      <c r="L223" s="105">
        <v>21.1763989059328</v>
      </c>
      <c r="M223" s="106">
        <v>1.57631931746264E-99</v>
      </c>
      <c r="N223">
        <f t="shared" si="64"/>
        <v>1997</v>
      </c>
      <c r="O223" t="str">
        <f t="shared" si="63"/>
        <v>Power Law</v>
      </c>
      <c r="P223" s="105">
        <v>5.7002394855179901</v>
      </c>
      <c r="R223" s="117"/>
      <c r="S223" s="116"/>
    </row>
    <row r="224" spans="1:19" ht="17">
      <c r="A224" t="s">
        <v>448</v>
      </c>
      <c r="B224" t="s">
        <v>648</v>
      </c>
      <c r="C224" t="s">
        <v>423</v>
      </c>
      <c r="D224" t="s">
        <v>558</v>
      </c>
      <c r="L224" s="105">
        <v>21.790911281256999</v>
      </c>
      <c r="M224" s="106">
        <v>2.8296364125598601E-105</v>
      </c>
      <c r="N224">
        <f t="shared" si="64"/>
        <v>1998</v>
      </c>
      <c r="O224" t="str">
        <f t="shared" si="63"/>
        <v>Power Law</v>
      </c>
      <c r="P224" s="105">
        <v>5.7256881860090401</v>
      </c>
      <c r="R224" s="117"/>
      <c r="S224" s="116"/>
    </row>
    <row r="225" spans="1:19" ht="17">
      <c r="A225" t="s">
        <v>449</v>
      </c>
      <c r="B225" t="s">
        <v>649</v>
      </c>
      <c r="C225" t="s">
        <v>424</v>
      </c>
      <c r="D225" t="s">
        <v>559</v>
      </c>
      <c r="L225" s="105">
        <v>19.717754282589301</v>
      </c>
      <c r="M225" s="106">
        <v>1.5182137165337001E-86</v>
      </c>
      <c r="N225">
        <f t="shared" si="64"/>
        <v>1999</v>
      </c>
      <c r="O225" t="str">
        <f t="shared" si="63"/>
        <v>Power Law</v>
      </c>
      <c r="P225" s="105">
        <v>5.4750385872378802</v>
      </c>
      <c r="R225" s="117"/>
      <c r="S225" s="116"/>
    </row>
    <row r="226" spans="1:19" ht="17">
      <c r="A226" t="s">
        <v>450</v>
      </c>
      <c r="B226" t="s">
        <v>650</v>
      </c>
      <c r="C226" t="s">
        <v>425</v>
      </c>
      <c r="D226" t="s">
        <v>560</v>
      </c>
      <c r="L226" s="105">
        <v>19.951826557359102</v>
      </c>
      <c r="M226" s="106">
        <v>1.4451139040824901E-88</v>
      </c>
      <c r="N226">
        <f t="shared" si="64"/>
        <v>2000</v>
      </c>
      <c r="O226" t="str">
        <f t="shared" si="63"/>
        <v>Power Law</v>
      </c>
      <c r="P226" s="105">
        <v>5.5587974972081096</v>
      </c>
      <c r="R226" s="117"/>
      <c r="S226" s="116"/>
    </row>
    <row r="227" spans="1:19" ht="17">
      <c r="A227" t="s">
        <v>451</v>
      </c>
      <c r="B227" t="s">
        <v>651</v>
      </c>
      <c r="C227" t="s">
        <v>426</v>
      </c>
      <c r="D227" t="s">
        <v>561</v>
      </c>
      <c r="L227" s="105">
        <v>20.196790070325701</v>
      </c>
      <c r="M227" s="106">
        <v>1.0447128752359E-90</v>
      </c>
      <c r="N227">
        <f t="shared" si="64"/>
        <v>2001</v>
      </c>
      <c r="O227" t="str">
        <f t="shared" si="63"/>
        <v>Power Law</v>
      </c>
      <c r="P227" s="105">
        <v>5.6425309600476101</v>
      </c>
      <c r="R227" s="117"/>
      <c r="S227" s="116"/>
    </row>
    <row r="228" spans="1:19" ht="17">
      <c r="A228" t="s">
        <v>452</v>
      </c>
      <c r="B228" t="s">
        <v>652</v>
      </c>
      <c r="C228" t="s">
        <v>427</v>
      </c>
      <c r="D228" t="s">
        <v>562</v>
      </c>
      <c r="L228" s="105">
        <v>20.3194810439376</v>
      </c>
      <c r="M228" s="106">
        <v>8.6485758136634305E-92</v>
      </c>
      <c r="N228">
        <f t="shared" si="64"/>
        <v>2002</v>
      </c>
      <c r="O228" t="str">
        <f t="shared" si="63"/>
        <v>Power Law</v>
      </c>
      <c r="P228" s="105">
        <v>5.7158401232180198</v>
      </c>
      <c r="R228" s="117"/>
      <c r="S228" s="116"/>
    </row>
    <row r="229" spans="1:19" ht="17">
      <c r="A229" t="s">
        <v>453</v>
      </c>
      <c r="B229" t="s">
        <v>653</v>
      </c>
      <c r="C229" t="s">
        <v>428</v>
      </c>
      <c r="D229" t="s">
        <v>563</v>
      </c>
      <c r="L229" s="105">
        <v>18.5369396994022</v>
      </c>
      <c r="M229" s="106">
        <v>1.03972285457706E-76</v>
      </c>
      <c r="N229">
        <f t="shared" si="64"/>
        <v>2003</v>
      </c>
      <c r="O229" t="str">
        <f t="shared" si="63"/>
        <v>Power Law</v>
      </c>
      <c r="P229" s="105">
        <v>5.49426662826927</v>
      </c>
      <c r="R229" s="117"/>
      <c r="S229" s="116"/>
    </row>
    <row r="230" spans="1:19" ht="17">
      <c r="A230" t="s">
        <v>454</v>
      </c>
      <c r="B230" t="s">
        <v>654</v>
      </c>
      <c r="C230" t="s">
        <v>474</v>
      </c>
      <c r="D230" t="s">
        <v>564</v>
      </c>
      <c r="L230" s="105">
        <v>19.118562806686601</v>
      </c>
      <c r="M230" s="106">
        <v>1.76915525770299E-81</v>
      </c>
      <c r="N230">
        <f t="shared" si="64"/>
        <v>2004</v>
      </c>
      <c r="O230" t="str">
        <f t="shared" si="63"/>
        <v>Power Law</v>
      </c>
      <c r="P230" s="105">
        <v>5.5515218015239496</v>
      </c>
      <c r="R230" s="117"/>
      <c r="S230" s="116"/>
    </row>
    <row r="231" spans="1:19" ht="17">
      <c r="A231" t="s">
        <v>455</v>
      </c>
      <c r="B231" t="s">
        <v>655</v>
      </c>
      <c r="C231" t="s">
        <v>475</v>
      </c>
      <c r="D231" t="s">
        <v>565</v>
      </c>
      <c r="L231" s="105">
        <v>19.8096342024627</v>
      </c>
      <c r="M231" s="106">
        <v>2.4586378550127601E-87</v>
      </c>
      <c r="N231">
        <f t="shared" si="64"/>
        <v>2005</v>
      </c>
      <c r="O231" t="str">
        <f t="shared" si="63"/>
        <v>Power Law</v>
      </c>
      <c r="P231" s="105">
        <v>5.55292437410791</v>
      </c>
      <c r="R231" s="117"/>
      <c r="S231" s="116"/>
    </row>
    <row r="232" spans="1:19" ht="17">
      <c r="A232" t="s">
        <v>456</v>
      </c>
      <c r="B232" t="s">
        <v>656</v>
      </c>
      <c r="C232" t="s">
        <v>476</v>
      </c>
      <c r="D232" t="s">
        <v>566</v>
      </c>
      <c r="L232" s="105">
        <v>29.447145806334799</v>
      </c>
      <c r="M232" s="106">
        <v>1.3694803207044199E-190</v>
      </c>
      <c r="N232">
        <f t="shared" si="64"/>
        <v>2006</v>
      </c>
      <c r="O232" t="str">
        <f t="shared" si="63"/>
        <v>Power Law</v>
      </c>
      <c r="P232" s="105">
        <v>5.7093248979325697</v>
      </c>
      <c r="R232" s="117"/>
      <c r="S232" s="116"/>
    </row>
    <row r="233" spans="1:19" ht="17">
      <c r="A233" t="s">
        <v>457</v>
      </c>
      <c r="B233" t="s">
        <v>657</v>
      </c>
      <c r="C233" t="s">
        <v>477</v>
      </c>
      <c r="D233" t="s">
        <v>567</v>
      </c>
      <c r="L233" s="105">
        <v>31.6425473619699</v>
      </c>
      <c r="M233" s="106">
        <v>9.6025473201079593E-220</v>
      </c>
      <c r="N233">
        <f t="shared" si="64"/>
        <v>2007</v>
      </c>
      <c r="O233" t="str">
        <f t="shared" si="63"/>
        <v>Power Law</v>
      </c>
      <c r="P233" s="105">
        <v>5.6067420712937004</v>
      </c>
      <c r="R233" s="117"/>
      <c r="S233" s="116"/>
    </row>
    <row r="234" spans="1:19" ht="17">
      <c r="A234" t="s">
        <v>458</v>
      </c>
      <c r="B234" t="s">
        <v>658</v>
      </c>
      <c r="C234" t="s">
        <v>478</v>
      </c>
      <c r="D234" t="s">
        <v>568</v>
      </c>
      <c r="L234" s="105">
        <v>37.9453441906427</v>
      </c>
      <c r="M234">
        <v>0</v>
      </c>
      <c r="N234">
        <f t="shared" si="64"/>
        <v>2008</v>
      </c>
      <c r="O234" t="str">
        <f t="shared" si="63"/>
        <v>Power Law</v>
      </c>
      <c r="P234" s="105">
        <v>5.2457152611604601</v>
      </c>
      <c r="R234" s="117"/>
      <c r="S234" s="116"/>
    </row>
    <row r="235" spans="1:19" ht="17">
      <c r="A235" t="s">
        <v>459</v>
      </c>
      <c r="B235" t="s">
        <v>659</v>
      </c>
      <c r="C235" t="s">
        <v>479</v>
      </c>
      <c r="D235" t="s">
        <v>569</v>
      </c>
      <c r="L235" s="105">
        <v>4.1925151434071601</v>
      </c>
      <c r="M235" s="106">
        <v>2.7587866018957601E-5</v>
      </c>
      <c r="N235">
        <f t="shared" si="64"/>
        <v>2009</v>
      </c>
      <c r="O235" t="str">
        <f t="shared" si="63"/>
        <v>Power Law</v>
      </c>
      <c r="P235" s="105">
        <v>2.8037927787899699</v>
      </c>
      <c r="R235" s="117"/>
      <c r="S235" s="116"/>
    </row>
    <row r="236" spans="1:19" ht="17">
      <c r="A236" t="s">
        <v>460</v>
      </c>
      <c r="B236" t="s">
        <v>660</v>
      </c>
      <c r="C236" t="s">
        <v>480</v>
      </c>
      <c r="D236" t="s">
        <v>570</v>
      </c>
      <c r="L236" s="105">
        <v>2.4921066234423499</v>
      </c>
      <c r="M236">
        <v>1.2698791004965E-2</v>
      </c>
      <c r="N236">
        <f t="shared" si="64"/>
        <v>2010</v>
      </c>
      <c r="O236" t="str">
        <f t="shared" si="63"/>
        <v>Power Law</v>
      </c>
      <c r="P236" s="105">
        <v>2.6819420682691999</v>
      </c>
      <c r="R236" s="117"/>
      <c r="S236" s="116"/>
    </row>
    <row r="237" spans="1:19" ht="17">
      <c r="A237" t="s">
        <v>461</v>
      </c>
      <c r="B237" t="s">
        <v>661</v>
      </c>
      <c r="C237" t="s">
        <v>481</v>
      </c>
      <c r="D237" t="s">
        <v>571</v>
      </c>
      <c r="L237" s="105">
        <v>2.8265866097192598</v>
      </c>
      <c r="M237">
        <v>4.70470195175118E-3</v>
      </c>
      <c r="N237">
        <f t="shared" si="64"/>
        <v>2011</v>
      </c>
      <c r="O237" t="str">
        <f t="shared" si="63"/>
        <v>Power Law</v>
      </c>
      <c r="P237" s="105">
        <v>2.6157449468512901</v>
      </c>
      <c r="R237" s="117"/>
      <c r="S237" s="116"/>
    </row>
    <row r="238" spans="1:19" ht="17">
      <c r="A238" t="s">
        <v>462</v>
      </c>
      <c r="B238" t="s">
        <v>662</v>
      </c>
      <c r="C238" t="s">
        <v>482</v>
      </c>
      <c r="D238" t="s">
        <v>572</v>
      </c>
      <c r="L238" s="105">
        <v>7.0353418622469004</v>
      </c>
      <c r="M238" s="106">
        <v>1.9877304108882001E-12</v>
      </c>
      <c r="N238">
        <f t="shared" si="64"/>
        <v>2012</v>
      </c>
      <c r="O238" t="str">
        <f t="shared" si="63"/>
        <v>Power Law</v>
      </c>
      <c r="P238" s="105">
        <v>2.6459004939262298</v>
      </c>
      <c r="R238" s="117"/>
      <c r="S238" s="116"/>
    </row>
    <row r="239" spans="1:19" ht="17">
      <c r="A239" t="s">
        <v>463</v>
      </c>
      <c r="B239" t="s">
        <v>663</v>
      </c>
      <c r="C239" t="s">
        <v>483</v>
      </c>
      <c r="D239" t="s">
        <v>573</v>
      </c>
      <c r="L239" s="105">
        <v>7.5257503440472098</v>
      </c>
      <c r="M239" s="106">
        <v>5.2418414765407099E-14</v>
      </c>
      <c r="N239">
        <f t="shared" si="64"/>
        <v>2013</v>
      </c>
      <c r="O239" t="str">
        <f t="shared" si="63"/>
        <v>Power Law</v>
      </c>
      <c r="P239" s="105">
        <v>2.6434059022301502</v>
      </c>
      <c r="R239" s="117"/>
      <c r="S239" s="116"/>
    </row>
    <row r="240" spans="1:19" ht="17">
      <c r="A240" t="s">
        <v>464</v>
      </c>
      <c r="B240" t="s">
        <v>664</v>
      </c>
      <c r="C240" t="s">
        <v>484</v>
      </c>
      <c r="D240" t="s">
        <v>574</v>
      </c>
      <c r="L240" s="105">
        <v>11.318544531721701</v>
      </c>
      <c r="M240" s="106">
        <v>1.06220787002098E-29</v>
      </c>
      <c r="N240">
        <f t="shared" si="64"/>
        <v>2014</v>
      </c>
      <c r="O240" t="str">
        <f t="shared" si="63"/>
        <v>Power Law</v>
      </c>
      <c r="P240" s="105">
        <v>2.66842566384291</v>
      </c>
      <c r="R240" s="117"/>
      <c r="S240" s="116"/>
    </row>
    <row r="241" spans="1:19" ht="17">
      <c r="A241" t="s">
        <v>465</v>
      </c>
      <c r="B241" t="s">
        <v>665</v>
      </c>
      <c r="C241" t="s">
        <v>485</v>
      </c>
      <c r="D241" t="s">
        <v>575</v>
      </c>
      <c r="L241" s="105">
        <v>12.312091532073699</v>
      </c>
      <c r="M241" s="106">
        <v>7.7975898417455201E-35</v>
      </c>
      <c r="N241">
        <f t="shared" si="64"/>
        <v>2015</v>
      </c>
      <c r="O241" t="str">
        <f t="shared" si="63"/>
        <v>Power Law</v>
      </c>
      <c r="P241" s="105">
        <v>2.6770456683566901</v>
      </c>
      <c r="R241" s="117"/>
      <c r="S241" s="116"/>
    </row>
    <row r="242" spans="1:19" ht="17">
      <c r="A242" t="s">
        <v>466</v>
      </c>
      <c r="B242" t="s">
        <v>666</v>
      </c>
      <c r="C242" t="s">
        <v>486</v>
      </c>
      <c r="D242" t="s">
        <v>576</v>
      </c>
      <c r="L242" s="105">
        <v>13.9565529523911</v>
      </c>
      <c r="M242" s="106">
        <v>2.86981872027299E-44</v>
      </c>
      <c r="N242">
        <f t="shared" si="64"/>
        <v>2016</v>
      </c>
      <c r="O242" t="str">
        <f t="shared" si="63"/>
        <v>Power Law</v>
      </c>
      <c r="P242" s="105">
        <v>2.6577851208587999</v>
      </c>
      <c r="R242" s="117"/>
      <c r="S242" s="116"/>
    </row>
    <row r="243" spans="1:19" ht="17">
      <c r="A243" t="s">
        <v>467</v>
      </c>
      <c r="B243" t="s">
        <v>667</v>
      </c>
      <c r="C243" t="s">
        <v>487</v>
      </c>
      <c r="D243" t="s">
        <v>577</v>
      </c>
      <c r="L243" s="105">
        <v>9.0572439441001595</v>
      </c>
      <c r="M243" s="106">
        <v>1.3378815149037E-19</v>
      </c>
      <c r="N243">
        <f t="shared" si="64"/>
        <v>2017</v>
      </c>
      <c r="O243" t="str">
        <f t="shared" si="63"/>
        <v>Power Law</v>
      </c>
      <c r="P243" s="105">
        <v>2.60881004494497</v>
      </c>
      <c r="R243" s="117"/>
      <c r="S243" s="116"/>
    </row>
    <row r="244" spans="1:19" ht="17">
      <c r="A244" t="s">
        <v>468</v>
      </c>
      <c r="B244" t="s">
        <v>668</v>
      </c>
      <c r="C244" t="s">
        <v>488</v>
      </c>
      <c r="D244" t="s">
        <v>578</v>
      </c>
      <c r="L244" s="105">
        <v>9.4806913497436494</v>
      </c>
      <c r="M244" s="106">
        <v>2.5260385879796601E-21</v>
      </c>
      <c r="N244">
        <f t="shared" si="64"/>
        <v>2018</v>
      </c>
      <c r="O244" t="str">
        <f t="shared" si="63"/>
        <v>Power Law</v>
      </c>
      <c r="P244" s="105">
        <v>2.6010197382865199</v>
      </c>
      <c r="R244" s="117"/>
      <c r="S244" s="116"/>
    </row>
    <row r="245" spans="1:19" ht="17">
      <c r="A245" t="s">
        <v>469</v>
      </c>
      <c r="B245" t="s">
        <v>669</v>
      </c>
      <c r="C245" t="s">
        <v>489</v>
      </c>
      <c r="D245" t="s">
        <v>579</v>
      </c>
      <c r="L245" s="105">
        <v>14.342248766589901</v>
      </c>
      <c r="M245" s="106">
        <v>1.1913173492836801E-46</v>
      </c>
      <c r="N245">
        <f t="shared" si="64"/>
        <v>2019</v>
      </c>
      <c r="O245" t="str">
        <f t="shared" si="63"/>
        <v>Power Law</v>
      </c>
      <c r="P245" s="105">
        <v>2.6195097623675601</v>
      </c>
      <c r="R245" s="117"/>
      <c r="S245" s="116"/>
    </row>
    <row r="246" spans="1:19" ht="17">
      <c r="A246" t="s">
        <v>470</v>
      </c>
      <c r="B246" t="s">
        <v>670</v>
      </c>
      <c r="C246" t="s">
        <v>490</v>
      </c>
      <c r="D246" t="s">
        <v>580</v>
      </c>
      <c r="L246" s="105">
        <v>14.0278134548699</v>
      </c>
      <c r="M246" s="106">
        <v>1.0534986932489601E-44</v>
      </c>
      <c r="N246">
        <f t="shared" si="64"/>
        <v>2020</v>
      </c>
      <c r="O246" t="str">
        <f t="shared" si="63"/>
        <v>Power Law</v>
      </c>
      <c r="P246" s="105">
        <v>2.5939337391216002</v>
      </c>
      <c r="R246" s="117"/>
      <c r="S246" s="116"/>
    </row>
    <row r="247" spans="1:19" ht="17">
      <c r="A247" t="s">
        <v>471</v>
      </c>
      <c r="B247" t="s">
        <v>671</v>
      </c>
      <c r="C247" t="s">
        <v>491</v>
      </c>
      <c r="D247" t="s">
        <v>581</v>
      </c>
      <c r="L247" s="105">
        <v>14.4905537226155</v>
      </c>
      <c r="M247" s="106">
        <v>1.39017608943192E-47</v>
      </c>
      <c r="N247">
        <f t="shared" si="64"/>
        <v>2021</v>
      </c>
      <c r="O247" t="str">
        <f t="shared" si="63"/>
        <v>Power Law</v>
      </c>
      <c r="P247" s="105">
        <v>2.5786775084042999</v>
      </c>
      <c r="R247" s="117"/>
      <c r="S247" s="116"/>
    </row>
    <row r="248" spans="1:19" ht="17">
      <c r="A248" t="s">
        <v>472</v>
      </c>
      <c r="B248" t="s">
        <v>672</v>
      </c>
      <c r="C248" t="s">
        <v>492</v>
      </c>
      <c r="D248" t="s">
        <v>582</v>
      </c>
      <c r="L248" s="105">
        <v>14.9865510855909</v>
      </c>
      <c r="M248" s="106">
        <v>8.9901950532911205E-51</v>
      </c>
      <c r="N248">
        <f t="shared" si="64"/>
        <v>2022</v>
      </c>
      <c r="O248" t="str">
        <f t="shared" si="63"/>
        <v>Power Law</v>
      </c>
      <c r="P248" s="105">
        <v>2.5681968926635501</v>
      </c>
      <c r="R248" s="117"/>
      <c r="S248" s="116"/>
    </row>
    <row r="249" spans="1:19" ht="17">
      <c r="A249" t="s">
        <v>473</v>
      </c>
      <c r="B249" t="s">
        <v>673</v>
      </c>
      <c r="C249" t="s">
        <v>493</v>
      </c>
      <c r="D249" t="s">
        <v>583</v>
      </c>
      <c r="L249" s="105">
        <v>15.4096019047329</v>
      </c>
      <c r="M249" s="106">
        <v>1.4107824270857301E-53</v>
      </c>
      <c r="N249">
        <f t="shared" si="64"/>
        <v>2023</v>
      </c>
      <c r="O249" t="str">
        <f>IF(AND(L249&lt;0,M249&lt;0.05), "Log normal","Power Law")</f>
        <v>Power Law</v>
      </c>
      <c r="P249" s="105">
        <v>2.5650803349845601</v>
      </c>
      <c r="R249" s="117"/>
      <c r="S249" s="116"/>
    </row>
    <row r="252" spans="1:19">
      <c r="A252" t="s">
        <v>674</v>
      </c>
    </row>
    <row r="253" spans="1:19">
      <c r="A253" t="s">
        <v>429</v>
      </c>
      <c r="B253" t="s">
        <v>629</v>
      </c>
      <c r="C253" t="s">
        <v>404</v>
      </c>
      <c r="D253" t="s">
        <v>404</v>
      </c>
      <c r="L253" s="107">
        <v>1.7641587783447301E-3</v>
      </c>
      <c r="M253">
        <v>0.996973114602004</v>
      </c>
      <c r="N253">
        <v>1979</v>
      </c>
      <c r="O253" t="str">
        <f>IF(AND(L253&lt;0,M253&lt;0.05), "Truncated Power Law","Power Law")</f>
        <v>Power Law</v>
      </c>
    </row>
    <row r="254" spans="1:19">
      <c r="A254" t="s">
        <v>430</v>
      </c>
      <c r="B254" t="s">
        <v>630</v>
      </c>
      <c r="C254" t="s">
        <v>405</v>
      </c>
      <c r="D254" t="s">
        <v>405</v>
      </c>
      <c r="L254" s="107">
        <v>6.3706278384698199E-4</v>
      </c>
      <c r="M254">
        <v>0.99985818004470395</v>
      </c>
      <c r="N254">
        <f>N253+1</f>
        <v>1980</v>
      </c>
      <c r="O254" t="str">
        <f t="shared" ref="O254:O297" si="65">IF(AND(L254&lt;0,M254&lt;0.05), "Truncated Power Law","Power Law")</f>
        <v>Power Law</v>
      </c>
    </row>
    <row r="255" spans="1:19">
      <c r="A255" t="s">
        <v>431</v>
      </c>
      <c r="B255" t="s">
        <v>631</v>
      </c>
      <c r="C255" t="s">
        <v>406</v>
      </c>
      <c r="D255" t="s">
        <v>406</v>
      </c>
      <c r="L255" s="107">
        <v>1.2909574822658699E-4</v>
      </c>
      <c r="M255">
        <v>0.99979250027354505</v>
      </c>
      <c r="N255">
        <f t="shared" ref="N255:N297" si="66">N254+1</f>
        <v>1981</v>
      </c>
      <c r="O255" t="str">
        <f t="shared" si="65"/>
        <v>Power Law</v>
      </c>
    </row>
    <row r="256" spans="1:19">
      <c r="A256" t="s">
        <v>432</v>
      </c>
      <c r="B256" t="s">
        <v>632</v>
      </c>
      <c r="C256" t="s">
        <v>407</v>
      </c>
      <c r="D256" t="s">
        <v>407</v>
      </c>
      <c r="L256" s="107">
        <v>1.62368966963699E-2</v>
      </c>
      <c r="M256">
        <v>0.96755607797319798</v>
      </c>
      <c r="N256">
        <f t="shared" si="66"/>
        <v>1982</v>
      </c>
      <c r="O256" t="str">
        <f t="shared" si="65"/>
        <v>Power Law</v>
      </c>
    </row>
    <row r="257" spans="1:15">
      <c r="A257" t="s">
        <v>433</v>
      </c>
      <c r="B257" t="s">
        <v>633</v>
      </c>
      <c r="C257" t="s">
        <v>408</v>
      </c>
      <c r="D257" t="s">
        <v>408</v>
      </c>
      <c r="L257" s="107">
        <v>9.6381016688973798E-4</v>
      </c>
      <c r="M257">
        <v>0.99981097911400396</v>
      </c>
      <c r="N257">
        <f t="shared" si="66"/>
        <v>1983</v>
      </c>
      <c r="O257" t="str">
        <f t="shared" si="65"/>
        <v>Power Law</v>
      </c>
    </row>
    <row r="258" spans="1:15">
      <c r="A258" t="s">
        <v>434</v>
      </c>
      <c r="B258" t="s">
        <v>634</v>
      </c>
      <c r="C258" t="s">
        <v>409</v>
      </c>
      <c r="D258" t="s">
        <v>409</v>
      </c>
      <c r="L258" s="107">
        <v>3.83690431255674E-3</v>
      </c>
      <c r="M258">
        <v>0.98996664179897897</v>
      </c>
      <c r="N258">
        <f t="shared" si="66"/>
        <v>1984</v>
      </c>
      <c r="O258" t="str">
        <f t="shared" si="65"/>
        <v>Power Law</v>
      </c>
    </row>
    <row r="259" spans="1:15">
      <c r="A259" t="s">
        <v>435</v>
      </c>
      <c r="B259" t="s">
        <v>635</v>
      </c>
      <c r="C259" t="s">
        <v>410</v>
      </c>
      <c r="D259" t="s">
        <v>410</v>
      </c>
      <c r="L259" s="107">
        <v>1.0770679081032299E-3</v>
      </c>
      <c r="M259">
        <v>0.99955997854168199</v>
      </c>
      <c r="N259">
        <f t="shared" si="66"/>
        <v>1985</v>
      </c>
      <c r="O259" t="str">
        <f t="shared" si="65"/>
        <v>Power Law</v>
      </c>
    </row>
    <row r="260" spans="1:15">
      <c r="A260" t="s">
        <v>436</v>
      </c>
      <c r="B260" t="s">
        <v>636</v>
      </c>
      <c r="C260" t="s">
        <v>411</v>
      </c>
      <c r="D260" t="s">
        <v>411</v>
      </c>
      <c r="L260" s="107">
        <v>3.6328886611924801E-4</v>
      </c>
      <c r="M260">
        <v>0.99946169356127101</v>
      </c>
      <c r="N260">
        <f t="shared" si="66"/>
        <v>1986</v>
      </c>
      <c r="O260" t="str">
        <f t="shared" si="65"/>
        <v>Power Law</v>
      </c>
    </row>
    <row r="261" spans="1:15">
      <c r="A261" t="s">
        <v>437</v>
      </c>
      <c r="B261" t="s">
        <v>637</v>
      </c>
      <c r="C261" t="s">
        <v>412</v>
      </c>
      <c r="D261" t="s">
        <v>412</v>
      </c>
      <c r="L261" s="107">
        <v>2.5602657776717598E-3</v>
      </c>
      <c r="M261">
        <v>0.99866415926500895</v>
      </c>
      <c r="N261">
        <f t="shared" si="66"/>
        <v>1987</v>
      </c>
      <c r="O261" t="str">
        <f t="shared" si="65"/>
        <v>Power Law</v>
      </c>
    </row>
    <row r="262" spans="1:15">
      <c r="A262" t="s">
        <v>438</v>
      </c>
      <c r="B262" t="s">
        <v>638</v>
      </c>
      <c r="C262" t="s">
        <v>413</v>
      </c>
      <c r="D262" t="s">
        <v>413</v>
      </c>
      <c r="L262" s="107">
        <v>7.5136241262292703E-4</v>
      </c>
      <c r="M262">
        <v>0.99834698409745803</v>
      </c>
      <c r="N262">
        <f t="shared" si="66"/>
        <v>1988</v>
      </c>
      <c r="O262" t="str">
        <f t="shared" si="65"/>
        <v>Power Law</v>
      </c>
    </row>
    <row r="263" spans="1:15">
      <c r="A263" t="s">
        <v>439</v>
      </c>
      <c r="B263" t="s">
        <v>639</v>
      </c>
      <c r="C263" t="s">
        <v>414</v>
      </c>
      <c r="D263" t="s">
        <v>414</v>
      </c>
      <c r="L263" s="107">
        <v>7.9375929152094996E-4</v>
      </c>
      <c r="M263">
        <v>0.998260294910012</v>
      </c>
      <c r="N263">
        <f t="shared" si="66"/>
        <v>1989</v>
      </c>
      <c r="O263" t="str">
        <f t="shared" si="65"/>
        <v>Power Law</v>
      </c>
    </row>
    <row r="264" spans="1:15">
      <c r="A264" t="s">
        <v>440</v>
      </c>
      <c r="B264" t="s">
        <v>640</v>
      </c>
      <c r="C264" t="s">
        <v>415</v>
      </c>
      <c r="D264" t="s">
        <v>415</v>
      </c>
      <c r="L264" s="107">
        <v>2.2253129167166198E-3</v>
      </c>
      <c r="M264">
        <v>0.994695411001012</v>
      </c>
      <c r="N264">
        <f t="shared" si="66"/>
        <v>1990</v>
      </c>
      <c r="O264" t="str">
        <f t="shared" si="65"/>
        <v>Power Law</v>
      </c>
    </row>
    <row r="265" spans="1:15">
      <c r="A265" t="s">
        <v>441</v>
      </c>
      <c r="B265" t="s">
        <v>641</v>
      </c>
      <c r="C265" t="s">
        <v>416</v>
      </c>
      <c r="D265" t="s">
        <v>416</v>
      </c>
      <c r="L265" s="107">
        <v>2.9469194260564901E-3</v>
      </c>
      <c r="M265">
        <v>0.99801251615245201</v>
      </c>
      <c r="N265">
        <f t="shared" si="66"/>
        <v>1991</v>
      </c>
      <c r="O265" t="str">
        <f t="shared" si="65"/>
        <v>Power Law</v>
      </c>
    </row>
    <row r="266" spans="1:15">
      <c r="A266" t="s">
        <v>442</v>
      </c>
      <c r="B266" t="s">
        <v>642</v>
      </c>
      <c r="C266" t="s">
        <v>417</v>
      </c>
      <c r="D266" t="s">
        <v>417</v>
      </c>
      <c r="L266" s="107">
        <v>6.5939205245052902E-4</v>
      </c>
      <c r="M266">
        <v>0.99918778090460703</v>
      </c>
      <c r="N266">
        <f t="shared" si="66"/>
        <v>1992</v>
      </c>
      <c r="O266" t="str">
        <f t="shared" si="65"/>
        <v>Power Law</v>
      </c>
    </row>
    <row r="267" spans="1:15">
      <c r="A267" t="s">
        <v>443</v>
      </c>
      <c r="B267" t="s">
        <v>643</v>
      </c>
      <c r="C267" t="s">
        <v>418</v>
      </c>
      <c r="D267" t="s">
        <v>418</v>
      </c>
      <c r="L267" s="107">
        <v>4.1419779594079097E-3</v>
      </c>
      <c r="M267">
        <v>0.99790717452299504</v>
      </c>
      <c r="N267">
        <f t="shared" si="66"/>
        <v>1993</v>
      </c>
      <c r="O267" t="str">
        <f t="shared" si="65"/>
        <v>Power Law</v>
      </c>
    </row>
    <row r="268" spans="1:15">
      <c r="A268" t="s">
        <v>444</v>
      </c>
      <c r="B268" t="s">
        <v>644</v>
      </c>
      <c r="C268" t="s">
        <v>419</v>
      </c>
      <c r="D268" t="s">
        <v>419</v>
      </c>
      <c r="L268" s="107">
        <v>4.3744937171804896E-3</v>
      </c>
      <c r="M268">
        <v>0.99780806618944995</v>
      </c>
      <c r="N268">
        <f t="shared" si="66"/>
        <v>1994</v>
      </c>
      <c r="O268" t="str">
        <f t="shared" si="65"/>
        <v>Power Law</v>
      </c>
    </row>
    <row r="269" spans="1:15">
      <c r="A269" t="s">
        <v>445</v>
      </c>
      <c r="B269" t="s">
        <v>645</v>
      </c>
      <c r="C269" t="s">
        <v>420</v>
      </c>
      <c r="D269" t="s">
        <v>420</v>
      </c>
      <c r="L269" s="107">
        <v>2.5792680117868601E-3</v>
      </c>
      <c r="M269">
        <v>0.99750904296227305</v>
      </c>
      <c r="N269">
        <f t="shared" si="66"/>
        <v>1995</v>
      </c>
      <c r="O269" t="str">
        <f t="shared" si="65"/>
        <v>Power Law</v>
      </c>
    </row>
    <row r="270" spans="1:15">
      <c r="A270" t="s">
        <v>446</v>
      </c>
      <c r="B270" t="s">
        <v>646</v>
      </c>
      <c r="C270" t="s">
        <v>421</v>
      </c>
      <c r="D270" t="s">
        <v>421</v>
      </c>
      <c r="L270" s="107">
        <v>1.16298233634539E-3</v>
      </c>
      <c r="M270">
        <v>0.99865504771066205</v>
      </c>
      <c r="N270">
        <f t="shared" si="66"/>
        <v>1996</v>
      </c>
      <c r="O270" t="str">
        <f t="shared" si="65"/>
        <v>Power Law</v>
      </c>
    </row>
    <row r="271" spans="1:15">
      <c r="A271" t="s">
        <v>447</v>
      </c>
      <c r="B271" t="s">
        <v>647</v>
      </c>
      <c r="C271" t="s">
        <v>422</v>
      </c>
      <c r="D271" t="s">
        <v>422</v>
      </c>
      <c r="L271" s="107">
        <v>2.09678668879775E-3</v>
      </c>
      <c r="M271">
        <v>0.99824669677646505</v>
      </c>
      <c r="N271">
        <f t="shared" si="66"/>
        <v>1997</v>
      </c>
      <c r="O271" t="str">
        <f t="shared" si="65"/>
        <v>Power Law</v>
      </c>
    </row>
    <row r="272" spans="1:15">
      <c r="A272" t="s">
        <v>448</v>
      </c>
      <c r="B272" t="s">
        <v>648</v>
      </c>
      <c r="C272" t="s">
        <v>423</v>
      </c>
      <c r="D272" t="s">
        <v>423</v>
      </c>
      <c r="L272" s="107">
        <v>3.9933739357542802E-3</v>
      </c>
      <c r="M272">
        <v>0.99410700303170096</v>
      </c>
      <c r="N272">
        <f t="shared" si="66"/>
        <v>1998</v>
      </c>
      <c r="O272" t="str">
        <f t="shared" si="65"/>
        <v>Power Law</v>
      </c>
    </row>
    <row r="273" spans="1:15">
      <c r="A273" t="s">
        <v>449</v>
      </c>
      <c r="B273" t="s">
        <v>649</v>
      </c>
      <c r="C273" t="s">
        <v>424</v>
      </c>
      <c r="D273" t="s">
        <v>424</v>
      </c>
      <c r="L273" s="107">
        <v>1.2732016235620801E-3</v>
      </c>
      <c r="M273">
        <v>0.99775683295818596</v>
      </c>
      <c r="N273">
        <f t="shared" si="66"/>
        <v>1999</v>
      </c>
      <c r="O273" t="str">
        <f t="shared" si="65"/>
        <v>Power Law</v>
      </c>
    </row>
    <row r="274" spans="1:15">
      <c r="A274" t="s">
        <v>450</v>
      </c>
      <c r="B274" t="s">
        <v>650</v>
      </c>
      <c r="C274" t="s">
        <v>425</v>
      </c>
      <c r="D274" t="s">
        <v>425</v>
      </c>
      <c r="L274" s="107">
        <v>8.4753436013987305E-4</v>
      </c>
      <c r="M274">
        <v>0.99838454441059599</v>
      </c>
      <c r="N274">
        <f t="shared" si="66"/>
        <v>2000</v>
      </c>
      <c r="O274" t="str">
        <f t="shared" si="65"/>
        <v>Power Law</v>
      </c>
    </row>
    <row r="275" spans="1:15">
      <c r="A275" t="s">
        <v>451</v>
      </c>
      <c r="B275" t="s">
        <v>651</v>
      </c>
      <c r="C275" t="s">
        <v>426</v>
      </c>
      <c r="D275" t="s">
        <v>426</v>
      </c>
      <c r="L275" s="107">
        <v>2.8533628727335902E-2</v>
      </c>
      <c r="M275">
        <v>0.99562253604086304</v>
      </c>
      <c r="N275">
        <f t="shared" si="66"/>
        <v>2001</v>
      </c>
      <c r="O275" t="str">
        <f t="shared" si="65"/>
        <v>Power Law</v>
      </c>
    </row>
    <row r="276" spans="1:15">
      <c r="A276" t="s">
        <v>452</v>
      </c>
      <c r="B276" t="s">
        <v>652</v>
      </c>
      <c r="C276" t="s">
        <v>427</v>
      </c>
      <c r="D276" t="s">
        <v>427</v>
      </c>
      <c r="L276" s="107">
        <v>3.1334647919423601E-3</v>
      </c>
      <c r="M276">
        <v>0.99837369060951098</v>
      </c>
      <c r="N276">
        <f t="shared" si="66"/>
        <v>2002</v>
      </c>
      <c r="O276" t="str">
        <f t="shared" si="65"/>
        <v>Power Law</v>
      </c>
    </row>
    <row r="277" spans="1:15">
      <c r="A277" t="s">
        <v>453</v>
      </c>
      <c r="B277" t="s">
        <v>653</v>
      </c>
      <c r="C277" t="s">
        <v>428</v>
      </c>
      <c r="D277" t="s">
        <v>428</v>
      </c>
      <c r="L277" s="107">
        <v>2.57663779828717</v>
      </c>
      <c r="M277" s="106">
        <v>4.7140069625584096E-13</v>
      </c>
      <c r="N277">
        <f t="shared" si="66"/>
        <v>2003</v>
      </c>
      <c r="O277" t="str">
        <f t="shared" si="65"/>
        <v>Power Law</v>
      </c>
    </row>
    <row r="278" spans="1:15">
      <c r="A278" t="s">
        <v>454</v>
      </c>
      <c r="B278" t="s">
        <v>654</v>
      </c>
      <c r="C278" t="s">
        <v>474</v>
      </c>
      <c r="D278" t="s">
        <v>474</v>
      </c>
      <c r="L278" s="107">
        <v>2.6713926039018001</v>
      </c>
      <c r="M278" s="106">
        <v>6.3837823915946501E-14</v>
      </c>
      <c r="N278">
        <f t="shared" si="66"/>
        <v>2004</v>
      </c>
      <c r="O278" t="str">
        <f t="shared" si="65"/>
        <v>Power Law</v>
      </c>
    </row>
    <row r="279" spans="1:15">
      <c r="A279" t="s">
        <v>455</v>
      </c>
      <c r="B279" t="s">
        <v>655</v>
      </c>
      <c r="C279" t="s">
        <v>475</v>
      </c>
      <c r="D279" t="s">
        <v>475</v>
      </c>
      <c r="L279" s="107">
        <v>2.7793198413309002</v>
      </c>
      <c r="M279" s="106">
        <v>6.6613381477509298E-15</v>
      </c>
      <c r="N279">
        <f t="shared" si="66"/>
        <v>2005</v>
      </c>
      <c r="O279" t="str">
        <f t="shared" si="65"/>
        <v>Power Law</v>
      </c>
    </row>
    <row r="280" spans="1:15">
      <c r="A280" t="s">
        <v>456</v>
      </c>
      <c r="B280" t="s">
        <v>656</v>
      </c>
      <c r="C280" t="s">
        <v>476</v>
      </c>
      <c r="D280" t="s">
        <v>476</v>
      </c>
      <c r="L280" s="107">
        <v>4.53243348118348E-3</v>
      </c>
      <c r="M280">
        <v>0.99765306038572299</v>
      </c>
      <c r="N280">
        <f t="shared" si="66"/>
        <v>2006</v>
      </c>
      <c r="O280" t="str">
        <f t="shared" si="65"/>
        <v>Power Law</v>
      </c>
    </row>
    <row r="281" spans="1:15">
      <c r="A281" t="s">
        <v>457</v>
      </c>
      <c r="B281" t="s">
        <v>657</v>
      </c>
      <c r="C281" t="s">
        <v>477</v>
      </c>
      <c r="D281" t="s">
        <v>477</v>
      </c>
      <c r="L281" s="107">
        <v>4.4685043062875804</v>
      </c>
      <c r="M281">
        <v>0</v>
      </c>
      <c r="N281">
        <f t="shared" si="66"/>
        <v>2007</v>
      </c>
      <c r="O281" t="str">
        <f t="shared" si="65"/>
        <v>Power Law</v>
      </c>
    </row>
    <row r="282" spans="1:15">
      <c r="A282" t="s">
        <v>458</v>
      </c>
      <c r="B282" t="s">
        <v>658</v>
      </c>
      <c r="C282" t="s">
        <v>478</v>
      </c>
      <c r="D282" t="s">
        <v>478</v>
      </c>
      <c r="L282" s="107">
        <v>1.04567858143933E-3</v>
      </c>
      <c r="M282">
        <v>0.99799915410672502</v>
      </c>
      <c r="N282">
        <f t="shared" si="66"/>
        <v>2008</v>
      </c>
      <c r="O282" t="str">
        <f t="shared" si="65"/>
        <v>Power Law</v>
      </c>
    </row>
    <row r="283" spans="1:15">
      <c r="A283" t="s">
        <v>459</v>
      </c>
      <c r="B283" t="s">
        <v>659</v>
      </c>
      <c r="C283" t="s">
        <v>479</v>
      </c>
      <c r="D283" t="s">
        <v>479</v>
      </c>
      <c r="L283" s="107">
        <v>-2.5037292989053399</v>
      </c>
      <c r="M283">
        <v>7.3227767430752398E-3</v>
      </c>
      <c r="N283">
        <f t="shared" si="66"/>
        <v>2009</v>
      </c>
      <c r="O283" t="str">
        <f t="shared" si="65"/>
        <v>Truncated Power Law</v>
      </c>
    </row>
    <row r="284" spans="1:15">
      <c r="A284" t="s">
        <v>460</v>
      </c>
      <c r="B284" t="s">
        <v>660</v>
      </c>
      <c r="C284" t="s">
        <v>480</v>
      </c>
      <c r="D284" t="s">
        <v>480</v>
      </c>
      <c r="L284" s="107">
        <v>-3.3000302562164698</v>
      </c>
      <c r="M284" s="106">
        <v>6.7273571446868596E-6</v>
      </c>
      <c r="N284">
        <f t="shared" si="66"/>
        <v>2010</v>
      </c>
      <c r="O284" t="str">
        <f t="shared" si="65"/>
        <v>Truncated Power Law</v>
      </c>
    </row>
    <row r="285" spans="1:15">
      <c r="A285" t="s">
        <v>461</v>
      </c>
      <c r="B285" t="s">
        <v>661</v>
      </c>
      <c r="C285" t="s">
        <v>481</v>
      </c>
      <c r="D285" t="s">
        <v>481</v>
      </c>
      <c r="L285" s="107">
        <v>-4.6206637333385299</v>
      </c>
      <c r="M285" s="106">
        <v>5.5367932461081098E-11</v>
      </c>
      <c r="N285">
        <f t="shared" si="66"/>
        <v>2011</v>
      </c>
      <c r="O285" t="str">
        <f t="shared" si="65"/>
        <v>Truncated Power Law</v>
      </c>
    </row>
    <row r="286" spans="1:15">
      <c r="A286" t="s">
        <v>462</v>
      </c>
      <c r="B286" t="s">
        <v>662</v>
      </c>
      <c r="C286" t="s">
        <v>482</v>
      </c>
      <c r="D286" t="s">
        <v>482</v>
      </c>
      <c r="L286" s="107">
        <v>-4.6196967913379297</v>
      </c>
      <c r="M286" s="106">
        <v>1.5046759394010599E-9</v>
      </c>
      <c r="N286">
        <f t="shared" si="66"/>
        <v>2012</v>
      </c>
      <c r="O286" t="str">
        <f t="shared" si="65"/>
        <v>Truncated Power Law</v>
      </c>
    </row>
    <row r="287" spans="1:15">
      <c r="A287" t="s">
        <v>463</v>
      </c>
      <c r="B287" t="s">
        <v>663</v>
      </c>
      <c r="C287" t="s">
        <v>483</v>
      </c>
      <c r="D287" t="s">
        <v>483</v>
      </c>
      <c r="L287" s="107">
        <v>-4.6938845209066997</v>
      </c>
      <c r="M287" s="106">
        <v>7.2993244781827095E-10</v>
      </c>
      <c r="N287">
        <f t="shared" si="66"/>
        <v>2013</v>
      </c>
      <c r="O287" t="str">
        <f t="shared" si="65"/>
        <v>Truncated Power Law</v>
      </c>
    </row>
    <row r="288" spans="1:15">
      <c r="A288" t="s">
        <v>464</v>
      </c>
      <c r="B288" t="s">
        <v>664</v>
      </c>
      <c r="C288" t="s">
        <v>484</v>
      </c>
      <c r="D288" t="s">
        <v>484</v>
      </c>
      <c r="L288" s="107">
        <v>-4.0613669808776303</v>
      </c>
      <c r="M288" s="106">
        <v>6.3356389889968004E-7</v>
      </c>
      <c r="N288">
        <f t="shared" si="66"/>
        <v>2014</v>
      </c>
      <c r="O288" t="str">
        <f t="shared" si="65"/>
        <v>Truncated Power Law</v>
      </c>
    </row>
    <row r="289" spans="1:15">
      <c r="A289" t="s">
        <v>465</v>
      </c>
      <c r="B289" t="s">
        <v>665</v>
      </c>
      <c r="C289" t="s">
        <v>485</v>
      </c>
      <c r="D289" t="s">
        <v>485</v>
      </c>
      <c r="L289" s="107">
        <v>-3.8855136424442001</v>
      </c>
      <c r="M289" s="106">
        <v>2.3776207075387699E-6</v>
      </c>
      <c r="N289">
        <f t="shared" si="66"/>
        <v>2015</v>
      </c>
      <c r="O289" t="str">
        <f t="shared" si="65"/>
        <v>Truncated Power Law</v>
      </c>
    </row>
    <row r="290" spans="1:15">
      <c r="A290" t="s">
        <v>466</v>
      </c>
      <c r="B290" t="s">
        <v>666</v>
      </c>
      <c r="C290" t="s">
        <v>486</v>
      </c>
      <c r="D290" t="s">
        <v>486</v>
      </c>
      <c r="L290" s="107">
        <v>-3.7233561264581101</v>
      </c>
      <c r="M290" s="106">
        <v>2.4705371879818401E-5</v>
      </c>
      <c r="N290">
        <f t="shared" si="66"/>
        <v>2016</v>
      </c>
      <c r="O290" t="str">
        <f t="shared" si="65"/>
        <v>Truncated Power Law</v>
      </c>
    </row>
    <row r="291" spans="1:15">
      <c r="A291" t="s">
        <v>467</v>
      </c>
      <c r="B291" t="s">
        <v>667</v>
      </c>
      <c r="C291" t="s">
        <v>487</v>
      </c>
      <c r="D291" t="s">
        <v>487</v>
      </c>
      <c r="L291" s="107">
        <v>-5.1761075413221898</v>
      </c>
      <c r="M291" s="106">
        <v>9.9211971971158099E-11</v>
      </c>
      <c r="N291">
        <f t="shared" si="66"/>
        <v>2017</v>
      </c>
      <c r="O291" t="str">
        <f t="shared" si="65"/>
        <v>Truncated Power Law</v>
      </c>
    </row>
    <row r="292" spans="1:15">
      <c r="A292" t="s">
        <v>468</v>
      </c>
      <c r="B292" t="s">
        <v>668</v>
      </c>
      <c r="C292" t="s">
        <v>488</v>
      </c>
      <c r="D292" t="s">
        <v>488</v>
      </c>
      <c r="L292" s="107">
        <v>-5.7111386930540702</v>
      </c>
      <c r="M292" s="106">
        <v>1.6108225864286299E-12</v>
      </c>
      <c r="N292">
        <f t="shared" si="66"/>
        <v>2018</v>
      </c>
      <c r="O292" t="str">
        <f t="shared" si="65"/>
        <v>Truncated Power Law</v>
      </c>
    </row>
    <row r="293" spans="1:15">
      <c r="A293" t="s">
        <v>469</v>
      </c>
      <c r="B293" t="s">
        <v>669</v>
      </c>
      <c r="C293" t="s">
        <v>489</v>
      </c>
      <c r="D293" t="s">
        <v>489</v>
      </c>
      <c r="L293" s="107">
        <v>-5.3719558384616404</v>
      </c>
      <c r="M293" s="106">
        <v>4.4821391043115E-10</v>
      </c>
      <c r="N293">
        <f t="shared" si="66"/>
        <v>2019</v>
      </c>
      <c r="O293" t="str">
        <f t="shared" si="65"/>
        <v>Truncated Power Law</v>
      </c>
    </row>
    <row r="294" spans="1:15">
      <c r="A294" t="s">
        <v>470</v>
      </c>
      <c r="B294" t="s">
        <v>670</v>
      </c>
      <c r="C294" t="s">
        <v>490</v>
      </c>
      <c r="D294" t="s">
        <v>490</v>
      </c>
      <c r="L294" s="107">
        <v>-6.2893954069641502</v>
      </c>
      <c r="M294" s="106">
        <v>1.62647673107585E-13</v>
      </c>
      <c r="N294">
        <f t="shared" si="66"/>
        <v>2020</v>
      </c>
      <c r="O294" t="str">
        <f t="shared" si="65"/>
        <v>Truncated Power Law</v>
      </c>
    </row>
    <row r="295" spans="1:15">
      <c r="A295" t="s">
        <v>471</v>
      </c>
      <c r="B295" t="s">
        <v>671</v>
      </c>
      <c r="C295" t="s">
        <v>491</v>
      </c>
      <c r="D295" t="s">
        <v>491</v>
      </c>
      <c r="L295" s="107">
        <v>-6.7160357882430501</v>
      </c>
      <c r="M295" s="106">
        <v>8.8817841970012507E-15</v>
      </c>
      <c r="N295">
        <f t="shared" si="66"/>
        <v>2021</v>
      </c>
      <c r="O295" t="str">
        <f t="shared" si="65"/>
        <v>Truncated Power Law</v>
      </c>
    </row>
    <row r="296" spans="1:15">
      <c r="A296" t="s">
        <v>472</v>
      </c>
      <c r="B296" t="s">
        <v>672</v>
      </c>
      <c r="C296" t="s">
        <v>492</v>
      </c>
      <c r="D296" t="s">
        <v>492</v>
      </c>
      <c r="L296" s="107">
        <v>-6.8820423300727596</v>
      </c>
      <c r="M296" s="106">
        <v>2.55351295663786E-15</v>
      </c>
      <c r="N296">
        <f t="shared" si="66"/>
        <v>2022</v>
      </c>
      <c r="O296" t="str">
        <f t="shared" si="65"/>
        <v>Truncated Power Law</v>
      </c>
    </row>
    <row r="297" spans="1:15">
      <c r="A297" t="s">
        <v>473</v>
      </c>
      <c r="B297" t="s">
        <v>673</v>
      </c>
      <c r="C297" t="s">
        <v>493</v>
      </c>
      <c r="D297" t="s">
        <v>493</v>
      </c>
      <c r="L297" s="107">
        <v>-7.0073893268827403</v>
      </c>
      <c r="M297" s="106">
        <v>1.22124532708767E-15</v>
      </c>
      <c r="N297">
        <f t="shared" si="66"/>
        <v>2023</v>
      </c>
      <c r="O297" t="str">
        <f>IF(AND(L297&lt;0,M297&lt;0.05), "Truncated Power Law","Power Law")</f>
        <v>Truncated Power Law</v>
      </c>
    </row>
    <row r="298" spans="1:15">
      <c r="L298" s="108"/>
    </row>
    <row r="302" spans="1:15">
      <c r="A302" t="s">
        <v>734</v>
      </c>
    </row>
    <row r="303" spans="1:15">
      <c r="A303" t="s">
        <v>709</v>
      </c>
    </row>
    <row r="304" spans="1:15">
      <c r="A304" t="s">
        <v>711</v>
      </c>
    </row>
    <row r="305" spans="1:18" ht="17">
      <c r="A305" t="s">
        <v>429</v>
      </c>
      <c r="B305" t="s">
        <v>629</v>
      </c>
      <c r="C305" t="s">
        <v>404</v>
      </c>
      <c r="D305" t="s">
        <v>539</v>
      </c>
      <c r="L305" s="105">
        <v>107.759450309225</v>
      </c>
      <c r="M305" s="106">
        <v>0</v>
      </c>
      <c r="N305">
        <v>1979</v>
      </c>
      <c r="O305" t="str">
        <f>IF(AND(L305&lt;0,M305&lt;0.05), "Log normal","Power Law")</f>
        <v>Power Law</v>
      </c>
      <c r="P305" s="111">
        <v>5.2410570132490601</v>
      </c>
      <c r="R305" s="107"/>
    </row>
    <row r="306" spans="1:18" ht="17">
      <c r="A306" t="s">
        <v>430</v>
      </c>
      <c r="B306" t="s">
        <v>630</v>
      </c>
      <c r="C306" t="s">
        <v>405</v>
      </c>
      <c r="D306" t="s">
        <v>540</v>
      </c>
      <c r="L306" s="105">
        <v>198.223018322678</v>
      </c>
      <c r="M306">
        <v>0</v>
      </c>
      <c r="N306">
        <f>N305+1</f>
        <v>1980</v>
      </c>
      <c r="O306" t="str">
        <f t="shared" ref="O306:O349" si="67">IF(AND(L306&lt;0,M306&lt;0.05), "Log normal","Power Law")</f>
        <v>Power Law</v>
      </c>
      <c r="P306" s="111">
        <v>5.1871481834223898</v>
      </c>
      <c r="R306" s="107"/>
    </row>
    <row r="307" spans="1:18" ht="17">
      <c r="A307" t="s">
        <v>431</v>
      </c>
      <c r="B307" t="s">
        <v>631</v>
      </c>
      <c r="C307" t="s">
        <v>406</v>
      </c>
      <c r="D307" t="s">
        <v>541</v>
      </c>
      <c r="L307" s="105">
        <v>282.54984324251001</v>
      </c>
      <c r="M307" s="106">
        <v>0</v>
      </c>
      <c r="N307">
        <f t="shared" ref="N307:N349" si="68">N306+1</f>
        <v>1981</v>
      </c>
      <c r="O307" t="str">
        <f t="shared" si="67"/>
        <v>Power Law</v>
      </c>
      <c r="P307" s="111">
        <v>5.1583509060576098</v>
      </c>
      <c r="R307" s="107"/>
    </row>
    <row r="308" spans="1:18" ht="17">
      <c r="A308" t="s">
        <v>432</v>
      </c>
      <c r="B308" t="s">
        <v>632</v>
      </c>
      <c r="C308" t="s">
        <v>407</v>
      </c>
      <c r="D308" t="s">
        <v>542</v>
      </c>
      <c r="L308" s="105">
        <v>349.53255961950401</v>
      </c>
      <c r="M308">
        <v>0</v>
      </c>
      <c r="N308">
        <f t="shared" si="68"/>
        <v>1982</v>
      </c>
      <c r="O308" t="str">
        <f t="shared" si="67"/>
        <v>Power Law</v>
      </c>
      <c r="P308" s="111">
        <v>5.0893092288527697</v>
      </c>
      <c r="R308" s="107"/>
    </row>
    <row r="309" spans="1:18" ht="17">
      <c r="A309" t="s">
        <v>433</v>
      </c>
      <c r="B309" t="s">
        <v>633</v>
      </c>
      <c r="C309" t="s">
        <v>408</v>
      </c>
      <c r="D309" t="s">
        <v>543</v>
      </c>
      <c r="L309" s="105">
        <v>408.672657429097</v>
      </c>
      <c r="M309" s="106">
        <v>0</v>
      </c>
      <c r="N309">
        <f t="shared" si="68"/>
        <v>1983</v>
      </c>
      <c r="O309" t="str">
        <f t="shared" si="67"/>
        <v>Power Law</v>
      </c>
      <c r="P309" s="111">
        <v>5.0139969453026501</v>
      </c>
      <c r="R309" s="107"/>
    </row>
    <row r="310" spans="1:18" ht="17">
      <c r="A310" t="s">
        <v>434</v>
      </c>
      <c r="B310" t="s">
        <v>634</v>
      </c>
      <c r="C310" t="s">
        <v>409</v>
      </c>
      <c r="D310" t="s">
        <v>544</v>
      </c>
      <c r="L310" s="105">
        <v>463.39292606710097</v>
      </c>
      <c r="M310">
        <v>0</v>
      </c>
      <c r="N310">
        <f t="shared" si="68"/>
        <v>1984</v>
      </c>
      <c r="O310" t="str">
        <f t="shared" si="67"/>
        <v>Power Law</v>
      </c>
      <c r="P310" s="111">
        <v>4.9544742424075698</v>
      </c>
      <c r="R310" s="107"/>
    </row>
    <row r="311" spans="1:18" ht="17">
      <c r="A311" t="s">
        <v>435</v>
      </c>
      <c r="B311" t="s">
        <v>635</v>
      </c>
      <c r="C311" t="s">
        <v>410</v>
      </c>
      <c r="D311" t="s">
        <v>545</v>
      </c>
      <c r="L311" s="105">
        <v>514.86097263314002</v>
      </c>
      <c r="M311">
        <v>0</v>
      </c>
      <c r="N311">
        <f t="shared" si="68"/>
        <v>1985</v>
      </c>
      <c r="O311" t="str">
        <f t="shared" si="67"/>
        <v>Power Law</v>
      </c>
      <c r="P311" s="111">
        <v>4.8955178420804799</v>
      </c>
      <c r="R311" s="107"/>
    </row>
    <row r="312" spans="1:18" ht="17">
      <c r="A312" t="s">
        <v>436</v>
      </c>
      <c r="B312" t="s">
        <v>636</v>
      </c>
      <c r="C312" t="s">
        <v>411</v>
      </c>
      <c r="D312" t="s">
        <v>546</v>
      </c>
      <c r="L312" s="105">
        <v>571.44564879549</v>
      </c>
      <c r="M312" s="106">
        <v>0</v>
      </c>
      <c r="N312">
        <f t="shared" si="68"/>
        <v>1986</v>
      </c>
      <c r="O312" t="str">
        <f t="shared" si="67"/>
        <v>Power Law</v>
      </c>
      <c r="P312" s="111">
        <v>4.84527484106275</v>
      </c>
      <c r="R312" s="107"/>
    </row>
    <row r="313" spans="1:18" ht="17">
      <c r="A313" t="s">
        <v>437</v>
      </c>
      <c r="B313" t="s">
        <v>637</v>
      </c>
      <c r="C313" t="s">
        <v>412</v>
      </c>
      <c r="D313" t="s">
        <v>547</v>
      </c>
      <c r="L313" s="105">
        <v>609.90025861867002</v>
      </c>
      <c r="M313" s="106">
        <v>0</v>
      </c>
      <c r="N313">
        <f t="shared" si="68"/>
        <v>1987</v>
      </c>
      <c r="O313" t="str">
        <f t="shared" si="67"/>
        <v>Power Law</v>
      </c>
      <c r="P313" s="111">
        <v>4.7959478965221702</v>
      </c>
      <c r="R313" s="107"/>
    </row>
    <row r="314" spans="1:18" ht="17">
      <c r="A314" t="s">
        <v>438</v>
      </c>
      <c r="B314" t="s">
        <v>638</v>
      </c>
      <c r="C314" t="s">
        <v>413</v>
      </c>
      <c r="D314" t="s">
        <v>548</v>
      </c>
      <c r="L314" s="105">
        <v>654.40244522835303</v>
      </c>
      <c r="M314" s="106">
        <v>0</v>
      </c>
      <c r="N314">
        <f t="shared" si="68"/>
        <v>1988</v>
      </c>
      <c r="O314" t="str">
        <f t="shared" si="67"/>
        <v>Power Law</v>
      </c>
      <c r="P314" s="111">
        <v>4.74260584424154</v>
      </c>
      <c r="R314" s="107"/>
    </row>
    <row r="315" spans="1:18" ht="17">
      <c r="A315" t="s">
        <v>439</v>
      </c>
      <c r="B315" t="s">
        <v>639</v>
      </c>
      <c r="C315" t="s">
        <v>414</v>
      </c>
      <c r="D315" t="s">
        <v>549</v>
      </c>
      <c r="L315" s="105">
        <v>697.66015347629298</v>
      </c>
      <c r="M315" s="106">
        <v>0</v>
      </c>
      <c r="N315">
        <f t="shared" si="68"/>
        <v>1989</v>
      </c>
      <c r="O315" t="str">
        <f t="shared" si="67"/>
        <v>Power Law</v>
      </c>
      <c r="P315" s="111">
        <v>4.6913697333743496</v>
      </c>
      <c r="R315" s="107"/>
    </row>
    <row r="316" spans="1:18" ht="17">
      <c r="A316" t="s">
        <v>440</v>
      </c>
      <c r="B316" t="s">
        <v>640</v>
      </c>
      <c r="C316" t="s">
        <v>415</v>
      </c>
      <c r="D316" t="s">
        <v>550</v>
      </c>
      <c r="L316" s="105">
        <v>739.46048741051004</v>
      </c>
      <c r="M316" s="106">
        <v>0</v>
      </c>
      <c r="N316">
        <f t="shared" si="68"/>
        <v>1990</v>
      </c>
      <c r="O316" t="str">
        <f t="shared" si="67"/>
        <v>Power Law</v>
      </c>
      <c r="P316" s="111">
        <v>4.6415082730330299</v>
      </c>
      <c r="R316" s="107"/>
    </row>
    <row r="317" spans="1:18" ht="17">
      <c r="A317" t="s">
        <v>441</v>
      </c>
      <c r="B317" t="s">
        <v>641</v>
      </c>
      <c r="C317" t="s">
        <v>416</v>
      </c>
      <c r="D317" t="s">
        <v>551</v>
      </c>
      <c r="L317" s="105">
        <v>776.84078921076298</v>
      </c>
      <c r="M317" s="106">
        <v>0</v>
      </c>
      <c r="N317">
        <f t="shared" si="68"/>
        <v>1991</v>
      </c>
      <c r="O317" t="str">
        <f t="shared" si="67"/>
        <v>Power Law</v>
      </c>
      <c r="P317" s="111">
        <v>4.5986761607479396</v>
      </c>
      <c r="R317" s="107"/>
    </row>
    <row r="318" spans="1:18" ht="17">
      <c r="A318" t="s">
        <v>442</v>
      </c>
      <c r="B318" t="s">
        <v>642</v>
      </c>
      <c r="C318" t="s">
        <v>417</v>
      </c>
      <c r="D318" t="s">
        <v>552</v>
      </c>
      <c r="L318" s="105">
        <v>810.58642659397594</v>
      </c>
      <c r="M318" s="106">
        <v>0</v>
      </c>
      <c r="N318">
        <f t="shared" si="68"/>
        <v>1992</v>
      </c>
      <c r="O318" t="str">
        <f t="shared" si="67"/>
        <v>Power Law</v>
      </c>
      <c r="P318" s="111">
        <v>4.5569503750098299</v>
      </c>
      <c r="R318" s="107"/>
    </row>
    <row r="319" spans="1:18" ht="17">
      <c r="A319" t="s">
        <v>443</v>
      </c>
      <c r="B319" t="s">
        <v>643</v>
      </c>
      <c r="C319" t="s">
        <v>418</v>
      </c>
      <c r="D319" t="s">
        <v>553</v>
      </c>
      <c r="L319" s="105">
        <v>840.50947759714802</v>
      </c>
      <c r="M319" s="106">
        <v>0</v>
      </c>
      <c r="N319">
        <f t="shared" si="68"/>
        <v>1993</v>
      </c>
      <c r="O319" t="str">
        <f t="shared" si="67"/>
        <v>Power Law</v>
      </c>
      <c r="P319" s="111">
        <v>4.5227618181411398</v>
      </c>
      <c r="R319" s="107"/>
    </row>
    <row r="320" spans="1:18" ht="17">
      <c r="A320" t="s">
        <v>444</v>
      </c>
      <c r="B320" t="s">
        <v>644</v>
      </c>
      <c r="C320" t="s">
        <v>419</v>
      </c>
      <c r="D320" t="s">
        <v>554</v>
      </c>
      <c r="L320" s="105">
        <v>868.88044340979798</v>
      </c>
      <c r="M320" s="106">
        <v>0</v>
      </c>
      <c r="N320">
        <f t="shared" si="68"/>
        <v>1994</v>
      </c>
      <c r="O320" t="str">
        <f t="shared" si="67"/>
        <v>Power Law</v>
      </c>
      <c r="P320" s="111">
        <v>4.4940737627296503</v>
      </c>
      <c r="R320" s="107"/>
    </row>
    <row r="321" spans="1:18" ht="17">
      <c r="A321" t="s">
        <v>445</v>
      </c>
      <c r="B321" t="s">
        <v>645</v>
      </c>
      <c r="C321" t="s">
        <v>420</v>
      </c>
      <c r="D321" t="s">
        <v>555</v>
      </c>
      <c r="L321" s="105">
        <v>898.44673227727003</v>
      </c>
      <c r="M321" s="106">
        <v>0</v>
      </c>
      <c r="N321">
        <f t="shared" si="68"/>
        <v>1995</v>
      </c>
      <c r="O321" t="str">
        <f t="shared" si="67"/>
        <v>Power Law</v>
      </c>
      <c r="P321" s="111">
        <v>4.4724216775691703</v>
      </c>
      <c r="R321" s="107"/>
    </row>
    <row r="322" spans="1:18" ht="17">
      <c r="A322" t="s">
        <v>446</v>
      </c>
      <c r="B322" t="s">
        <v>646</v>
      </c>
      <c r="C322" t="s">
        <v>421</v>
      </c>
      <c r="D322" t="s">
        <v>556</v>
      </c>
      <c r="L322" s="105">
        <v>933.64955569283904</v>
      </c>
      <c r="M322" s="106">
        <v>0</v>
      </c>
      <c r="N322">
        <f t="shared" si="68"/>
        <v>1996</v>
      </c>
      <c r="O322" t="str">
        <f t="shared" si="67"/>
        <v>Power Law</v>
      </c>
      <c r="P322" s="111">
        <v>4.46520967469736</v>
      </c>
      <c r="R322" s="107"/>
    </row>
    <row r="323" spans="1:18" ht="17">
      <c r="A323" t="s">
        <v>447</v>
      </c>
      <c r="B323" t="s">
        <v>647</v>
      </c>
      <c r="C323" t="s">
        <v>422</v>
      </c>
      <c r="D323" t="s">
        <v>557</v>
      </c>
      <c r="L323" s="105">
        <v>966.60586357011596</v>
      </c>
      <c r="M323" s="106">
        <v>0</v>
      </c>
      <c r="N323">
        <f t="shared" si="68"/>
        <v>1997</v>
      </c>
      <c r="O323" t="str">
        <f t="shared" si="67"/>
        <v>Power Law</v>
      </c>
      <c r="P323" s="111">
        <v>4.4593071522641701</v>
      </c>
      <c r="R323" s="107"/>
    </row>
    <row r="324" spans="1:18" ht="17">
      <c r="A324" t="s">
        <v>448</v>
      </c>
      <c r="B324" t="s">
        <v>648</v>
      </c>
      <c r="C324" t="s">
        <v>423</v>
      </c>
      <c r="D324" t="s">
        <v>558</v>
      </c>
      <c r="L324" s="105">
        <v>999.28168826055196</v>
      </c>
      <c r="M324" s="106">
        <v>0</v>
      </c>
      <c r="N324">
        <f t="shared" si="68"/>
        <v>1998</v>
      </c>
      <c r="O324" t="str">
        <f t="shared" si="67"/>
        <v>Power Law</v>
      </c>
      <c r="P324" s="111">
        <v>4.4476442229383002</v>
      </c>
      <c r="R324" s="107"/>
    </row>
    <row r="325" spans="1:18" ht="17">
      <c r="A325" t="s">
        <v>449</v>
      </c>
      <c r="B325" t="s">
        <v>649</v>
      </c>
      <c r="C325" t="s">
        <v>424</v>
      </c>
      <c r="D325" t="s">
        <v>559</v>
      </c>
      <c r="L325" s="105">
        <v>1033.68236283903</v>
      </c>
      <c r="M325" s="106">
        <v>0</v>
      </c>
      <c r="N325">
        <f t="shared" si="68"/>
        <v>1999</v>
      </c>
      <c r="O325" t="str">
        <f t="shared" si="67"/>
        <v>Power Law</v>
      </c>
      <c r="P325" s="111">
        <v>4.4406541052653097</v>
      </c>
      <c r="R325" s="107"/>
    </row>
    <row r="326" spans="1:18" ht="17">
      <c r="A326" t="s">
        <v>450</v>
      </c>
      <c r="B326" t="s">
        <v>650</v>
      </c>
      <c r="C326" t="s">
        <v>425</v>
      </c>
      <c r="D326" t="s">
        <v>560</v>
      </c>
      <c r="L326" s="105">
        <v>1070.3704619289199</v>
      </c>
      <c r="M326" s="106">
        <v>0</v>
      </c>
      <c r="N326">
        <f t="shared" si="68"/>
        <v>2000</v>
      </c>
      <c r="O326" t="str">
        <f t="shared" si="67"/>
        <v>Power Law</v>
      </c>
      <c r="P326" s="111">
        <v>4.4370846774555899</v>
      </c>
      <c r="R326" s="107"/>
    </row>
    <row r="327" spans="1:18" ht="17">
      <c r="A327" t="s">
        <v>451</v>
      </c>
      <c r="B327" t="s">
        <v>651</v>
      </c>
      <c r="C327" t="s">
        <v>426</v>
      </c>
      <c r="D327" t="s">
        <v>561</v>
      </c>
      <c r="L327" s="105">
        <v>1108.5335667459501</v>
      </c>
      <c r="M327" s="106">
        <v>0</v>
      </c>
      <c r="N327">
        <f t="shared" si="68"/>
        <v>2001</v>
      </c>
      <c r="O327" t="str">
        <f t="shared" si="67"/>
        <v>Power Law</v>
      </c>
      <c r="P327" s="111">
        <v>4.4357755372516898</v>
      </c>
      <c r="R327" s="107"/>
    </row>
    <row r="328" spans="1:18" ht="17">
      <c r="A328" t="s">
        <v>452</v>
      </c>
      <c r="B328" t="s">
        <v>652</v>
      </c>
      <c r="C328" t="s">
        <v>427</v>
      </c>
      <c r="D328" t="s">
        <v>562</v>
      </c>
      <c r="L328" s="105">
        <v>1146.40252024509</v>
      </c>
      <c r="M328" s="106">
        <v>0</v>
      </c>
      <c r="N328">
        <f t="shared" si="68"/>
        <v>2002</v>
      </c>
      <c r="O328" t="str">
        <f t="shared" si="67"/>
        <v>Power Law</v>
      </c>
      <c r="P328" s="111">
        <v>4.4371202437328101</v>
      </c>
      <c r="R328" s="107"/>
    </row>
    <row r="329" spans="1:18" ht="17">
      <c r="A329" t="s">
        <v>453</v>
      </c>
      <c r="B329" t="s">
        <v>653</v>
      </c>
      <c r="C329" t="s">
        <v>428</v>
      </c>
      <c r="D329" t="s">
        <v>563</v>
      </c>
      <c r="L329" s="105">
        <v>1184.15045457359</v>
      </c>
      <c r="M329" s="106">
        <v>0</v>
      </c>
      <c r="N329">
        <f t="shared" si="68"/>
        <v>2003</v>
      </c>
      <c r="O329" t="str">
        <f t="shared" si="67"/>
        <v>Power Law</v>
      </c>
      <c r="P329" s="111">
        <v>4.4409097303234901</v>
      </c>
      <c r="R329" s="107"/>
    </row>
    <row r="330" spans="1:18" ht="17">
      <c r="A330" t="s">
        <v>454</v>
      </c>
      <c r="B330" t="s">
        <v>654</v>
      </c>
      <c r="C330" t="s">
        <v>474</v>
      </c>
      <c r="D330" t="s">
        <v>564</v>
      </c>
      <c r="L330" s="105">
        <v>1226.75278600046</v>
      </c>
      <c r="M330" s="106">
        <v>0</v>
      </c>
      <c r="N330">
        <f t="shared" si="68"/>
        <v>2004</v>
      </c>
      <c r="O330" t="str">
        <f t="shared" si="67"/>
        <v>Power Law</v>
      </c>
      <c r="P330" s="111">
        <v>4.4473252581350202</v>
      </c>
      <c r="R330" s="107"/>
    </row>
    <row r="331" spans="1:18" ht="17">
      <c r="A331" t="s">
        <v>455</v>
      </c>
      <c r="B331" t="s">
        <v>655</v>
      </c>
      <c r="C331" t="s">
        <v>475</v>
      </c>
      <c r="D331" t="s">
        <v>565</v>
      </c>
      <c r="L331" s="105">
        <v>1269.4317364564199</v>
      </c>
      <c r="M331" s="106">
        <v>0</v>
      </c>
      <c r="N331">
        <f t="shared" si="68"/>
        <v>2005</v>
      </c>
      <c r="O331" t="str">
        <f t="shared" si="67"/>
        <v>Power Law</v>
      </c>
      <c r="P331" s="111">
        <v>4.4560414139092499</v>
      </c>
      <c r="R331" s="107"/>
    </row>
    <row r="332" spans="1:18" ht="17">
      <c r="A332" t="s">
        <v>456</v>
      </c>
      <c r="B332" t="s">
        <v>656</v>
      </c>
      <c r="C332" t="s">
        <v>476</v>
      </c>
      <c r="D332" t="s">
        <v>566</v>
      </c>
      <c r="L332" s="105">
        <v>1317.9538924071801</v>
      </c>
      <c r="M332" s="106">
        <v>0</v>
      </c>
      <c r="N332">
        <f t="shared" si="68"/>
        <v>2006</v>
      </c>
      <c r="O332" t="str">
        <f t="shared" si="67"/>
        <v>Power Law</v>
      </c>
      <c r="P332" s="111">
        <v>4.4743707511865098</v>
      </c>
      <c r="R332" s="107"/>
    </row>
    <row r="333" spans="1:18" ht="17">
      <c r="A333" t="s">
        <v>457</v>
      </c>
      <c r="B333" t="s">
        <v>657</v>
      </c>
      <c r="C333" t="s">
        <v>477</v>
      </c>
      <c r="D333" t="s">
        <v>567</v>
      </c>
      <c r="L333" s="105">
        <v>1365.83004900469</v>
      </c>
      <c r="M333" s="106">
        <v>0</v>
      </c>
      <c r="N333">
        <f t="shared" si="68"/>
        <v>2007</v>
      </c>
      <c r="O333" t="str">
        <f t="shared" si="67"/>
        <v>Power Law</v>
      </c>
      <c r="P333" s="111">
        <v>4.48636831214686</v>
      </c>
      <c r="R333" s="107"/>
    </row>
    <row r="334" spans="1:18" ht="17">
      <c r="A334" t="s">
        <v>458</v>
      </c>
      <c r="B334" t="s">
        <v>658</v>
      </c>
      <c r="C334" t="s">
        <v>478</v>
      </c>
      <c r="D334" t="s">
        <v>568</v>
      </c>
      <c r="L334" s="105">
        <v>1420.1274695290999</v>
      </c>
      <c r="M334">
        <v>0</v>
      </c>
      <c r="N334">
        <f t="shared" si="68"/>
        <v>2008</v>
      </c>
      <c r="O334" t="str">
        <f t="shared" si="67"/>
        <v>Power Law</v>
      </c>
      <c r="P334" s="111">
        <v>4.5131584842301402</v>
      </c>
      <c r="R334" s="107"/>
    </row>
    <row r="335" spans="1:18" ht="17">
      <c r="A335" t="s">
        <v>459</v>
      </c>
      <c r="B335" t="s">
        <v>659</v>
      </c>
      <c r="C335" t="s">
        <v>479</v>
      </c>
      <c r="D335" t="s">
        <v>569</v>
      </c>
      <c r="L335" s="105">
        <v>1477.6821120126699</v>
      </c>
      <c r="M335" s="106">
        <v>0</v>
      </c>
      <c r="N335">
        <f t="shared" si="68"/>
        <v>2009</v>
      </c>
      <c r="O335" t="str">
        <f t="shared" si="67"/>
        <v>Power Law</v>
      </c>
      <c r="P335" s="111">
        <v>4.5523023432281402</v>
      </c>
      <c r="R335" s="107"/>
    </row>
    <row r="336" spans="1:18" ht="17">
      <c r="A336" t="s">
        <v>460</v>
      </c>
      <c r="B336" t="s">
        <v>660</v>
      </c>
      <c r="C336" t="s">
        <v>480</v>
      </c>
      <c r="D336" t="s">
        <v>570</v>
      </c>
      <c r="L336" s="105">
        <v>1537.06126241269</v>
      </c>
      <c r="M336">
        <v>0</v>
      </c>
      <c r="N336">
        <f t="shared" si="68"/>
        <v>2010</v>
      </c>
      <c r="O336" t="str">
        <f t="shared" si="67"/>
        <v>Power Law</v>
      </c>
      <c r="P336" s="111">
        <v>4.6000187011520204</v>
      </c>
      <c r="R336" s="107"/>
    </row>
    <row r="337" spans="1:18" ht="17">
      <c r="A337" t="s">
        <v>461</v>
      </c>
      <c r="B337" t="s">
        <v>661</v>
      </c>
      <c r="C337" t="s">
        <v>481</v>
      </c>
      <c r="D337" t="s">
        <v>571</v>
      </c>
      <c r="L337" s="105">
        <v>1611.51675631888</v>
      </c>
      <c r="M337">
        <v>0</v>
      </c>
      <c r="N337">
        <f t="shared" si="68"/>
        <v>2011</v>
      </c>
      <c r="O337" t="str">
        <f t="shared" si="67"/>
        <v>Power Law</v>
      </c>
      <c r="P337" s="111">
        <v>4.67888291432096</v>
      </c>
      <c r="R337" s="107"/>
    </row>
    <row r="338" spans="1:18" ht="17">
      <c r="A338" t="s">
        <v>462</v>
      </c>
      <c r="B338" t="s">
        <v>662</v>
      </c>
      <c r="C338" t="s">
        <v>482</v>
      </c>
      <c r="D338" t="s">
        <v>572</v>
      </c>
      <c r="L338" s="105">
        <v>1692.27201215987</v>
      </c>
      <c r="M338" s="106">
        <v>0</v>
      </c>
      <c r="N338">
        <f t="shared" si="68"/>
        <v>2012</v>
      </c>
      <c r="O338" t="str">
        <f t="shared" si="67"/>
        <v>Power Law</v>
      </c>
      <c r="P338" s="111">
        <v>4.71897496414421</v>
      </c>
      <c r="R338" s="107"/>
    </row>
    <row r="339" spans="1:18" ht="17">
      <c r="A339" t="s">
        <v>463</v>
      </c>
      <c r="B339" t="s">
        <v>663</v>
      </c>
      <c r="C339" t="s">
        <v>483</v>
      </c>
      <c r="D339" t="s">
        <v>573</v>
      </c>
      <c r="L339" s="105">
        <v>1744.1217341265401</v>
      </c>
      <c r="M339" s="106">
        <v>0</v>
      </c>
      <c r="N339">
        <f t="shared" si="68"/>
        <v>2013</v>
      </c>
      <c r="O339" t="str">
        <f t="shared" si="67"/>
        <v>Power Law</v>
      </c>
      <c r="P339" s="111">
        <v>4.7466771484324797</v>
      </c>
      <c r="R339" s="107"/>
    </row>
    <row r="340" spans="1:18" ht="17">
      <c r="A340" t="s">
        <v>464</v>
      </c>
      <c r="B340" t="s">
        <v>664</v>
      </c>
      <c r="C340" t="s">
        <v>484</v>
      </c>
      <c r="D340" t="s">
        <v>574</v>
      </c>
      <c r="L340" s="105">
        <v>1778.98006648669</v>
      </c>
      <c r="M340" s="106">
        <v>0</v>
      </c>
      <c r="N340">
        <f t="shared" si="68"/>
        <v>2014</v>
      </c>
      <c r="O340" t="str">
        <f t="shared" si="67"/>
        <v>Power Law</v>
      </c>
      <c r="P340" s="111">
        <v>4.7657735077141101</v>
      </c>
      <c r="R340" s="107"/>
    </row>
    <row r="341" spans="1:18" ht="17">
      <c r="A341" t="s">
        <v>465</v>
      </c>
      <c r="B341" t="s">
        <v>665</v>
      </c>
      <c r="C341" t="s">
        <v>485</v>
      </c>
      <c r="D341" t="s">
        <v>575</v>
      </c>
      <c r="L341" s="105">
        <v>1829.7898740109599</v>
      </c>
      <c r="M341" s="106">
        <v>0</v>
      </c>
      <c r="N341">
        <f t="shared" si="68"/>
        <v>2015</v>
      </c>
      <c r="O341" t="str">
        <f t="shared" si="67"/>
        <v>Power Law</v>
      </c>
      <c r="P341" s="111">
        <v>4.78296327997524</v>
      </c>
      <c r="R341" s="107"/>
    </row>
    <row r="342" spans="1:18" ht="17">
      <c r="A342" t="s">
        <v>466</v>
      </c>
      <c r="B342" t="s">
        <v>666</v>
      </c>
      <c r="C342" t="s">
        <v>486</v>
      </c>
      <c r="D342" t="s">
        <v>576</v>
      </c>
      <c r="L342" s="105">
        <v>1883.3242403865599</v>
      </c>
      <c r="M342" s="106">
        <v>0</v>
      </c>
      <c r="N342">
        <f t="shared" si="68"/>
        <v>2016</v>
      </c>
      <c r="O342" t="str">
        <f t="shared" si="67"/>
        <v>Power Law</v>
      </c>
      <c r="P342" s="111">
        <v>4.8094805286360804</v>
      </c>
      <c r="R342" s="107"/>
    </row>
    <row r="343" spans="1:18" ht="17">
      <c r="A343" t="s">
        <v>467</v>
      </c>
      <c r="B343" t="s">
        <v>667</v>
      </c>
      <c r="C343" t="s">
        <v>487</v>
      </c>
      <c r="D343" t="s">
        <v>577</v>
      </c>
      <c r="L343" s="105">
        <v>1937.11834312211</v>
      </c>
      <c r="M343" s="106">
        <v>0</v>
      </c>
      <c r="N343">
        <f t="shared" si="68"/>
        <v>2017</v>
      </c>
      <c r="O343" t="str">
        <f t="shared" si="67"/>
        <v>Power Law</v>
      </c>
      <c r="P343" s="111">
        <v>4.8315227290801097</v>
      </c>
      <c r="R343" s="107"/>
    </row>
    <row r="344" spans="1:18" ht="17">
      <c r="A344" t="s">
        <v>468</v>
      </c>
      <c r="B344" t="s">
        <v>668</v>
      </c>
      <c r="C344" t="s">
        <v>488</v>
      </c>
      <c r="D344" t="s">
        <v>578</v>
      </c>
      <c r="L344" s="105">
        <v>1990.3738416584899</v>
      </c>
      <c r="M344" s="106">
        <v>0</v>
      </c>
      <c r="N344">
        <f t="shared" si="68"/>
        <v>2018</v>
      </c>
      <c r="O344" t="str">
        <f t="shared" si="67"/>
        <v>Power Law</v>
      </c>
      <c r="P344" s="111">
        <v>4.8532180821182402</v>
      </c>
      <c r="R344" s="107"/>
    </row>
    <row r="345" spans="1:18" ht="17">
      <c r="A345" t="s">
        <v>469</v>
      </c>
      <c r="B345" t="s">
        <v>669</v>
      </c>
      <c r="C345" t="s">
        <v>489</v>
      </c>
      <c r="D345" t="s">
        <v>579</v>
      </c>
      <c r="L345" s="105">
        <v>2045.35708602766</v>
      </c>
      <c r="M345" s="106">
        <v>0</v>
      </c>
      <c r="N345">
        <f t="shared" si="68"/>
        <v>2019</v>
      </c>
      <c r="O345" t="str">
        <f t="shared" si="67"/>
        <v>Power Law</v>
      </c>
      <c r="P345" s="111">
        <v>4.8760076657346003</v>
      </c>
      <c r="R345" s="107"/>
    </row>
    <row r="346" spans="1:18" ht="17">
      <c r="A346" t="s">
        <v>470</v>
      </c>
      <c r="B346" t="s">
        <v>670</v>
      </c>
      <c r="C346" t="s">
        <v>490</v>
      </c>
      <c r="D346" t="s">
        <v>580</v>
      </c>
      <c r="L346" s="105">
        <v>2101.36040797135</v>
      </c>
      <c r="M346" s="106">
        <v>0</v>
      </c>
      <c r="N346">
        <f t="shared" si="68"/>
        <v>2020</v>
      </c>
      <c r="O346" t="str">
        <f t="shared" si="67"/>
        <v>Power Law</v>
      </c>
      <c r="P346" s="111">
        <v>4.9031920636392599</v>
      </c>
      <c r="R346" s="107"/>
    </row>
    <row r="347" spans="1:18" ht="17">
      <c r="A347" t="s">
        <v>471</v>
      </c>
      <c r="B347" t="s">
        <v>671</v>
      </c>
      <c r="C347" t="s">
        <v>491</v>
      </c>
      <c r="D347" t="s">
        <v>581</v>
      </c>
      <c r="L347" s="105">
        <v>2151.1465314456</v>
      </c>
      <c r="M347" s="106">
        <v>0</v>
      </c>
      <c r="N347">
        <f t="shared" si="68"/>
        <v>2021</v>
      </c>
      <c r="O347" t="str">
        <f t="shared" si="67"/>
        <v>Power Law</v>
      </c>
      <c r="P347" s="111">
        <v>4.9245907462418499</v>
      </c>
      <c r="R347" s="107"/>
    </row>
    <row r="348" spans="1:18" ht="17">
      <c r="A348" t="s">
        <v>472</v>
      </c>
      <c r="B348" t="s">
        <v>672</v>
      </c>
      <c r="C348" t="s">
        <v>492</v>
      </c>
      <c r="D348" t="s">
        <v>582</v>
      </c>
      <c r="L348" s="105">
        <v>2191.65198902371</v>
      </c>
      <c r="M348" s="106">
        <v>0</v>
      </c>
      <c r="N348">
        <f t="shared" si="68"/>
        <v>2022</v>
      </c>
      <c r="O348" t="str">
        <f t="shared" si="67"/>
        <v>Power Law</v>
      </c>
      <c r="P348" s="111">
        <v>4.9395218444361797</v>
      </c>
      <c r="R348" s="107"/>
    </row>
    <row r="349" spans="1:18" ht="17">
      <c r="A349" t="s">
        <v>473</v>
      </c>
      <c r="B349" t="s">
        <v>673</v>
      </c>
      <c r="C349" t="s">
        <v>493</v>
      </c>
      <c r="D349" t="s">
        <v>583</v>
      </c>
      <c r="L349" s="105">
        <v>2208.8091540666101</v>
      </c>
      <c r="M349" s="106">
        <v>0</v>
      </c>
      <c r="N349">
        <f t="shared" si="68"/>
        <v>2023</v>
      </c>
      <c r="O349" t="str">
        <f t="shared" si="67"/>
        <v>Power Law</v>
      </c>
      <c r="P349" s="111">
        <v>4.9456842472089804</v>
      </c>
      <c r="R349" s="107"/>
    </row>
    <row r="352" spans="1:18">
      <c r="A352" t="s">
        <v>674</v>
      </c>
    </row>
    <row r="353" spans="1:16" ht="17">
      <c r="A353" t="s">
        <v>429</v>
      </c>
      <c r="B353" t="s">
        <v>629</v>
      </c>
      <c r="C353" t="s">
        <v>404</v>
      </c>
      <c r="D353" t="s">
        <v>404</v>
      </c>
      <c r="L353" s="105">
        <v>1.02326874963972E-2</v>
      </c>
      <c r="M353">
        <v>0.96007540393262203</v>
      </c>
      <c r="N353">
        <v>1979</v>
      </c>
      <c r="O353" t="str">
        <f>IF(AND(L353&lt;0,M353&lt;0.05), "Truncated Power Law","Power Law")</f>
        <v>Power Law</v>
      </c>
      <c r="P353" s="105"/>
    </row>
    <row r="354" spans="1:16" ht="17">
      <c r="A354" t="s">
        <v>430</v>
      </c>
      <c r="B354" t="s">
        <v>630</v>
      </c>
      <c r="C354" t="s">
        <v>405</v>
      </c>
      <c r="D354" t="s">
        <v>405</v>
      </c>
      <c r="L354" s="105">
        <v>3.5393845752855302E-3</v>
      </c>
      <c r="M354">
        <v>0.99001353254483204</v>
      </c>
      <c r="N354">
        <f>N353+1</f>
        <v>1980</v>
      </c>
      <c r="O354" t="str">
        <f t="shared" ref="O354:O397" si="69">IF(AND(L354&lt;0,M354&lt;0.05), "Truncated Power Law","Power Law")</f>
        <v>Power Law</v>
      </c>
      <c r="P354" s="105"/>
    </row>
    <row r="355" spans="1:16" ht="17">
      <c r="A355" t="s">
        <v>431</v>
      </c>
      <c r="B355" t="s">
        <v>631</v>
      </c>
      <c r="C355" t="s">
        <v>406</v>
      </c>
      <c r="D355" t="s">
        <v>406</v>
      </c>
      <c r="L355" s="105">
        <v>5.0763790372259799E-3</v>
      </c>
      <c r="M355">
        <v>0.98572806142656899</v>
      </c>
      <c r="N355">
        <f t="shared" ref="N355:N397" si="70">N354+1</f>
        <v>1981</v>
      </c>
      <c r="O355" t="str">
        <f t="shared" si="69"/>
        <v>Power Law</v>
      </c>
      <c r="P355" s="105"/>
    </row>
    <row r="356" spans="1:16" ht="17">
      <c r="A356" t="s">
        <v>432</v>
      </c>
      <c r="B356" t="s">
        <v>632</v>
      </c>
      <c r="C356" t="s">
        <v>407</v>
      </c>
      <c r="D356" t="s">
        <v>407</v>
      </c>
      <c r="L356" s="105">
        <v>2.5274997534976101E-3</v>
      </c>
      <c r="M356">
        <v>0.99499544535595597</v>
      </c>
      <c r="N356">
        <f t="shared" si="70"/>
        <v>1982</v>
      </c>
      <c r="O356" t="str">
        <f t="shared" si="69"/>
        <v>Power Law</v>
      </c>
      <c r="P356" s="105"/>
    </row>
    <row r="357" spans="1:16" ht="17">
      <c r="A357" t="s">
        <v>433</v>
      </c>
      <c r="B357" t="s">
        <v>733</v>
      </c>
      <c r="C357" t="s">
        <v>408</v>
      </c>
      <c r="D357" t="s">
        <v>408</v>
      </c>
      <c r="L357" s="105">
        <v>4.5668119246333998E-3</v>
      </c>
      <c r="M357">
        <v>0.99229281032444405</v>
      </c>
      <c r="N357">
        <f t="shared" si="70"/>
        <v>1983</v>
      </c>
      <c r="O357" t="str">
        <f t="shared" si="69"/>
        <v>Power Law</v>
      </c>
      <c r="P357" s="105"/>
    </row>
    <row r="358" spans="1:16" ht="17">
      <c r="A358" t="s">
        <v>434</v>
      </c>
      <c r="B358" t="s">
        <v>634</v>
      </c>
      <c r="C358" t="s">
        <v>409</v>
      </c>
      <c r="D358" t="s">
        <v>409</v>
      </c>
      <c r="L358" s="105">
        <v>9.9518557901384598E-4</v>
      </c>
      <c r="M358">
        <v>0.99759371092862403</v>
      </c>
      <c r="N358">
        <f t="shared" si="70"/>
        <v>1984</v>
      </c>
      <c r="O358" t="str">
        <f t="shared" si="69"/>
        <v>Power Law</v>
      </c>
      <c r="P358" s="105"/>
    </row>
    <row r="359" spans="1:16" ht="17">
      <c r="A359" t="s">
        <v>435</v>
      </c>
      <c r="B359" t="s">
        <v>635</v>
      </c>
      <c r="C359" t="s">
        <v>410</v>
      </c>
      <c r="D359" t="s">
        <v>410</v>
      </c>
      <c r="L359" s="105">
        <v>1.3352763705821301E-2</v>
      </c>
      <c r="M359">
        <v>0.98294552106919297</v>
      </c>
      <c r="N359">
        <f t="shared" si="70"/>
        <v>1985</v>
      </c>
      <c r="O359" t="str">
        <f t="shared" si="69"/>
        <v>Power Law</v>
      </c>
      <c r="P359" s="105"/>
    </row>
    <row r="360" spans="1:16" ht="17">
      <c r="A360" t="s">
        <v>436</v>
      </c>
      <c r="B360" t="s">
        <v>636</v>
      </c>
      <c r="C360" t="s">
        <v>411</v>
      </c>
      <c r="D360" t="s">
        <v>411</v>
      </c>
      <c r="L360" s="105">
        <v>5.8117185872609697E-4</v>
      </c>
      <c r="M360">
        <v>0.99819014052170596</v>
      </c>
      <c r="N360">
        <f t="shared" si="70"/>
        <v>1986</v>
      </c>
      <c r="O360" t="str">
        <f t="shared" si="69"/>
        <v>Power Law</v>
      </c>
      <c r="P360" s="105"/>
    </row>
    <row r="361" spans="1:16" ht="17">
      <c r="A361" t="s">
        <v>437</v>
      </c>
      <c r="B361" t="s">
        <v>637</v>
      </c>
      <c r="C361" t="s">
        <v>412</v>
      </c>
      <c r="D361" t="s">
        <v>412</v>
      </c>
      <c r="L361" s="105">
        <v>6.9496651572144401E-3</v>
      </c>
      <c r="M361">
        <v>0.98575252946557201</v>
      </c>
      <c r="N361">
        <f t="shared" si="70"/>
        <v>1987</v>
      </c>
      <c r="O361" t="str">
        <f t="shared" si="69"/>
        <v>Power Law</v>
      </c>
      <c r="P361" s="105"/>
    </row>
    <row r="362" spans="1:16" ht="17">
      <c r="A362" t="s">
        <v>438</v>
      </c>
      <c r="B362" t="s">
        <v>638</v>
      </c>
      <c r="C362" t="s">
        <v>413</v>
      </c>
      <c r="D362" t="s">
        <v>413</v>
      </c>
      <c r="L362" s="105">
        <v>7.5266169377553004E-3</v>
      </c>
      <c r="M362">
        <v>0.98468306151349005</v>
      </c>
      <c r="N362">
        <f t="shared" si="70"/>
        <v>1988</v>
      </c>
      <c r="O362" t="str">
        <f t="shared" si="69"/>
        <v>Power Law</v>
      </c>
      <c r="P362" s="105"/>
    </row>
    <row r="363" spans="1:16" ht="17">
      <c r="A363" t="s">
        <v>439</v>
      </c>
      <c r="B363" t="s">
        <v>639</v>
      </c>
      <c r="C363" t="s">
        <v>414</v>
      </c>
      <c r="D363" t="s">
        <v>414</v>
      </c>
      <c r="L363" s="105">
        <v>8.0939838582250595E-3</v>
      </c>
      <c r="M363">
        <v>0.98364614572740905</v>
      </c>
      <c r="N363">
        <f t="shared" si="70"/>
        <v>1989</v>
      </c>
      <c r="O363" t="str">
        <f t="shared" si="69"/>
        <v>Power Law</v>
      </c>
      <c r="P363" s="105"/>
    </row>
    <row r="364" spans="1:16" ht="17">
      <c r="A364" t="s">
        <v>440</v>
      </c>
      <c r="B364" t="s">
        <v>640</v>
      </c>
      <c r="C364" t="s">
        <v>415</v>
      </c>
      <c r="D364" t="s">
        <v>415</v>
      </c>
      <c r="L364" s="105">
        <v>4.2723249673350802E-3</v>
      </c>
      <c r="M364">
        <v>0.98854868213977098</v>
      </c>
      <c r="N364">
        <f t="shared" si="70"/>
        <v>1990</v>
      </c>
      <c r="O364" t="str">
        <f t="shared" si="69"/>
        <v>Power Law</v>
      </c>
      <c r="P364" s="105"/>
    </row>
    <row r="365" spans="1:16" ht="17">
      <c r="A365" t="s">
        <v>441</v>
      </c>
      <c r="B365" t="s">
        <v>641</v>
      </c>
      <c r="C365" t="s">
        <v>416</v>
      </c>
      <c r="D365" t="s">
        <v>416</v>
      </c>
      <c r="L365" s="105">
        <v>2.4370217075516398E-3</v>
      </c>
      <c r="M365">
        <v>0.99445958372559895</v>
      </c>
      <c r="N365">
        <f t="shared" si="70"/>
        <v>1991</v>
      </c>
      <c r="O365" t="str">
        <f t="shared" si="69"/>
        <v>Power Law</v>
      </c>
      <c r="P365" s="105"/>
    </row>
    <row r="366" spans="1:16" ht="17">
      <c r="A366" t="s">
        <v>442</v>
      </c>
      <c r="B366" t="s">
        <v>642</v>
      </c>
      <c r="C366" t="s">
        <v>417</v>
      </c>
      <c r="D366" t="s">
        <v>417</v>
      </c>
      <c r="L366" s="105">
        <v>6.0607799633946996E-3</v>
      </c>
      <c r="M366">
        <v>0.992225132217459</v>
      </c>
      <c r="N366">
        <f t="shared" si="70"/>
        <v>1992</v>
      </c>
      <c r="O366" t="str">
        <f t="shared" si="69"/>
        <v>Power Law</v>
      </c>
      <c r="P366" s="105"/>
    </row>
    <row r="367" spans="1:16" ht="17">
      <c r="A367" t="s">
        <v>443</v>
      </c>
      <c r="B367" t="s">
        <v>643</v>
      </c>
      <c r="C367" t="s">
        <v>418</v>
      </c>
      <c r="D367" t="s">
        <v>418</v>
      </c>
      <c r="L367" s="105">
        <v>6.94880794233325E-3</v>
      </c>
      <c r="M367">
        <v>0.99002225311640302</v>
      </c>
      <c r="N367">
        <f t="shared" si="70"/>
        <v>1993</v>
      </c>
      <c r="O367" t="str">
        <f t="shared" si="69"/>
        <v>Power Law</v>
      </c>
      <c r="P367" s="105"/>
    </row>
    <row r="368" spans="1:16" ht="17">
      <c r="A368" t="s">
        <v>444</v>
      </c>
      <c r="B368" t="s">
        <v>644</v>
      </c>
      <c r="C368" t="s">
        <v>419</v>
      </c>
      <c r="D368" t="s">
        <v>419</v>
      </c>
      <c r="L368" s="105">
        <v>1.3547622845062101E-2</v>
      </c>
      <c r="M368">
        <v>0.98261965293307496</v>
      </c>
      <c r="N368">
        <f t="shared" si="70"/>
        <v>1994</v>
      </c>
      <c r="O368" t="str">
        <f t="shared" si="69"/>
        <v>Power Law</v>
      </c>
      <c r="P368" s="105"/>
    </row>
    <row r="369" spans="1:16" ht="17">
      <c r="A369" t="s">
        <v>445</v>
      </c>
      <c r="B369" t="s">
        <v>645</v>
      </c>
      <c r="C369" t="s">
        <v>420</v>
      </c>
      <c r="D369" t="s">
        <v>420</v>
      </c>
      <c r="L369" s="105">
        <v>0.70223297761244596</v>
      </c>
      <c r="M369">
        <v>0.98880270909593804</v>
      </c>
      <c r="N369">
        <f t="shared" si="70"/>
        <v>1995</v>
      </c>
      <c r="O369" t="str">
        <f t="shared" si="69"/>
        <v>Power Law</v>
      </c>
      <c r="P369" s="105"/>
    </row>
    <row r="370" spans="1:16" ht="17">
      <c r="A370" t="s">
        <v>446</v>
      </c>
      <c r="B370" t="s">
        <v>646</v>
      </c>
      <c r="C370" t="s">
        <v>421</v>
      </c>
      <c r="D370" t="s">
        <v>421</v>
      </c>
      <c r="L370" s="105">
        <v>8.9046319985902594E-2</v>
      </c>
      <c r="M370">
        <v>0.97745798750563195</v>
      </c>
      <c r="N370">
        <f t="shared" si="70"/>
        <v>1996</v>
      </c>
      <c r="O370" t="str">
        <f t="shared" si="69"/>
        <v>Power Law</v>
      </c>
      <c r="P370" s="105"/>
    </row>
    <row r="371" spans="1:16" ht="17">
      <c r="A371" t="s">
        <v>447</v>
      </c>
      <c r="B371" t="s">
        <v>647</v>
      </c>
      <c r="C371" t="s">
        <v>422</v>
      </c>
      <c r="D371" t="s">
        <v>422</v>
      </c>
      <c r="L371" s="105">
        <v>2.8663008854348099E-2</v>
      </c>
      <c r="M371">
        <v>0.98107453824243196</v>
      </c>
      <c r="N371">
        <f t="shared" si="70"/>
        <v>1997</v>
      </c>
      <c r="O371" t="str">
        <f t="shared" si="69"/>
        <v>Power Law</v>
      </c>
      <c r="P371" s="105"/>
    </row>
    <row r="372" spans="1:16" ht="17">
      <c r="A372" t="s">
        <v>448</v>
      </c>
      <c r="B372" t="s">
        <v>648</v>
      </c>
      <c r="C372" t="s">
        <v>423</v>
      </c>
      <c r="D372" t="s">
        <v>423</v>
      </c>
      <c r="L372" s="105">
        <v>3.43736207710222</v>
      </c>
      <c r="M372">
        <v>0.98232419433701301</v>
      </c>
      <c r="N372">
        <f t="shared" si="70"/>
        <v>1998</v>
      </c>
      <c r="O372" t="str">
        <f t="shared" si="69"/>
        <v>Power Law</v>
      </c>
      <c r="P372" s="105"/>
    </row>
    <row r="373" spans="1:16" ht="17">
      <c r="A373" t="s">
        <v>449</v>
      </c>
      <c r="B373" t="s">
        <v>649</v>
      </c>
      <c r="C373" t="s">
        <v>424</v>
      </c>
      <c r="D373" t="s">
        <v>424</v>
      </c>
      <c r="L373" s="105">
        <v>0.108297704085407</v>
      </c>
      <c r="M373">
        <v>0.98402400962015601</v>
      </c>
      <c r="N373">
        <f t="shared" si="70"/>
        <v>1999</v>
      </c>
      <c r="O373" t="str">
        <f t="shared" si="69"/>
        <v>Power Law</v>
      </c>
      <c r="P373" s="105"/>
    </row>
    <row r="374" spans="1:16" ht="17">
      <c r="A374" t="s">
        <v>450</v>
      </c>
      <c r="B374" t="s">
        <v>650</v>
      </c>
      <c r="C374" t="s">
        <v>425</v>
      </c>
      <c r="D374" t="s">
        <v>425</v>
      </c>
      <c r="L374" s="105">
        <v>2.8348608960688498E-2</v>
      </c>
      <c r="M374">
        <v>0.979098662674172</v>
      </c>
      <c r="N374">
        <f t="shared" si="70"/>
        <v>2000</v>
      </c>
      <c r="O374" t="str">
        <f t="shared" si="69"/>
        <v>Power Law</v>
      </c>
      <c r="P374" s="105"/>
    </row>
    <row r="375" spans="1:16" ht="17">
      <c r="A375" t="s">
        <v>451</v>
      </c>
      <c r="B375" t="s">
        <v>651</v>
      </c>
      <c r="C375" t="s">
        <v>426</v>
      </c>
      <c r="D375" t="s">
        <v>426</v>
      </c>
      <c r="L375" s="105">
        <v>1.02973218903768E-2</v>
      </c>
      <c r="M375">
        <v>0.98243816540375395</v>
      </c>
      <c r="N375">
        <f t="shared" si="70"/>
        <v>2001</v>
      </c>
      <c r="O375" t="str">
        <f t="shared" si="69"/>
        <v>Power Law</v>
      </c>
      <c r="P375" s="105"/>
    </row>
    <row r="376" spans="1:16" ht="17">
      <c r="A376" t="s">
        <v>452</v>
      </c>
      <c r="B376" t="s">
        <v>652</v>
      </c>
      <c r="C376" t="s">
        <v>427</v>
      </c>
      <c r="D376" t="s">
        <v>427</v>
      </c>
      <c r="L376" s="105">
        <v>1.9374551743857299E-2</v>
      </c>
      <c r="M376">
        <v>0.943547822293206</v>
      </c>
      <c r="N376">
        <f t="shared" si="70"/>
        <v>2002</v>
      </c>
      <c r="O376" t="str">
        <f t="shared" si="69"/>
        <v>Power Law</v>
      </c>
      <c r="P376" s="105"/>
    </row>
    <row r="377" spans="1:16" ht="17">
      <c r="A377" t="s">
        <v>453</v>
      </c>
      <c r="B377" t="s">
        <v>653</v>
      </c>
      <c r="C377" t="s">
        <v>428</v>
      </c>
      <c r="D377" t="s">
        <v>428</v>
      </c>
      <c r="L377" s="105">
        <v>1.63558256512936E-2</v>
      </c>
      <c r="M377" s="106">
        <v>0.94587952944058895</v>
      </c>
      <c r="N377">
        <f t="shared" si="70"/>
        <v>2003</v>
      </c>
      <c r="O377" t="str">
        <f t="shared" si="69"/>
        <v>Power Law</v>
      </c>
      <c r="P377" s="105"/>
    </row>
    <row r="378" spans="1:16" ht="17">
      <c r="A378" t="s">
        <v>454</v>
      </c>
      <c r="B378" t="s">
        <v>654</v>
      </c>
      <c r="C378" t="s">
        <v>474</v>
      </c>
      <c r="D378" t="s">
        <v>474</v>
      </c>
      <c r="L378" s="105">
        <v>1.9079430969418901E-2</v>
      </c>
      <c r="M378" s="106">
        <v>0.94161058936670305</v>
      </c>
      <c r="N378">
        <f t="shared" si="70"/>
        <v>2004</v>
      </c>
      <c r="O378" t="str">
        <f t="shared" si="69"/>
        <v>Power Law</v>
      </c>
      <c r="P378" s="105"/>
    </row>
    <row r="379" spans="1:16" ht="17">
      <c r="A379" t="s">
        <v>455</v>
      </c>
      <c r="B379" t="s">
        <v>655</v>
      </c>
      <c r="C379" t="s">
        <v>475</v>
      </c>
      <c r="D379" t="s">
        <v>475</v>
      </c>
      <c r="L379" s="105">
        <v>1.74178703468051E-2</v>
      </c>
      <c r="M379" s="106">
        <v>0.94214251944032501</v>
      </c>
      <c r="N379">
        <f t="shared" si="70"/>
        <v>2005</v>
      </c>
      <c r="O379" t="str">
        <f t="shared" si="69"/>
        <v>Power Law</v>
      </c>
      <c r="P379" s="105"/>
    </row>
    <row r="380" spans="1:16" ht="17">
      <c r="A380" t="s">
        <v>456</v>
      </c>
      <c r="B380" t="s">
        <v>656</v>
      </c>
      <c r="C380" t="s">
        <v>476</v>
      </c>
      <c r="D380" t="s">
        <v>476</v>
      </c>
      <c r="L380" s="105">
        <v>4.78304084548372E-2</v>
      </c>
      <c r="M380">
        <v>0.96343643792770195</v>
      </c>
      <c r="N380">
        <f t="shared" si="70"/>
        <v>2006</v>
      </c>
      <c r="O380" t="str">
        <f t="shared" si="69"/>
        <v>Power Law</v>
      </c>
      <c r="P380" s="105"/>
    </row>
    <row r="381" spans="1:16" ht="17">
      <c r="A381" t="s">
        <v>457</v>
      </c>
      <c r="B381" t="s">
        <v>657</v>
      </c>
      <c r="C381" t="s">
        <v>477</v>
      </c>
      <c r="D381" t="s">
        <v>477</v>
      </c>
      <c r="L381" s="105">
        <v>4.6390423808163597E-3</v>
      </c>
      <c r="M381">
        <v>0.98723710994335101</v>
      </c>
      <c r="N381">
        <f t="shared" si="70"/>
        <v>2007</v>
      </c>
      <c r="O381" t="str">
        <f t="shared" si="69"/>
        <v>Power Law</v>
      </c>
      <c r="P381" s="105"/>
    </row>
    <row r="382" spans="1:16" ht="17">
      <c r="A382" t="s">
        <v>458</v>
      </c>
      <c r="B382" t="s">
        <v>658</v>
      </c>
      <c r="C382" t="s">
        <v>478</v>
      </c>
      <c r="D382" t="s">
        <v>478</v>
      </c>
      <c r="L382" s="105">
        <v>5.3404577894607598E-2</v>
      </c>
      <c r="M382">
        <v>0.96675634700155499</v>
      </c>
      <c r="N382">
        <f t="shared" si="70"/>
        <v>2008</v>
      </c>
      <c r="O382" t="str">
        <f t="shared" si="69"/>
        <v>Power Law</v>
      </c>
      <c r="P382" s="105"/>
    </row>
    <row r="383" spans="1:16" ht="17">
      <c r="A383" t="s">
        <v>459</v>
      </c>
      <c r="B383" t="s">
        <v>659</v>
      </c>
      <c r="C383" t="s">
        <v>479</v>
      </c>
      <c r="D383" t="s">
        <v>479</v>
      </c>
      <c r="L383" s="105">
        <v>1.6370386988706801E-2</v>
      </c>
      <c r="M383">
        <v>0.98419154550348298</v>
      </c>
      <c r="N383">
        <f t="shared" si="70"/>
        <v>2009</v>
      </c>
      <c r="O383" t="str">
        <f t="shared" si="69"/>
        <v>Power Law</v>
      </c>
      <c r="P383" s="105"/>
    </row>
    <row r="384" spans="1:16" ht="17">
      <c r="A384" t="s">
        <v>460</v>
      </c>
      <c r="B384" t="s">
        <v>660</v>
      </c>
      <c r="C384" t="s">
        <v>480</v>
      </c>
      <c r="D384" t="s">
        <v>480</v>
      </c>
      <c r="L384" s="105">
        <v>1.9104105841727299E-2</v>
      </c>
      <c r="M384" s="106">
        <v>0.98195096209247901</v>
      </c>
      <c r="N384">
        <f t="shared" si="70"/>
        <v>2010</v>
      </c>
      <c r="O384" t="str">
        <f t="shared" si="69"/>
        <v>Power Law</v>
      </c>
      <c r="P384" s="105"/>
    </row>
    <row r="385" spans="1:16" ht="17">
      <c r="A385" t="s">
        <v>461</v>
      </c>
      <c r="B385" t="s">
        <v>661</v>
      </c>
      <c r="C385" t="s">
        <v>481</v>
      </c>
      <c r="D385" t="s">
        <v>481</v>
      </c>
      <c r="L385" s="105">
        <v>3.6217052285361401E-2</v>
      </c>
      <c r="M385" s="106">
        <v>0.98311234725316698</v>
      </c>
      <c r="N385">
        <f t="shared" si="70"/>
        <v>2011</v>
      </c>
      <c r="O385" t="str">
        <f t="shared" si="69"/>
        <v>Power Law</v>
      </c>
      <c r="P385" s="105"/>
    </row>
    <row r="386" spans="1:16" ht="17">
      <c r="A386" t="s">
        <v>462</v>
      </c>
      <c r="B386" t="s">
        <v>662</v>
      </c>
      <c r="C386" t="s">
        <v>482</v>
      </c>
      <c r="D386" t="s">
        <v>482</v>
      </c>
      <c r="L386" s="105">
        <v>1.7217525206549001E-2</v>
      </c>
      <c r="M386" s="106">
        <v>0.97052976929093104</v>
      </c>
      <c r="N386">
        <f t="shared" si="70"/>
        <v>2012</v>
      </c>
      <c r="O386" t="str">
        <f t="shared" si="69"/>
        <v>Power Law</v>
      </c>
      <c r="P386" s="105"/>
    </row>
    <row r="387" spans="1:16" ht="17">
      <c r="A387" t="s">
        <v>463</v>
      </c>
      <c r="B387" t="s">
        <v>663</v>
      </c>
      <c r="C387" t="s">
        <v>483</v>
      </c>
      <c r="D387" t="s">
        <v>483</v>
      </c>
      <c r="L387" s="105">
        <v>2.8680383316932501E-2</v>
      </c>
      <c r="M387" s="106">
        <v>0.96603331452613495</v>
      </c>
      <c r="N387">
        <f t="shared" si="70"/>
        <v>2013</v>
      </c>
      <c r="O387" t="str">
        <f t="shared" si="69"/>
        <v>Power Law</v>
      </c>
      <c r="P387" s="105"/>
    </row>
    <row r="388" spans="1:16" ht="17">
      <c r="A388" t="s">
        <v>464</v>
      </c>
      <c r="B388" t="s">
        <v>664</v>
      </c>
      <c r="C388" t="s">
        <v>484</v>
      </c>
      <c r="D388" t="s">
        <v>484</v>
      </c>
      <c r="L388" s="105">
        <v>3.6210873223829397E-2</v>
      </c>
      <c r="M388" s="106">
        <v>0.92974642936200902</v>
      </c>
      <c r="N388">
        <f t="shared" si="70"/>
        <v>2014</v>
      </c>
      <c r="O388" t="str">
        <f t="shared" si="69"/>
        <v>Power Law</v>
      </c>
      <c r="P388" s="105"/>
    </row>
    <row r="389" spans="1:16" ht="17">
      <c r="A389" t="s">
        <v>465</v>
      </c>
      <c r="B389" t="s">
        <v>665</v>
      </c>
      <c r="C389" t="s">
        <v>485</v>
      </c>
      <c r="D389" t="s">
        <v>485</v>
      </c>
      <c r="L389" s="105">
        <v>3.5616347648151803E-2</v>
      </c>
      <c r="M389" s="106">
        <v>0.97283524297824897</v>
      </c>
      <c r="N389">
        <f t="shared" si="70"/>
        <v>2015</v>
      </c>
      <c r="O389" t="str">
        <f t="shared" si="69"/>
        <v>Power Law</v>
      </c>
      <c r="P389" s="105"/>
    </row>
    <row r="390" spans="1:16" ht="17">
      <c r="A390" t="s">
        <v>466</v>
      </c>
      <c r="B390" t="s">
        <v>666</v>
      </c>
      <c r="C390" t="s">
        <v>486</v>
      </c>
      <c r="D390" t="s">
        <v>486</v>
      </c>
      <c r="L390" s="105">
        <v>7.6563763938520296E-2</v>
      </c>
      <c r="M390" s="106">
        <v>0.72545332468151502</v>
      </c>
      <c r="N390">
        <f t="shared" si="70"/>
        <v>2016</v>
      </c>
      <c r="O390" t="str">
        <f t="shared" si="69"/>
        <v>Power Law</v>
      </c>
      <c r="P390" s="105"/>
    </row>
    <row r="391" spans="1:16" ht="17">
      <c r="A391" t="s">
        <v>467</v>
      </c>
      <c r="B391" t="s">
        <v>667</v>
      </c>
      <c r="C391" t="s">
        <v>487</v>
      </c>
      <c r="D391" t="s">
        <v>487</v>
      </c>
      <c r="L391" s="105">
        <v>8.1420627570718093E-2</v>
      </c>
      <c r="M391" s="106">
        <v>0.71483872308142404</v>
      </c>
      <c r="N391">
        <f t="shared" si="70"/>
        <v>2017</v>
      </c>
      <c r="O391" t="str">
        <f t="shared" si="69"/>
        <v>Power Law</v>
      </c>
      <c r="P391" s="105"/>
    </row>
    <row r="392" spans="1:16" ht="17">
      <c r="A392" t="s">
        <v>468</v>
      </c>
      <c r="B392" t="s">
        <v>668</v>
      </c>
      <c r="C392" t="s">
        <v>488</v>
      </c>
      <c r="D392" t="s">
        <v>488</v>
      </c>
      <c r="L392" s="105">
        <v>7.5613516023866597E-3</v>
      </c>
      <c r="M392" s="106">
        <v>0.99248990556908001</v>
      </c>
      <c r="N392">
        <f t="shared" si="70"/>
        <v>2018</v>
      </c>
      <c r="O392" t="str">
        <f t="shared" si="69"/>
        <v>Power Law</v>
      </c>
      <c r="P392" s="105"/>
    </row>
    <row r="393" spans="1:16" ht="17">
      <c r="A393" t="s">
        <v>469</v>
      </c>
      <c r="B393" t="s">
        <v>669</v>
      </c>
      <c r="C393" t="s">
        <v>489</v>
      </c>
      <c r="D393" t="s">
        <v>489</v>
      </c>
      <c r="L393" s="105">
        <v>8.2118150609802001E-2</v>
      </c>
      <c r="M393" s="106">
        <v>0.70385532464282796</v>
      </c>
      <c r="N393">
        <f t="shared" si="70"/>
        <v>2019</v>
      </c>
      <c r="O393" t="str">
        <f t="shared" si="69"/>
        <v>Power Law</v>
      </c>
      <c r="P393" s="105"/>
    </row>
    <row r="394" spans="1:16" ht="17">
      <c r="A394" t="s">
        <v>470</v>
      </c>
      <c r="B394" t="s">
        <v>670</v>
      </c>
      <c r="C394" t="s">
        <v>490</v>
      </c>
      <c r="D394" t="s">
        <v>490</v>
      </c>
      <c r="L394" s="105">
        <v>4.7929400539662097E-2</v>
      </c>
      <c r="M394" s="106">
        <v>0.92952326819039099</v>
      </c>
      <c r="N394">
        <f t="shared" si="70"/>
        <v>2020</v>
      </c>
      <c r="O394" t="str">
        <f t="shared" si="69"/>
        <v>Power Law</v>
      </c>
      <c r="P394" s="105"/>
    </row>
    <row r="395" spans="1:16" ht="17">
      <c r="A395" t="s">
        <v>471</v>
      </c>
      <c r="B395" t="s">
        <v>671</v>
      </c>
      <c r="C395" t="s">
        <v>491</v>
      </c>
      <c r="D395" t="s">
        <v>491</v>
      </c>
      <c r="L395" s="105">
        <v>0.11721802689825001</v>
      </c>
      <c r="M395" s="106">
        <v>0.88404135878325696</v>
      </c>
      <c r="N395">
        <f t="shared" si="70"/>
        <v>2021</v>
      </c>
      <c r="O395" t="str">
        <f t="shared" si="69"/>
        <v>Power Law</v>
      </c>
      <c r="P395" s="105"/>
    </row>
    <row r="396" spans="1:16" ht="17">
      <c r="A396" t="s">
        <v>472</v>
      </c>
      <c r="B396" t="s">
        <v>672</v>
      </c>
      <c r="C396" t="s">
        <v>492</v>
      </c>
      <c r="D396" t="s">
        <v>492</v>
      </c>
      <c r="L396" s="105">
        <v>7.9950688232392403E-2</v>
      </c>
      <c r="M396" s="106">
        <v>0.953571983270458</v>
      </c>
      <c r="N396">
        <f t="shared" si="70"/>
        <v>2022</v>
      </c>
      <c r="O396" t="str">
        <f t="shared" si="69"/>
        <v>Power Law</v>
      </c>
      <c r="P396" s="105"/>
    </row>
    <row r="397" spans="1:16" ht="17">
      <c r="A397" t="s">
        <v>473</v>
      </c>
      <c r="B397" t="s">
        <v>673</v>
      </c>
      <c r="C397" t="s">
        <v>493</v>
      </c>
      <c r="D397" t="s">
        <v>493</v>
      </c>
      <c r="L397" s="105">
        <v>8.3953216328424493E-3</v>
      </c>
      <c r="M397" s="106">
        <v>0.98117273379814296</v>
      </c>
      <c r="N397">
        <f t="shared" si="70"/>
        <v>2023</v>
      </c>
      <c r="O397" t="str">
        <f>IF(AND(L397&lt;0,M397&lt;0.05), "Truncated Power Law","Power Law")</f>
        <v>Power Law</v>
      </c>
      <c r="P397" s="105"/>
    </row>
    <row r="399" spans="1:16" ht="12" customHeight="1"/>
    <row r="404" spans="1:21">
      <c r="S404" s="116"/>
      <c r="T404" s="116"/>
      <c r="U404" s="116"/>
    </row>
    <row r="405" spans="1:21">
      <c r="A405" t="s">
        <v>732</v>
      </c>
      <c r="S405" s="116"/>
      <c r="T405" s="116"/>
      <c r="U405" s="116"/>
    </row>
    <row r="406" spans="1:21">
      <c r="A406" t="s">
        <v>739</v>
      </c>
      <c r="S406" s="116"/>
      <c r="T406" s="116"/>
      <c r="U406" s="116"/>
    </row>
    <row r="407" spans="1:21">
      <c r="A407" t="s">
        <v>674</v>
      </c>
      <c r="S407" s="116"/>
      <c r="T407" s="116"/>
      <c r="U407" s="116"/>
    </row>
    <row r="408" spans="1:21" ht="17">
      <c r="A408" t="s">
        <v>429</v>
      </c>
      <c r="B408" t="s">
        <v>629</v>
      </c>
      <c r="C408" t="s">
        <v>404</v>
      </c>
      <c r="D408" t="s">
        <v>539</v>
      </c>
      <c r="L408" s="105">
        <v>3.1730664711443901</v>
      </c>
      <c r="M408">
        <v>1.50837985878977E-3</v>
      </c>
      <c r="N408">
        <v>1979</v>
      </c>
      <c r="O408" t="str">
        <f>IF(AND(L408&lt;0,M408&lt;0.05), "Log normal","Power Law")</f>
        <v>Power Law</v>
      </c>
      <c r="P408">
        <v>5.9955935648611201</v>
      </c>
      <c r="S408" s="116"/>
      <c r="T408" s="116"/>
      <c r="U408" s="116"/>
    </row>
    <row r="409" spans="1:21" ht="17">
      <c r="A409" t="s">
        <v>430</v>
      </c>
      <c r="B409" t="s">
        <v>630</v>
      </c>
      <c r="C409" t="s">
        <v>405</v>
      </c>
      <c r="D409" t="s">
        <v>540</v>
      </c>
      <c r="L409" s="105">
        <v>1.4997456050856299</v>
      </c>
      <c r="M409">
        <v>0.13368031234686201</v>
      </c>
      <c r="N409">
        <f>N408+1</f>
        <v>1980</v>
      </c>
      <c r="O409" t="str">
        <f t="shared" ref="O409:O452" si="71">IF(AND(L409&lt;0,M409&lt;0.05), "Log normal","Power Law")</f>
        <v>Power Law</v>
      </c>
      <c r="P409">
        <v>7.6684893133805998</v>
      </c>
      <c r="S409" s="116"/>
      <c r="T409" s="116"/>
      <c r="U409" s="116"/>
    </row>
    <row r="410" spans="1:21" ht="17">
      <c r="A410" t="s">
        <v>431</v>
      </c>
      <c r="B410" t="s">
        <v>631</v>
      </c>
      <c r="C410" t="s">
        <v>406</v>
      </c>
      <c r="D410" t="s">
        <v>541</v>
      </c>
      <c r="L410" s="105">
        <v>5.2548105579499804</v>
      </c>
      <c r="M410" s="106">
        <v>1.48176913885774E-7</v>
      </c>
      <c r="N410">
        <f t="shared" ref="N410:N452" si="72">N409+1</f>
        <v>1981</v>
      </c>
      <c r="O410" t="str">
        <f t="shared" si="71"/>
        <v>Power Law</v>
      </c>
      <c r="P410">
        <v>10.5338791700743</v>
      </c>
      <c r="S410" s="116"/>
      <c r="T410" s="116"/>
      <c r="U410" s="116"/>
    </row>
    <row r="411" spans="1:21" ht="17">
      <c r="A411" t="s">
        <v>432</v>
      </c>
      <c r="B411" t="s">
        <v>632</v>
      </c>
      <c r="C411" t="s">
        <v>407</v>
      </c>
      <c r="D411" t="s">
        <v>542</v>
      </c>
      <c r="L411" s="105">
        <v>2.3795392950803098</v>
      </c>
      <c r="M411">
        <v>1.7334294746184701E-2</v>
      </c>
      <c r="N411">
        <f t="shared" si="72"/>
        <v>1982</v>
      </c>
      <c r="O411" t="str">
        <f t="shared" si="71"/>
        <v>Power Law</v>
      </c>
      <c r="P411">
        <v>7.1886780936499797</v>
      </c>
      <c r="S411" s="116"/>
      <c r="T411" s="116"/>
      <c r="U411" s="116"/>
    </row>
    <row r="412" spans="1:21" ht="17">
      <c r="A412" t="s">
        <v>433</v>
      </c>
      <c r="B412" t="s">
        <v>633</v>
      </c>
      <c r="C412" t="s">
        <v>408</v>
      </c>
      <c r="D412" t="s">
        <v>543</v>
      </c>
      <c r="L412" s="105">
        <v>4.8745601874684699</v>
      </c>
      <c r="M412" s="106">
        <v>1.09051134795369E-6</v>
      </c>
      <c r="N412">
        <f t="shared" si="72"/>
        <v>1983</v>
      </c>
      <c r="O412" t="str">
        <f t="shared" si="71"/>
        <v>Power Law</v>
      </c>
      <c r="P412">
        <v>9.0531675128026006</v>
      </c>
      <c r="S412" s="116"/>
      <c r="T412" s="116"/>
      <c r="U412" s="116"/>
    </row>
    <row r="413" spans="1:21" ht="17">
      <c r="A413" t="s">
        <v>434</v>
      </c>
      <c r="B413" t="s">
        <v>634</v>
      </c>
      <c r="C413" t="s">
        <v>409</v>
      </c>
      <c r="D413" t="s">
        <v>544</v>
      </c>
      <c r="L413" s="105">
        <v>2.72417916036594</v>
      </c>
      <c r="M413">
        <v>6.44615276611161E-3</v>
      </c>
      <c r="N413">
        <f t="shared" si="72"/>
        <v>1984</v>
      </c>
      <c r="O413" t="str">
        <f t="shared" si="71"/>
        <v>Power Law</v>
      </c>
      <c r="P413">
        <v>7.6763117438724402</v>
      </c>
      <c r="S413" s="116"/>
      <c r="T413" s="116"/>
      <c r="U413" s="116"/>
    </row>
    <row r="414" spans="1:21" ht="17">
      <c r="A414" t="s">
        <v>435</v>
      </c>
      <c r="B414" t="s">
        <v>635</v>
      </c>
      <c r="C414" t="s">
        <v>410</v>
      </c>
      <c r="D414" t="s">
        <v>545</v>
      </c>
      <c r="L414" s="105">
        <v>3.63451775349579</v>
      </c>
      <c r="M414">
        <v>2.78501080280114E-4</v>
      </c>
      <c r="N414">
        <f t="shared" si="72"/>
        <v>1985</v>
      </c>
      <c r="O414" t="str">
        <f t="shared" si="71"/>
        <v>Power Law</v>
      </c>
      <c r="P414">
        <v>7.0904287385616502</v>
      </c>
      <c r="S414" s="116"/>
      <c r="T414" s="116"/>
      <c r="U414" s="116"/>
    </row>
    <row r="415" spans="1:21" ht="17">
      <c r="A415" t="s">
        <v>436</v>
      </c>
      <c r="B415" t="s">
        <v>636</v>
      </c>
      <c r="C415" t="s">
        <v>411</v>
      </c>
      <c r="D415" t="s">
        <v>546</v>
      </c>
      <c r="L415" s="105">
        <v>6.1690870887570703</v>
      </c>
      <c r="M415" s="106">
        <v>6.8685391864021501E-10</v>
      </c>
      <c r="N415">
        <f t="shared" si="72"/>
        <v>1986</v>
      </c>
      <c r="O415" t="str">
        <f t="shared" si="71"/>
        <v>Power Law</v>
      </c>
      <c r="P415">
        <v>6.9557014372359101</v>
      </c>
      <c r="S415" s="116"/>
      <c r="T415" s="116"/>
      <c r="U415" s="116"/>
    </row>
    <row r="416" spans="1:21" ht="17">
      <c r="A416" t="s">
        <v>437</v>
      </c>
      <c r="B416" t="s">
        <v>637</v>
      </c>
      <c r="C416" t="s">
        <v>412</v>
      </c>
      <c r="D416" t="s">
        <v>547</v>
      </c>
      <c r="L416" s="105">
        <v>7.7156298219742396</v>
      </c>
      <c r="M416" s="106">
        <v>1.2038625096557999E-14</v>
      </c>
      <c r="N416">
        <f t="shared" si="72"/>
        <v>1987</v>
      </c>
      <c r="O416" t="str">
        <f t="shared" si="71"/>
        <v>Power Law</v>
      </c>
      <c r="P416">
        <v>6.4416631819130403</v>
      </c>
      <c r="S416" s="116"/>
      <c r="T416" s="116"/>
      <c r="U416" s="116"/>
    </row>
    <row r="417" spans="1:21" ht="17">
      <c r="A417" t="s">
        <v>438</v>
      </c>
      <c r="B417" t="s">
        <v>638</v>
      </c>
      <c r="C417" t="s">
        <v>413</v>
      </c>
      <c r="D417" t="s">
        <v>548</v>
      </c>
      <c r="L417" s="105">
        <v>8.3580656906537207</v>
      </c>
      <c r="M417" s="106">
        <v>6.3754944635852695E-17</v>
      </c>
      <c r="N417">
        <f t="shared" si="72"/>
        <v>1988</v>
      </c>
      <c r="O417" t="str">
        <f t="shared" si="71"/>
        <v>Power Law</v>
      </c>
      <c r="P417">
        <v>6.7573710632622301</v>
      </c>
      <c r="S417" s="116"/>
      <c r="T417" s="116"/>
      <c r="U417" s="116"/>
    </row>
    <row r="418" spans="1:21" ht="17">
      <c r="A418" t="s">
        <v>439</v>
      </c>
      <c r="B418" t="s">
        <v>639</v>
      </c>
      <c r="C418" t="s">
        <v>414</v>
      </c>
      <c r="D418" t="s">
        <v>549</v>
      </c>
      <c r="L418" s="105">
        <v>8.9506211061889598</v>
      </c>
      <c r="M418" s="106">
        <v>3.5348772621082102E-19</v>
      </c>
      <c r="N418">
        <f t="shared" si="72"/>
        <v>1989</v>
      </c>
      <c r="O418" t="str">
        <f t="shared" si="71"/>
        <v>Power Law</v>
      </c>
      <c r="P418">
        <v>6.68769062013381</v>
      </c>
      <c r="S418" s="116"/>
      <c r="T418" s="116"/>
      <c r="U418" s="116"/>
    </row>
    <row r="419" spans="1:21" ht="17">
      <c r="A419" t="s">
        <v>440</v>
      </c>
      <c r="B419" t="s">
        <v>640</v>
      </c>
      <c r="C419" t="s">
        <v>415</v>
      </c>
      <c r="D419" t="s">
        <v>550</v>
      </c>
      <c r="L419" s="105">
        <v>9.5372352878603408</v>
      </c>
      <c r="M419" s="106">
        <v>1.466907527368E-21</v>
      </c>
      <c r="N419">
        <f t="shared" si="72"/>
        <v>1990</v>
      </c>
      <c r="O419" t="str">
        <f t="shared" si="71"/>
        <v>Power Law</v>
      </c>
      <c r="P419">
        <v>6.63962554595836</v>
      </c>
      <c r="S419" s="116"/>
      <c r="T419" s="116"/>
      <c r="U419" s="116"/>
    </row>
    <row r="420" spans="1:21" ht="17">
      <c r="A420" t="s">
        <v>441</v>
      </c>
      <c r="B420" t="s">
        <v>641</v>
      </c>
      <c r="C420" t="s">
        <v>416</v>
      </c>
      <c r="D420" t="s">
        <v>551</v>
      </c>
      <c r="L420" s="105">
        <v>10.092950425827199</v>
      </c>
      <c r="M420" s="106">
        <v>5.9358062788710602E-24</v>
      </c>
      <c r="N420">
        <f t="shared" si="72"/>
        <v>1991</v>
      </c>
      <c r="O420" t="str">
        <f t="shared" si="71"/>
        <v>Power Law</v>
      </c>
      <c r="P420">
        <v>6.5296011259110003</v>
      </c>
      <c r="S420" s="116"/>
      <c r="T420" s="116"/>
      <c r="U420" s="116"/>
    </row>
    <row r="421" spans="1:21" ht="17">
      <c r="A421" t="s">
        <v>442</v>
      </c>
      <c r="B421" t="s">
        <v>642</v>
      </c>
      <c r="C421" t="s">
        <v>417</v>
      </c>
      <c r="D421" t="s">
        <v>552</v>
      </c>
      <c r="L421" s="105">
        <v>10.3231872219487</v>
      </c>
      <c r="M421" s="106">
        <v>5.5354514229191304E-25</v>
      </c>
      <c r="N421">
        <f t="shared" si="72"/>
        <v>1992</v>
      </c>
      <c r="O421" t="str">
        <f t="shared" si="71"/>
        <v>Power Law</v>
      </c>
      <c r="P421">
        <v>6.47919177957976</v>
      </c>
      <c r="S421" s="116"/>
      <c r="T421" s="116"/>
      <c r="U421" s="116"/>
    </row>
    <row r="422" spans="1:21" ht="17">
      <c r="A422" t="s">
        <v>443</v>
      </c>
      <c r="B422" t="s">
        <v>643</v>
      </c>
      <c r="C422" t="s">
        <v>418</v>
      </c>
      <c r="D422" t="s">
        <v>553</v>
      </c>
      <c r="L422" s="105">
        <v>10.8684162399909</v>
      </c>
      <c r="M422" s="106">
        <v>1.63005817923984E-27</v>
      </c>
      <c r="N422">
        <f t="shared" si="72"/>
        <v>1993</v>
      </c>
      <c r="O422" t="str">
        <f t="shared" si="71"/>
        <v>Power Law</v>
      </c>
      <c r="P422">
        <v>6.3194644597539904</v>
      </c>
      <c r="S422" s="116"/>
      <c r="T422" s="116"/>
      <c r="U422" s="116"/>
    </row>
    <row r="423" spans="1:21" ht="17">
      <c r="A423" t="s">
        <v>444</v>
      </c>
      <c r="B423" t="s">
        <v>644</v>
      </c>
      <c r="C423" t="s">
        <v>419</v>
      </c>
      <c r="D423" t="s">
        <v>554</v>
      </c>
      <c r="L423" s="105">
        <v>11.959234839735901</v>
      </c>
      <c r="M423" s="106">
        <v>5.8094755536891298E-33</v>
      </c>
      <c r="N423">
        <f t="shared" si="72"/>
        <v>1994</v>
      </c>
      <c r="O423" t="str">
        <f t="shared" si="71"/>
        <v>Power Law</v>
      </c>
      <c r="P423">
        <v>6.1886174976760797</v>
      </c>
      <c r="S423" s="116"/>
      <c r="T423" s="116"/>
      <c r="U423" s="116"/>
    </row>
    <row r="424" spans="1:21" ht="17">
      <c r="A424" t="s">
        <v>445</v>
      </c>
      <c r="B424" t="s">
        <v>645</v>
      </c>
      <c r="C424" t="s">
        <v>420</v>
      </c>
      <c r="D424" t="s">
        <v>555</v>
      </c>
      <c r="L424" s="105">
        <v>12.931886930813301</v>
      </c>
      <c r="M424" s="106">
        <v>2.9742844042275701E-38</v>
      </c>
      <c r="N424">
        <f t="shared" si="72"/>
        <v>1995</v>
      </c>
      <c r="O424" t="str">
        <f t="shared" si="71"/>
        <v>Power Law</v>
      </c>
      <c r="P424">
        <v>5.9462320017144101</v>
      </c>
      <c r="S424" s="116"/>
      <c r="T424" s="116"/>
      <c r="U424" s="116"/>
    </row>
    <row r="425" spans="1:21" ht="17">
      <c r="A425" t="s">
        <v>446</v>
      </c>
      <c r="B425" t="s">
        <v>646</v>
      </c>
      <c r="C425" t="s">
        <v>421</v>
      </c>
      <c r="D425" t="s">
        <v>556</v>
      </c>
      <c r="L425" s="105">
        <v>16.5831838664675</v>
      </c>
      <c r="M425" s="106">
        <v>9.2211321101785599E-62</v>
      </c>
      <c r="N425">
        <f t="shared" si="72"/>
        <v>1996</v>
      </c>
      <c r="O425" t="str">
        <f t="shared" si="71"/>
        <v>Power Law</v>
      </c>
      <c r="P425">
        <v>5.7191297337057003</v>
      </c>
      <c r="S425" s="116"/>
      <c r="T425" s="116"/>
      <c r="U425" s="116"/>
    </row>
    <row r="426" spans="1:21" ht="17">
      <c r="A426" t="s">
        <v>447</v>
      </c>
      <c r="B426" t="s">
        <v>647</v>
      </c>
      <c r="C426" t="s">
        <v>422</v>
      </c>
      <c r="D426" t="s">
        <v>557</v>
      </c>
      <c r="L426" s="105">
        <v>21.1763989059328</v>
      </c>
      <c r="M426" s="106">
        <v>1.57631931746264E-99</v>
      </c>
      <c r="N426">
        <f t="shared" si="72"/>
        <v>1997</v>
      </c>
      <c r="O426" t="str">
        <f t="shared" si="71"/>
        <v>Power Law</v>
      </c>
      <c r="P426">
        <v>5.7002394855179901</v>
      </c>
      <c r="S426" s="116"/>
      <c r="T426" s="116"/>
      <c r="U426" s="116"/>
    </row>
    <row r="427" spans="1:21" ht="17">
      <c r="A427" t="s">
        <v>448</v>
      </c>
      <c r="B427" t="s">
        <v>648</v>
      </c>
      <c r="C427" t="s">
        <v>423</v>
      </c>
      <c r="D427" t="s">
        <v>558</v>
      </c>
      <c r="L427" s="105">
        <v>21.790911281256999</v>
      </c>
      <c r="M427" s="106">
        <v>2.8296364125598601E-105</v>
      </c>
      <c r="N427">
        <f t="shared" si="72"/>
        <v>1998</v>
      </c>
      <c r="O427" t="str">
        <f t="shared" si="71"/>
        <v>Power Law</v>
      </c>
      <c r="P427">
        <v>5.7256881860090401</v>
      </c>
      <c r="S427" s="116"/>
      <c r="T427" s="116"/>
      <c r="U427" s="116"/>
    </row>
    <row r="428" spans="1:21" ht="17">
      <c r="A428" t="s">
        <v>449</v>
      </c>
      <c r="B428" t="s">
        <v>649</v>
      </c>
      <c r="C428" t="s">
        <v>424</v>
      </c>
      <c r="D428" t="s">
        <v>559</v>
      </c>
      <c r="L428" s="105">
        <v>19.717754282589301</v>
      </c>
      <c r="M428" s="106">
        <v>1.5182137165337001E-86</v>
      </c>
      <c r="N428">
        <f t="shared" si="72"/>
        <v>1999</v>
      </c>
      <c r="O428" t="str">
        <f t="shared" si="71"/>
        <v>Power Law</v>
      </c>
      <c r="P428">
        <v>5.4750385872378802</v>
      </c>
      <c r="S428" s="116"/>
      <c r="T428" s="116"/>
      <c r="U428" s="116"/>
    </row>
    <row r="429" spans="1:21" ht="17">
      <c r="A429" t="s">
        <v>450</v>
      </c>
      <c r="B429" t="s">
        <v>650</v>
      </c>
      <c r="C429" t="s">
        <v>425</v>
      </c>
      <c r="D429" t="s">
        <v>560</v>
      </c>
      <c r="L429" s="105">
        <v>19.951826557359102</v>
      </c>
      <c r="M429" s="106">
        <v>1.4451139040824901E-88</v>
      </c>
      <c r="N429">
        <f t="shared" si="72"/>
        <v>2000</v>
      </c>
      <c r="O429" t="str">
        <f t="shared" si="71"/>
        <v>Power Law</v>
      </c>
      <c r="P429">
        <v>5.5587974972081096</v>
      </c>
      <c r="S429" s="116"/>
      <c r="T429" s="116"/>
      <c r="U429" s="116"/>
    </row>
    <row r="430" spans="1:21" ht="17">
      <c r="A430" t="s">
        <v>451</v>
      </c>
      <c r="B430" t="s">
        <v>651</v>
      </c>
      <c r="C430" t="s">
        <v>426</v>
      </c>
      <c r="D430" t="s">
        <v>561</v>
      </c>
      <c r="L430" s="105">
        <v>20.196790070325701</v>
      </c>
      <c r="M430" s="106">
        <v>1.0447128752359E-90</v>
      </c>
      <c r="N430">
        <f t="shared" si="72"/>
        <v>2001</v>
      </c>
      <c r="O430" t="str">
        <f t="shared" si="71"/>
        <v>Power Law</v>
      </c>
      <c r="P430">
        <v>5.6425309600476101</v>
      </c>
      <c r="S430" s="116"/>
      <c r="T430" s="116"/>
      <c r="U430" s="116"/>
    </row>
    <row r="431" spans="1:21" ht="17">
      <c r="A431" t="s">
        <v>452</v>
      </c>
      <c r="B431" t="s">
        <v>652</v>
      </c>
      <c r="C431" t="s">
        <v>427</v>
      </c>
      <c r="D431" t="s">
        <v>562</v>
      </c>
      <c r="L431" s="105">
        <v>20.3194810439376</v>
      </c>
      <c r="M431" s="106">
        <v>8.6485758136634305E-92</v>
      </c>
      <c r="N431">
        <f t="shared" si="72"/>
        <v>2002</v>
      </c>
      <c r="O431" t="str">
        <f t="shared" si="71"/>
        <v>Power Law</v>
      </c>
      <c r="P431">
        <v>5.7158401232180198</v>
      </c>
      <c r="S431" s="116"/>
      <c r="T431" s="116"/>
      <c r="U431" s="116"/>
    </row>
    <row r="432" spans="1:21" ht="17">
      <c r="A432" t="s">
        <v>453</v>
      </c>
      <c r="B432" t="s">
        <v>653</v>
      </c>
      <c r="C432" t="s">
        <v>428</v>
      </c>
      <c r="D432" t="s">
        <v>563</v>
      </c>
      <c r="L432" s="105">
        <v>18.5369396994022</v>
      </c>
      <c r="M432" s="106">
        <v>1.03972285457706E-76</v>
      </c>
      <c r="N432">
        <f t="shared" si="72"/>
        <v>2003</v>
      </c>
      <c r="O432" t="str">
        <f t="shared" si="71"/>
        <v>Power Law</v>
      </c>
      <c r="P432">
        <v>5.49426662826927</v>
      </c>
      <c r="S432" s="116"/>
      <c r="T432" s="116"/>
      <c r="U432" s="116"/>
    </row>
    <row r="433" spans="1:21" ht="17">
      <c r="A433" t="s">
        <v>454</v>
      </c>
      <c r="B433" t="s">
        <v>654</v>
      </c>
      <c r="C433" t="s">
        <v>474</v>
      </c>
      <c r="D433" t="s">
        <v>564</v>
      </c>
      <c r="L433" s="105">
        <v>19.118562806686601</v>
      </c>
      <c r="M433" s="106">
        <v>1.76915525770299E-81</v>
      </c>
      <c r="N433">
        <f t="shared" si="72"/>
        <v>2004</v>
      </c>
      <c r="O433" t="str">
        <f t="shared" si="71"/>
        <v>Power Law</v>
      </c>
      <c r="P433">
        <v>5.5515218015239496</v>
      </c>
      <c r="S433" s="116"/>
      <c r="T433" s="116"/>
      <c r="U433" s="116"/>
    </row>
    <row r="434" spans="1:21" ht="17">
      <c r="A434" t="s">
        <v>455</v>
      </c>
      <c r="B434" t="s">
        <v>655</v>
      </c>
      <c r="C434" t="s">
        <v>475</v>
      </c>
      <c r="D434" t="s">
        <v>565</v>
      </c>
      <c r="L434" s="105">
        <v>19.8096342024627</v>
      </c>
      <c r="M434" s="106">
        <v>2.4586378550127601E-87</v>
      </c>
      <c r="N434">
        <f t="shared" si="72"/>
        <v>2005</v>
      </c>
      <c r="O434" t="str">
        <f t="shared" si="71"/>
        <v>Power Law</v>
      </c>
      <c r="P434">
        <v>5.55292437410791</v>
      </c>
      <c r="S434" s="116"/>
      <c r="T434" s="116"/>
      <c r="U434" s="116"/>
    </row>
    <row r="435" spans="1:21" ht="17">
      <c r="A435" t="s">
        <v>456</v>
      </c>
      <c r="B435" t="s">
        <v>656</v>
      </c>
      <c r="C435" t="s">
        <v>476</v>
      </c>
      <c r="D435" t="s">
        <v>566</v>
      </c>
      <c r="L435" s="105">
        <v>29.447145806334799</v>
      </c>
      <c r="M435" s="106">
        <v>1.3694803207044199E-190</v>
      </c>
      <c r="N435">
        <f t="shared" si="72"/>
        <v>2006</v>
      </c>
      <c r="O435" t="str">
        <f t="shared" si="71"/>
        <v>Power Law</v>
      </c>
      <c r="P435">
        <v>5.7093248979325697</v>
      </c>
      <c r="S435" s="116"/>
      <c r="T435" s="116"/>
      <c r="U435" s="116"/>
    </row>
    <row r="436" spans="1:21" ht="17">
      <c r="A436" t="s">
        <v>457</v>
      </c>
      <c r="B436" t="s">
        <v>657</v>
      </c>
      <c r="C436" t="s">
        <v>477</v>
      </c>
      <c r="D436" t="s">
        <v>567</v>
      </c>
      <c r="L436" s="105">
        <v>31.6425473619699</v>
      </c>
      <c r="M436" s="106">
        <v>9.6025473201079593E-220</v>
      </c>
      <c r="N436">
        <f t="shared" si="72"/>
        <v>2007</v>
      </c>
      <c r="O436" t="str">
        <f t="shared" si="71"/>
        <v>Power Law</v>
      </c>
      <c r="P436">
        <v>5.6067420712937004</v>
      </c>
      <c r="S436" s="116"/>
      <c r="T436" s="116"/>
      <c r="U436" s="116"/>
    </row>
    <row r="437" spans="1:21" ht="17">
      <c r="A437" t="s">
        <v>458</v>
      </c>
      <c r="B437" t="s">
        <v>658</v>
      </c>
      <c r="C437" t="s">
        <v>478</v>
      </c>
      <c r="D437" t="s">
        <v>568</v>
      </c>
      <c r="L437" s="105">
        <v>37.9453441906427</v>
      </c>
      <c r="M437">
        <v>0</v>
      </c>
      <c r="N437">
        <f t="shared" si="72"/>
        <v>2008</v>
      </c>
      <c r="O437" t="str">
        <f t="shared" si="71"/>
        <v>Power Law</v>
      </c>
      <c r="P437">
        <v>5.2457152611604601</v>
      </c>
      <c r="S437" s="116"/>
      <c r="T437" s="116"/>
      <c r="U437" s="116"/>
    </row>
    <row r="438" spans="1:21" ht="17">
      <c r="A438" t="s">
        <v>459</v>
      </c>
      <c r="B438" t="s">
        <v>659</v>
      </c>
      <c r="C438" t="s">
        <v>479</v>
      </c>
      <c r="D438" t="s">
        <v>569</v>
      </c>
      <c r="L438" s="105">
        <v>4.1925151434071601</v>
      </c>
      <c r="M438" s="106">
        <v>2.7587866018957601E-5</v>
      </c>
      <c r="N438">
        <f t="shared" si="72"/>
        <v>2009</v>
      </c>
      <c r="O438" t="str">
        <f t="shared" si="71"/>
        <v>Power Law</v>
      </c>
      <c r="P438">
        <v>2.8037927787899699</v>
      </c>
      <c r="S438" s="116"/>
      <c r="T438" s="116"/>
      <c r="U438" s="116"/>
    </row>
    <row r="439" spans="1:21" ht="17">
      <c r="A439" t="s">
        <v>460</v>
      </c>
      <c r="B439" t="s">
        <v>660</v>
      </c>
      <c r="C439" t="s">
        <v>480</v>
      </c>
      <c r="D439" t="s">
        <v>570</v>
      </c>
      <c r="L439" s="105">
        <v>2.4921066234423499</v>
      </c>
      <c r="M439">
        <v>1.2698791004965E-2</v>
      </c>
      <c r="N439">
        <f t="shared" si="72"/>
        <v>2010</v>
      </c>
      <c r="O439" t="str">
        <f t="shared" si="71"/>
        <v>Power Law</v>
      </c>
      <c r="P439">
        <v>2.6819420682691999</v>
      </c>
      <c r="S439" s="116"/>
      <c r="T439" s="116"/>
      <c r="U439" s="116"/>
    </row>
    <row r="440" spans="1:21" ht="17">
      <c r="A440" t="s">
        <v>461</v>
      </c>
      <c r="B440" t="s">
        <v>661</v>
      </c>
      <c r="C440" t="s">
        <v>481</v>
      </c>
      <c r="D440" t="s">
        <v>571</v>
      </c>
      <c r="L440" s="105">
        <v>2.8265866097192598</v>
      </c>
      <c r="M440">
        <v>4.70470195175118E-3</v>
      </c>
      <c r="N440">
        <f t="shared" si="72"/>
        <v>2011</v>
      </c>
      <c r="O440" t="str">
        <f t="shared" si="71"/>
        <v>Power Law</v>
      </c>
      <c r="P440">
        <v>2.6157449468512901</v>
      </c>
      <c r="S440" s="116"/>
      <c r="T440" s="116"/>
      <c r="U440" s="116"/>
    </row>
    <row r="441" spans="1:21" ht="17">
      <c r="A441" t="s">
        <v>462</v>
      </c>
      <c r="B441" t="s">
        <v>662</v>
      </c>
      <c r="C441" t="s">
        <v>482</v>
      </c>
      <c r="D441" t="s">
        <v>572</v>
      </c>
      <c r="L441" s="105">
        <v>7.0353418622469004</v>
      </c>
      <c r="M441" s="106">
        <v>1.9877304108882001E-12</v>
      </c>
      <c r="N441">
        <f t="shared" si="72"/>
        <v>2012</v>
      </c>
      <c r="O441" t="str">
        <f t="shared" si="71"/>
        <v>Power Law</v>
      </c>
      <c r="P441">
        <v>2.6459004939262298</v>
      </c>
      <c r="S441" s="116"/>
      <c r="T441" s="116"/>
      <c r="U441" s="116"/>
    </row>
    <row r="442" spans="1:21" ht="17">
      <c r="A442" t="s">
        <v>463</v>
      </c>
      <c r="B442" t="s">
        <v>663</v>
      </c>
      <c r="C442" t="s">
        <v>483</v>
      </c>
      <c r="D442" t="s">
        <v>573</v>
      </c>
      <c r="L442" s="105">
        <v>7.5257503440472098</v>
      </c>
      <c r="M442" s="106">
        <v>5.2418414765407099E-14</v>
      </c>
      <c r="N442">
        <f t="shared" si="72"/>
        <v>2013</v>
      </c>
      <c r="O442" t="str">
        <f t="shared" si="71"/>
        <v>Power Law</v>
      </c>
      <c r="P442">
        <v>2.6434059022301502</v>
      </c>
      <c r="S442" s="116"/>
      <c r="T442" s="116"/>
      <c r="U442" s="116"/>
    </row>
    <row r="443" spans="1:21" ht="17">
      <c r="A443" t="s">
        <v>464</v>
      </c>
      <c r="B443" t="s">
        <v>664</v>
      </c>
      <c r="C443" t="s">
        <v>484</v>
      </c>
      <c r="D443" t="s">
        <v>574</v>
      </c>
      <c r="L443" s="105">
        <v>11.318544531721701</v>
      </c>
      <c r="M443" s="106">
        <v>5.2418414765407099E-14</v>
      </c>
      <c r="N443">
        <f t="shared" si="72"/>
        <v>2014</v>
      </c>
      <c r="O443" t="str">
        <f t="shared" si="71"/>
        <v>Power Law</v>
      </c>
      <c r="P443">
        <v>2.66842566384291</v>
      </c>
      <c r="S443" s="116"/>
      <c r="T443" s="116"/>
      <c r="U443" s="116"/>
    </row>
    <row r="444" spans="1:21" ht="17">
      <c r="A444" t="s">
        <v>465</v>
      </c>
      <c r="B444" t="s">
        <v>665</v>
      </c>
      <c r="C444" t="s">
        <v>485</v>
      </c>
      <c r="D444" t="s">
        <v>575</v>
      </c>
      <c r="L444" s="105">
        <v>12.312091532073699</v>
      </c>
      <c r="M444" s="106">
        <v>7.7975898417455201E-35</v>
      </c>
      <c r="N444">
        <f t="shared" si="72"/>
        <v>2015</v>
      </c>
      <c r="O444" t="str">
        <f t="shared" si="71"/>
        <v>Power Law</v>
      </c>
      <c r="P444">
        <v>2.6770456683566901</v>
      </c>
      <c r="S444" s="116"/>
      <c r="T444" s="116"/>
      <c r="U444" s="116"/>
    </row>
    <row r="445" spans="1:21" ht="17">
      <c r="A445" t="s">
        <v>466</v>
      </c>
      <c r="B445" t="s">
        <v>666</v>
      </c>
      <c r="C445" t="s">
        <v>486</v>
      </c>
      <c r="D445" t="s">
        <v>576</v>
      </c>
      <c r="L445" s="105">
        <v>13.9565529523911</v>
      </c>
      <c r="M445" s="106">
        <v>2.86981872027299E-44</v>
      </c>
      <c r="N445">
        <f t="shared" si="72"/>
        <v>2016</v>
      </c>
      <c r="O445" t="str">
        <f t="shared" si="71"/>
        <v>Power Law</v>
      </c>
      <c r="P445">
        <v>2.6577851208587999</v>
      </c>
      <c r="S445" s="116"/>
      <c r="T445" s="116"/>
      <c r="U445" s="116"/>
    </row>
    <row r="446" spans="1:21" ht="17">
      <c r="A446" t="s">
        <v>467</v>
      </c>
      <c r="B446" t="s">
        <v>667</v>
      </c>
      <c r="C446" t="s">
        <v>487</v>
      </c>
      <c r="D446" t="s">
        <v>577</v>
      </c>
      <c r="L446" s="105">
        <v>9.0572439441001595</v>
      </c>
      <c r="M446" s="106">
        <v>1.3378815149037E-19</v>
      </c>
      <c r="N446">
        <f t="shared" si="72"/>
        <v>2017</v>
      </c>
      <c r="O446" t="str">
        <f t="shared" si="71"/>
        <v>Power Law</v>
      </c>
      <c r="P446">
        <v>2.60881004494497</v>
      </c>
      <c r="S446" s="116"/>
      <c r="T446" s="116"/>
      <c r="U446" s="116"/>
    </row>
    <row r="447" spans="1:21" ht="17">
      <c r="A447" t="s">
        <v>468</v>
      </c>
      <c r="B447" t="s">
        <v>668</v>
      </c>
      <c r="C447" t="s">
        <v>488</v>
      </c>
      <c r="D447" t="s">
        <v>578</v>
      </c>
      <c r="L447" s="105">
        <v>9.4806913497436494</v>
      </c>
      <c r="M447" s="106">
        <v>2.5260385879796601E-21</v>
      </c>
      <c r="N447">
        <f t="shared" si="72"/>
        <v>2018</v>
      </c>
      <c r="O447" t="str">
        <f t="shared" si="71"/>
        <v>Power Law</v>
      </c>
      <c r="P447">
        <v>2.6010197382865199</v>
      </c>
      <c r="S447" s="116"/>
      <c r="T447" s="116"/>
      <c r="U447" s="116"/>
    </row>
    <row r="448" spans="1:21" ht="17">
      <c r="A448" t="s">
        <v>469</v>
      </c>
      <c r="B448" t="s">
        <v>669</v>
      </c>
      <c r="C448" t="s">
        <v>489</v>
      </c>
      <c r="D448" t="s">
        <v>579</v>
      </c>
      <c r="L448" s="105">
        <v>14.342248766589901</v>
      </c>
      <c r="M448" s="106">
        <v>1.1913173492836801E-46</v>
      </c>
      <c r="N448">
        <f t="shared" si="72"/>
        <v>2019</v>
      </c>
      <c r="O448" t="str">
        <f t="shared" si="71"/>
        <v>Power Law</v>
      </c>
      <c r="P448">
        <v>2.6195097623675601</v>
      </c>
      <c r="S448" s="116"/>
      <c r="T448" s="116"/>
      <c r="U448" s="116"/>
    </row>
    <row r="449" spans="1:21" ht="17">
      <c r="A449" t="s">
        <v>470</v>
      </c>
      <c r="B449" t="s">
        <v>670</v>
      </c>
      <c r="C449" t="s">
        <v>490</v>
      </c>
      <c r="D449" t="s">
        <v>580</v>
      </c>
      <c r="L449" s="105">
        <v>14.0278134548699</v>
      </c>
      <c r="M449" s="106">
        <v>1.0534986932489601E-44</v>
      </c>
      <c r="N449">
        <f t="shared" si="72"/>
        <v>2020</v>
      </c>
      <c r="O449" t="str">
        <f t="shared" si="71"/>
        <v>Power Law</v>
      </c>
      <c r="P449">
        <v>2.5939337391216002</v>
      </c>
      <c r="S449" s="116"/>
      <c r="T449" s="116"/>
      <c r="U449" s="116"/>
    </row>
    <row r="450" spans="1:21" ht="17">
      <c r="A450" t="s">
        <v>471</v>
      </c>
      <c r="B450" t="s">
        <v>671</v>
      </c>
      <c r="C450" t="s">
        <v>491</v>
      </c>
      <c r="D450" t="s">
        <v>581</v>
      </c>
      <c r="L450" s="105">
        <v>14.4905537226155</v>
      </c>
      <c r="M450" s="106">
        <v>1.39017608943192E-47</v>
      </c>
      <c r="N450">
        <f t="shared" si="72"/>
        <v>2021</v>
      </c>
      <c r="O450" t="str">
        <f t="shared" si="71"/>
        <v>Power Law</v>
      </c>
      <c r="P450">
        <v>2.5786775084042999</v>
      </c>
      <c r="S450" s="116"/>
      <c r="T450" s="116"/>
      <c r="U450" s="116"/>
    </row>
    <row r="451" spans="1:21" ht="17">
      <c r="A451" t="s">
        <v>472</v>
      </c>
      <c r="B451" t="s">
        <v>672</v>
      </c>
      <c r="C451" t="s">
        <v>492</v>
      </c>
      <c r="D451" t="s">
        <v>582</v>
      </c>
      <c r="L451" s="105">
        <v>14.9865510855909</v>
      </c>
      <c r="M451" s="106">
        <v>8.9901950532911205E-51</v>
      </c>
      <c r="N451">
        <f t="shared" si="72"/>
        <v>2022</v>
      </c>
      <c r="O451" t="str">
        <f t="shared" si="71"/>
        <v>Power Law</v>
      </c>
      <c r="P451">
        <v>2.5681968926635501</v>
      </c>
      <c r="S451" s="116"/>
      <c r="T451" s="116"/>
      <c r="U451" s="116"/>
    </row>
    <row r="452" spans="1:21" ht="17">
      <c r="A452" t="s">
        <v>473</v>
      </c>
      <c r="B452" t="s">
        <v>673</v>
      </c>
      <c r="C452" t="s">
        <v>493</v>
      </c>
      <c r="D452" t="s">
        <v>583</v>
      </c>
      <c r="L452" s="105">
        <v>15.4096019047329</v>
      </c>
      <c r="M452" s="106">
        <v>1.4107824270857301E-53</v>
      </c>
      <c r="N452">
        <f t="shared" si="72"/>
        <v>2023</v>
      </c>
      <c r="O452" t="str">
        <f t="shared" si="71"/>
        <v>Power Law</v>
      </c>
      <c r="P452">
        <v>2.5650803349845601</v>
      </c>
      <c r="S452" s="116"/>
      <c r="T452" s="116"/>
      <c r="U452" s="116"/>
    </row>
    <row r="453" spans="1:21">
      <c r="S453" s="116"/>
      <c r="T453" s="116"/>
      <c r="U453" s="116"/>
    </row>
    <row r="455" spans="1:21">
      <c r="A455" t="s">
        <v>674</v>
      </c>
    </row>
    <row r="456" spans="1:21" ht="17">
      <c r="A456" t="s">
        <v>429</v>
      </c>
      <c r="B456" t="s">
        <v>629</v>
      </c>
      <c r="C456" t="s">
        <v>404</v>
      </c>
      <c r="D456" t="s">
        <v>404</v>
      </c>
      <c r="L456" s="105">
        <v>1.7641587783447301E-3</v>
      </c>
      <c r="M456">
        <v>0.996973114602004</v>
      </c>
      <c r="N456">
        <v>1979</v>
      </c>
      <c r="O456" t="str">
        <f>IF(AND(L456&lt;0,M456&lt;0.05), "Truncated Power Law","Power Law")</f>
        <v>Power Law</v>
      </c>
    </row>
    <row r="457" spans="1:21" ht="17">
      <c r="A457" t="s">
        <v>430</v>
      </c>
      <c r="B457" t="s">
        <v>630</v>
      </c>
      <c r="C457" t="s">
        <v>405</v>
      </c>
      <c r="D457" t="s">
        <v>405</v>
      </c>
      <c r="L457" s="105">
        <v>6.3706278384698199E-4</v>
      </c>
      <c r="M457">
        <v>0.99985818004470395</v>
      </c>
      <c r="N457">
        <f>N456+1</f>
        <v>1980</v>
      </c>
      <c r="O457" t="str">
        <f t="shared" ref="O457:O500" si="73">IF(AND(L457&lt;0,M457&lt;0.05), "Truncated Power Law","Power Law")</f>
        <v>Power Law</v>
      </c>
    </row>
    <row r="458" spans="1:21" ht="17">
      <c r="A458" t="s">
        <v>431</v>
      </c>
      <c r="B458" t="s">
        <v>631</v>
      </c>
      <c r="C458" t="s">
        <v>406</v>
      </c>
      <c r="D458" t="s">
        <v>406</v>
      </c>
      <c r="L458" s="105">
        <v>1.2909574822658699E-4</v>
      </c>
      <c r="M458">
        <v>0.99979250027354505</v>
      </c>
      <c r="N458">
        <f t="shared" ref="N458:N500" si="74">N457+1</f>
        <v>1981</v>
      </c>
      <c r="O458" t="str">
        <f t="shared" si="73"/>
        <v>Power Law</v>
      </c>
    </row>
    <row r="459" spans="1:21" ht="17">
      <c r="A459" t="s">
        <v>432</v>
      </c>
      <c r="B459" t="s">
        <v>632</v>
      </c>
      <c r="C459" t="s">
        <v>407</v>
      </c>
      <c r="D459" t="s">
        <v>407</v>
      </c>
      <c r="L459" s="105">
        <v>1.62368966963699E-2</v>
      </c>
      <c r="M459">
        <v>0.96755607797319798</v>
      </c>
      <c r="N459">
        <f t="shared" si="74"/>
        <v>1982</v>
      </c>
      <c r="O459" t="str">
        <f t="shared" si="73"/>
        <v>Power Law</v>
      </c>
    </row>
    <row r="460" spans="1:21" ht="17">
      <c r="A460" t="s">
        <v>433</v>
      </c>
      <c r="B460" t="s">
        <v>633</v>
      </c>
      <c r="C460" t="s">
        <v>408</v>
      </c>
      <c r="D460" t="s">
        <v>408</v>
      </c>
      <c r="L460" s="105">
        <v>9.6381016688973798E-4</v>
      </c>
      <c r="M460">
        <v>0.99981097911400396</v>
      </c>
      <c r="N460">
        <f t="shared" si="74"/>
        <v>1983</v>
      </c>
      <c r="O460" t="str">
        <f t="shared" si="73"/>
        <v>Power Law</v>
      </c>
    </row>
    <row r="461" spans="1:21" ht="17">
      <c r="A461" t="s">
        <v>434</v>
      </c>
      <c r="B461" t="s">
        <v>634</v>
      </c>
      <c r="C461" t="s">
        <v>409</v>
      </c>
      <c r="D461" t="s">
        <v>409</v>
      </c>
      <c r="L461" s="105">
        <v>3.83690431255674E-3</v>
      </c>
      <c r="M461">
        <v>0.98996664179897897</v>
      </c>
      <c r="N461">
        <f t="shared" si="74"/>
        <v>1984</v>
      </c>
      <c r="O461" t="str">
        <f t="shared" si="73"/>
        <v>Power Law</v>
      </c>
    </row>
    <row r="462" spans="1:21" ht="17">
      <c r="A462" t="s">
        <v>435</v>
      </c>
      <c r="B462" t="s">
        <v>635</v>
      </c>
      <c r="C462" t="s">
        <v>410</v>
      </c>
      <c r="D462" t="s">
        <v>410</v>
      </c>
      <c r="L462" s="105">
        <v>1.0770679081032299E-3</v>
      </c>
      <c r="M462">
        <v>0.99955997854168199</v>
      </c>
      <c r="N462">
        <f t="shared" si="74"/>
        <v>1985</v>
      </c>
      <c r="O462" t="str">
        <f t="shared" si="73"/>
        <v>Power Law</v>
      </c>
    </row>
    <row r="463" spans="1:21" ht="17">
      <c r="A463" t="s">
        <v>436</v>
      </c>
      <c r="B463" t="s">
        <v>636</v>
      </c>
      <c r="C463" t="s">
        <v>411</v>
      </c>
      <c r="D463" t="s">
        <v>411</v>
      </c>
      <c r="L463" s="105">
        <v>3.6328886611924801E-4</v>
      </c>
      <c r="M463">
        <v>0.99946169356127101</v>
      </c>
      <c r="N463">
        <f t="shared" si="74"/>
        <v>1986</v>
      </c>
      <c r="O463" t="str">
        <f t="shared" si="73"/>
        <v>Power Law</v>
      </c>
    </row>
    <row r="464" spans="1:21" ht="17">
      <c r="A464" t="s">
        <v>437</v>
      </c>
      <c r="B464" t="s">
        <v>637</v>
      </c>
      <c r="C464" t="s">
        <v>412</v>
      </c>
      <c r="D464" t="s">
        <v>412</v>
      </c>
      <c r="L464" s="105">
        <v>2.5602657776717598E-3</v>
      </c>
      <c r="M464">
        <v>0.99866415926500895</v>
      </c>
      <c r="N464">
        <f t="shared" si="74"/>
        <v>1987</v>
      </c>
      <c r="O464" t="str">
        <f t="shared" si="73"/>
        <v>Power Law</v>
      </c>
    </row>
    <row r="465" spans="1:15" ht="17">
      <c r="A465" t="s">
        <v>438</v>
      </c>
      <c r="B465" t="s">
        <v>638</v>
      </c>
      <c r="C465" t="s">
        <v>413</v>
      </c>
      <c r="D465" t="s">
        <v>413</v>
      </c>
      <c r="L465" s="105">
        <v>7.5136241262292703E-4</v>
      </c>
      <c r="M465">
        <v>0.99834698409745803</v>
      </c>
      <c r="N465">
        <f t="shared" si="74"/>
        <v>1988</v>
      </c>
      <c r="O465" t="str">
        <f t="shared" si="73"/>
        <v>Power Law</v>
      </c>
    </row>
    <row r="466" spans="1:15" ht="17">
      <c r="A466" t="s">
        <v>439</v>
      </c>
      <c r="B466" t="s">
        <v>639</v>
      </c>
      <c r="C466" t="s">
        <v>414</v>
      </c>
      <c r="D466" t="s">
        <v>414</v>
      </c>
      <c r="L466" s="105">
        <v>7.9375929152094996E-4</v>
      </c>
      <c r="M466">
        <v>0.998260294910012</v>
      </c>
      <c r="N466">
        <f t="shared" si="74"/>
        <v>1989</v>
      </c>
      <c r="O466" t="str">
        <f t="shared" si="73"/>
        <v>Power Law</v>
      </c>
    </row>
    <row r="467" spans="1:15" ht="17">
      <c r="A467" t="s">
        <v>440</v>
      </c>
      <c r="B467" t="s">
        <v>640</v>
      </c>
      <c r="C467" t="s">
        <v>415</v>
      </c>
      <c r="D467" t="s">
        <v>415</v>
      </c>
      <c r="L467" s="105">
        <v>2.2253129167166198E-3</v>
      </c>
      <c r="M467">
        <v>0.994695411001012</v>
      </c>
      <c r="N467">
        <f t="shared" si="74"/>
        <v>1990</v>
      </c>
      <c r="O467" t="str">
        <f t="shared" si="73"/>
        <v>Power Law</v>
      </c>
    </row>
    <row r="468" spans="1:15" ht="17">
      <c r="A468" t="s">
        <v>441</v>
      </c>
      <c r="B468" t="s">
        <v>641</v>
      </c>
      <c r="C468" t="s">
        <v>416</v>
      </c>
      <c r="D468" t="s">
        <v>416</v>
      </c>
      <c r="L468" s="105">
        <v>2.9469194260564901E-3</v>
      </c>
      <c r="M468">
        <v>0.99801251615245201</v>
      </c>
      <c r="N468">
        <f t="shared" si="74"/>
        <v>1991</v>
      </c>
      <c r="O468" t="str">
        <f t="shared" si="73"/>
        <v>Power Law</v>
      </c>
    </row>
    <row r="469" spans="1:15" ht="17">
      <c r="A469" t="s">
        <v>442</v>
      </c>
      <c r="B469" t="s">
        <v>642</v>
      </c>
      <c r="C469" t="s">
        <v>417</v>
      </c>
      <c r="D469" t="s">
        <v>417</v>
      </c>
      <c r="L469" s="105">
        <v>6.5939205245052902E-4</v>
      </c>
      <c r="M469">
        <v>0.99918778090460703</v>
      </c>
      <c r="N469">
        <f t="shared" si="74"/>
        <v>1992</v>
      </c>
      <c r="O469" t="str">
        <f t="shared" si="73"/>
        <v>Power Law</v>
      </c>
    </row>
    <row r="470" spans="1:15" ht="17">
      <c r="A470" t="s">
        <v>443</v>
      </c>
      <c r="B470" t="s">
        <v>643</v>
      </c>
      <c r="C470" t="s">
        <v>418</v>
      </c>
      <c r="D470" t="s">
        <v>418</v>
      </c>
      <c r="L470" s="105">
        <v>4.1419779594079097E-3</v>
      </c>
      <c r="M470">
        <v>0.99790717452299504</v>
      </c>
      <c r="N470">
        <f t="shared" si="74"/>
        <v>1993</v>
      </c>
      <c r="O470" t="str">
        <f t="shared" si="73"/>
        <v>Power Law</v>
      </c>
    </row>
    <row r="471" spans="1:15" ht="17">
      <c r="A471" t="s">
        <v>444</v>
      </c>
      <c r="B471" t="s">
        <v>644</v>
      </c>
      <c r="C471" t="s">
        <v>419</v>
      </c>
      <c r="D471" t="s">
        <v>419</v>
      </c>
      <c r="L471" s="105">
        <v>4.3744937171804896E-3</v>
      </c>
      <c r="M471">
        <v>0.99780806618944995</v>
      </c>
      <c r="N471">
        <f t="shared" si="74"/>
        <v>1994</v>
      </c>
      <c r="O471" t="str">
        <f t="shared" si="73"/>
        <v>Power Law</v>
      </c>
    </row>
    <row r="472" spans="1:15" ht="17">
      <c r="A472" t="s">
        <v>445</v>
      </c>
      <c r="B472" t="s">
        <v>645</v>
      </c>
      <c r="C472" t="s">
        <v>420</v>
      </c>
      <c r="D472" t="s">
        <v>420</v>
      </c>
      <c r="L472" s="105">
        <v>2.5792680117868601E-3</v>
      </c>
      <c r="M472">
        <v>0.99750904296227305</v>
      </c>
      <c r="N472">
        <f t="shared" si="74"/>
        <v>1995</v>
      </c>
      <c r="O472" t="str">
        <f t="shared" si="73"/>
        <v>Power Law</v>
      </c>
    </row>
    <row r="473" spans="1:15" ht="17">
      <c r="A473" t="s">
        <v>446</v>
      </c>
      <c r="B473" t="s">
        <v>646</v>
      </c>
      <c r="C473" t="s">
        <v>421</v>
      </c>
      <c r="D473" t="s">
        <v>421</v>
      </c>
      <c r="L473" s="105">
        <v>1.16298233634539E-3</v>
      </c>
      <c r="M473">
        <v>0.99865504771066205</v>
      </c>
      <c r="N473">
        <f t="shared" si="74"/>
        <v>1996</v>
      </c>
      <c r="O473" t="str">
        <f t="shared" si="73"/>
        <v>Power Law</v>
      </c>
    </row>
    <row r="474" spans="1:15" ht="17">
      <c r="A474" t="s">
        <v>447</v>
      </c>
      <c r="B474" t="s">
        <v>647</v>
      </c>
      <c r="C474" t="s">
        <v>422</v>
      </c>
      <c r="D474" t="s">
        <v>422</v>
      </c>
      <c r="L474" s="105">
        <v>2.09678668879775E-3</v>
      </c>
      <c r="M474">
        <v>0.99824669677646505</v>
      </c>
      <c r="N474">
        <f t="shared" si="74"/>
        <v>1997</v>
      </c>
      <c r="O474" t="str">
        <f t="shared" si="73"/>
        <v>Power Law</v>
      </c>
    </row>
    <row r="475" spans="1:15" ht="17">
      <c r="A475" t="s">
        <v>448</v>
      </c>
      <c r="B475" t="s">
        <v>648</v>
      </c>
      <c r="C475" t="s">
        <v>423</v>
      </c>
      <c r="D475" t="s">
        <v>423</v>
      </c>
      <c r="L475" s="105">
        <v>3.9933739357542802E-3</v>
      </c>
      <c r="M475">
        <v>0.99410700303170096</v>
      </c>
      <c r="N475">
        <f t="shared" si="74"/>
        <v>1998</v>
      </c>
      <c r="O475" t="str">
        <f t="shared" si="73"/>
        <v>Power Law</v>
      </c>
    </row>
    <row r="476" spans="1:15" ht="17">
      <c r="A476" t="s">
        <v>449</v>
      </c>
      <c r="B476" t="s">
        <v>649</v>
      </c>
      <c r="C476" t="s">
        <v>424</v>
      </c>
      <c r="D476" t="s">
        <v>424</v>
      </c>
      <c r="L476" s="105">
        <v>1.2732016235620801E-3</v>
      </c>
      <c r="M476">
        <v>0.99775683295818596</v>
      </c>
      <c r="N476">
        <f t="shared" si="74"/>
        <v>1999</v>
      </c>
      <c r="O476" t="str">
        <f t="shared" si="73"/>
        <v>Power Law</v>
      </c>
    </row>
    <row r="477" spans="1:15" ht="17">
      <c r="A477" t="s">
        <v>450</v>
      </c>
      <c r="B477" t="s">
        <v>650</v>
      </c>
      <c r="C477" t="s">
        <v>425</v>
      </c>
      <c r="D477" t="s">
        <v>425</v>
      </c>
      <c r="L477" s="105">
        <v>8.4753436013987305E-4</v>
      </c>
      <c r="M477">
        <v>0.99838454441059599</v>
      </c>
      <c r="N477">
        <f t="shared" si="74"/>
        <v>2000</v>
      </c>
      <c r="O477" t="str">
        <f t="shared" si="73"/>
        <v>Power Law</v>
      </c>
    </row>
    <row r="478" spans="1:15" ht="17">
      <c r="A478" t="s">
        <v>451</v>
      </c>
      <c r="B478" t="s">
        <v>651</v>
      </c>
      <c r="C478" t="s">
        <v>426</v>
      </c>
      <c r="D478" t="s">
        <v>426</v>
      </c>
      <c r="L478" s="105">
        <v>2.8533628727335902E-2</v>
      </c>
      <c r="M478">
        <v>0.99562253604086304</v>
      </c>
      <c r="N478">
        <f t="shared" si="74"/>
        <v>2001</v>
      </c>
      <c r="O478" t="str">
        <f t="shared" si="73"/>
        <v>Power Law</v>
      </c>
    </row>
    <row r="479" spans="1:15" ht="17">
      <c r="A479" t="s">
        <v>452</v>
      </c>
      <c r="B479" t="s">
        <v>652</v>
      </c>
      <c r="C479" t="s">
        <v>427</v>
      </c>
      <c r="D479" t="s">
        <v>427</v>
      </c>
      <c r="L479" s="105">
        <v>3.1334647919423601E-3</v>
      </c>
      <c r="M479">
        <v>0.99837369060951098</v>
      </c>
      <c r="N479">
        <f t="shared" si="74"/>
        <v>2002</v>
      </c>
      <c r="O479" t="str">
        <f t="shared" si="73"/>
        <v>Power Law</v>
      </c>
    </row>
    <row r="480" spans="1:15" ht="17">
      <c r="A480" t="s">
        <v>453</v>
      </c>
      <c r="B480" t="s">
        <v>653</v>
      </c>
      <c r="C480" t="s">
        <v>428</v>
      </c>
      <c r="D480" t="s">
        <v>428</v>
      </c>
      <c r="L480" s="105">
        <v>2.57663779828717</v>
      </c>
      <c r="M480" s="106">
        <v>4.7140069625584096E-13</v>
      </c>
      <c r="N480">
        <f t="shared" si="74"/>
        <v>2003</v>
      </c>
      <c r="O480" t="str">
        <f t="shared" si="73"/>
        <v>Power Law</v>
      </c>
    </row>
    <row r="481" spans="1:15" ht="17">
      <c r="A481" t="s">
        <v>454</v>
      </c>
      <c r="B481" t="s">
        <v>654</v>
      </c>
      <c r="C481" t="s">
        <v>474</v>
      </c>
      <c r="D481" t="s">
        <v>474</v>
      </c>
      <c r="L481" s="105">
        <v>2.6713926039018001</v>
      </c>
      <c r="M481" s="106">
        <v>6.3837823915946501E-14</v>
      </c>
      <c r="N481">
        <f t="shared" si="74"/>
        <v>2004</v>
      </c>
      <c r="O481" t="str">
        <f t="shared" si="73"/>
        <v>Power Law</v>
      </c>
    </row>
    <row r="482" spans="1:15" ht="17">
      <c r="A482" t="s">
        <v>455</v>
      </c>
      <c r="B482" t="s">
        <v>655</v>
      </c>
      <c r="C482" t="s">
        <v>475</v>
      </c>
      <c r="D482" t="s">
        <v>475</v>
      </c>
      <c r="L482" s="105">
        <v>2.7793198413309002</v>
      </c>
      <c r="M482" s="106">
        <v>6.6613381477509298E-15</v>
      </c>
      <c r="N482">
        <f t="shared" si="74"/>
        <v>2005</v>
      </c>
      <c r="O482" t="str">
        <f t="shared" si="73"/>
        <v>Power Law</v>
      </c>
    </row>
    <row r="483" spans="1:15" ht="17">
      <c r="A483" t="s">
        <v>456</v>
      </c>
      <c r="B483" t="s">
        <v>656</v>
      </c>
      <c r="C483" t="s">
        <v>476</v>
      </c>
      <c r="D483" t="s">
        <v>476</v>
      </c>
      <c r="L483" s="105">
        <v>4.53243348118348E-3</v>
      </c>
      <c r="M483">
        <v>0.99765306038572299</v>
      </c>
      <c r="N483">
        <f t="shared" si="74"/>
        <v>2006</v>
      </c>
      <c r="O483" t="str">
        <f t="shared" si="73"/>
        <v>Power Law</v>
      </c>
    </row>
    <row r="484" spans="1:15" ht="17">
      <c r="A484" t="s">
        <v>457</v>
      </c>
      <c r="B484" t="s">
        <v>657</v>
      </c>
      <c r="C484" t="s">
        <v>477</v>
      </c>
      <c r="D484" t="s">
        <v>477</v>
      </c>
      <c r="L484" s="105">
        <v>4.4685043062875804</v>
      </c>
      <c r="M484">
        <v>0</v>
      </c>
      <c r="N484">
        <f t="shared" si="74"/>
        <v>2007</v>
      </c>
      <c r="O484" t="str">
        <f t="shared" si="73"/>
        <v>Power Law</v>
      </c>
    </row>
    <row r="485" spans="1:15" ht="17">
      <c r="A485" t="s">
        <v>458</v>
      </c>
      <c r="B485" t="s">
        <v>658</v>
      </c>
      <c r="C485" t="s">
        <v>478</v>
      </c>
      <c r="D485" t="s">
        <v>478</v>
      </c>
      <c r="L485" s="105">
        <v>1.04567858143933E-3</v>
      </c>
      <c r="M485">
        <v>0.99799915410672502</v>
      </c>
      <c r="N485">
        <f t="shared" si="74"/>
        <v>2008</v>
      </c>
      <c r="O485" t="str">
        <f t="shared" si="73"/>
        <v>Power Law</v>
      </c>
    </row>
    <row r="486" spans="1:15" ht="17">
      <c r="A486" t="s">
        <v>459</v>
      </c>
      <c r="B486" t="s">
        <v>659</v>
      </c>
      <c r="C486" t="s">
        <v>479</v>
      </c>
      <c r="D486" t="s">
        <v>479</v>
      </c>
      <c r="L486" s="105">
        <v>-2.5037292989053399</v>
      </c>
      <c r="M486">
        <v>7.3227767430752398E-3</v>
      </c>
      <c r="N486">
        <f t="shared" si="74"/>
        <v>2009</v>
      </c>
      <c r="O486" t="str">
        <f>IF(AND(L486&lt;0,M486&lt;0.05), "Truncated Power Law","Power Law")</f>
        <v>Truncated Power Law</v>
      </c>
    </row>
    <row r="487" spans="1:15" ht="17">
      <c r="A487" t="s">
        <v>460</v>
      </c>
      <c r="B487" t="s">
        <v>660</v>
      </c>
      <c r="C487" t="s">
        <v>480</v>
      </c>
      <c r="D487" t="s">
        <v>480</v>
      </c>
      <c r="L487" s="105">
        <v>-3.3000302562164698</v>
      </c>
      <c r="M487" s="106">
        <v>6.7273571446868596E-6</v>
      </c>
      <c r="N487">
        <f t="shared" si="74"/>
        <v>2010</v>
      </c>
      <c r="O487" t="str">
        <f t="shared" si="73"/>
        <v>Truncated Power Law</v>
      </c>
    </row>
    <row r="488" spans="1:15" ht="17">
      <c r="A488" t="s">
        <v>461</v>
      </c>
      <c r="B488" t="s">
        <v>661</v>
      </c>
      <c r="C488" t="s">
        <v>481</v>
      </c>
      <c r="D488" t="s">
        <v>481</v>
      </c>
      <c r="L488" s="105">
        <v>-4.6206637333385299</v>
      </c>
      <c r="M488" s="106">
        <v>5.5367932461081098E-11</v>
      </c>
      <c r="N488">
        <f t="shared" si="74"/>
        <v>2011</v>
      </c>
      <c r="O488" t="str">
        <f t="shared" si="73"/>
        <v>Truncated Power Law</v>
      </c>
    </row>
    <row r="489" spans="1:15" ht="17">
      <c r="A489" t="s">
        <v>462</v>
      </c>
      <c r="B489" t="s">
        <v>662</v>
      </c>
      <c r="C489" t="s">
        <v>482</v>
      </c>
      <c r="D489" t="s">
        <v>482</v>
      </c>
      <c r="L489" s="105">
        <v>-4.6196967913379297</v>
      </c>
      <c r="M489" s="106">
        <v>1.5046759394010599E-9</v>
      </c>
      <c r="N489">
        <f t="shared" si="74"/>
        <v>2012</v>
      </c>
      <c r="O489" t="str">
        <f t="shared" si="73"/>
        <v>Truncated Power Law</v>
      </c>
    </row>
    <row r="490" spans="1:15" ht="17">
      <c r="A490" t="s">
        <v>463</v>
      </c>
      <c r="B490" t="s">
        <v>663</v>
      </c>
      <c r="C490" t="s">
        <v>483</v>
      </c>
      <c r="D490" t="s">
        <v>483</v>
      </c>
      <c r="L490" s="105">
        <v>-4.6938845209066997</v>
      </c>
      <c r="M490" s="106">
        <v>7.2993244781827095E-10</v>
      </c>
      <c r="N490">
        <f t="shared" si="74"/>
        <v>2013</v>
      </c>
      <c r="O490" t="str">
        <f t="shared" si="73"/>
        <v>Truncated Power Law</v>
      </c>
    </row>
    <row r="491" spans="1:15" ht="17">
      <c r="A491" t="s">
        <v>464</v>
      </c>
      <c r="B491" t="s">
        <v>664</v>
      </c>
      <c r="C491" t="s">
        <v>484</v>
      </c>
      <c r="D491" t="s">
        <v>484</v>
      </c>
      <c r="L491" s="105">
        <v>-4.0613669808776303</v>
      </c>
      <c r="M491" s="106">
        <v>6.3356389889968004E-7</v>
      </c>
      <c r="N491">
        <f t="shared" si="74"/>
        <v>2014</v>
      </c>
      <c r="O491" t="str">
        <f t="shared" si="73"/>
        <v>Truncated Power Law</v>
      </c>
    </row>
    <row r="492" spans="1:15" ht="17">
      <c r="A492" t="s">
        <v>465</v>
      </c>
      <c r="B492" t="s">
        <v>665</v>
      </c>
      <c r="C492" t="s">
        <v>485</v>
      </c>
      <c r="D492" t="s">
        <v>485</v>
      </c>
      <c r="L492" s="105">
        <v>-3.8855136424442001</v>
      </c>
      <c r="M492" s="106">
        <v>2.3776207075387699E-6</v>
      </c>
      <c r="N492">
        <f t="shared" si="74"/>
        <v>2015</v>
      </c>
      <c r="O492" t="str">
        <f t="shared" si="73"/>
        <v>Truncated Power Law</v>
      </c>
    </row>
    <row r="493" spans="1:15" ht="17">
      <c r="A493" t="s">
        <v>466</v>
      </c>
      <c r="B493" t="s">
        <v>666</v>
      </c>
      <c r="C493" t="s">
        <v>486</v>
      </c>
      <c r="D493" t="s">
        <v>486</v>
      </c>
      <c r="L493" s="105">
        <v>-3.7233561264581101</v>
      </c>
      <c r="M493" s="106">
        <v>2.4705371879818401E-5</v>
      </c>
      <c r="N493">
        <f t="shared" si="74"/>
        <v>2016</v>
      </c>
      <c r="O493" t="str">
        <f t="shared" si="73"/>
        <v>Truncated Power Law</v>
      </c>
    </row>
    <row r="494" spans="1:15" ht="17">
      <c r="A494" t="s">
        <v>467</v>
      </c>
      <c r="B494" t="s">
        <v>667</v>
      </c>
      <c r="C494" t="s">
        <v>487</v>
      </c>
      <c r="D494" t="s">
        <v>487</v>
      </c>
      <c r="L494" s="105">
        <v>-5.1761075413221898</v>
      </c>
      <c r="M494" s="106">
        <v>9.9211971971158099E-11</v>
      </c>
      <c r="N494">
        <f t="shared" si="74"/>
        <v>2017</v>
      </c>
      <c r="O494" t="str">
        <f t="shared" si="73"/>
        <v>Truncated Power Law</v>
      </c>
    </row>
    <row r="495" spans="1:15" ht="17">
      <c r="A495" t="s">
        <v>468</v>
      </c>
      <c r="B495" t="s">
        <v>668</v>
      </c>
      <c r="C495" t="s">
        <v>488</v>
      </c>
      <c r="D495" t="s">
        <v>488</v>
      </c>
      <c r="L495" s="105">
        <v>-5.7111386930540702</v>
      </c>
      <c r="M495" s="106">
        <v>1.6108225864286299E-12</v>
      </c>
      <c r="N495">
        <f t="shared" si="74"/>
        <v>2018</v>
      </c>
      <c r="O495" t="str">
        <f t="shared" si="73"/>
        <v>Truncated Power Law</v>
      </c>
    </row>
    <row r="496" spans="1:15" ht="17">
      <c r="A496" t="s">
        <v>469</v>
      </c>
      <c r="B496" t="s">
        <v>669</v>
      </c>
      <c r="C496" t="s">
        <v>489</v>
      </c>
      <c r="D496" t="s">
        <v>489</v>
      </c>
      <c r="L496" s="105">
        <v>-5.3719558384616404</v>
      </c>
      <c r="M496" s="106">
        <v>4.4821391043115E-10</v>
      </c>
      <c r="N496">
        <f t="shared" si="74"/>
        <v>2019</v>
      </c>
      <c r="O496" t="str">
        <f t="shared" si="73"/>
        <v>Truncated Power Law</v>
      </c>
    </row>
    <row r="497" spans="1:16" ht="17">
      <c r="A497" t="s">
        <v>470</v>
      </c>
      <c r="B497" t="s">
        <v>670</v>
      </c>
      <c r="C497" t="s">
        <v>490</v>
      </c>
      <c r="D497" t="s">
        <v>490</v>
      </c>
      <c r="L497" s="105">
        <v>-6.2893954069641502</v>
      </c>
      <c r="M497" s="106">
        <v>1.62647673107585E-13</v>
      </c>
      <c r="N497">
        <f t="shared" si="74"/>
        <v>2020</v>
      </c>
      <c r="O497" t="str">
        <f t="shared" si="73"/>
        <v>Truncated Power Law</v>
      </c>
    </row>
    <row r="498" spans="1:16" ht="17">
      <c r="A498" t="s">
        <v>471</v>
      </c>
      <c r="B498" t="s">
        <v>671</v>
      </c>
      <c r="C498" t="s">
        <v>491</v>
      </c>
      <c r="D498" t="s">
        <v>491</v>
      </c>
      <c r="L498" s="105">
        <v>-6.7160357882430501</v>
      </c>
      <c r="M498" s="106">
        <v>8.8817841970012507E-15</v>
      </c>
      <c r="N498">
        <f t="shared" si="74"/>
        <v>2021</v>
      </c>
      <c r="O498" t="str">
        <f t="shared" si="73"/>
        <v>Truncated Power Law</v>
      </c>
    </row>
    <row r="499" spans="1:16" ht="17">
      <c r="A499" t="s">
        <v>472</v>
      </c>
      <c r="B499" t="s">
        <v>672</v>
      </c>
      <c r="C499" t="s">
        <v>492</v>
      </c>
      <c r="D499" t="s">
        <v>492</v>
      </c>
      <c r="L499" s="105">
        <v>-6.8820423300727596</v>
      </c>
      <c r="M499" s="106">
        <v>2.55351295663786E-15</v>
      </c>
      <c r="N499">
        <f t="shared" si="74"/>
        <v>2022</v>
      </c>
      <c r="O499" t="str">
        <f t="shared" si="73"/>
        <v>Truncated Power Law</v>
      </c>
    </row>
    <row r="500" spans="1:16" ht="17">
      <c r="A500" t="s">
        <v>473</v>
      </c>
      <c r="B500" t="s">
        <v>673</v>
      </c>
      <c r="C500" t="s">
        <v>493</v>
      </c>
      <c r="D500" t="s">
        <v>493</v>
      </c>
      <c r="L500" s="105">
        <v>-7.0073893268827403</v>
      </c>
      <c r="M500" s="106">
        <v>1.22124532708767E-15</v>
      </c>
      <c r="N500">
        <f t="shared" si="74"/>
        <v>2023</v>
      </c>
      <c r="O500" t="str">
        <f t="shared" si="73"/>
        <v>Truncated Power Law</v>
      </c>
    </row>
    <row r="501" spans="1:16">
      <c r="L501" s="108"/>
    </row>
    <row r="503" spans="1:16" s="111" customFormat="1"/>
    <row r="505" spans="1:16">
      <c r="A505" t="s">
        <v>737</v>
      </c>
    </row>
    <row r="507" spans="1:16">
      <c r="A507" t="s">
        <v>711</v>
      </c>
    </row>
    <row r="508" spans="1:16" ht="17">
      <c r="A508" t="s">
        <v>429</v>
      </c>
      <c r="B508" t="s">
        <v>629</v>
      </c>
      <c r="C508" t="s">
        <v>404</v>
      </c>
      <c r="D508" t="s">
        <v>539</v>
      </c>
      <c r="L508" s="105">
        <v>-28.100224639598402</v>
      </c>
      <c r="M508" s="106">
        <v>9.7343650842928293E-174</v>
      </c>
      <c r="N508">
        <v>1979</v>
      </c>
      <c r="O508" t="str">
        <f>IF(AND(L508&lt;0,M508&lt;0.05), "Log normal","Power Law")</f>
        <v>Log normal</v>
      </c>
      <c r="P508">
        <v>1.77053256283773</v>
      </c>
    </row>
    <row r="509" spans="1:16" ht="17">
      <c r="A509" t="s">
        <v>430</v>
      </c>
      <c r="B509" t="s">
        <v>630</v>
      </c>
      <c r="C509" t="s">
        <v>405</v>
      </c>
      <c r="D509" t="s">
        <v>540</v>
      </c>
      <c r="L509" s="105">
        <v>-57.9237428514665</v>
      </c>
      <c r="M509">
        <v>0</v>
      </c>
      <c r="N509">
        <f>N508+1</f>
        <v>1980</v>
      </c>
      <c r="O509" t="str">
        <f t="shared" ref="O509:O552" si="75">IF(AND(L509&lt;0,M509&lt;0.05), "Log normal","Power Law")</f>
        <v>Log normal</v>
      </c>
      <c r="P509">
        <v>1.7318210610923199</v>
      </c>
    </row>
    <row r="510" spans="1:16" ht="17">
      <c r="A510" t="s">
        <v>431</v>
      </c>
      <c r="B510" t="s">
        <v>631</v>
      </c>
      <c r="C510" t="s">
        <v>406</v>
      </c>
      <c r="D510" t="s">
        <v>541</v>
      </c>
      <c r="L510" s="105">
        <v>-79.233682217108395</v>
      </c>
      <c r="M510">
        <v>0</v>
      </c>
      <c r="N510">
        <f t="shared" ref="N510:N552" si="76">N509+1</f>
        <v>1981</v>
      </c>
      <c r="O510" t="str">
        <f t="shared" si="75"/>
        <v>Log normal</v>
      </c>
      <c r="P510">
        <v>1.73846800731087</v>
      </c>
    </row>
    <row r="511" spans="1:16" ht="17">
      <c r="A511" t="s">
        <v>432</v>
      </c>
      <c r="B511" t="s">
        <v>632</v>
      </c>
      <c r="C511" t="s">
        <v>407</v>
      </c>
      <c r="D511" t="s">
        <v>542</v>
      </c>
      <c r="L511" s="105">
        <v>-102.155556110007</v>
      </c>
      <c r="M511">
        <v>0</v>
      </c>
      <c r="N511">
        <f t="shared" si="76"/>
        <v>1982</v>
      </c>
      <c r="O511" t="str">
        <f t="shared" si="75"/>
        <v>Log normal</v>
      </c>
      <c r="P511">
        <v>1.74275514853298</v>
      </c>
    </row>
    <row r="512" spans="1:16" ht="17">
      <c r="A512" t="s">
        <v>433</v>
      </c>
      <c r="B512" t="s">
        <v>633</v>
      </c>
      <c r="C512" t="s">
        <v>408</v>
      </c>
      <c r="D512" t="s">
        <v>543</v>
      </c>
      <c r="L512" s="105">
        <v>-123.470883274524</v>
      </c>
      <c r="M512">
        <v>0</v>
      </c>
      <c r="N512">
        <f t="shared" si="76"/>
        <v>1983</v>
      </c>
      <c r="O512" t="str">
        <f t="shared" si="75"/>
        <v>Log normal</v>
      </c>
      <c r="P512">
        <v>1.7530384895620701</v>
      </c>
    </row>
    <row r="513" spans="1:16" ht="17">
      <c r="A513" t="s">
        <v>434</v>
      </c>
      <c r="B513" t="s">
        <v>634</v>
      </c>
      <c r="C513" t="s">
        <v>409</v>
      </c>
      <c r="D513" t="s">
        <v>544</v>
      </c>
      <c r="L513" s="105">
        <v>-142.56011958365301</v>
      </c>
      <c r="M513">
        <v>0</v>
      </c>
      <c r="N513">
        <f t="shared" si="76"/>
        <v>1984</v>
      </c>
      <c r="O513" t="str">
        <f t="shared" si="75"/>
        <v>Log normal</v>
      </c>
      <c r="P513">
        <v>1.7605229649166101</v>
      </c>
    </row>
    <row r="514" spans="1:16" ht="17">
      <c r="A514" t="s">
        <v>435</v>
      </c>
      <c r="B514" t="s">
        <v>635</v>
      </c>
      <c r="C514" t="s">
        <v>410</v>
      </c>
      <c r="D514" t="s">
        <v>545</v>
      </c>
      <c r="L514" s="105">
        <v>-160.48331689426499</v>
      </c>
      <c r="M514">
        <v>0</v>
      </c>
      <c r="N514">
        <f t="shared" si="76"/>
        <v>1985</v>
      </c>
      <c r="O514" t="str">
        <f t="shared" si="75"/>
        <v>Log normal</v>
      </c>
      <c r="P514">
        <v>1.7686563600093299</v>
      </c>
    </row>
    <row r="515" spans="1:16" ht="17">
      <c r="A515" t="s">
        <v>436</v>
      </c>
      <c r="B515" t="s">
        <v>636</v>
      </c>
      <c r="C515" t="s">
        <v>411</v>
      </c>
      <c r="D515" t="s">
        <v>546</v>
      </c>
      <c r="L515" s="105">
        <v>-176.548383351821</v>
      </c>
      <c r="M515">
        <v>0</v>
      </c>
      <c r="N515">
        <f t="shared" si="76"/>
        <v>1986</v>
      </c>
      <c r="O515" t="str">
        <f t="shared" si="75"/>
        <v>Log normal</v>
      </c>
      <c r="P515">
        <v>1.7763500882774901</v>
      </c>
    </row>
    <row r="516" spans="1:16" ht="17">
      <c r="A516" t="s">
        <v>437</v>
      </c>
      <c r="B516" t="s">
        <v>637</v>
      </c>
      <c r="C516" t="s">
        <v>412</v>
      </c>
      <c r="D516" t="s">
        <v>547</v>
      </c>
      <c r="L516" s="105">
        <v>-192.159725572117</v>
      </c>
      <c r="M516">
        <v>0</v>
      </c>
      <c r="N516">
        <f t="shared" si="76"/>
        <v>1987</v>
      </c>
      <c r="O516" t="str">
        <f t="shared" si="75"/>
        <v>Log normal</v>
      </c>
      <c r="P516">
        <v>1.7819964951973</v>
      </c>
    </row>
    <row r="517" spans="1:16" ht="17">
      <c r="A517" t="s">
        <v>438</v>
      </c>
      <c r="B517" t="s">
        <v>638</v>
      </c>
      <c r="C517" t="s">
        <v>413</v>
      </c>
      <c r="D517" t="s">
        <v>548</v>
      </c>
      <c r="L517" s="105">
        <v>-208.562479022183</v>
      </c>
      <c r="M517">
        <v>0</v>
      </c>
      <c r="N517">
        <f t="shared" si="76"/>
        <v>1988</v>
      </c>
      <c r="O517" t="str">
        <f t="shared" si="75"/>
        <v>Log normal</v>
      </c>
      <c r="P517">
        <v>1.78774329439477</v>
      </c>
    </row>
    <row r="518" spans="1:16" ht="17">
      <c r="A518" t="s">
        <v>439</v>
      </c>
      <c r="B518" t="s">
        <v>639</v>
      </c>
      <c r="C518" t="s">
        <v>414</v>
      </c>
      <c r="D518" t="s">
        <v>549</v>
      </c>
      <c r="L518" s="105">
        <v>-224.212531182085</v>
      </c>
      <c r="M518">
        <v>0</v>
      </c>
      <c r="N518">
        <f t="shared" si="76"/>
        <v>1989</v>
      </c>
      <c r="O518" t="str">
        <f t="shared" si="75"/>
        <v>Log normal</v>
      </c>
      <c r="P518">
        <v>1.7952350627570599</v>
      </c>
    </row>
    <row r="519" spans="1:16" ht="17">
      <c r="A519" t="s">
        <v>440</v>
      </c>
      <c r="B519" t="s">
        <v>640</v>
      </c>
      <c r="C519" t="s">
        <v>415</v>
      </c>
      <c r="D519" t="s">
        <v>550</v>
      </c>
      <c r="L519" s="105">
        <v>-239.66050981917201</v>
      </c>
      <c r="M519">
        <v>0</v>
      </c>
      <c r="N519">
        <f t="shared" si="76"/>
        <v>1990</v>
      </c>
      <c r="O519" t="str">
        <f t="shared" si="75"/>
        <v>Log normal</v>
      </c>
      <c r="P519">
        <v>1.8023782489023601</v>
      </c>
    </row>
    <row r="520" spans="1:16" ht="17">
      <c r="A520" t="s">
        <v>441</v>
      </c>
      <c r="B520" t="s">
        <v>641</v>
      </c>
      <c r="C520" t="s">
        <v>416</v>
      </c>
      <c r="D520" t="s">
        <v>551</v>
      </c>
      <c r="L520" s="105">
        <v>-252.53532844645699</v>
      </c>
      <c r="M520">
        <v>0</v>
      </c>
      <c r="N520">
        <f t="shared" si="76"/>
        <v>1991</v>
      </c>
      <c r="O520" t="str">
        <f t="shared" si="75"/>
        <v>Log normal</v>
      </c>
      <c r="P520">
        <v>1.80962011646379</v>
      </c>
    </row>
    <row r="521" spans="1:16" ht="17">
      <c r="A521" t="s">
        <v>442</v>
      </c>
      <c r="B521" t="s">
        <v>642</v>
      </c>
      <c r="C521" t="s">
        <v>417</v>
      </c>
      <c r="D521" t="s">
        <v>552</v>
      </c>
      <c r="L521" s="105">
        <v>-265.32215902749999</v>
      </c>
      <c r="M521">
        <v>0</v>
      </c>
      <c r="N521">
        <f t="shared" si="76"/>
        <v>1992</v>
      </c>
      <c r="O521" t="str">
        <f t="shared" si="75"/>
        <v>Log normal</v>
      </c>
      <c r="P521">
        <v>1.8146334267645701</v>
      </c>
    </row>
    <row r="522" spans="1:16" ht="17">
      <c r="A522" t="s">
        <v>443</v>
      </c>
      <c r="B522" t="s">
        <v>643</v>
      </c>
      <c r="C522" t="s">
        <v>418</v>
      </c>
      <c r="D522" t="s">
        <v>553</v>
      </c>
      <c r="L522" s="105">
        <v>-276.27594927419898</v>
      </c>
      <c r="M522">
        <v>0</v>
      </c>
      <c r="N522">
        <f t="shared" si="76"/>
        <v>1993</v>
      </c>
      <c r="O522" t="str">
        <f t="shared" si="75"/>
        <v>Log normal</v>
      </c>
      <c r="P522">
        <v>1.8176208797153799</v>
      </c>
    </row>
    <row r="523" spans="1:16" ht="17">
      <c r="A523" t="s">
        <v>444</v>
      </c>
      <c r="B523" t="s">
        <v>644</v>
      </c>
      <c r="C523" t="s">
        <v>419</v>
      </c>
      <c r="D523" t="s">
        <v>554</v>
      </c>
      <c r="L523" s="105">
        <v>-287.16138351841698</v>
      </c>
      <c r="M523">
        <v>0</v>
      </c>
      <c r="N523">
        <f t="shared" si="76"/>
        <v>1994</v>
      </c>
      <c r="O523" t="str">
        <f t="shared" si="75"/>
        <v>Log normal</v>
      </c>
      <c r="P523">
        <v>1.8188658875687</v>
      </c>
    </row>
    <row r="524" spans="1:16" ht="17">
      <c r="A524" t="s">
        <v>445</v>
      </c>
      <c r="B524" t="s">
        <v>645</v>
      </c>
      <c r="C524" t="s">
        <v>420</v>
      </c>
      <c r="D524" t="s">
        <v>555</v>
      </c>
      <c r="L524" s="105">
        <v>-297.646975963393</v>
      </c>
      <c r="M524">
        <v>0</v>
      </c>
      <c r="N524">
        <f t="shared" si="76"/>
        <v>1995</v>
      </c>
      <c r="O524" t="str">
        <f t="shared" si="75"/>
        <v>Log normal</v>
      </c>
      <c r="P524">
        <v>1.8188608232894301</v>
      </c>
    </row>
    <row r="525" spans="1:16" ht="17">
      <c r="A525" t="s">
        <v>446</v>
      </c>
      <c r="B525" t="s">
        <v>646</v>
      </c>
      <c r="C525" t="s">
        <v>421</v>
      </c>
      <c r="D525" t="s">
        <v>556</v>
      </c>
      <c r="L525" s="105">
        <v>-306.87032562054998</v>
      </c>
      <c r="M525">
        <v>0</v>
      </c>
      <c r="N525">
        <f t="shared" si="76"/>
        <v>1996</v>
      </c>
      <c r="O525" t="str">
        <f t="shared" si="75"/>
        <v>Log normal</v>
      </c>
      <c r="P525">
        <v>1.8146136346011399</v>
      </c>
    </row>
    <row r="526" spans="1:16" ht="17">
      <c r="A526" t="s">
        <v>447</v>
      </c>
      <c r="B526" t="s">
        <v>647</v>
      </c>
      <c r="C526" t="s">
        <v>422</v>
      </c>
      <c r="D526" t="s">
        <v>557</v>
      </c>
      <c r="L526" s="105">
        <v>-315.98417151308797</v>
      </c>
      <c r="M526">
        <v>0</v>
      </c>
      <c r="N526">
        <f t="shared" si="76"/>
        <v>1997</v>
      </c>
      <c r="O526" t="str">
        <f t="shared" si="75"/>
        <v>Log normal</v>
      </c>
      <c r="P526">
        <v>1.81206360279458</v>
      </c>
    </row>
    <row r="527" spans="1:16" ht="17">
      <c r="A527" t="s">
        <v>448</v>
      </c>
      <c r="B527" t="s">
        <v>648</v>
      </c>
      <c r="C527" t="s">
        <v>423</v>
      </c>
      <c r="D527" t="s">
        <v>558</v>
      </c>
      <c r="L527" s="105">
        <v>-327.46135936257502</v>
      </c>
      <c r="M527">
        <v>0</v>
      </c>
      <c r="N527">
        <f t="shared" si="76"/>
        <v>1998</v>
      </c>
      <c r="O527" t="str">
        <f t="shared" si="75"/>
        <v>Log normal</v>
      </c>
      <c r="P527">
        <v>1.8116404288007</v>
      </c>
    </row>
    <row r="528" spans="1:16" ht="17">
      <c r="A528" t="s">
        <v>449</v>
      </c>
      <c r="B528" t="s">
        <v>649</v>
      </c>
      <c r="C528" t="s">
        <v>424</v>
      </c>
      <c r="D528" t="s">
        <v>559</v>
      </c>
      <c r="L528" s="105">
        <v>-339.37081055869902</v>
      </c>
      <c r="M528">
        <v>0</v>
      </c>
      <c r="N528">
        <f t="shared" si="76"/>
        <v>1999</v>
      </c>
      <c r="O528" t="str">
        <f t="shared" si="75"/>
        <v>Log normal</v>
      </c>
      <c r="P528">
        <v>1.8107370620157299</v>
      </c>
    </row>
    <row r="529" spans="1:16" ht="17">
      <c r="A529" t="s">
        <v>450</v>
      </c>
      <c r="B529" t="s">
        <v>650</v>
      </c>
      <c r="C529" t="s">
        <v>425</v>
      </c>
      <c r="D529" t="s">
        <v>560</v>
      </c>
      <c r="L529" s="105">
        <v>-351.141495024731</v>
      </c>
      <c r="M529">
        <v>0</v>
      </c>
      <c r="N529">
        <f t="shared" si="76"/>
        <v>2000</v>
      </c>
      <c r="O529" t="str">
        <f t="shared" si="75"/>
        <v>Log normal</v>
      </c>
      <c r="P529">
        <v>1.81092512601206</v>
      </c>
    </row>
    <row r="530" spans="1:16" ht="17">
      <c r="A530" t="s">
        <v>451</v>
      </c>
      <c r="B530" t="s">
        <v>651</v>
      </c>
      <c r="C530" t="s">
        <v>426</v>
      </c>
      <c r="D530" t="s">
        <v>561</v>
      </c>
      <c r="L530" s="105">
        <v>-363.97659556091202</v>
      </c>
      <c r="M530">
        <v>0</v>
      </c>
      <c r="N530">
        <f t="shared" si="76"/>
        <v>2001</v>
      </c>
      <c r="O530" t="str">
        <f t="shared" si="75"/>
        <v>Log normal</v>
      </c>
      <c r="P530">
        <v>1.8102163133752101</v>
      </c>
    </row>
    <row r="531" spans="1:16" ht="17">
      <c r="A531" t="s">
        <v>452</v>
      </c>
      <c r="B531" t="s">
        <v>652</v>
      </c>
      <c r="C531" t="s">
        <v>427</v>
      </c>
      <c r="D531" t="s">
        <v>562</v>
      </c>
      <c r="L531" s="105">
        <v>-376.04159668704398</v>
      </c>
      <c r="M531">
        <v>0</v>
      </c>
      <c r="N531">
        <f t="shared" si="76"/>
        <v>2002</v>
      </c>
      <c r="O531" t="str">
        <f t="shared" si="75"/>
        <v>Log normal</v>
      </c>
      <c r="P531">
        <v>1.80958432114396</v>
      </c>
    </row>
    <row r="532" spans="1:16" ht="17">
      <c r="A532" t="s">
        <v>453</v>
      </c>
      <c r="B532" t="s">
        <v>653</v>
      </c>
      <c r="C532" t="s">
        <v>428</v>
      </c>
      <c r="D532" t="s">
        <v>563</v>
      </c>
      <c r="L532" s="105">
        <v>-387.15638409932899</v>
      </c>
      <c r="M532" s="106">
        <v>0</v>
      </c>
      <c r="N532">
        <f t="shared" si="76"/>
        <v>2003</v>
      </c>
      <c r="O532" t="str">
        <f t="shared" si="75"/>
        <v>Log normal</v>
      </c>
      <c r="P532">
        <v>1.8090646193567399</v>
      </c>
    </row>
    <row r="533" spans="1:16" ht="17">
      <c r="A533" t="s">
        <v>454</v>
      </c>
      <c r="B533" t="s">
        <v>654</v>
      </c>
      <c r="C533" t="s">
        <v>474</v>
      </c>
      <c r="D533" t="s">
        <v>564</v>
      </c>
      <c r="L533" s="105">
        <v>-399.46559161559497</v>
      </c>
      <c r="M533" s="106">
        <v>0</v>
      </c>
      <c r="N533">
        <f t="shared" si="76"/>
        <v>2004</v>
      </c>
      <c r="O533" t="str">
        <f t="shared" si="75"/>
        <v>Log normal</v>
      </c>
      <c r="P533">
        <v>1.80875721806754</v>
      </c>
    </row>
    <row r="534" spans="1:16" ht="17">
      <c r="A534" t="s">
        <v>455</v>
      </c>
      <c r="B534" t="s">
        <v>655</v>
      </c>
      <c r="C534" t="s">
        <v>475</v>
      </c>
      <c r="D534" t="s">
        <v>565</v>
      </c>
      <c r="L534" s="105">
        <v>-411.17616761155398</v>
      </c>
      <c r="M534" s="106">
        <v>0</v>
      </c>
      <c r="N534">
        <f t="shared" si="76"/>
        <v>2005</v>
      </c>
      <c r="O534" t="str">
        <f t="shared" si="75"/>
        <v>Log normal</v>
      </c>
      <c r="P534">
        <v>1.8083031372101299</v>
      </c>
    </row>
    <row r="535" spans="1:16" ht="17">
      <c r="A535" t="s">
        <v>456</v>
      </c>
      <c r="B535" t="s">
        <v>656</v>
      </c>
      <c r="C535" t="s">
        <v>476</v>
      </c>
      <c r="D535" t="s">
        <v>566</v>
      </c>
      <c r="L535" s="105">
        <v>-420.837084290912</v>
      </c>
      <c r="M535">
        <v>0</v>
      </c>
      <c r="N535">
        <f t="shared" si="76"/>
        <v>2006</v>
      </c>
      <c r="O535" t="str">
        <f t="shared" si="75"/>
        <v>Log normal</v>
      </c>
      <c r="P535">
        <v>1.8057269735283199</v>
      </c>
    </row>
    <row r="536" spans="1:16" ht="17">
      <c r="A536" t="s">
        <v>457</v>
      </c>
      <c r="B536" t="s">
        <v>657</v>
      </c>
      <c r="C536" t="s">
        <v>477</v>
      </c>
      <c r="D536" t="s">
        <v>567</v>
      </c>
      <c r="L536" s="105">
        <v>-433.30488929696497</v>
      </c>
      <c r="M536">
        <v>0</v>
      </c>
      <c r="N536">
        <f t="shared" si="76"/>
        <v>2007</v>
      </c>
      <c r="O536" t="str">
        <f t="shared" si="75"/>
        <v>Log normal</v>
      </c>
      <c r="P536">
        <v>1.8034396904891301</v>
      </c>
    </row>
    <row r="537" spans="1:16" ht="17">
      <c r="A537" t="s">
        <v>458</v>
      </c>
      <c r="B537" t="s">
        <v>658</v>
      </c>
      <c r="C537" t="s">
        <v>478</v>
      </c>
      <c r="D537" t="s">
        <v>568</v>
      </c>
      <c r="L537" s="105">
        <v>-441.12975157964598</v>
      </c>
      <c r="M537">
        <v>0</v>
      </c>
      <c r="N537">
        <f t="shared" si="76"/>
        <v>2008</v>
      </c>
      <c r="O537" t="str">
        <f t="shared" si="75"/>
        <v>Log normal</v>
      </c>
      <c r="P537">
        <v>1.7999962788972099</v>
      </c>
    </row>
    <row r="538" spans="1:16" ht="17">
      <c r="A538" t="s">
        <v>459</v>
      </c>
      <c r="B538" t="s">
        <v>659</v>
      </c>
      <c r="C538" t="s">
        <v>479</v>
      </c>
      <c r="D538" t="s">
        <v>569</v>
      </c>
      <c r="L538" s="105">
        <v>-444.32937622534502</v>
      </c>
      <c r="M538">
        <v>0</v>
      </c>
      <c r="N538">
        <f t="shared" si="76"/>
        <v>2009</v>
      </c>
      <c r="O538" t="str">
        <f t="shared" si="75"/>
        <v>Log normal</v>
      </c>
      <c r="P538">
        <v>1.79502592930656</v>
      </c>
    </row>
    <row r="539" spans="1:16" ht="17">
      <c r="A539" t="s">
        <v>460</v>
      </c>
      <c r="B539" t="s">
        <v>660</v>
      </c>
      <c r="C539" t="s">
        <v>480</v>
      </c>
      <c r="D539" t="s">
        <v>570</v>
      </c>
      <c r="L539" s="105">
        <v>-444.40707166568001</v>
      </c>
      <c r="M539" s="106">
        <v>0</v>
      </c>
      <c r="N539">
        <f t="shared" si="76"/>
        <v>2010</v>
      </c>
      <c r="O539" t="str">
        <f t="shared" si="75"/>
        <v>Log normal</v>
      </c>
      <c r="P539">
        <v>1.79047430366906</v>
      </c>
    </row>
    <row r="540" spans="1:16" ht="17">
      <c r="A540" t="s">
        <v>461</v>
      </c>
      <c r="B540" t="s">
        <v>661</v>
      </c>
      <c r="C540" t="s">
        <v>481</v>
      </c>
      <c r="D540" t="s">
        <v>571</v>
      </c>
      <c r="L540" s="105">
        <v>-439.54214777057501</v>
      </c>
      <c r="M540" s="106">
        <v>0</v>
      </c>
      <c r="N540">
        <f t="shared" si="76"/>
        <v>2011</v>
      </c>
      <c r="O540" t="str">
        <f t="shared" si="75"/>
        <v>Log normal</v>
      </c>
      <c r="P540">
        <v>1.7835323775446801</v>
      </c>
    </row>
    <row r="541" spans="1:16" ht="17">
      <c r="A541" t="s">
        <v>462</v>
      </c>
      <c r="B541" t="s">
        <v>662</v>
      </c>
      <c r="C541" t="s">
        <v>482</v>
      </c>
      <c r="D541" t="s">
        <v>572</v>
      </c>
      <c r="L541" s="105">
        <v>-444.42984328269898</v>
      </c>
      <c r="M541" s="106">
        <v>0</v>
      </c>
      <c r="N541">
        <f t="shared" si="76"/>
        <v>2012</v>
      </c>
      <c r="O541" t="str">
        <f t="shared" si="75"/>
        <v>Log normal</v>
      </c>
      <c r="P541">
        <v>1.7807947016404899</v>
      </c>
    </row>
    <row r="542" spans="1:16" ht="17">
      <c r="A542" t="s">
        <v>463</v>
      </c>
      <c r="B542" t="s">
        <v>663</v>
      </c>
      <c r="C542" t="s">
        <v>483</v>
      </c>
      <c r="D542" t="s">
        <v>573</v>
      </c>
      <c r="L542" s="105">
        <v>-451.35856818194702</v>
      </c>
      <c r="M542" s="106">
        <v>0</v>
      </c>
      <c r="N542">
        <f t="shared" si="76"/>
        <v>2013</v>
      </c>
      <c r="O542" t="str">
        <f t="shared" si="75"/>
        <v>Log normal</v>
      </c>
      <c r="P542">
        <v>1.7795119164408899</v>
      </c>
    </row>
    <row r="543" spans="1:16" ht="17">
      <c r="A543" t="s">
        <v>464</v>
      </c>
      <c r="B543" t="s">
        <v>664</v>
      </c>
      <c r="C543" t="s">
        <v>484</v>
      </c>
      <c r="D543" t="s">
        <v>574</v>
      </c>
      <c r="L543" s="105">
        <v>-459.88633547638102</v>
      </c>
      <c r="M543" s="106">
        <v>0</v>
      </c>
      <c r="N543">
        <f t="shared" si="76"/>
        <v>2014</v>
      </c>
      <c r="O543" t="str">
        <f t="shared" si="75"/>
        <v>Log normal</v>
      </c>
      <c r="P543">
        <v>1.7789569972918899</v>
      </c>
    </row>
    <row r="544" spans="1:16" ht="17">
      <c r="A544" t="s">
        <v>465</v>
      </c>
      <c r="B544" t="s">
        <v>665</v>
      </c>
      <c r="C544" t="s">
        <v>485</v>
      </c>
      <c r="D544" t="s">
        <v>575</v>
      </c>
      <c r="L544" s="105">
        <v>-468.548421730396</v>
      </c>
      <c r="M544" s="106">
        <v>0</v>
      </c>
      <c r="N544">
        <f t="shared" si="76"/>
        <v>2015</v>
      </c>
      <c r="O544" t="str">
        <f t="shared" si="75"/>
        <v>Log normal</v>
      </c>
      <c r="P544">
        <v>1.77852593419136</v>
      </c>
    </row>
    <row r="545" spans="1:16" ht="17">
      <c r="A545" t="s">
        <v>466</v>
      </c>
      <c r="B545" t="s">
        <v>666</v>
      </c>
      <c r="C545" t="s">
        <v>486</v>
      </c>
      <c r="D545" t="s">
        <v>576</v>
      </c>
      <c r="L545" s="105">
        <v>-474.95997072361502</v>
      </c>
      <c r="M545" s="106">
        <v>0</v>
      </c>
      <c r="N545">
        <f t="shared" si="76"/>
        <v>2016</v>
      </c>
      <c r="O545" t="str">
        <f t="shared" si="75"/>
        <v>Log normal</v>
      </c>
      <c r="P545">
        <v>1.7778854914917801</v>
      </c>
    </row>
    <row r="546" spans="1:16" ht="17">
      <c r="A546" t="s">
        <v>467</v>
      </c>
      <c r="B546" t="s">
        <v>667</v>
      </c>
      <c r="C546" t="s">
        <v>487</v>
      </c>
      <c r="D546" t="s">
        <v>577</v>
      </c>
      <c r="L546" s="105">
        <v>-482.978893032028</v>
      </c>
      <c r="M546" s="106">
        <v>0</v>
      </c>
      <c r="N546">
        <f t="shared" si="76"/>
        <v>2017</v>
      </c>
      <c r="O546" t="str">
        <f t="shared" si="75"/>
        <v>Log normal</v>
      </c>
      <c r="P546">
        <v>1.77716699489638</v>
      </c>
    </row>
    <row r="547" spans="1:16" ht="17">
      <c r="A547" t="s">
        <v>468</v>
      </c>
      <c r="B547" t="s">
        <v>668</v>
      </c>
      <c r="C547" t="s">
        <v>488</v>
      </c>
      <c r="D547" t="s">
        <v>578</v>
      </c>
      <c r="L547" s="105">
        <v>-492.00299633124501</v>
      </c>
      <c r="M547" s="106">
        <v>0</v>
      </c>
      <c r="N547">
        <f t="shared" si="76"/>
        <v>2018</v>
      </c>
      <c r="O547" t="str">
        <f t="shared" si="75"/>
        <v>Log normal</v>
      </c>
      <c r="P547">
        <v>1.7763949642025101</v>
      </c>
    </row>
    <row r="548" spans="1:16" ht="17">
      <c r="A548" t="s">
        <v>469</v>
      </c>
      <c r="B548" t="s">
        <v>669</v>
      </c>
      <c r="C548" t="s">
        <v>489</v>
      </c>
      <c r="D548" t="s">
        <v>579</v>
      </c>
      <c r="L548" s="105">
        <v>-500.64456479827601</v>
      </c>
      <c r="M548" s="106">
        <v>0</v>
      </c>
      <c r="N548">
        <f t="shared" si="76"/>
        <v>2019</v>
      </c>
      <c r="O548" t="str">
        <f t="shared" si="75"/>
        <v>Log normal</v>
      </c>
      <c r="P548">
        <v>1.77563834418574</v>
      </c>
    </row>
    <row r="549" spans="1:16" ht="17">
      <c r="A549" t="s">
        <v>470</v>
      </c>
      <c r="B549" t="s">
        <v>670</v>
      </c>
      <c r="C549" t="s">
        <v>490</v>
      </c>
      <c r="D549" t="s">
        <v>580</v>
      </c>
      <c r="L549" s="105">
        <v>-508.415838504737</v>
      </c>
      <c r="M549" s="106">
        <v>0</v>
      </c>
      <c r="N549">
        <f t="shared" si="76"/>
        <v>2020</v>
      </c>
      <c r="O549" t="str">
        <f t="shared" si="75"/>
        <v>Log normal</v>
      </c>
      <c r="P549">
        <v>1.77500345288005</v>
      </c>
    </row>
    <row r="550" spans="1:16" ht="17">
      <c r="A550" t="s">
        <v>471</v>
      </c>
      <c r="B550" t="s">
        <v>671</v>
      </c>
      <c r="C550" t="s">
        <v>491</v>
      </c>
      <c r="D550" t="s">
        <v>581</v>
      </c>
      <c r="L550" s="105">
        <v>-515.54743557314396</v>
      </c>
      <c r="M550" s="106">
        <v>0</v>
      </c>
      <c r="N550">
        <f t="shared" si="76"/>
        <v>2021</v>
      </c>
      <c r="O550" t="str">
        <f t="shared" si="75"/>
        <v>Log normal</v>
      </c>
      <c r="P550">
        <v>1.77534733097596</v>
      </c>
    </row>
    <row r="551" spans="1:16" ht="17">
      <c r="A551" t="s">
        <v>472</v>
      </c>
      <c r="B551" t="s">
        <v>672</v>
      </c>
      <c r="C551" t="s">
        <v>492</v>
      </c>
      <c r="D551" t="s">
        <v>582</v>
      </c>
      <c r="L551" s="105">
        <v>-522.10366254965004</v>
      </c>
      <c r="M551" s="106">
        <v>0</v>
      </c>
      <c r="N551">
        <f t="shared" si="76"/>
        <v>2022</v>
      </c>
      <c r="O551" t="str">
        <f t="shared" si="75"/>
        <v>Log normal</v>
      </c>
      <c r="P551">
        <v>1.7752833062914499</v>
      </c>
    </row>
    <row r="552" spans="1:16" ht="17">
      <c r="A552" t="s">
        <v>473</v>
      </c>
      <c r="B552" t="s">
        <v>673</v>
      </c>
      <c r="C552" t="s">
        <v>493</v>
      </c>
      <c r="D552" t="s">
        <v>583</v>
      </c>
      <c r="L552" s="105">
        <v>-525.46891476632197</v>
      </c>
      <c r="M552" s="106">
        <v>0</v>
      </c>
      <c r="N552">
        <f t="shared" si="76"/>
        <v>2023</v>
      </c>
      <c r="O552" t="str">
        <f t="shared" si="75"/>
        <v>Log normal</v>
      </c>
      <c r="P552">
        <v>1.7744889608665999</v>
      </c>
    </row>
    <row r="553" spans="1:16">
      <c r="L553" s="108"/>
    </row>
    <row r="555" spans="1:16">
      <c r="A555" t="s">
        <v>674</v>
      </c>
    </row>
    <row r="556" spans="1:16">
      <c r="A556" t="s">
        <v>429</v>
      </c>
      <c r="B556" t="s">
        <v>629</v>
      </c>
      <c r="C556" t="s">
        <v>404</v>
      </c>
      <c r="D556" t="s">
        <v>404</v>
      </c>
      <c r="L556">
        <v>-64.291349894024407</v>
      </c>
      <c r="M556" s="106">
        <v>0</v>
      </c>
      <c r="N556">
        <v>1979</v>
      </c>
      <c r="O556" t="str">
        <f>IF(AND(L556&lt;0,M556&lt;0.05), "Truncated Power Law","Power Law")</f>
        <v>Truncated Power Law</v>
      </c>
    </row>
    <row r="557" spans="1:16">
      <c r="A557" t="s">
        <v>430</v>
      </c>
      <c r="B557" t="s">
        <v>630</v>
      </c>
      <c r="C557" t="s">
        <v>405</v>
      </c>
      <c r="D557" t="s">
        <v>405</v>
      </c>
      <c r="L557">
        <v>-141.04205438285501</v>
      </c>
      <c r="M557">
        <v>0</v>
      </c>
      <c r="N557">
        <f>N556+1</f>
        <v>1980</v>
      </c>
      <c r="O557" t="str">
        <f t="shared" ref="O557:O600" si="77">IF(AND(L557&lt;0,M557&lt;0.05), "Truncated Power Law","Power Law")</f>
        <v>Truncated Power Law</v>
      </c>
    </row>
    <row r="558" spans="1:16">
      <c r="A558" t="s">
        <v>431</v>
      </c>
      <c r="B558" t="s">
        <v>631</v>
      </c>
      <c r="C558" t="s">
        <v>406</v>
      </c>
      <c r="D558" t="s">
        <v>406</v>
      </c>
      <c r="L558">
        <v>-191.42586530678</v>
      </c>
      <c r="M558" s="106">
        <v>0</v>
      </c>
      <c r="N558">
        <f t="shared" ref="N558:N600" si="78">N557+1</f>
        <v>1981</v>
      </c>
      <c r="O558" t="str">
        <f t="shared" si="77"/>
        <v>Truncated Power Law</v>
      </c>
    </row>
    <row r="559" spans="1:16">
      <c r="A559" t="s">
        <v>432</v>
      </c>
      <c r="B559" t="s">
        <v>632</v>
      </c>
      <c r="C559" t="s">
        <v>407</v>
      </c>
      <c r="D559" t="s">
        <v>407</v>
      </c>
      <c r="L559">
        <v>-248.52105044573401</v>
      </c>
      <c r="M559">
        <v>0</v>
      </c>
      <c r="N559">
        <f t="shared" si="78"/>
        <v>1982</v>
      </c>
      <c r="O559" t="str">
        <f t="shared" si="77"/>
        <v>Truncated Power Law</v>
      </c>
    </row>
    <row r="560" spans="1:16">
      <c r="A560" t="s">
        <v>433</v>
      </c>
      <c r="B560" t="s">
        <v>733</v>
      </c>
      <c r="C560" t="s">
        <v>408</v>
      </c>
      <c r="D560" t="s">
        <v>408</v>
      </c>
      <c r="L560">
        <v>-301.26083295378101</v>
      </c>
      <c r="M560" s="106">
        <v>0</v>
      </c>
      <c r="N560">
        <f t="shared" si="78"/>
        <v>1983</v>
      </c>
      <c r="O560" t="str">
        <f t="shared" si="77"/>
        <v>Truncated Power Law</v>
      </c>
    </row>
    <row r="561" spans="1:15">
      <c r="A561" t="s">
        <v>434</v>
      </c>
      <c r="B561" t="s">
        <v>634</v>
      </c>
      <c r="C561" t="s">
        <v>409</v>
      </c>
      <c r="D561" t="s">
        <v>409</v>
      </c>
      <c r="L561">
        <v>-311.38160671036701</v>
      </c>
      <c r="M561">
        <v>0</v>
      </c>
      <c r="N561">
        <f t="shared" si="78"/>
        <v>1984</v>
      </c>
      <c r="O561" t="str">
        <f t="shared" si="77"/>
        <v>Truncated Power Law</v>
      </c>
    </row>
    <row r="562" spans="1:15">
      <c r="A562" t="s">
        <v>435</v>
      </c>
      <c r="B562" t="s">
        <v>635</v>
      </c>
      <c r="C562" t="s">
        <v>410</v>
      </c>
      <c r="D562" t="s">
        <v>410</v>
      </c>
      <c r="L562">
        <v>-347.08225314554198</v>
      </c>
      <c r="M562">
        <v>0</v>
      </c>
      <c r="N562">
        <f t="shared" si="78"/>
        <v>1985</v>
      </c>
      <c r="O562" t="str">
        <f t="shared" si="77"/>
        <v>Truncated Power Law</v>
      </c>
    </row>
    <row r="563" spans="1:15">
      <c r="A563" t="s">
        <v>436</v>
      </c>
      <c r="B563" t="s">
        <v>636</v>
      </c>
      <c r="C563" t="s">
        <v>411</v>
      </c>
      <c r="D563" t="s">
        <v>411</v>
      </c>
      <c r="L563">
        <v>-352.89096473884899</v>
      </c>
      <c r="M563" s="106">
        <v>0</v>
      </c>
      <c r="N563">
        <f t="shared" si="78"/>
        <v>1986</v>
      </c>
      <c r="O563" t="str">
        <f t="shared" si="77"/>
        <v>Truncated Power Law</v>
      </c>
    </row>
    <row r="564" spans="1:15">
      <c r="A564" t="s">
        <v>437</v>
      </c>
      <c r="B564" t="s">
        <v>637</v>
      </c>
      <c r="C564" t="s">
        <v>412</v>
      </c>
      <c r="D564" t="s">
        <v>412</v>
      </c>
      <c r="L564">
        <v>-369.270218751919</v>
      </c>
      <c r="M564" s="106">
        <v>0</v>
      </c>
      <c r="N564">
        <f t="shared" si="78"/>
        <v>1987</v>
      </c>
      <c r="O564" t="str">
        <f t="shared" si="77"/>
        <v>Truncated Power Law</v>
      </c>
    </row>
    <row r="565" spans="1:15">
      <c r="A565" t="s">
        <v>438</v>
      </c>
      <c r="B565" t="s">
        <v>638</v>
      </c>
      <c r="C565" t="s">
        <v>413</v>
      </c>
      <c r="D565" t="s">
        <v>413</v>
      </c>
      <c r="L565">
        <v>-403.76202964174399</v>
      </c>
      <c r="M565" s="106">
        <v>0</v>
      </c>
      <c r="N565">
        <f t="shared" si="78"/>
        <v>1988</v>
      </c>
      <c r="O565" t="str">
        <f t="shared" si="77"/>
        <v>Truncated Power Law</v>
      </c>
    </row>
    <row r="566" spans="1:15">
      <c r="A566" t="s">
        <v>439</v>
      </c>
      <c r="B566" t="s">
        <v>639</v>
      </c>
      <c r="C566" t="s">
        <v>414</v>
      </c>
      <c r="D566" t="s">
        <v>414</v>
      </c>
      <c r="L566">
        <v>-434.56619161984401</v>
      </c>
      <c r="M566" s="106">
        <v>0</v>
      </c>
      <c r="N566">
        <f t="shared" si="78"/>
        <v>1989</v>
      </c>
      <c r="O566" t="str">
        <f t="shared" si="77"/>
        <v>Truncated Power Law</v>
      </c>
    </row>
    <row r="567" spans="1:15">
      <c r="A567" t="s">
        <v>440</v>
      </c>
      <c r="B567" t="s">
        <v>640</v>
      </c>
      <c r="C567" t="s">
        <v>415</v>
      </c>
      <c r="D567" t="s">
        <v>415</v>
      </c>
      <c r="L567">
        <v>-466.73258766122302</v>
      </c>
      <c r="M567" s="106">
        <v>0</v>
      </c>
      <c r="N567">
        <f t="shared" si="78"/>
        <v>1990</v>
      </c>
      <c r="O567" t="str">
        <f t="shared" si="77"/>
        <v>Truncated Power Law</v>
      </c>
    </row>
    <row r="568" spans="1:15">
      <c r="A568" t="s">
        <v>441</v>
      </c>
      <c r="B568" t="s">
        <v>641</v>
      </c>
      <c r="C568" t="s">
        <v>416</v>
      </c>
      <c r="D568" t="s">
        <v>416</v>
      </c>
      <c r="L568">
        <v>-479.286692719185</v>
      </c>
      <c r="M568" s="106">
        <v>0</v>
      </c>
      <c r="N568">
        <f t="shared" si="78"/>
        <v>1991</v>
      </c>
      <c r="O568" t="str">
        <f t="shared" si="77"/>
        <v>Truncated Power Law</v>
      </c>
    </row>
    <row r="569" spans="1:15">
      <c r="A569" t="s">
        <v>442</v>
      </c>
      <c r="B569" t="s">
        <v>642</v>
      </c>
      <c r="C569" t="s">
        <v>417</v>
      </c>
      <c r="D569" t="s">
        <v>417</v>
      </c>
      <c r="L569">
        <v>-502.381882935894</v>
      </c>
      <c r="M569" s="106">
        <v>0</v>
      </c>
      <c r="N569">
        <f t="shared" si="78"/>
        <v>1992</v>
      </c>
      <c r="O569" t="str">
        <f t="shared" si="77"/>
        <v>Truncated Power Law</v>
      </c>
    </row>
    <row r="570" spans="1:15">
      <c r="A570" t="s">
        <v>443</v>
      </c>
      <c r="B570" t="s">
        <v>643</v>
      </c>
      <c r="C570" t="s">
        <v>418</v>
      </c>
      <c r="D570" t="s">
        <v>418</v>
      </c>
      <c r="L570">
        <v>-496.65647289869997</v>
      </c>
      <c r="M570" s="106">
        <v>0</v>
      </c>
      <c r="N570">
        <f t="shared" si="78"/>
        <v>1993</v>
      </c>
      <c r="O570" t="str">
        <f t="shared" si="77"/>
        <v>Truncated Power Law</v>
      </c>
    </row>
    <row r="571" spans="1:15">
      <c r="A571" t="s">
        <v>444</v>
      </c>
      <c r="B571" t="s">
        <v>644</v>
      </c>
      <c r="C571" t="s">
        <v>419</v>
      </c>
      <c r="D571" t="s">
        <v>419</v>
      </c>
      <c r="L571">
        <v>-516.73154823412597</v>
      </c>
      <c r="M571" s="106">
        <v>0</v>
      </c>
      <c r="N571">
        <f t="shared" si="78"/>
        <v>1994</v>
      </c>
      <c r="O571" t="str">
        <f t="shared" si="77"/>
        <v>Truncated Power Law</v>
      </c>
    </row>
    <row r="572" spans="1:15">
      <c r="A572" t="s">
        <v>445</v>
      </c>
      <c r="B572" t="s">
        <v>645</v>
      </c>
      <c r="C572" t="s">
        <v>420</v>
      </c>
      <c r="D572" t="s">
        <v>420</v>
      </c>
      <c r="L572">
        <v>-535.53068505503904</v>
      </c>
      <c r="M572" s="106">
        <v>0</v>
      </c>
      <c r="N572">
        <f t="shared" si="78"/>
        <v>1995</v>
      </c>
      <c r="O572" t="str">
        <f t="shared" si="77"/>
        <v>Truncated Power Law</v>
      </c>
    </row>
    <row r="573" spans="1:15">
      <c r="A573" t="s">
        <v>446</v>
      </c>
      <c r="B573" t="s">
        <v>646</v>
      </c>
      <c r="C573" t="s">
        <v>421</v>
      </c>
      <c r="D573" t="s">
        <v>421</v>
      </c>
      <c r="L573">
        <v>-540.76735937610101</v>
      </c>
      <c r="M573" s="106">
        <v>0</v>
      </c>
      <c r="N573">
        <f t="shared" si="78"/>
        <v>1996</v>
      </c>
      <c r="O573" t="str">
        <f t="shared" si="77"/>
        <v>Truncated Power Law</v>
      </c>
    </row>
    <row r="574" spans="1:15">
      <c r="A574" t="s">
        <v>447</v>
      </c>
      <c r="B574" t="s">
        <v>647</v>
      </c>
      <c r="C574" t="s">
        <v>422</v>
      </c>
      <c r="D574" t="s">
        <v>422</v>
      </c>
      <c r="L574">
        <v>-551.83987894190602</v>
      </c>
      <c r="M574" s="106">
        <v>0</v>
      </c>
      <c r="N574">
        <f t="shared" si="78"/>
        <v>1997</v>
      </c>
      <c r="O574" t="str">
        <f t="shared" si="77"/>
        <v>Truncated Power Law</v>
      </c>
    </row>
    <row r="575" spans="1:15">
      <c r="A575" t="s">
        <v>448</v>
      </c>
      <c r="B575" t="s">
        <v>648</v>
      </c>
      <c r="C575" t="s">
        <v>423</v>
      </c>
      <c r="D575" t="s">
        <v>423</v>
      </c>
      <c r="L575">
        <v>-580.10212657381999</v>
      </c>
      <c r="M575" s="106">
        <v>0</v>
      </c>
      <c r="N575">
        <f t="shared" si="78"/>
        <v>1998</v>
      </c>
      <c r="O575" t="str">
        <f t="shared" si="77"/>
        <v>Truncated Power Law</v>
      </c>
    </row>
    <row r="576" spans="1:15">
      <c r="A576" t="s">
        <v>449</v>
      </c>
      <c r="B576" t="s">
        <v>649</v>
      </c>
      <c r="C576" t="s">
        <v>424</v>
      </c>
      <c r="D576" t="s">
        <v>424</v>
      </c>
      <c r="L576">
        <v>-610.357761918797</v>
      </c>
      <c r="M576" s="106">
        <v>0</v>
      </c>
      <c r="N576">
        <f t="shared" si="78"/>
        <v>1999</v>
      </c>
      <c r="O576" t="str">
        <f t="shared" si="77"/>
        <v>Truncated Power Law</v>
      </c>
    </row>
    <row r="577" spans="1:15">
      <c r="A577" t="s">
        <v>450</v>
      </c>
      <c r="B577" t="s">
        <v>650</v>
      </c>
      <c r="C577" t="s">
        <v>425</v>
      </c>
      <c r="D577" t="s">
        <v>425</v>
      </c>
      <c r="L577">
        <v>-640.10568437467805</v>
      </c>
      <c r="M577" s="106">
        <v>0</v>
      </c>
      <c r="N577">
        <f t="shared" si="78"/>
        <v>2000</v>
      </c>
      <c r="O577" t="str">
        <f t="shared" si="77"/>
        <v>Truncated Power Law</v>
      </c>
    </row>
    <row r="578" spans="1:15">
      <c r="A578" t="s">
        <v>451</v>
      </c>
      <c r="B578" t="s">
        <v>651</v>
      </c>
      <c r="C578" t="s">
        <v>426</v>
      </c>
      <c r="D578" t="s">
        <v>426</v>
      </c>
      <c r="L578">
        <v>-672.72381491488795</v>
      </c>
      <c r="M578" s="106">
        <v>0</v>
      </c>
      <c r="N578">
        <f t="shared" si="78"/>
        <v>2001</v>
      </c>
      <c r="O578" t="str">
        <f t="shared" si="77"/>
        <v>Truncated Power Law</v>
      </c>
    </row>
    <row r="579" spans="1:15">
      <c r="A579" t="s">
        <v>452</v>
      </c>
      <c r="B579" t="s">
        <v>652</v>
      </c>
      <c r="C579" t="s">
        <v>427</v>
      </c>
      <c r="D579" t="s">
        <v>427</v>
      </c>
      <c r="L579">
        <v>-703.92332827973496</v>
      </c>
      <c r="M579" s="106">
        <v>0</v>
      </c>
      <c r="N579">
        <f t="shared" si="78"/>
        <v>2002</v>
      </c>
      <c r="O579" t="str">
        <f t="shared" si="77"/>
        <v>Truncated Power Law</v>
      </c>
    </row>
    <row r="580" spans="1:15">
      <c r="A580" t="s">
        <v>453</v>
      </c>
      <c r="B580" t="s">
        <v>653</v>
      </c>
      <c r="C580" t="s">
        <v>428</v>
      </c>
      <c r="D580" t="s">
        <v>428</v>
      </c>
      <c r="L580">
        <v>-732.51171807382195</v>
      </c>
      <c r="M580" s="106">
        <v>0</v>
      </c>
      <c r="N580">
        <f t="shared" si="78"/>
        <v>2003</v>
      </c>
      <c r="O580" t="str">
        <f t="shared" si="77"/>
        <v>Truncated Power Law</v>
      </c>
    </row>
    <row r="581" spans="1:15">
      <c r="A581" t="s">
        <v>454</v>
      </c>
      <c r="B581" t="s">
        <v>654</v>
      </c>
      <c r="C581" t="s">
        <v>474</v>
      </c>
      <c r="D581" t="s">
        <v>474</v>
      </c>
      <c r="L581">
        <v>-762.26719474863705</v>
      </c>
      <c r="M581" s="106">
        <v>0</v>
      </c>
      <c r="N581">
        <f t="shared" si="78"/>
        <v>2004</v>
      </c>
      <c r="O581" t="str">
        <f t="shared" si="77"/>
        <v>Truncated Power Law</v>
      </c>
    </row>
    <row r="582" spans="1:15">
      <c r="A582" t="s">
        <v>455</v>
      </c>
      <c r="B582" t="s">
        <v>655</v>
      </c>
      <c r="C582" t="s">
        <v>475</v>
      </c>
      <c r="D582" t="s">
        <v>475</v>
      </c>
      <c r="L582">
        <v>-784.50116065561599</v>
      </c>
      <c r="M582" s="106">
        <v>0</v>
      </c>
      <c r="N582">
        <f t="shared" si="78"/>
        <v>2005</v>
      </c>
      <c r="O582" t="str">
        <f t="shared" si="77"/>
        <v>Truncated Power Law</v>
      </c>
    </row>
    <row r="583" spans="1:15">
      <c r="A583" t="s">
        <v>456</v>
      </c>
      <c r="B583" t="s">
        <v>656</v>
      </c>
      <c r="C583" t="s">
        <v>476</v>
      </c>
      <c r="D583" t="s">
        <v>476</v>
      </c>
      <c r="L583">
        <v>-754.47194281981797</v>
      </c>
      <c r="M583" s="106">
        <v>0</v>
      </c>
      <c r="N583">
        <f t="shared" si="78"/>
        <v>2006</v>
      </c>
      <c r="O583" t="str">
        <f t="shared" si="77"/>
        <v>Truncated Power Law</v>
      </c>
    </row>
    <row r="584" spans="1:15">
      <c r="A584" t="s">
        <v>457</v>
      </c>
      <c r="B584" t="s">
        <v>657</v>
      </c>
      <c r="C584" t="s">
        <v>477</v>
      </c>
      <c r="D584" t="s">
        <v>477</v>
      </c>
      <c r="L584">
        <v>-767.98026546329095</v>
      </c>
      <c r="M584" s="106">
        <v>0</v>
      </c>
      <c r="N584">
        <f t="shared" si="78"/>
        <v>2007</v>
      </c>
      <c r="O584" t="str">
        <f t="shared" si="77"/>
        <v>Truncated Power Law</v>
      </c>
    </row>
    <row r="585" spans="1:15">
      <c r="A585" t="s">
        <v>458</v>
      </c>
      <c r="B585" t="s">
        <v>658</v>
      </c>
      <c r="C585" t="s">
        <v>478</v>
      </c>
      <c r="D585" t="s">
        <v>478</v>
      </c>
      <c r="L585">
        <v>-714.55956018239601</v>
      </c>
      <c r="M585">
        <v>0</v>
      </c>
      <c r="N585">
        <f t="shared" si="78"/>
        <v>2008</v>
      </c>
      <c r="O585" t="str">
        <f t="shared" si="77"/>
        <v>Truncated Power Law</v>
      </c>
    </row>
    <row r="586" spans="1:15">
      <c r="A586" t="s">
        <v>459</v>
      </c>
      <c r="B586" t="s">
        <v>659</v>
      </c>
      <c r="C586" t="s">
        <v>479</v>
      </c>
      <c r="D586" t="s">
        <v>479</v>
      </c>
      <c r="L586">
        <v>-631.48964828908902</v>
      </c>
      <c r="M586" s="106">
        <v>0</v>
      </c>
      <c r="N586">
        <f t="shared" si="78"/>
        <v>2009</v>
      </c>
      <c r="O586" t="str">
        <f t="shared" si="77"/>
        <v>Truncated Power Law</v>
      </c>
    </row>
    <row r="587" spans="1:15">
      <c r="A587" t="s">
        <v>460</v>
      </c>
      <c r="B587" t="s">
        <v>660</v>
      </c>
      <c r="C587" t="s">
        <v>480</v>
      </c>
      <c r="D587" t="s">
        <v>480</v>
      </c>
      <c r="L587">
        <v>-519.04735883722003</v>
      </c>
      <c r="M587">
        <v>0</v>
      </c>
      <c r="N587">
        <f t="shared" si="78"/>
        <v>2010</v>
      </c>
      <c r="O587" t="str">
        <f t="shared" si="77"/>
        <v>Truncated Power Law</v>
      </c>
    </row>
    <row r="588" spans="1:15">
      <c r="A588" t="s">
        <v>461</v>
      </c>
      <c r="B588" t="s">
        <v>661</v>
      </c>
      <c r="C588" t="s">
        <v>481</v>
      </c>
      <c r="D588" t="s">
        <v>481</v>
      </c>
      <c r="L588">
        <v>-428.58564782854802</v>
      </c>
      <c r="M588">
        <v>0</v>
      </c>
      <c r="N588">
        <f t="shared" si="78"/>
        <v>2011</v>
      </c>
      <c r="O588" t="str">
        <f t="shared" si="77"/>
        <v>Truncated Power Law</v>
      </c>
    </row>
    <row r="589" spans="1:15">
      <c r="A589" t="s">
        <v>462</v>
      </c>
      <c r="B589" t="s">
        <v>662</v>
      </c>
      <c r="C589" t="s">
        <v>482</v>
      </c>
      <c r="D589" t="s">
        <v>482</v>
      </c>
      <c r="L589">
        <v>-427.112266227509</v>
      </c>
      <c r="M589" s="106">
        <v>0</v>
      </c>
      <c r="N589">
        <f t="shared" si="78"/>
        <v>2012</v>
      </c>
      <c r="O589" t="str">
        <f t="shared" si="77"/>
        <v>Truncated Power Law</v>
      </c>
    </row>
    <row r="590" spans="1:15">
      <c r="A590" t="s">
        <v>463</v>
      </c>
      <c r="B590" t="s">
        <v>663</v>
      </c>
      <c r="C590" t="s">
        <v>483</v>
      </c>
      <c r="D590" t="s">
        <v>483</v>
      </c>
      <c r="L590">
        <v>-417.28290778526298</v>
      </c>
      <c r="M590" s="106">
        <v>0</v>
      </c>
      <c r="N590">
        <f t="shared" si="78"/>
        <v>2013</v>
      </c>
      <c r="O590" t="str">
        <f t="shared" si="77"/>
        <v>Truncated Power Law</v>
      </c>
    </row>
    <row r="591" spans="1:15">
      <c r="A591" t="s">
        <v>464</v>
      </c>
      <c r="B591" t="s">
        <v>664</v>
      </c>
      <c r="C591" t="s">
        <v>484</v>
      </c>
      <c r="D591" t="s">
        <v>484</v>
      </c>
      <c r="L591">
        <v>-419.25948214080302</v>
      </c>
      <c r="M591" s="106">
        <v>0</v>
      </c>
      <c r="N591">
        <f t="shared" si="78"/>
        <v>2014</v>
      </c>
      <c r="O591" t="str">
        <f t="shared" si="77"/>
        <v>Truncated Power Law</v>
      </c>
    </row>
    <row r="592" spans="1:15">
      <c r="A592" t="s">
        <v>465</v>
      </c>
      <c r="B592" t="s">
        <v>665</v>
      </c>
      <c r="C592" t="s">
        <v>485</v>
      </c>
      <c r="D592" t="s">
        <v>485</v>
      </c>
      <c r="L592">
        <v>-419.742713176135</v>
      </c>
      <c r="M592" s="106">
        <v>0</v>
      </c>
      <c r="N592">
        <f t="shared" si="78"/>
        <v>2015</v>
      </c>
      <c r="O592" t="str">
        <f t="shared" si="77"/>
        <v>Truncated Power Law</v>
      </c>
    </row>
    <row r="593" spans="1:15">
      <c r="A593" t="s">
        <v>466</v>
      </c>
      <c r="B593" t="s">
        <v>666</v>
      </c>
      <c r="C593" t="s">
        <v>486</v>
      </c>
      <c r="D593" t="s">
        <v>486</v>
      </c>
      <c r="L593">
        <v>-400.669468250774</v>
      </c>
      <c r="M593" s="106">
        <v>0</v>
      </c>
      <c r="N593">
        <f t="shared" si="78"/>
        <v>2016</v>
      </c>
      <c r="O593" t="str">
        <f t="shared" si="77"/>
        <v>Truncated Power Law</v>
      </c>
    </row>
    <row r="594" spans="1:15">
      <c r="A594" t="s">
        <v>467</v>
      </c>
      <c r="B594" t="s">
        <v>667</v>
      </c>
      <c r="C594" t="s">
        <v>487</v>
      </c>
      <c r="D594" t="s">
        <v>487</v>
      </c>
      <c r="L594">
        <v>-394.338920233115</v>
      </c>
      <c r="M594" s="106">
        <v>0</v>
      </c>
      <c r="N594">
        <f t="shared" si="78"/>
        <v>2017</v>
      </c>
      <c r="O594" t="str">
        <f t="shared" si="77"/>
        <v>Truncated Power Law</v>
      </c>
    </row>
    <row r="595" spans="1:15">
      <c r="A595" t="s">
        <v>468</v>
      </c>
      <c r="B595" t="s">
        <v>668</v>
      </c>
      <c r="C595" t="s">
        <v>488</v>
      </c>
      <c r="D595" t="s">
        <v>488</v>
      </c>
      <c r="L595">
        <v>-398.09806349058402</v>
      </c>
      <c r="M595" s="106">
        <v>0</v>
      </c>
      <c r="N595">
        <f t="shared" si="78"/>
        <v>2018</v>
      </c>
      <c r="O595" t="str">
        <f t="shared" si="77"/>
        <v>Truncated Power Law</v>
      </c>
    </row>
    <row r="596" spans="1:15">
      <c r="A596" t="s">
        <v>469</v>
      </c>
      <c r="B596" t="s">
        <v>669</v>
      </c>
      <c r="C596" t="s">
        <v>489</v>
      </c>
      <c r="D596" t="s">
        <v>489</v>
      </c>
      <c r="L596">
        <v>-402.53071730704301</v>
      </c>
      <c r="M596" s="106">
        <v>0</v>
      </c>
      <c r="N596">
        <f t="shared" si="78"/>
        <v>2019</v>
      </c>
      <c r="O596" t="str">
        <f t="shared" si="77"/>
        <v>Truncated Power Law</v>
      </c>
    </row>
    <row r="597" spans="1:15">
      <c r="A597" t="s">
        <v>470</v>
      </c>
      <c r="B597" t="s">
        <v>670</v>
      </c>
      <c r="C597" t="s">
        <v>490</v>
      </c>
      <c r="D597" t="s">
        <v>490</v>
      </c>
      <c r="L597">
        <v>-398.32986047655601</v>
      </c>
      <c r="M597" s="106">
        <v>0</v>
      </c>
      <c r="N597">
        <f t="shared" si="78"/>
        <v>2020</v>
      </c>
      <c r="O597" t="str">
        <f t="shared" si="77"/>
        <v>Truncated Power Law</v>
      </c>
    </row>
    <row r="598" spans="1:15">
      <c r="A598" t="s">
        <v>471</v>
      </c>
      <c r="B598" t="s">
        <v>671</v>
      </c>
      <c r="C598" t="s">
        <v>491</v>
      </c>
      <c r="D598" t="s">
        <v>491</v>
      </c>
      <c r="L598">
        <v>-392.81305946097802</v>
      </c>
      <c r="M598" s="106">
        <v>0</v>
      </c>
      <c r="N598">
        <f t="shared" si="78"/>
        <v>2021</v>
      </c>
      <c r="O598" t="str">
        <f t="shared" si="77"/>
        <v>Truncated Power Law</v>
      </c>
    </row>
    <row r="599" spans="1:15">
      <c r="A599" t="s">
        <v>472</v>
      </c>
      <c r="B599" t="s">
        <v>672</v>
      </c>
      <c r="C599" t="s">
        <v>492</v>
      </c>
      <c r="D599" t="s">
        <v>492</v>
      </c>
      <c r="L599">
        <v>-387.07194586939602</v>
      </c>
      <c r="M599" s="106">
        <v>0</v>
      </c>
      <c r="N599">
        <f t="shared" si="78"/>
        <v>2022</v>
      </c>
      <c r="O599" t="str">
        <f t="shared" si="77"/>
        <v>Truncated Power Law</v>
      </c>
    </row>
    <row r="600" spans="1:15">
      <c r="A600" t="s">
        <v>473</v>
      </c>
      <c r="B600" t="s">
        <v>673</v>
      </c>
      <c r="C600" t="s">
        <v>493</v>
      </c>
      <c r="D600" t="s">
        <v>493</v>
      </c>
      <c r="L600">
        <v>-387.710625540487</v>
      </c>
      <c r="M600" s="118">
        <v>0</v>
      </c>
      <c r="N600">
        <f t="shared" si="78"/>
        <v>2023</v>
      </c>
      <c r="O600" t="str">
        <f t="shared" si="77"/>
        <v>Truncated Power Law</v>
      </c>
    </row>
    <row r="609" spans="1:23">
      <c r="P609" s="116" t="s">
        <v>738</v>
      </c>
      <c r="R609" s="116"/>
      <c r="S609" s="116"/>
      <c r="W609" s="116"/>
    </row>
    <row r="610" spans="1:23">
      <c r="A610" t="s">
        <v>738</v>
      </c>
      <c r="P610" s="116" t="s">
        <v>741</v>
      </c>
      <c r="R610" s="116"/>
      <c r="S610" s="116"/>
      <c r="W610" s="116"/>
    </row>
    <row r="611" spans="1:23">
      <c r="A611" t="s">
        <v>741</v>
      </c>
      <c r="P611" s="116" t="s">
        <v>674</v>
      </c>
      <c r="R611" s="116"/>
      <c r="S611" s="116"/>
      <c r="W611" s="116"/>
    </row>
    <row r="612" spans="1:23">
      <c r="A612" t="s">
        <v>674</v>
      </c>
      <c r="P612" s="116" t="s">
        <v>759</v>
      </c>
      <c r="R612" s="116"/>
      <c r="S612" s="116"/>
      <c r="W612" s="116"/>
    </row>
    <row r="613" spans="1:23" ht="17">
      <c r="A613" t="s">
        <v>429</v>
      </c>
      <c r="B613" t="s">
        <v>629</v>
      </c>
      <c r="C613" t="s">
        <v>404</v>
      </c>
      <c r="D613" t="s">
        <v>539</v>
      </c>
      <c r="L613" s="105">
        <v>2.5026438685480099</v>
      </c>
      <c r="M613">
        <v>1.23269513493368E-2</v>
      </c>
      <c r="N613">
        <v>1979</v>
      </c>
      <c r="O613" t="str">
        <f>IF(AND(L613&lt;0,M613&lt;0.05), "Log normal","Power Law")</f>
        <v>Power Law</v>
      </c>
      <c r="P613" s="117">
        <v>5.9955935648611201</v>
      </c>
      <c r="R613" s="116"/>
      <c r="S613" s="116"/>
      <c r="W613" s="117"/>
    </row>
    <row r="614" spans="1:23" ht="17">
      <c r="A614" t="s">
        <v>430</v>
      </c>
      <c r="B614" t="s">
        <v>630</v>
      </c>
      <c r="C614" t="s">
        <v>405</v>
      </c>
      <c r="D614" t="s">
        <v>540</v>
      </c>
      <c r="L614" s="105">
        <v>3.3755750759268999</v>
      </c>
      <c r="M614">
        <v>7.3661591420386596E-4</v>
      </c>
      <c r="N614">
        <f>N613+1</f>
        <v>1980</v>
      </c>
      <c r="O614" t="str">
        <f t="shared" ref="O614:O657" si="79">IF(AND(L614&lt;0,M614&lt;0.05), "Log normal","Power Law")</f>
        <v>Power Law</v>
      </c>
      <c r="P614" s="117">
        <v>7.6684893133805998</v>
      </c>
      <c r="R614" s="116"/>
      <c r="S614" s="116"/>
      <c r="W614" s="117"/>
    </row>
    <row r="615" spans="1:23" ht="17">
      <c r="A615" t="s">
        <v>431</v>
      </c>
      <c r="B615" t="s">
        <v>631</v>
      </c>
      <c r="C615" t="s">
        <v>406</v>
      </c>
      <c r="D615" t="s">
        <v>541</v>
      </c>
      <c r="L615" s="105">
        <v>3.3261415769896501</v>
      </c>
      <c r="M615" s="106">
        <v>8.8057189462237696E-4</v>
      </c>
      <c r="N615">
        <f t="shared" ref="N615:N657" si="80">N614+1</f>
        <v>1981</v>
      </c>
      <c r="O615" t="str">
        <f t="shared" si="79"/>
        <v>Power Law</v>
      </c>
      <c r="P615" s="117">
        <v>10.5338791700743</v>
      </c>
      <c r="R615" s="116"/>
      <c r="S615" s="116"/>
      <c r="W615" s="117"/>
    </row>
    <row r="616" spans="1:23" ht="17">
      <c r="A616" t="s">
        <v>432</v>
      </c>
      <c r="B616" t="s">
        <v>632</v>
      </c>
      <c r="C616" t="s">
        <v>407</v>
      </c>
      <c r="D616" t="s">
        <v>542</v>
      </c>
      <c r="L616" s="105">
        <v>4.0015849215456303</v>
      </c>
      <c r="M616" s="106">
        <v>6.2919604902694502E-5</v>
      </c>
      <c r="N616">
        <f t="shared" si="80"/>
        <v>1982</v>
      </c>
      <c r="O616" t="str">
        <f t="shared" si="79"/>
        <v>Power Law</v>
      </c>
      <c r="P616" s="117">
        <v>7.1886780936499797</v>
      </c>
      <c r="R616" s="116"/>
      <c r="S616" s="116"/>
      <c r="W616" s="117"/>
    </row>
    <row r="617" spans="1:23" ht="17">
      <c r="A617" t="s">
        <v>433</v>
      </c>
      <c r="B617" t="s">
        <v>633</v>
      </c>
      <c r="C617" t="s">
        <v>408</v>
      </c>
      <c r="D617" t="s">
        <v>543</v>
      </c>
      <c r="L617" s="105">
        <v>0.41888526262081099</v>
      </c>
      <c r="M617" s="106">
        <v>0.67529998810004099</v>
      </c>
      <c r="N617">
        <f t="shared" si="80"/>
        <v>1983</v>
      </c>
      <c r="O617" t="str">
        <f t="shared" si="79"/>
        <v>Power Law</v>
      </c>
      <c r="P617" s="117">
        <v>9.0531675128026006</v>
      </c>
      <c r="R617" s="116"/>
      <c r="S617" s="116"/>
      <c r="W617" s="117"/>
    </row>
    <row r="618" spans="1:23" ht="17">
      <c r="A618" t="s">
        <v>434</v>
      </c>
      <c r="B618" t="s">
        <v>634</v>
      </c>
      <c r="C618" t="s">
        <v>409</v>
      </c>
      <c r="D618" t="s">
        <v>544</v>
      </c>
      <c r="L618" s="105">
        <v>2.2921915504777601</v>
      </c>
      <c r="M618">
        <v>2.18945923153059E-2</v>
      </c>
      <c r="N618">
        <f t="shared" si="80"/>
        <v>1984</v>
      </c>
      <c r="O618" t="str">
        <f t="shared" si="79"/>
        <v>Power Law</v>
      </c>
      <c r="P618" s="117">
        <v>7.6763117438724402</v>
      </c>
      <c r="R618" s="116"/>
      <c r="S618" s="116"/>
      <c r="W618" s="117"/>
    </row>
    <row r="619" spans="1:23" ht="17">
      <c r="A619" t="s">
        <v>435</v>
      </c>
      <c r="B619" t="s">
        <v>635</v>
      </c>
      <c r="C619" t="s">
        <v>410</v>
      </c>
      <c r="D619" t="s">
        <v>545</v>
      </c>
      <c r="L619" s="105">
        <v>3.6163245219324298</v>
      </c>
      <c r="M619">
        <v>2.9881572043691902E-4</v>
      </c>
      <c r="N619">
        <f t="shared" si="80"/>
        <v>1985</v>
      </c>
      <c r="O619" t="str">
        <f t="shared" si="79"/>
        <v>Power Law</v>
      </c>
      <c r="P619" s="117">
        <v>7.0904287385616502</v>
      </c>
      <c r="R619" s="116"/>
      <c r="S619" s="116"/>
      <c r="W619" s="117"/>
    </row>
    <row r="620" spans="1:23" ht="17">
      <c r="A620" t="s">
        <v>436</v>
      </c>
      <c r="B620" t="s">
        <v>636</v>
      </c>
      <c r="C620" t="s">
        <v>411</v>
      </c>
      <c r="D620" t="s">
        <v>546</v>
      </c>
      <c r="L620" s="105">
        <v>6.1818979539344801</v>
      </c>
      <c r="M620" s="106">
        <v>6.3335464205454002E-10</v>
      </c>
      <c r="N620">
        <f t="shared" si="80"/>
        <v>1986</v>
      </c>
      <c r="O620" t="str">
        <f t="shared" si="79"/>
        <v>Power Law</v>
      </c>
      <c r="P620" s="117">
        <v>6.9557014372359101</v>
      </c>
      <c r="R620" s="116"/>
      <c r="S620" s="116"/>
      <c r="W620" s="117"/>
    </row>
    <row r="621" spans="1:23" ht="17">
      <c r="A621" t="s">
        <v>437</v>
      </c>
      <c r="B621" t="s">
        <v>637</v>
      </c>
      <c r="C621" t="s">
        <v>412</v>
      </c>
      <c r="D621" t="s">
        <v>547</v>
      </c>
      <c r="L621" s="105">
        <v>7.7382891404949499</v>
      </c>
      <c r="M621" s="106">
        <v>1.00763489265452E-14</v>
      </c>
      <c r="N621">
        <f t="shared" si="80"/>
        <v>1987</v>
      </c>
      <c r="O621" t="str">
        <f t="shared" si="79"/>
        <v>Power Law</v>
      </c>
      <c r="P621" s="117">
        <v>6.4416631819130403</v>
      </c>
      <c r="R621" s="116"/>
      <c r="S621" s="116"/>
      <c r="W621" s="117"/>
    </row>
    <row r="622" spans="1:23" ht="17">
      <c r="A622" t="s">
        <v>438</v>
      </c>
      <c r="B622" t="s">
        <v>638</v>
      </c>
      <c r="C622" t="s">
        <v>413</v>
      </c>
      <c r="D622" t="s">
        <v>548</v>
      </c>
      <c r="L622" s="105">
        <v>8.4320485176602205</v>
      </c>
      <c r="M622" s="106">
        <v>3.3966609281274703E-17</v>
      </c>
      <c r="N622">
        <f t="shared" si="80"/>
        <v>1988</v>
      </c>
      <c r="O622" t="str">
        <f t="shared" si="79"/>
        <v>Power Law</v>
      </c>
      <c r="P622" s="117">
        <v>6.7573710632622301</v>
      </c>
      <c r="R622" s="116"/>
      <c r="S622" s="116"/>
      <c r="W622" s="117"/>
    </row>
    <row r="623" spans="1:23" ht="17">
      <c r="A623" t="s">
        <v>439</v>
      </c>
      <c r="B623" t="s">
        <v>639</v>
      </c>
      <c r="C623" t="s">
        <v>414</v>
      </c>
      <c r="D623" t="s">
        <v>549</v>
      </c>
      <c r="L623" s="105">
        <v>9.0326367096891005</v>
      </c>
      <c r="M623" s="106">
        <v>1.67584271322345E-19</v>
      </c>
      <c r="N623">
        <f t="shared" si="80"/>
        <v>1989</v>
      </c>
      <c r="O623" t="str">
        <f t="shared" si="79"/>
        <v>Power Law</v>
      </c>
      <c r="P623" s="117">
        <v>6.68769062013381</v>
      </c>
      <c r="R623" s="116"/>
      <c r="S623" s="116"/>
      <c r="W623" s="117"/>
    </row>
    <row r="624" spans="1:23" ht="17">
      <c r="A624" t="s">
        <v>440</v>
      </c>
      <c r="B624" t="s">
        <v>640</v>
      </c>
      <c r="C624" t="s">
        <v>415</v>
      </c>
      <c r="D624" t="s">
        <v>550</v>
      </c>
      <c r="L624" s="105">
        <v>9.6196595076422398</v>
      </c>
      <c r="M624" s="106">
        <v>6.6049435405433296E-22</v>
      </c>
      <c r="N624">
        <f t="shared" si="80"/>
        <v>1990</v>
      </c>
      <c r="O624" t="str">
        <f t="shared" si="79"/>
        <v>Power Law</v>
      </c>
      <c r="P624" s="117">
        <v>6.63962554595836</v>
      </c>
      <c r="R624" s="116"/>
      <c r="S624" s="116"/>
      <c r="W624" s="117"/>
    </row>
    <row r="625" spans="1:23" ht="17">
      <c r="A625" t="s">
        <v>441</v>
      </c>
      <c r="B625" t="s">
        <v>641</v>
      </c>
      <c r="C625" t="s">
        <v>416</v>
      </c>
      <c r="D625" t="s">
        <v>551</v>
      </c>
      <c r="L625" s="105">
        <v>10.195900597390899</v>
      </c>
      <c r="M625" s="106">
        <v>2.0681867917718799E-24</v>
      </c>
      <c r="N625">
        <f t="shared" si="80"/>
        <v>1991</v>
      </c>
      <c r="O625" t="str">
        <f t="shared" si="79"/>
        <v>Power Law</v>
      </c>
      <c r="P625" s="117">
        <v>6.5296011259110003</v>
      </c>
      <c r="R625" s="116"/>
      <c r="S625" s="116"/>
      <c r="W625" s="117"/>
    </row>
    <row r="626" spans="1:23" ht="17">
      <c r="A626" t="s">
        <v>442</v>
      </c>
      <c r="B626" t="s">
        <v>642</v>
      </c>
      <c r="C626" t="s">
        <v>417</v>
      </c>
      <c r="D626" t="s">
        <v>552</v>
      </c>
      <c r="L626" s="105">
        <v>10.410920495134301</v>
      </c>
      <c r="M626" s="106">
        <v>2.21073585236859E-25</v>
      </c>
      <c r="N626">
        <f t="shared" si="80"/>
        <v>1992</v>
      </c>
      <c r="O626" t="str">
        <f t="shared" si="79"/>
        <v>Power Law</v>
      </c>
      <c r="P626" s="117">
        <v>6.47919177957976</v>
      </c>
      <c r="R626" s="116"/>
      <c r="S626" s="116"/>
      <c r="W626" s="117"/>
    </row>
    <row r="627" spans="1:23" ht="17">
      <c r="A627" t="s">
        <v>443</v>
      </c>
      <c r="B627" t="s">
        <v>643</v>
      </c>
      <c r="C627" t="s">
        <v>418</v>
      </c>
      <c r="D627" t="s">
        <v>553</v>
      </c>
      <c r="L627" s="105">
        <v>11.213611166176999</v>
      </c>
      <c r="M627" s="106">
        <v>3.4963164302748101E-29</v>
      </c>
      <c r="N627">
        <f t="shared" si="80"/>
        <v>1993</v>
      </c>
      <c r="O627" t="str">
        <f t="shared" si="79"/>
        <v>Power Law</v>
      </c>
      <c r="P627" s="117">
        <v>6.3194644597539904</v>
      </c>
      <c r="R627" s="116"/>
      <c r="S627" s="116"/>
      <c r="W627" s="117"/>
    </row>
    <row r="628" spans="1:23" ht="17">
      <c r="A628" t="s">
        <v>444</v>
      </c>
      <c r="B628" t="s">
        <v>644</v>
      </c>
      <c r="C628" t="s">
        <v>419</v>
      </c>
      <c r="D628" t="s">
        <v>554</v>
      </c>
      <c r="L628" s="105">
        <v>12.0357881466823</v>
      </c>
      <c r="M628" s="106">
        <v>2.3042288442888901E-33</v>
      </c>
      <c r="N628">
        <f t="shared" si="80"/>
        <v>1994</v>
      </c>
      <c r="O628" t="str">
        <f t="shared" si="79"/>
        <v>Power Law</v>
      </c>
      <c r="P628" s="117">
        <v>6.1886174976760797</v>
      </c>
      <c r="R628" s="116"/>
      <c r="S628" s="116"/>
      <c r="W628" s="117"/>
    </row>
    <row r="629" spans="1:23" ht="17">
      <c r="A629" t="s">
        <v>445</v>
      </c>
      <c r="B629" t="s">
        <v>645</v>
      </c>
      <c r="C629" t="s">
        <v>420</v>
      </c>
      <c r="D629" t="s">
        <v>555</v>
      </c>
      <c r="L629" s="105">
        <v>12.992100234819899</v>
      </c>
      <c r="M629" s="106">
        <v>1.35652645148798E-38</v>
      </c>
      <c r="N629">
        <f t="shared" si="80"/>
        <v>1995</v>
      </c>
      <c r="O629" t="str">
        <f t="shared" si="79"/>
        <v>Power Law</v>
      </c>
      <c r="P629" s="117">
        <v>5.9462320017144101</v>
      </c>
      <c r="R629" s="116"/>
      <c r="S629" s="116"/>
      <c r="W629" s="117"/>
    </row>
    <row r="630" spans="1:23" ht="17">
      <c r="A630" t="s">
        <v>446</v>
      </c>
      <c r="B630" t="s">
        <v>646</v>
      </c>
      <c r="C630" t="s">
        <v>421</v>
      </c>
      <c r="D630" t="s">
        <v>556</v>
      </c>
      <c r="L630" s="105">
        <v>14.3702385244344</v>
      </c>
      <c r="M630" s="106">
        <v>7.9556776129023003E-47</v>
      </c>
      <c r="N630">
        <f t="shared" si="80"/>
        <v>1996</v>
      </c>
      <c r="O630" t="str">
        <f t="shared" si="79"/>
        <v>Power Law</v>
      </c>
      <c r="P630" s="117">
        <v>5.7191297337057003</v>
      </c>
      <c r="R630" s="116"/>
      <c r="S630" s="116"/>
      <c r="W630" s="117"/>
    </row>
    <row r="631" spans="1:23" ht="17">
      <c r="A631" t="s">
        <v>447</v>
      </c>
      <c r="B631" t="s">
        <v>647</v>
      </c>
      <c r="C631" t="s">
        <v>422</v>
      </c>
      <c r="D631" t="s">
        <v>557</v>
      </c>
      <c r="L631" s="105">
        <v>15.3562819517417</v>
      </c>
      <c r="M631" s="106">
        <v>3.2149110364783101E-53</v>
      </c>
      <c r="N631">
        <f t="shared" si="80"/>
        <v>1997</v>
      </c>
      <c r="O631" t="str">
        <f t="shared" si="79"/>
        <v>Power Law</v>
      </c>
      <c r="P631" s="117">
        <v>5.7002394855179901</v>
      </c>
      <c r="R631" s="116"/>
      <c r="S631" s="116"/>
      <c r="W631" s="117"/>
    </row>
    <row r="632" spans="1:23" ht="17">
      <c r="A632" t="s">
        <v>448</v>
      </c>
      <c r="B632" t="s">
        <v>648</v>
      </c>
      <c r="C632" t="s">
        <v>423</v>
      </c>
      <c r="D632" t="s">
        <v>558</v>
      </c>
      <c r="L632" s="105">
        <v>15.501257033355699</v>
      </c>
      <c r="M632" s="106">
        <v>3.4017109359858898E-54</v>
      </c>
      <c r="N632">
        <f t="shared" si="80"/>
        <v>1998</v>
      </c>
      <c r="O632" t="str">
        <f t="shared" si="79"/>
        <v>Power Law</v>
      </c>
      <c r="P632" s="117">
        <v>5.7256881860090401</v>
      </c>
      <c r="R632" s="116"/>
      <c r="S632" s="116"/>
      <c r="W632" s="117"/>
    </row>
    <row r="633" spans="1:23" ht="17">
      <c r="A633" t="s">
        <v>449</v>
      </c>
      <c r="B633" t="s">
        <v>649</v>
      </c>
      <c r="C633" t="s">
        <v>424</v>
      </c>
      <c r="D633" t="s">
        <v>559</v>
      </c>
      <c r="L633" s="105">
        <v>13.816032334529501</v>
      </c>
      <c r="M633" s="106">
        <v>2.0400846775470899E-43</v>
      </c>
      <c r="N633">
        <f t="shared" si="80"/>
        <v>1999</v>
      </c>
      <c r="O633" t="str">
        <f t="shared" si="79"/>
        <v>Power Law</v>
      </c>
      <c r="P633" s="117">
        <v>5.4750385872378802</v>
      </c>
      <c r="R633" s="116"/>
      <c r="S633" s="116"/>
      <c r="W633" s="117"/>
    </row>
    <row r="634" spans="1:23" ht="17">
      <c r="A634" t="s">
        <v>450</v>
      </c>
      <c r="B634" t="s">
        <v>650</v>
      </c>
      <c r="C634" t="s">
        <v>425</v>
      </c>
      <c r="D634" t="s">
        <v>560</v>
      </c>
      <c r="L634" s="105">
        <v>13.9951865505738</v>
      </c>
      <c r="M634" s="106">
        <v>1.66791446941715E-44</v>
      </c>
      <c r="N634">
        <f t="shared" si="80"/>
        <v>2000</v>
      </c>
      <c r="O634" t="str">
        <f t="shared" si="79"/>
        <v>Power Law</v>
      </c>
      <c r="P634" s="117">
        <v>5.5587974972081096</v>
      </c>
      <c r="R634" s="116"/>
      <c r="S634" s="116"/>
      <c r="W634" s="117"/>
    </row>
    <row r="635" spans="1:23" ht="17">
      <c r="A635" t="s">
        <v>451</v>
      </c>
      <c r="B635" t="s">
        <v>651</v>
      </c>
      <c r="C635" t="s">
        <v>426</v>
      </c>
      <c r="D635" t="s">
        <v>561</v>
      </c>
      <c r="L635" s="105">
        <v>14.3139804249058</v>
      </c>
      <c r="M635" s="106">
        <v>1.7896962460355401E-46</v>
      </c>
      <c r="N635">
        <f t="shared" si="80"/>
        <v>2001</v>
      </c>
      <c r="O635" t="str">
        <f t="shared" si="79"/>
        <v>Power Law</v>
      </c>
      <c r="P635" s="117">
        <v>5.6425309600476101</v>
      </c>
      <c r="R635" s="116"/>
      <c r="S635" s="116"/>
      <c r="W635" s="117"/>
    </row>
    <row r="636" spans="1:23" ht="17">
      <c r="A636" t="s">
        <v>452</v>
      </c>
      <c r="B636" t="s">
        <v>652</v>
      </c>
      <c r="C636" t="s">
        <v>427</v>
      </c>
      <c r="D636" t="s">
        <v>562</v>
      </c>
      <c r="L636" s="105">
        <v>14.5053928431527</v>
      </c>
      <c r="M636" s="106">
        <v>1.11994461532375E-47</v>
      </c>
      <c r="N636">
        <f t="shared" si="80"/>
        <v>2002</v>
      </c>
      <c r="O636" t="str">
        <f t="shared" si="79"/>
        <v>Power Law</v>
      </c>
      <c r="P636" s="117">
        <v>5.7158401232180198</v>
      </c>
      <c r="R636" s="116"/>
      <c r="S636" s="116"/>
      <c r="W636" s="117"/>
    </row>
    <row r="637" spans="1:23" ht="17">
      <c r="A637" t="s">
        <v>453</v>
      </c>
      <c r="B637" t="s">
        <v>653</v>
      </c>
      <c r="C637" t="s">
        <v>428</v>
      </c>
      <c r="D637" t="s">
        <v>563</v>
      </c>
      <c r="L637" s="105">
        <v>7.1603548454770296</v>
      </c>
      <c r="M637" s="106">
        <v>8.0468494676044305E-13</v>
      </c>
      <c r="N637">
        <f t="shared" si="80"/>
        <v>2003</v>
      </c>
      <c r="O637" t="str">
        <f t="shared" si="79"/>
        <v>Power Law</v>
      </c>
      <c r="P637" s="117">
        <v>5.49426662826927</v>
      </c>
      <c r="R637" s="116"/>
      <c r="S637" s="116"/>
      <c r="W637" s="117"/>
    </row>
    <row r="638" spans="1:23" ht="17">
      <c r="A638" t="s">
        <v>454</v>
      </c>
      <c r="B638" t="s">
        <v>654</v>
      </c>
      <c r="C638" t="s">
        <v>474</v>
      </c>
      <c r="D638" t="s">
        <v>564</v>
      </c>
      <c r="L638" s="105">
        <v>7.5768514461873897</v>
      </c>
      <c r="M638" s="106">
        <v>3.5404177053193097E-14</v>
      </c>
      <c r="N638">
        <f t="shared" si="80"/>
        <v>2004</v>
      </c>
      <c r="O638" t="str">
        <f t="shared" si="79"/>
        <v>Power Law</v>
      </c>
      <c r="P638" s="117">
        <v>5.5515218015239496</v>
      </c>
      <c r="R638" s="116"/>
      <c r="S638" s="116"/>
      <c r="W638" s="117"/>
    </row>
    <row r="639" spans="1:23" ht="17">
      <c r="A639" t="s">
        <v>455</v>
      </c>
      <c r="B639" t="s">
        <v>655</v>
      </c>
      <c r="C639" t="s">
        <v>475</v>
      </c>
      <c r="D639" t="s">
        <v>565</v>
      </c>
      <c r="L639" s="105">
        <v>7.9745092931996098</v>
      </c>
      <c r="M639" s="106">
        <v>1.5298743440305E-15</v>
      </c>
      <c r="N639">
        <f t="shared" si="80"/>
        <v>2005</v>
      </c>
      <c r="O639" t="str">
        <f t="shared" si="79"/>
        <v>Power Law</v>
      </c>
      <c r="P639" s="117">
        <v>5.55292437410791</v>
      </c>
      <c r="R639" s="116"/>
      <c r="S639" s="116"/>
      <c r="W639" s="117"/>
    </row>
    <row r="640" spans="1:23" ht="17">
      <c r="A640" t="s">
        <v>456</v>
      </c>
      <c r="B640" t="s">
        <v>656</v>
      </c>
      <c r="C640" t="s">
        <v>476</v>
      </c>
      <c r="D640" t="s">
        <v>566</v>
      </c>
      <c r="L640" s="105">
        <v>8.4747237876280508</v>
      </c>
      <c r="M640" s="106">
        <v>2.3563794965821999E-17</v>
      </c>
      <c r="N640">
        <f t="shared" si="80"/>
        <v>2006</v>
      </c>
      <c r="O640" t="str">
        <f t="shared" si="79"/>
        <v>Power Law</v>
      </c>
      <c r="P640" s="117">
        <v>5.7093248979325697</v>
      </c>
      <c r="R640" s="116"/>
      <c r="S640" s="116"/>
      <c r="W640" s="117"/>
    </row>
    <row r="641" spans="1:23" ht="17">
      <c r="A641" t="s">
        <v>457</v>
      </c>
      <c r="B641" t="s">
        <v>657</v>
      </c>
      <c r="C641" t="s">
        <v>477</v>
      </c>
      <c r="D641" t="s">
        <v>567</v>
      </c>
      <c r="L641" s="105">
        <v>8.0585370491342196</v>
      </c>
      <c r="M641" s="106">
        <v>7.7212921307378895E-16</v>
      </c>
      <c r="N641">
        <f t="shared" si="80"/>
        <v>2007</v>
      </c>
      <c r="O641" t="str">
        <f t="shared" si="79"/>
        <v>Power Law</v>
      </c>
      <c r="P641" s="117">
        <v>5.6067420712937004</v>
      </c>
      <c r="R641" s="116"/>
      <c r="S641" s="116"/>
      <c r="W641" s="117"/>
    </row>
    <row r="642" spans="1:23" ht="17">
      <c r="A642" t="s">
        <v>458</v>
      </c>
      <c r="B642" t="s">
        <v>658</v>
      </c>
      <c r="C642" t="s">
        <v>478</v>
      </c>
      <c r="D642" t="s">
        <v>568</v>
      </c>
      <c r="L642" s="105">
        <v>9.1349408611858305</v>
      </c>
      <c r="M642" s="106">
        <v>6.5442534238690003E-20</v>
      </c>
      <c r="N642">
        <f t="shared" si="80"/>
        <v>2008</v>
      </c>
      <c r="O642" t="str">
        <f t="shared" si="79"/>
        <v>Power Law</v>
      </c>
      <c r="P642" s="117">
        <v>5.2457152611604601</v>
      </c>
      <c r="R642" s="116"/>
      <c r="S642" s="116"/>
      <c r="W642" s="117"/>
    </row>
    <row r="643" spans="1:23" ht="17">
      <c r="A643" t="s">
        <v>459</v>
      </c>
      <c r="B643" t="s">
        <v>659</v>
      </c>
      <c r="C643" t="s">
        <v>479</v>
      </c>
      <c r="D643" t="s">
        <v>569</v>
      </c>
      <c r="L643" s="105">
        <v>7.2500816275707001</v>
      </c>
      <c r="M643" s="106">
        <v>4.16520531811794E-13</v>
      </c>
      <c r="N643">
        <f t="shared" si="80"/>
        <v>2009</v>
      </c>
      <c r="O643" t="str">
        <f t="shared" si="79"/>
        <v>Power Law</v>
      </c>
      <c r="P643" s="117">
        <v>2.8037927787899699</v>
      </c>
      <c r="R643" s="116"/>
      <c r="S643" s="116"/>
      <c r="W643" s="117"/>
    </row>
    <row r="644" spans="1:23" ht="17">
      <c r="A644" t="s">
        <v>460</v>
      </c>
      <c r="B644" t="s">
        <v>660</v>
      </c>
      <c r="C644" t="s">
        <v>480</v>
      </c>
      <c r="D644" t="s">
        <v>570</v>
      </c>
      <c r="L644" s="105">
        <v>8.7310886173218893</v>
      </c>
      <c r="M644" s="106">
        <v>2.5223294630540099E-18</v>
      </c>
      <c r="N644">
        <f t="shared" si="80"/>
        <v>2010</v>
      </c>
      <c r="O644" t="str">
        <f t="shared" si="79"/>
        <v>Power Law</v>
      </c>
      <c r="P644" s="117">
        <v>2.6819420682691999</v>
      </c>
      <c r="R644" s="116"/>
      <c r="S644" s="116"/>
      <c r="W644" s="117"/>
    </row>
    <row r="645" spans="1:23" ht="17">
      <c r="A645" t="s">
        <v>461</v>
      </c>
      <c r="B645" t="s">
        <v>661</v>
      </c>
      <c r="C645" t="s">
        <v>481</v>
      </c>
      <c r="D645" t="s">
        <v>571</v>
      </c>
      <c r="L645" s="105">
        <v>5.1349370689329197</v>
      </c>
      <c r="M645" s="106">
        <v>2.82238449311931E-7</v>
      </c>
      <c r="N645">
        <f t="shared" si="80"/>
        <v>2011</v>
      </c>
      <c r="O645" t="str">
        <f t="shared" si="79"/>
        <v>Power Law</v>
      </c>
      <c r="P645" s="117">
        <v>2.6157449468512901</v>
      </c>
      <c r="R645" s="116"/>
      <c r="S645" s="116"/>
      <c r="W645" s="117"/>
    </row>
    <row r="646" spans="1:23" ht="17">
      <c r="A646" t="s">
        <v>462</v>
      </c>
      <c r="B646" t="s">
        <v>662</v>
      </c>
      <c r="C646" t="s">
        <v>482</v>
      </c>
      <c r="D646" t="s">
        <v>572</v>
      </c>
      <c r="L646" s="105">
        <v>4.5418173860603801</v>
      </c>
      <c r="M646" s="106">
        <v>5.5771342352114501E-6</v>
      </c>
      <c r="N646">
        <f t="shared" si="80"/>
        <v>2012</v>
      </c>
      <c r="O646" t="str">
        <f t="shared" si="79"/>
        <v>Power Law</v>
      </c>
      <c r="P646" s="117">
        <v>2.6459004939262298</v>
      </c>
      <c r="R646" s="116"/>
      <c r="S646" s="116"/>
      <c r="W646" s="117"/>
    </row>
    <row r="647" spans="1:23" ht="17">
      <c r="A647" t="s">
        <v>463</v>
      </c>
      <c r="B647" t="s">
        <v>663</v>
      </c>
      <c r="C647" t="s">
        <v>483</v>
      </c>
      <c r="D647" t="s">
        <v>573</v>
      </c>
      <c r="L647" s="105">
        <v>5.0491703732539897</v>
      </c>
      <c r="M647" s="106">
        <v>4.43732869902564E-7</v>
      </c>
      <c r="N647">
        <f t="shared" si="80"/>
        <v>2013</v>
      </c>
      <c r="O647" t="str">
        <f t="shared" si="79"/>
        <v>Power Law</v>
      </c>
      <c r="P647" s="117">
        <v>2.6434059022301502</v>
      </c>
      <c r="R647" s="116"/>
      <c r="S647" s="116"/>
      <c r="W647" s="117"/>
    </row>
    <row r="648" spans="1:23" ht="17">
      <c r="A648" t="s">
        <v>464</v>
      </c>
      <c r="B648" t="s">
        <v>664</v>
      </c>
      <c r="C648" t="s">
        <v>484</v>
      </c>
      <c r="D648" t="s">
        <v>574</v>
      </c>
      <c r="L648" s="105">
        <v>5.9991447328227299</v>
      </c>
      <c r="M648" s="106">
        <v>1.9835950072161699E-9</v>
      </c>
      <c r="N648">
        <f t="shared" si="80"/>
        <v>2014</v>
      </c>
      <c r="O648" t="str">
        <f t="shared" si="79"/>
        <v>Power Law</v>
      </c>
      <c r="P648" s="117">
        <v>2.66842566384291</v>
      </c>
      <c r="R648" s="116"/>
      <c r="S648" s="116"/>
      <c r="W648" s="117"/>
    </row>
    <row r="649" spans="1:23" ht="17">
      <c r="A649" t="s">
        <v>465</v>
      </c>
      <c r="B649" t="s">
        <v>665</v>
      </c>
      <c r="C649" t="s">
        <v>485</v>
      </c>
      <c r="D649" t="s">
        <v>575</v>
      </c>
      <c r="L649" s="105">
        <v>6.9674056429517899</v>
      </c>
      <c r="M649" s="106">
        <v>3.2283883168160402E-12</v>
      </c>
      <c r="N649">
        <f t="shared" si="80"/>
        <v>2015</v>
      </c>
      <c r="O649" t="str">
        <f t="shared" si="79"/>
        <v>Power Law</v>
      </c>
      <c r="P649" s="117">
        <v>2.6770456683566901</v>
      </c>
      <c r="R649" s="116"/>
      <c r="S649" s="116"/>
      <c r="W649" s="117"/>
    </row>
    <row r="650" spans="1:23" ht="17">
      <c r="A650" t="s">
        <v>466</v>
      </c>
      <c r="B650" t="s">
        <v>666</v>
      </c>
      <c r="C650" t="s">
        <v>486</v>
      </c>
      <c r="D650" t="s">
        <v>576</v>
      </c>
      <c r="L650" s="105">
        <v>8.4843433751075601</v>
      </c>
      <c r="M650" s="106">
        <v>2.16940259407745E-17</v>
      </c>
      <c r="N650">
        <f t="shared" si="80"/>
        <v>2016</v>
      </c>
      <c r="O650" t="str">
        <f t="shared" si="79"/>
        <v>Power Law</v>
      </c>
      <c r="P650" s="117">
        <v>2.6577851208587999</v>
      </c>
      <c r="R650" s="116"/>
      <c r="S650" s="116"/>
      <c r="W650" s="117"/>
    </row>
    <row r="651" spans="1:23" ht="17">
      <c r="A651" t="s">
        <v>467</v>
      </c>
      <c r="B651" t="s">
        <v>667</v>
      </c>
      <c r="C651" t="s">
        <v>487</v>
      </c>
      <c r="D651" t="s">
        <v>577</v>
      </c>
      <c r="L651" s="105">
        <v>8.9848016843283105</v>
      </c>
      <c r="M651" s="106">
        <v>2.5920132243451299E-19</v>
      </c>
      <c r="N651">
        <f t="shared" si="80"/>
        <v>2017</v>
      </c>
      <c r="O651" t="str">
        <f t="shared" si="79"/>
        <v>Power Law</v>
      </c>
      <c r="P651" s="117">
        <v>2.60881004494497</v>
      </c>
      <c r="R651" s="116"/>
      <c r="S651" s="116"/>
      <c r="W651" s="117"/>
    </row>
    <row r="652" spans="1:23" ht="17">
      <c r="A652" t="s">
        <v>468</v>
      </c>
      <c r="B652" t="s">
        <v>668</v>
      </c>
      <c r="C652" t="s">
        <v>488</v>
      </c>
      <c r="D652" t="s">
        <v>578</v>
      </c>
      <c r="L652" s="105">
        <v>9.3595465995665794</v>
      </c>
      <c r="M652" s="106">
        <v>8.0079587041336593E-21</v>
      </c>
      <c r="N652">
        <f t="shared" si="80"/>
        <v>2018</v>
      </c>
      <c r="O652" t="str">
        <f t="shared" si="79"/>
        <v>Power Law</v>
      </c>
      <c r="P652" s="117">
        <v>2.6010197382865199</v>
      </c>
      <c r="R652" s="116"/>
      <c r="S652" s="116"/>
      <c r="W652" s="117"/>
    </row>
    <row r="653" spans="1:23" ht="17">
      <c r="A653" t="s">
        <v>469</v>
      </c>
      <c r="B653" t="s">
        <v>669</v>
      </c>
      <c r="C653" t="s">
        <v>489</v>
      </c>
      <c r="D653" t="s">
        <v>579</v>
      </c>
      <c r="L653" s="105">
        <v>29.376915189717199</v>
      </c>
      <c r="M653" s="106">
        <v>1.083128503805E-189</v>
      </c>
      <c r="N653">
        <f t="shared" si="80"/>
        <v>2019</v>
      </c>
      <c r="O653" t="str">
        <f t="shared" si="79"/>
        <v>Power Law</v>
      </c>
      <c r="P653" s="117">
        <v>2.6195097623675601</v>
      </c>
      <c r="R653" s="116"/>
      <c r="S653" s="116"/>
      <c r="W653" s="117"/>
    </row>
    <row r="654" spans="1:23" ht="17">
      <c r="A654" t="s">
        <v>470</v>
      </c>
      <c r="B654" t="s">
        <v>670</v>
      </c>
      <c r="C654" t="s">
        <v>490</v>
      </c>
      <c r="D654" t="s">
        <v>580</v>
      </c>
      <c r="L654" s="105">
        <v>29.251997122172</v>
      </c>
      <c r="M654" s="106">
        <v>4.2351773152776699E-188</v>
      </c>
      <c r="N654">
        <f t="shared" si="80"/>
        <v>2020</v>
      </c>
      <c r="O654" t="str">
        <f t="shared" si="79"/>
        <v>Power Law</v>
      </c>
      <c r="P654" s="117">
        <v>2.5939337391216002</v>
      </c>
      <c r="R654" s="116"/>
      <c r="S654" s="116"/>
      <c r="W654" s="117"/>
    </row>
    <row r="655" spans="1:23" ht="17">
      <c r="A655" t="s">
        <v>471</v>
      </c>
      <c r="B655" t="s">
        <v>671</v>
      </c>
      <c r="C655" t="s">
        <v>491</v>
      </c>
      <c r="D655" t="s">
        <v>581</v>
      </c>
      <c r="L655" s="105">
        <v>29.641820044695699</v>
      </c>
      <c r="M655" s="106">
        <v>4.3234889563148701E-193</v>
      </c>
      <c r="N655">
        <f t="shared" si="80"/>
        <v>2021</v>
      </c>
      <c r="O655" t="str">
        <f t="shared" si="79"/>
        <v>Power Law</v>
      </c>
      <c r="P655" s="117">
        <v>2.5786775084042999</v>
      </c>
      <c r="R655" s="116"/>
      <c r="S655" s="116"/>
      <c r="W655" s="117"/>
    </row>
    <row r="656" spans="1:23" ht="17">
      <c r="A656" t="s">
        <v>472</v>
      </c>
      <c r="B656" t="s">
        <v>672</v>
      </c>
      <c r="C656" t="s">
        <v>492</v>
      </c>
      <c r="D656" t="s">
        <v>582</v>
      </c>
      <c r="L656" s="105">
        <v>8.5629711777173299</v>
      </c>
      <c r="M656" s="106">
        <v>1.09995438817972E-17</v>
      </c>
      <c r="N656">
        <f t="shared" si="80"/>
        <v>2022</v>
      </c>
      <c r="O656" t="str">
        <f t="shared" si="79"/>
        <v>Power Law</v>
      </c>
      <c r="P656" s="117">
        <v>2.5681968926635501</v>
      </c>
      <c r="R656" s="116"/>
      <c r="S656" s="116"/>
      <c r="W656" s="117"/>
    </row>
    <row r="657" spans="1:23" ht="17">
      <c r="A657" t="s">
        <v>473</v>
      </c>
      <c r="B657" t="s">
        <v>673</v>
      </c>
      <c r="C657" t="s">
        <v>493</v>
      </c>
      <c r="D657" t="s">
        <v>583</v>
      </c>
      <c r="L657" s="105">
        <v>15.4096019047329</v>
      </c>
      <c r="M657" s="106">
        <v>1.4107824270857301E-53</v>
      </c>
      <c r="N657">
        <f t="shared" si="80"/>
        <v>2023</v>
      </c>
      <c r="O657" t="str">
        <f t="shared" si="79"/>
        <v>Power Law</v>
      </c>
      <c r="P657" s="117">
        <v>2.5650803349845601</v>
      </c>
      <c r="R657" s="116"/>
      <c r="S657" s="116"/>
      <c r="W657" s="117"/>
    </row>
    <row r="660" spans="1:23">
      <c r="A660" t="s">
        <v>674</v>
      </c>
    </row>
    <row r="661" spans="1:23" ht="17">
      <c r="A661" t="s">
        <v>429</v>
      </c>
      <c r="B661" t="s">
        <v>629</v>
      </c>
      <c r="C661" t="s">
        <v>404</v>
      </c>
      <c r="D661" t="s">
        <v>404</v>
      </c>
      <c r="L661" s="105">
        <v>3.2713160605041401E-3</v>
      </c>
      <c r="M661">
        <v>0.99374229152072602</v>
      </c>
      <c r="N661">
        <v>1979</v>
      </c>
      <c r="O661" t="str">
        <f>IF(AND(L661&lt;0,M661&lt;0.05), "Truncated Power Law","Power Law")</f>
        <v>Power Law</v>
      </c>
    </row>
    <row r="662" spans="1:23" ht="17">
      <c r="A662" t="s">
        <v>430</v>
      </c>
      <c r="B662" t="s">
        <v>630</v>
      </c>
      <c r="C662" t="s">
        <v>405</v>
      </c>
      <c r="D662" t="s">
        <v>405</v>
      </c>
      <c r="L662" s="105">
        <v>1.6739572899139799E-4</v>
      </c>
      <c r="M662">
        <v>0.99974194004766104</v>
      </c>
      <c r="N662">
        <f>N661+1</f>
        <v>1980</v>
      </c>
      <c r="O662" t="str">
        <f t="shared" ref="O662:O705" si="81">IF(AND(L662&lt;0,M662&lt;0.05), "Truncated Power Law","Power Law")</f>
        <v>Power Law</v>
      </c>
    </row>
    <row r="663" spans="1:23" ht="17">
      <c r="A663" t="s">
        <v>431</v>
      </c>
      <c r="B663" t="s">
        <v>631</v>
      </c>
      <c r="C663" t="s">
        <v>406</v>
      </c>
      <c r="D663" t="s">
        <v>406</v>
      </c>
      <c r="L663" s="105">
        <v>1.33103948337628E-3</v>
      </c>
      <c r="M663">
        <v>0.99982951195745595</v>
      </c>
      <c r="N663">
        <f t="shared" ref="N663:N705" si="82">N662+1</f>
        <v>1981</v>
      </c>
      <c r="O663" t="str">
        <f t="shared" si="81"/>
        <v>Power Law</v>
      </c>
    </row>
    <row r="664" spans="1:23" ht="17">
      <c r="A664" t="s">
        <v>432</v>
      </c>
      <c r="B664" t="s">
        <v>632</v>
      </c>
      <c r="C664" t="s">
        <v>407</v>
      </c>
      <c r="D664" t="s">
        <v>407</v>
      </c>
      <c r="L664" s="115">
        <v>5.4412040289912797E-5</v>
      </c>
      <c r="M664">
        <v>0.99988859211272096</v>
      </c>
      <c r="N664">
        <f t="shared" si="82"/>
        <v>1982</v>
      </c>
      <c r="O664" t="str">
        <f t="shared" si="81"/>
        <v>Power Law</v>
      </c>
    </row>
    <row r="665" spans="1:23" ht="17">
      <c r="A665" t="s">
        <v>433</v>
      </c>
      <c r="B665" t="s">
        <v>633</v>
      </c>
      <c r="C665" t="s">
        <v>408</v>
      </c>
      <c r="D665" t="s">
        <v>408</v>
      </c>
      <c r="L665" s="105">
        <v>1.4967785267736499E-4</v>
      </c>
      <c r="M665">
        <v>0.99983434388858805</v>
      </c>
      <c r="N665">
        <f t="shared" si="82"/>
        <v>1983</v>
      </c>
      <c r="O665" t="str">
        <f t="shared" si="81"/>
        <v>Power Law</v>
      </c>
    </row>
    <row r="666" spans="1:23" ht="17">
      <c r="A666" t="s">
        <v>434</v>
      </c>
      <c r="B666" t="s">
        <v>634</v>
      </c>
      <c r="C666" t="s">
        <v>409</v>
      </c>
      <c r="D666" t="s">
        <v>409</v>
      </c>
      <c r="L666" s="105">
        <v>1.1055276379428601E-2</v>
      </c>
      <c r="M666">
        <v>0.99928065038955804</v>
      </c>
      <c r="N666">
        <f t="shared" si="82"/>
        <v>1984</v>
      </c>
      <c r="O666" t="str">
        <f t="shared" si="81"/>
        <v>Power Law</v>
      </c>
    </row>
    <row r="667" spans="1:23" ht="17">
      <c r="A667" t="s">
        <v>435</v>
      </c>
      <c r="B667" t="s">
        <v>635</v>
      </c>
      <c r="C667" t="s">
        <v>410</v>
      </c>
      <c r="D667" t="s">
        <v>410</v>
      </c>
      <c r="L667" s="105">
        <v>1.0813326699397399E-3</v>
      </c>
      <c r="M667">
        <v>0.99956154928220697</v>
      </c>
      <c r="N667">
        <f t="shared" si="82"/>
        <v>1985</v>
      </c>
      <c r="O667" t="str">
        <f t="shared" si="81"/>
        <v>Power Law</v>
      </c>
    </row>
    <row r="668" spans="1:23" ht="17">
      <c r="A668" t="s">
        <v>436</v>
      </c>
      <c r="B668" t="s">
        <v>636</v>
      </c>
      <c r="C668" t="s">
        <v>411</v>
      </c>
      <c r="D668" t="s">
        <v>411</v>
      </c>
      <c r="L668" s="105">
        <v>4.53356240503621E-3</v>
      </c>
      <c r="M668">
        <v>0.98833350241821305</v>
      </c>
      <c r="N668">
        <f t="shared" si="82"/>
        <v>1986</v>
      </c>
      <c r="O668" t="str">
        <f t="shared" si="81"/>
        <v>Power Law</v>
      </c>
    </row>
    <row r="669" spans="1:23" ht="17">
      <c r="A669" t="s">
        <v>437</v>
      </c>
      <c r="B669" t="s">
        <v>637</v>
      </c>
      <c r="C669" t="s">
        <v>412</v>
      </c>
      <c r="D669" t="s">
        <v>412</v>
      </c>
      <c r="L669" s="105">
        <v>2.5893163634462301E-3</v>
      </c>
      <c r="M669">
        <v>0.99865742690696102</v>
      </c>
      <c r="N669">
        <f t="shared" si="82"/>
        <v>1987</v>
      </c>
      <c r="O669" t="str">
        <f t="shared" si="81"/>
        <v>Power Law</v>
      </c>
    </row>
    <row r="670" spans="1:23" ht="17">
      <c r="A670" t="s">
        <v>438</v>
      </c>
      <c r="B670" t="s">
        <v>638</v>
      </c>
      <c r="C670" t="s">
        <v>413</v>
      </c>
      <c r="D670" t="s">
        <v>413</v>
      </c>
      <c r="L670" s="105">
        <v>0.22279395957089801</v>
      </c>
      <c r="M670">
        <v>0.43563634356198899</v>
      </c>
      <c r="N670">
        <f t="shared" si="82"/>
        <v>1988</v>
      </c>
      <c r="O670" t="str">
        <f t="shared" si="81"/>
        <v>Power Law</v>
      </c>
    </row>
    <row r="671" spans="1:23" ht="17">
      <c r="A671" t="s">
        <v>439</v>
      </c>
      <c r="B671" t="s">
        <v>639</v>
      </c>
      <c r="C671" t="s">
        <v>414</v>
      </c>
      <c r="D671" t="s">
        <v>414</v>
      </c>
      <c r="L671" s="105">
        <v>0.23642114572067999</v>
      </c>
      <c r="M671">
        <v>0.41147121804907</v>
      </c>
      <c r="N671">
        <f t="shared" si="82"/>
        <v>1989</v>
      </c>
      <c r="O671" t="str">
        <f t="shared" si="81"/>
        <v>Power Law</v>
      </c>
    </row>
    <row r="672" spans="1:23" ht="17">
      <c r="A672" t="s">
        <v>440</v>
      </c>
      <c r="B672" t="s">
        <v>640</v>
      </c>
      <c r="C672" t="s">
        <v>415</v>
      </c>
      <c r="D672" t="s">
        <v>415</v>
      </c>
      <c r="L672" s="105">
        <v>1.23918187278545E-3</v>
      </c>
      <c r="M672">
        <v>0.99950755862006102</v>
      </c>
      <c r="N672">
        <f t="shared" si="82"/>
        <v>1990</v>
      </c>
      <c r="O672" t="str">
        <f t="shared" si="81"/>
        <v>Power Law</v>
      </c>
    </row>
    <row r="673" spans="1:15" ht="17">
      <c r="A673" t="s">
        <v>441</v>
      </c>
      <c r="B673" t="s">
        <v>641</v>
      </c>
      <c r="C673" t="s">
        <v>416</v>
      </c>
      <c r="D673" t="s">
        <v>416</v>
      </c>
      <c r="L673" s="105">
        <v>7.9681518432981897E-4</v>
      </c>
      <c r="M673">
        <v>0.99874793613380197</v>
      </c>
      <c r="N673">
        <f t="shared" si="82"/>
        <v>1991</v>
      </c>
      <c r="O673" t="str">
        <f t="shared" si="81"/>
        <v>Power Law</v>
      </c>
    </row>
    <row r="674" spans="1:15" ht="17">
      <c r="A674" t="s">
        <v>442</v>
      </c>
      <c r="B674" t="s">
        <v>642</v>
      </c>
      <c r="C674" t="s">
        <v>417</v>
      </c>
      <c r="D674" t="s">
        <v>417</v>
      </c>
      <c r="L674" s="105">
        <v>8.2800438548385601E-4</v>
      </c>
      <c r="M674">
        <v>0.99870760009826698</v>
      </c>
      <c r="N674">
        <f t="shared" si="82"/>
        <v>1992</v>
      </c>
      <c r="O674" t="str">
        <f t="shared" si="81"/>
        <v>Power Law</v>
      </c>
    </row>
    <row r="675" spans="1:15" ht="17">
      <c r="A675" t="s">
        <v>443</v>
      </c>
      <c r="B675" t="s">
        <v>643</v>
      </c>
      <c r="C675" t="s">
        <v>418</v>
      </c>
      <c r="D675" t="s">
        <v>418</v>
      </c>
      <c r="L675" s="105">
        <v>8.7954117144224502E-4</v>
      </c>
      <c r="M675">
        <v>0.99836128960622295</v>
      </c>
      <c r="N675">
        <f t="shared" si="82"/>
        <v>1993</v>
      </c>
      <c r="O675" t="str">
        <f t="shared" si="81"/>
        <v>Power Law</v>
      </c>
    </row>
    <row r="676" spans="1:15" ht="17">
      <c r="A676" t="s">
        <v>444</v>
      </c>
      <c r="B676" t="s">
        <v>644</v>
      </c>
      <c r="C676" t="s">
        <v>419</v>
      </c>
      <c r="D676" t="s">
        <v>419</v>
      </c>
      <c r="L676" s="105">
        <v>8.6796457816703902E-4</v>
      </c>
      <c r="M676">
        <v>0.99781119709827804</v>
      </c>
      <c r="N676">
        <f t="shared" si="82"/>
        <v>1994</v>
      </c>
      <c r="O676" t="str">
        <f t="shared" si="81"/>
        <v>Power Law</v>
      </c>
    </row>
    <row r="677" spans="1:15" ht="17">
      <c r="A677" t="s">
        <v>445</v>
      </c>
      <c r="B677" t="s">
        <v>645</v>
      </c>
      <c r="C677" t="s">
        <v>420</v>
      </c>
      <c r="D677" t="s">
        <v>420</v>
      </c>
      <c r="L677" s="105">
        <v>9.9913703874349906E-4</v>
      </c>
      <c r="M677">
        <v>0.99877148035658303</v>
      </c>
      <c r="N677">
        <f t="shared" si="82"/>
        <v>1995</v>
      </c>
      <c r="O677" t="str">
        <f t="shared" si="81"/>
        <v>Power Law</v>
      </c>
    </row>
    <row r="678" spans="1:15" ht="17">
      <c r="A678" t="s">
        <v>446</v>
      </c>
      <c r="B678" t="s">
        <v>646</v>
      </c>
      <c r="C678" t="s">
        <v>421</v>
      </c>
      <c r="D678" t="s">
        <v>421</v>
      </c>
      <c r="L678" s="105">
        <v>2.62001343491788E-3</v>
      </c>
      <c r="M678">
        <v>0.998240545997089</v>
      </c>
      <c r="N678">
        <f t="shared" si="82"/>
        <v>1996</v>
      </c>
      <c r="O678" t="str">
        <f t="shared" si="81"/>
        <v>Power Law</v>
      </c>
    </row>
    <row r="679" spans="1:15" ht="17">
      <c r="A679" t="s">
        <v>447</v>
      </c>
      <c r="B679" t="s">
        <v>647</v>
      </c>
      <c r="C679" t="s">
        <v>422</v>
      </c>
      <c r="D679" t="s">
        <v>422</v>
      </c>
      <c r="L679" s="105">
        <v>8.3622688915262298E-4</v>
      </c>
      <c r="M679">
        <v>0.99828186516881701</v>
      </c>
      <c r="N679">
        <f t="shared" si="82"/>
        <v>1997</v>
      </c>
      <c r="O679" t="str">
        <f t="shared" si="81"/>
        <v>Power Law</v>
      </c>
    </row>
    <row r="680" spans="1:15" ht="17">
      <c r="A680" t="s">
        <v>448</v>
      </c>
      <c r="B680" t="s">
        <v>648</v>
      </c>
      <c r="C680" t="s">
        <v>423</v>
      </c>
      <c r="D680" t="s">
        <v>423</v>
      </c>
      <c r="L680" s="105">
        <v>3.0188466859152399E-3</v>
      </c>
      <c r="M680">
        <v>0.99460863648827103</v>
      </c>
      <c r="N680">
        <f t="shared" si="82"/>
        <v>1998</v>
      </c>
      <c r="O680" t="str">
        <f t="shared" si="81"/>
        <v>Power Law</v>
      </c>
    </row>
    <row r="681" spans="1:15" ht="17">
      <c r="A681" t="s">
        <v>449</v>
      </c>
      <c r="B681" t="s">
        <v>649</v>
      </c>
      <c r="C681" t="s">
        <v>424</v>
      </c>
      <c r="D681" t="s">
        <v>424</v>
      </c>
      <c r="L681" s="105">
        <v>4.8081517425318096E-3</v>
      </c>
      <c r="M681">
        <v>0.98947887553207403</v>
      </c>
      <c r="N681">
        <f t="shared" si="82"/>
        <v>1999</v>
      </c>
      <c r="O681" t="str">
        <f t="shared" si="81"/>
        <v>Power Law</v>
      </c>
    </row>
    <row r="682" spans="1:15" ht="17">
      <c r="A682" t="s">
        <v>450</v>
      </c>
      <c r="B682" t="s">
        <v>650</v>
      </c>
      <c r="C682" t="s">
        <v>425</v>
      </c>
      <c r="D682" t="s">
        <v>425</v>
      </c>
      <c r="L682" s="105">
        <v>1.0369278585624401E-2</v>
      </c>
      <c r="M682">
        <v>0.998650922040488</v>
      </c>
      <c r="N682">
        <f t="shared" si="82"/>
        <v>2000</v>
      </c>
      <c r="O682" t="str">
        <f t="shared" si="81"/>
        <v>Power Law</v>
      </c>
    </row>
    <row r="683" spans="1:15" ht="17">
      <c r="A683" t="s">
        <v>451</v>
      </c>
      <c r="B683" t="s">
        <v>651</v>
      </c>
      <c r="C683" t="s">
        <v>426</v>
      </c>
      <c r="D683" t="s">
        <v>426</v>
      </c>
      <c r="L683" s="105">
        <v>1.3389087601724199E-2</v>
      </c>
      <c r="M683">
        <v>0.99767860256791197</v>
      </c>
      <c r="N683">
        <f t="shared" si="82"/>
        <v>2001</v>
      </c>
      <c r="O683" t="str">
        <f t="shared" si="81"/>
        <v>Power Law</v>
      </c>
    </row>
    <row r="684" spans="1:15" ht="17">
      <c r="A684" t="s">
        <v>452</v>
      </c>
      <c r="B684" t="s">
        <v>652</v>
      </c>
      <c r="C684" t="s">
        <v>427</v>
      </c>
      <c r="D684" t="s">
        <v>427</v>
      </c>
      <c r="L684" s="105">
        <v>1.34192156074536E-2</v>
      </c>
      <c r="M684">
        <v>0.99763537640033495</v>
      </c>
      <c r="N684">
        <f t="shared" si="82"/>
        <v>2002</v>
      </c>
      <c r="O684" t="str">
        <f t="shared" si="81"/>
        <v>Power Law</v>
      </c>
    </row>
    <row r="685" spans="1:15" ht="17">
      <c r="A685" t="s">
        <v>453</v>
      </c>
      <c r="B685" t="s">
        <v>653</v>
      </c>
      <c r="C685" t="s">
        <v>428</v>
      </c>
      <c r="D685" t="s">
        <v>428</v>
      </c>
      <c r="L685" s="105">
        <v>6.2284025009757799E-2</v>
      </c>
      <c r="M685" s="106">
        <v>0.88167419054382801</v>
      </c>
      <c r="N685">
        <f t="shared" si="82"/>
        <v>2003</v>
      </c>
      <c r="O685" t="str">
        <f t="shared" si="81"/>
        <v>Power Law</v>
      </c>
    </row>
    <row r="686" spans="1:15" ht="17">
      <c r="A686" t="s">
        <v>454</v>
      </c>
      <c r="B686" t="s">
        <v>654</v>
      </c>
      <c r="C686" t="s">
        <v>474</v>
      </c>
      <c r="D686" t="s">
        <v>474</v>
      </c>
      <c r="L686" s="105">
        <v>1.61169046453547E-3</v>
      </c>
      <c r="M686" s="106">
        <v>0.998916672307397</v>
      </c>
      <c r="N686">
        <f t="shared" si="82"/>
        <v>2004</v>
      </c>
      <c r="O686" t="str">
        <f t="shared" si="81"/>
        <v>Power Law</v>
      </c>
    </row>
    <row r="687" spans="1:15" ht="17">
      <c r="A687" t="s">
        <v>455</v>
      </c>
      <c r="B687" t="s">
        <v>655</v>
      </c>
      <c r="C687" t="s">
        <v>475</v>
      </c>
      <c r="D687" t="s">
        <v>475</v>
      </c>
      <c r="L687" s="105">
        <v>1.69297437846675E-3</v>
      </c>
      <c r="M687" s="106">
        <v>0.998866241259598</v>
      </c>
      <c r="N687">
        <f t="shared" si="82"/>
        <v>2005</v>
      </c>
      <c r="O687" t="str">
        <f t="shared" si="81"/>
        <v>Power Law</v>
      </c>
    </row>
    <row r="688" spans="1:15" ht="17">
      <c r="A688" t="s">
        <v>456</v>
      </c>
      <c r="B688" t="s">
        <v>656</v>
      </c>
      <c r="C688" t="s">
        <v>476</v>
      </c>
      <c r="D688" t="s">
        <v>476</v>
      </c>
      <c r="L688" s="105">
        <v>6.4658295118514598E-4</v>
      </c>
      <c r="M688">
        <v>0.99955808973008398</v>
      </c>
      <c r="N688">
        <f t="shared" si="82"/>
        <v>2006</v>
      </c>
      <c r="O688" t="str">
        <f t="shared" si="81"/>
        <v>Power Law</v>
      </c>
    </row>
    <row r="689" spans="1:15" ht="17">
      <c r="A689" t="s">
        <v>457</v>
      </c>
      <c r="B689" t="s">
        <v>657</v>
      </c>
      <c r="C689" t="s">
        <v>477</v>
      </c>
      <c r="D689" t="s">
        <v>477</v>
      </c>
      <c r="L689" s="105">
        <v>8.2040023053741203E-3</v>
      </c>
      <c r="M689">
        <v>0.99820905437645202</v>
      </c>
      <c r="N689">
        <f t="shared" si="82"/>
        <v>2007</v>
      </c>
      <c r="O689" t="str">
        <f t="shared" si="81"/>
        <v>Power Law</v>
      </c>
    </row>
    <row r="690" spans="1:15" ht="17">
      <c r="A690" t="s">
        <v>458</v>
      </c>
      <c r="B690" t="s">
        <v>658</v>
      </c>
      <c r="C690" t="s">
        <v>478</v>
      </c>
      <c r="D690" t="s">
        <v>478</v>
      </c>
      <c r="L690" s="105">
        <v>3.0268568900804899E-3</v>
      </c>
      <c r="M690">
        <v>0.99479557025979704</v>
      </c>
      <c r="N690">
        <f t="shared" si="82"/>
        <v>2008</v>
      </c>
      <c r="O690" t="str">
        <f t="shared" si="81"/>
        <v>Power Law</v>
      </c>
    </row>
    <row r="691" spans="1:15" ht="17">
      <c r="A691" t="s">
        <v>459</v>
      </c>
      <c r="B691" t="s">
        <v>659</v>
      </c>
      <c r="C691" t="s">
        <v>479</v>
      </c>
      <c r="D691" t="s">
        <v>479</v>
      </c>
      <c r="L691" s="105">
        <v>-1.4667103379890201</v>
      </c>
      <c r="M691">
        <v>0.17545188563482</v>
      </c>
      <c r="N691">
        <f t="shared" si="82"/>
        <v>2009</v>
      </c>
      <c r="O691" t="str">
        <f t="shared" si="81"/>
        <v>Power Law</v>
      </c>
    </row>
    <row r="692" spans="1:15" ht="17">
      <c r="A692" t="s">
        <v>460</v>
      </c>
      <c r="B692" t="s">
        <v>660</v>
      </c>
      <c r="C692" t="s">
        <v>480</v>
      </c>
      <c r="D692" t="s">
        <v>480</v>
      </c>
      <c r="L692" s="105">
        <v>-1.7513847080534899</v>
      </c>
      <c r="M692" s="106">
        <v>5.7100041688842099E-2</v>
      </c>
      <c r="N692">
        <f t="shared" si="82"/>
        <v>2010</v>
      </c>
      <c r="O692" t="str">
        <f t="shared" si="81"/>
        <v>Power Law</v>
      </c>
    </row>
    <row r="693" spans="1:15" ht="17">
      <c r="A693" t="s">
        <v>461</v>
      </c>
      <c r="B693" t="s">
        <v>661</v>
      </c>
      <c r="C693" t="s">
        <v>481</v>
      </c>
      <c r="D693" t="s">
        <v>481</v>
      </c>
      <c r="L693" s="105">
        <v>-4.1808860914263697</v>
      </c>
      <c r="M693" s="106">
        <v>1.5541470888002999E-8</v>
      </c>
      <c r="N693">
        <f t="shared" si="82"/>
        <v>2011</v>
      </c>
      <c r="O693" t="str">
        <f t="shared" si="81"/>
        <v>Truncated Power Law</v>
      </c>
    </row>
    <row r="694" spans="1:15" ht="17">
      <c r="A694" t="s">
        <v>462</v>
      </c>
      <c r="B694" t="s">
        <v>662</v>
      </c>
      <c r="C694" t="s">
        <v>482</v>
      </c>
      <c r="D694" t="s">
        <v>482</v>
      </c>
      <c r="L694" s="105">
        <v>-5.1815509528138</v>
      </c>
      <c r="M694" s="106">
        <v>1.2645440250480501E-12</v>
      </c>
      <c r="N694">
        <f t="shared" si="82"/>
        <v>2012</v>
      </c>
      <c r="O694" t="str">
        <f t="shared" si="81"/>
        <v>Truncated Power Law</v>
      </c>
    </row>
    <row r="695" spans="1:15" ht="17">
      <c r="A695" t="s">
        <v>463</v>
      </c>
      <c r="B695" t="s">
        <v>663</v>
      </c>
      <c r="C695" t="s">
        <v>483</v>
      </c>
      <c r="D695" t="s">
        <v>483</v>
      </c>
      <c r="L695" s="105">
        <v>-5.30018215018581</v>
      </c>
      <c r="M695" s="106">
        <v>3.2673863614718301E-13</v>
      </c>
      <c r="N695">
        <f t="shared" si="82"/>
        <v>2013</v>
      </c>
      <c r="O695" t="str">
        <f t="shared" si="81"/>
        <v>Truncated Power Law</v>
      </c>
    </row>
    <row r="696" spans="1:15" ht="17">
      <c r="A696" t="s">
        <v>464</v>
      </c>
      <c r="B696" t="s">
        <v>664</v>
      </c>
      <c r="C696" t="s">
        <v>484</v>
      </c>
      <c r="D696" t="s">
        <v>484</v>
      </c>
      <c r="L696" s="105">
        <v>-5.29606016773685</v>
      </c>
      <c r="M696" s="106">
        <v>5.5588866842981497E-13</v>
      </c>
      <c r="N696">
        <f t="shared" si="82"/>
        <v>2014</v>
      </c>
      <c r="O696" t="str">
        <f t="shared" si="81"/>
        <v>Truncated Power Law</v>
      </c>
    </row>
    <row r="697" spans="1:15" ht="17">
      <c r="A697" t="s">
        <v>465</v>
      </c>
      <c r="B697" t="s">
        <v>665</v>
      </c>
      <c r="C697" t="s">
        <v>485</v>
      </c>
      <c r="D697" t="s">
        <v>485</v>
      </c>
      <c r="L697" s="105">
        <v>-5.1316047973813497</v>
      </c>
      <c r="M697" s="106">
        <v>3.8224978737844099E-12</v>
      </c>
      <c r="N697">
        <f t="shared" si="82"/>
        <v>2015</v>
      </c>
      <c r="O697" t="str">
        <f t="shared" si="81"/>
        <v>Truncated Power Law</v>
      </c>
    </row>
    <row r="698" spans="1:15" ht="17">
      <c r="A698" t="s">
        <v>466</v>
      </c>
      <c r="B698" t="s">
        <v>666</v>
      </c>
      <c r="C698" t="s">
        <v>486</v>
      </c>
      <c r="D698" t="s">
        <v>486</v>
      </c>
      <c r="L698" s="105">
        <v>-5.0947919417246297</v>
      </c>
      <c r="M698" s="106">
        <v>9.1576968230810898E-11</v>
      </c>
      <c r="N698">
        <f t="shared" si="82"/>
        <v>2016</v>
      </c>
      <c r="O698" t="str">
        <f t="shared" si="81"/>
        <v>Truncated Power Law</v>
      </c>
    </row>
    <row r="699" spans="1:15" ht="17">
      <c r="A699" t="s">
        <v>467</v>
      </c>
      <c r="B699" t="s">
        <v>667</v>
      </c>
      <c r="C699" t="s">
        <v>487</v>
      </c>
      <c r="D699" t="s">
        <v>487</v>
      </c>
      <c r="L699" s="105">
        <v>-5.3156404850579904</v>
      </c>
      <c r="M699" s="106">
        <v>2.9891866759612601E-11</v>
      </c>
      <c r="N699">
        <f t="shared" si="82"/>
        <v>2017</v>
      </c>
      <c r="O699" t="str">
        <f t="shared" si="81"/>
        <v>Truncated Power Law</v>
      </c>
    </row>
    <row r="700" spans="1:15" ht="17">
      <c r="A700" t="s">
        <v>468</v>
      </c>
      <c r="B700" t="s">
        <v>668</v>
      </c>
      <c r="C700" t="s">
        <v>488</v>
      </c>
      <c r="D700" t="s">
        <v>488</v>
      </c>
      <c r="L700" s="105">
        <v>-5.85660101884302</v>
      </c>
      <c r="M700" s="106">
        <v>4.0722980543250702E-13</v>
      </c>
      <c r="N700">
        <f t="shared" si="82"/>
        <v>2018</v>
      </c>
      <c r="O700" t="str">
        <f t="shared" si="81"/>
        <v>Truncated Power Law</v>
      </c>
    </row>
    <row r="701" spans="1:15" ht="17">
      <c r="A701" t="s">
        <v>469</v>
      </c>
      <c r="B701" t="s">
        <v>669</v>
      </c>
      <c r="C701" t="s">
        <v>489</v>
      </c>
      <c r="D701" t="s">
        <v>489</v>
      </c>
      <c r="L701" s="105">
        <v>-1.15415240919715</v>
      </c>
      <c r="M701" s="106">
        <v>0.41294393816074998</v>
      </c>
      <c r="N701">
        <f t="shared" si="82"/>
        <v>2019</v>
      </c>
      <c r="O701" t="str">
        <f t="shared" si="81"/>
        <v>Power Law</v>
      </c>
    </row>
    <row r="702" spans="1:15" ht="17">
      <c r="A702" t="s">
        <v>470</v>
      </c>
      <c r="B702" t="s">
        <v>670</v>
      </c>
      <c r="C702" t="s">
        <v>490</v>
      </c>
      <c r="D702" t="s">
        <v>490</v>
      </c>
      <c r="L702" s="105">
        <v>-2.1724454344639099</v>
      </c>
      <c r="M702" s="106">
        <v>8.0418812334710696E-2</v>
      </c>
      <c r="N702">
        <f t="shared" si="82"/>
        <v>2020</v>
      </c>
      <c r="O702" t="str">
        <f t="shared" si="81"/>
        <v>Power Law</v>
      </c>
    </row>
    <row r="703" spans="1:15" ht="17">
      <c r="A703" t="s">
        <v>471</v>
      </c>
      <c r="B703" t="s">
        <v>671</v>
      </c>
      <c r="C703" t="s">
        <v>491</v>
      </c>
      <c r="D703" t="s">
        <v>491</v>
      </c>
      <c r="L703" s="105">
        <v>-2.61475580468045</v>
      </c>
      <c r="M703" s="106">
        <v>3.2258458796845503E-2</v>
      </c>
      <c r="N703">
        <f t="shared" si="82"/>
        <v>2021</v>
      </c>
      <c r="O703" t="str">
        <f t="shared" si="81"/>
        <v>Truncated Power Law</v>
      </c>
    </row>
    <row r="704" spans="1:15" ht="17">
      <c r="A704" t="s">
        <v>472</v>
      </c>
      <c r="B704" t="s">
        <v>672</v>
      </c>
      <c r="C704" t="s">
        <v>492</v>
      </c>
      <c r="D704" t="s">
        <v>492</v>
      </c>
      <c r="L704" s="105">
        <v>-8.4265474536300395</v>
      </c>
      <c r="M704" s="106">
        <v>0</v>
      </c>
      <c r="N704">
        <f t="shared" si="82"/>
        <v>2022</v>
      </c>
      <c r="O704" t="str">
        <f t="shared" si="81"/>
        <v>Truncated Power Law</v>
      </c>
    </row>
    <row r="705" spans="1:16" ht="17">
      <c r="A705" t="s">
        <v>473</v>
      </c>
      <c r="B705" t="s">
        <v>673</v>
      </c>
      <c r="C705" t="s">
        <v>493</v>
      </c>
      <c r="D705" t="s">
        <v>493</v>
      </c>
      <c r="L705" s="105">
        <v>-7.0073893268827403</v>
      </c>
      <c r="M705" s="106">
        <v>1.22124532708767E-15</v>
      </c>
      <c r="N705">
        <f t="shared" si="82"/>
        <v>2023</v>
      </c>
      <c r="O705" t="str">
        <f t="shared" si="81"/>
        <v>Truncated Power Law</v>
      </c>
    </row>
    <row r="706" spans="1:16">
      <c r="L706" s="108"/>
    </row>
    <row r="710" spans="1:16">
      <c r="A710" t="s">
        <v>738</v>
      </c>
    </row>
    <row r="711" spans="1:16">
      <c r="A711" t="s">
        <v>742</v>
      </c>
    </row>
    <row r="712" spans="1:16">
      <c r="A712" t="s">
        <v>711</v>
      </c>
    </row>
    <row r="713" spans="1:16">
      <c r="A713" t="s">
        <v>429</v>
      </c>
      <c r="B713" t="s">
        <v>629</v>
      </c>
      <c r="C713" t="s">
        <v>404</v>
      </c>
      <c r="D713" t="s">
        <v>539</v>
      </c>
      <c r="L713" s="107">
        <v>108.450953133852</v>
      </c>
      <c r="M713" s="106">
        <v>0</v>
      </c>
      <c r="N713">
        <v>1979</v>
      </c>
      <c r="O713" t="str">
        <f>IF(AND(L713&lt;0,M713&lt;0.05), "Log normal","Power Law")</f>
        <v>Power Law</v>
      </c>
      <c r="P713" s="107">
        <v>5.2744941867992701</v>
      </c>
    </row>
    <row r="714" spans="1:16">
      <c r="A714" t="s">
        <v>430</v>
      </c>
      <c r="B714" t="s">
        <v>630</v>
      </c>
      <c r="C714" t="s">
        <v>405</v>
      </c>
      <c r="D714" t="s">
        <v>540</v>
      </c>
      <c r="L714" s="107">
        <v>200.008668415617</v>
      </c>
      <c r="M714">
        <v>0</v>
      </c>
      <c r="N714">
        <f>N713+1</f>
        <v>1980</v>
      </c>
      <c r="O714" t="str">
        <f t="shared" ref="O714:O757" si="83">IF(AND(L714&lt;0,M714&lt;0.05), "Log normal","Power Law")</f>
        <v>Power Law</v>
      </c>
      <c r="P714" s="107">
        <v>5.2363810922637102</v>
      </c>
    </row>
    <row r="715" spans="1:16">
      <c r="A715" t="s">
        <v>431</v>
      </c>
      <c r="B715" t="s">
        <v>631</v>
      </c>
      <c r="C715" t="s">
        <v>406</v>
      </c>
      <c r="D715" t="s">
        <v>541</v>
      </c>
      <c r="L715" s="107">
        <v>285.41312444356601</v>
      </c>
      <c r="M715">
        <v>0</v>
      </c>
      <c r="N715">
        <f t="shared" ref="N715:N757" si="84">N714+1</f>
        <v>1981</v>
      </c>
      <c r="O715" t="str">
        <f t="shared" si="83"/>
        <v>Power Law</v>
      </c>
      <c r="P715" s="107">
        <v>5.2207324680949796</v>
      </c>
    </row>
    <row r="716" spans="1:16">
      <c r="A716" t="s">
        <v>432</v>
      </c>
      <c r="B716" t="s">
        <v>632</v>
      </c>
      <c r="C716" t="s">
        <v>407</v>
      </c>
      <c r="D716" t="s">
        <v>542</v>
      </c>
      <c r="L716" s="107">
        <v>353.72820960352402</v>
      </c>
      <c r="M716">
        <v>0</v>
      </c>
      <c r="N716">
        <f t="shared" si="84"/>
        <v>1982</v>
      </c>
      <c r="O716" t="str">
        <f t="shared" si="83"/>
        <v>Power Law</v>
      </c>
      <c r="P716" s="107">
        <v>5.1567406715194402</v>
      </c>
    </row>
    <row r="717" spans="1:16">
      <c r="A717" t="s">
        <v>433</v>
      </c>
      <c r="B717" t="s">
        <v>633</v>
      </c>
      <c r="C717" t="s">
        <v>408</v>
      </c>
      <c r="D717" t="s">
        <v>543</v>
      </c>
      <c r="L717" s="107">
        <v>413.91302988478998</v>
      </c>
      <c r="M717">
        <v>0</v>
      </c>
      <c r="N717">
        <f t="shared" si="84"/>
        <v>1983</v>
      </c>
      <c r="O717" t="str">
        <f t="shared" si="83"/>
        <v>Power Law</v>
      </c>
      <c r="P717" s="107">
        <v>5.0843140516662002</v>
      </c>
    </row>
    <row r="718" spans="1:16">
      <c r="A718" t="s">
        <v>434</v>
      </c>
      <c r="B718" t="s">
        <v>634</v>
      </c>
      <c r="C718" t="s">
        <v>409</v>
      </c>
      <c r="D718" t="s">
        <v>544</v>
      </c>
      <c r="L718" s="107">
        <v>469.75234097193402</v>
      </c>
      <c r="M718">
        <v>0</v>
      </c>
      <c r="N718">
        <f t="shared" si="84"/>
        <v>1984</v>
      </c>
      <c r="O718" t="str">
        <f t="shared" si="83"/>
        <v>Power Law</v>
      </c>
      <c r="P718" s="107">
        <v>5.0284533693298696</v>
      </c>
    </row>
    <row r="719" spans="1:16">
      <c r="A719" t="s">
        <v>435</v>
      </c>
      <c r="B719" t="s">
        <v>635</v>
      </c>
      <c r="C719" t="s">
        <v>410</v>
      </c>
      <c r="D719" t="s">
        <v>545</v>
      </c>
      <c r="L719" s="107">
        <v>522.39099660923296</v>
      </c>
      <c r="M719">
        <v>0</v>
      </c>
      <c r="N719">
        <f t="shared" si="84"/>
        <v>1985</v>
      </c>
      <c r="O719" t="str">
        <f t="shared" si="83"/>
        <v>Power Law</v>
      </c>
      <c r="P719" s="107">
        <v>4.9728616525019396</v>
      </c>
    </row>
    <row r="720" spans="1:16">
      <c r="A720" t="s">
        <v>436</v>
      </c>
      <c r="B720" t="s">
        <v>636</v>
      </c>
      <c r="C720" t="s">
        <v>411</v>
      </c>
      <c r="D720" t="s">
        <v>546</v>
      </c>
      <c r="L720" s="107">
        <v>573.26215183004297</v>
      </c>
      <c r="M720">
        <v>0</v>
      </c>
      <c r="N720">
        <f t="shared" si="84"/>
        <v>1986</v>
      </c>
      <c r="O720" t="str">
        <f t="shared" si="83"/>
        <v>Power Law</v>
      </c>
      <c r="P720" s="107">
        <v>4.9294981939615399</v>
      </c>
    </row>
    <row r="721" spans="1:16">
      <c r="A721" t="s">
        <v>437</v>
      </c>
      <c r="B721" t="s">
        <v>637</v>
      </c>
      <c r="C721" t="s">
        <v>412</v>
      </c>
      <c r="D721" t="s">
        <v>547</v>
      </c>
      <c r="L721" s="107">
        <v>620.77548315495699</v>
      </c>
      <c r="M721">
        <v>0</v>
      </c>
      <c r="N721">
        <f t="shared" si="84"/>
        <v>1987</v>
      </c>
      <c r="O721" t="str">
        <f t="shared" si="83"/>
        <v>Power Law</v>
      </c>
      <c r="P721" s="107">
        <v>4.8873448836291704</v>
      </c>
    </row>
    <row r="722" spans="1:16">
      <c r="A722" t="s">
        <v>438</v>
      </c>
      <c r="B722" t="s">
        <v>638</v>
      </c>
      <c r="C722" t="s">
        <v>413</v>
      </c>
      <c r="D722" t="s">
        <v>548</v>
      </c>
      <c r="L722" s="107">
        <v>666.51796916333399</v>
      </c>
      <c r="M722">
        <v>0</v>
      </c>
      <c r="N722">
        <f t="shared" si="84"/>
        <v>1988</v>
      </c>
      <c r="O722" t="str">
        <f t="shared" si="83"/>
        <v>Power Law</v>
      </c>
      <c r="P722" s="107">
        <v>4.8354477562586196</v>
      </c>
    </row>
    <row r="723" spans="1:16">
      <c r="A723" t="s">
        <v>439</v>
      </c>
      <c r="B723" t="s">
        <v>639</v>
      </c>
      <c r="C723" t="s">
        <v>414</v>
      </c>
      <c r="D723" t="s">
        <v>549</v>
      </c>
      <c r="L723" s="107">
        <v>711.02123287190204</v>
      </c>
      <c r="M723">
        <v>0</v>
      </c>
      <c r="N723">
        <f t="shared" si="84"/>
        <v>1989</v>
      </c>
      <c r="O723" t="str">
        <f t="shared" si="83"/>
        <v>Power Law</v>
      </c>
      <c r="P723" s="107">
        <v>4.78485361211166</v>
      </c>
    </row>
    <row r="724" spans="1:16">
      <c r="A724" t="s">
        <v>440</v>
      </c>
      <c r="B724" t="s">
        <v>640</v>
      </c>
      <c r="C724" t="s">
        <v>415</v>
      </c>
      <c r="D724" t="s">
        <v>550</v>
      </c>
      <c r="L724" s="107">
        <v>754.23987524368704</v>
      </c>
      <c r="M724">
        <v>0</v>
      </c>
      <c r="N724">
        <f t="shared" si="84"/>
        <v>1990</v>
      </c>
      <c r="O724" t="str">
        <f t="shared" si="83"/>
        <v>Power Law</v>
      </c>
      <c r="P724" s="107">
        <v>4.7378396455730698</v>
      </c>
    </row>
    <row r="725" spans="1:16">
      <c r="A725" t="s">
        <v>441</v>
      </c>
      <c r="B725" t="s">
        <v>641</v>
      </c>
      <c r="C725" t="s">
        <v>416</v>
      </c>
      <c r="D725" t="s">
        <v>551</v>
      </c>
      <c r="L725" s="107">
        <v>793.95755870129199</v>
      </c>
      <c r="M725">
        <v>0</v>
      </c>
      <c r="N725">
        <f t="shared" si="84"/>
        <v>1991</v>
      </c>
      <c r="O725" t="str">
        <f t="shared" si="83"/>
        <v>Power Law</v>
      </c>
      <c r="P725" s="107">
        <v>4.7018975098478402</v>
      </c>
    </row>
    <row r="726" spans="1:16">
      <c r="A726" t="s">
        <v>442</v>
      </c>
      <c r="B726" t="s">
        <v>642</v>
      </c>
      <c r="C726" t="s">
        <v>417</v>
      </c>
      <c r="D726" t="s">
        <v>552</v>
      </c>
      <c r="L726" s="107">
        <v>830.08299176374999</v>
      </c>
      <c r="M726">
        <v>0</v>
      </c>
      <c r="N726">
        <f t="shared" si="84"/>
        <v>1992</v>
      </c>
      <c r="O726" t="str">
        <f t="shared" si="83"/>
        <v>Power Law</v>
      </c>
      <c r="P726" s="107">
        <v>4.6676647202666901</v>
      </c>
    </row>
    <row r="727" spans="1:16">
      <c r="A727" t="s">
        <v>443</v>
      </c>
      <c r="B727" t="s">
        <v>643</v>
      </c>
      <c r="C727" t="s">
        <v>418</v>
      </c>
      <c r="D727" t="s">
        <v>553</v>
      </c>
      <c r="L727" s="107">
        <v>862.58582077010396</v>
      </c>
      <c r="M727">
        <v>0</v>
      </c>
      <c r="N727">
        <f t="shared" si="84"/>
        <v>1993</v>
      </c>
      <c r="O727" t="str">
        <f t="shared" si="83"/>
        <v>Power Law</v>
      </c>
      <c r="P727" s="107">
        <v>4.6419777871588002</v>
      </c>
    </row>
    <row r="728" spans="1:16">
      <c r="A728" t="s">
        <v>444</v>
      </c>
      <c r="B728" t="s">
        <v>644</v>
      </c>
      <c r="C728" t="s">
        <v>419</v>
      </c>
      <c r="D728" t="s">
        <v>554</v>
      </c>
      <c r="L728" s="107">
        <v>893.82658190295194</v>
      </c>
      <c r="M728">
        <v>0</v>
      </c>
      <c r="N728">
        <f t="shared" si="84"/>
        <v>1994</v>
      </c>
      <c r="O728" t="str">
        <f t="shared" si="83"/>
        <v>Power Law</v>
      </c>
      <c r="P728" s="107">
        <v>4.6228684695899602</v>
      </c>
    </row>
    <row r="729" spans="1:16">
      <c r="A729" t="s">
        <v>445</v>
      </c>
      <c r="B729" t="s">
        <v>645</v>
      </c>
      <c r="C729" t="s">
        <v>420</v>
      </c>
      <c r="D729" t="s">
        <v>555</v>
      </c>
      <c r="L729" s="107">
        <v>926.61051563708997</v>
      </c>
      <c r="M729">
        <v>0</v>
      </c>
      <c r="N729">
        <f t="shared" si="84"/>
        <v>1995</v>
      </c>
      <c r="O729" t="str">
        <f t="shared" si="83"/>
        <v>Power Law</v>
      </c>
      <c r="P729" s="107">
        <v>4.6122885366965303</v>
      </c>
    </row>
    <row r="730" spans="1:16">
      <c r="A730" t="s">
        <v>446</v>
      </c>
      <c r="B730" t="s">
        <v>646</v>
      </c>
      <c r="C730" t="s">
        <v>421</v>
      </c>
      <c r="D730" t="s">
        <v>556</v>
      </c>
      <c r="L730" s="107">
        <v>965.13066948074902</v>
      </c>
      <c r="M730">
        <v>0</v>
      </c>
      <c r="N730">
        <f t="shared" si="84"/>
        <v>1996</v>
      </c>
      <c r="O730" t="str">
        <f t="shared" si="83"/>
        <v>Power Law</v>
      </c>
      <c r="P730" s="107">
        <v>4.6164756241642397</v>
      </c>
    </row>
    <row r="731" spans="1:16">
      <c r="A731" t="s">
        <v>447</v>
      </c>
      <c r="B731" t="s">
        <v>647</v>
      </c>
      <c r="C731" t="s">
        <v>422</v>
      </c>
      <c r="D731" t="s">
        <v>557</v>
      </c>
      <c r="L731" s="107">
        <v>1012.89253482021</v>
      </c>
      <c r="M731">
        <v>0</v>
      </c>
      <c r="N731">
        <f t="shared" si="84"/>
        <v>1997</v>
      </c>
      <c r="O731" t="str">
        <f t="shared" si="83"/>
        <v>Power Law</v>
      </c>
      <c r="P731" s="107">
        <v>4.6246165043602696</v>
      </c>
    </row>
    <row r="732" spans="1:16">
      <c r="A732" t="s">
        <v>448</v>
      </c>
      <c r="B732" t="s">
        <v>648</v>
      </c>
      <c r="C732" t="s">
        <v>423</v>
      </c>
      <c r="D732" t="s">
        <v>558</v>
      </c>
      <c r="L732" s="107">
        <v>1039.41596223846</v>
      </c>
      <c r="M732">
        <v>0</v>
      </c>
      <c r="N732">
        <f t="shared" si="84"/>
        <v>1998</v>
      </c>
      <c r="O732" t="str">
        <f t="shared" si="83"/>
        <v>Power Law</v>
      </c>
      <c r="P732" s="107">
        <v>4.6284247284055997</v>
      </c>
    </row>
    <row r="733" spans="1:16">
      <c r="A733" t="s">
        <v>449</v>
      </c>
      <c r="B733" t="s">
        <v>649</v>
      </c>
      <c r="C733" t="s">
        <v>424</v>
      </c>
      <c r="D733" t="s">
        <v>559</v>
      </c>
      <c r="L733" s="107">
        <v>1079.0521595360999</v>
      </c>
      <c r="M733">
        <v>0</v>
      </c>
      <c r="N733">
        <f t="shared" si="84"/>
        <v>1999</v>
      </c>
      <c r="O733" t="str">
        <f t="shared" si="83"/>
        <v>Power Law</v>
      </c>
      <c r="P733" s="107">
        <v>4.6386222251610203</v>
      </c>
    </row>
    <row r="734" spans="1:16">
      <c r="A734" t="s">
        <v>450</v>
      </c>
      <c r="B734" t="s">
        <v>650</v>
      </c>
      <c r="C734" t="s">
        <v>425</v>
      </c>
      <c r="D734" t="s">
        <v>560</v>
      </c>
      <c r="L734" s="107">
        <v>1122.8440629998599</v>
      </c>
      <c r="M734">
        <v>0</v>
      </c>
      <c r="N734">
        <f t="shared" si="84"/>
        <v>2000</v>
      </c>
      <c r="O734" t="str">
        <f t="shared" si="83"/>
        <v>Power Law</v>
      </c>
      <c r="P734" s="107">
        <v>4.6593722177857302</v>
      </c>
    </row>
    <row r="735" spans="1:16">
      <c r="A735" t="s">
        <v>451</v>
      </c>
      <c r="B735" t="s">
        <v>651</v>
      </c>
      <c r="C735" t="s">
        <v>426</v>
      </c>
      <c r="D735" t="s">
        <v>561</v>
      </c>
      <c r="L735" s="107">
        <v>1168.0346082891899</v>
      </c>
      <c r="M735">
        <v>0</v>
      </c>
      <c r="N735">
        <f t="shared" si="84"/>
        <v>2001</v>
      </c>
      <c r="O735" t="str">
        <f t="shared" si="83"/>
        <v>Power Law</v>
      </c>
      <c r="P735" s="107">
        <v>4.6805257334245702</v>
      </c>
    </row>
    <row r="736" spans="1:16">
      <c r="A736" t="s">
        <v>452</v>
      </c>
      <c r="B736" t="s">
        <v>652</v>
      </c>
      <c r="C736" t="s">
        <v>427</v>
      </c>
      <c r="D736" t="s">
        <v>562</v>
      </c>
      <c r="L736" s="107">
        <v>1212.7020876474301</v>
      </c>
      <c r="M736">
        <v>0</v>
      </c>
      <c r="N736">
        <f t="shared" si="84"/>
        <v>2002</v>
      </c>
      <c r="O736" t="str">
        <f t="shared" si="83"/>
        <v>Power Law</v>
      </c>
      <c r="P736" s="107">
        <v>4.7024941467421497</v>
      </c>
    </row>
    <row r="737" spans="1:16">
      <c r="A737" t="s">
        <v>453</v>
      </c>
      <c r="B737" t="s">
        <v>653</v>
      </c>
      <c r="C737" t="s">
        <v>428</v>
      </c>
      <c r="D737" t="s">
        <v>563</v>
      </c>
      <c r="L737" s="107">
        <v>1257.5415984993999</v>
      </c>
      <c r="M737" s="106">
        <v>0</v>
      </c>
      <c r="N737">
        <f t="shared" si="84"/>
        <v>2003</v>
      </c>
      <c r="O737" t="str">
        <f t="shared" si="83"/>
        <v>Power Law</v>
      </c>
      <c r="P737" s="107">
        <v>4.7254308160033203</v>
      </c>
    </row>
    <row r="738" spans="1:16">
      <c r="A738" t="s">
        <v>454</v>
      </c>
      <c r="B738" t="s">
        <v>654</v>
      </c>
      <c r="C738" t="s">
        <v>474</v>
      </c>
      <c r="D738" t="s">
        <v>564</v>
      </c>
      <c r="L738" s="107">
        <v>1306.62188894369</v>
      </c>
      <c r="M738" s="106">
        <v>0</v>
      </c>
      <c r="N738">
        <f t="shared" si="84"/>
        <v>2004</v>
      </c>
      <c r="O738" t="str">
        <f t="shared" si="83"/>
        <v>Power Law</v>
      </c>
      <c r="P738" s="107">
        <v>4.7504071913937098</v>
      </c>
    </row>
    <row r="739" spans="1:16">
      <c r="A739" t="s">
        <v>455</v>
      </c>
      <c r="B739" t="s">
        <v>655</v>
      </c>
      <c r="C739" t="s">
        <v>475</v>
      </c>
      <c r="D739" t="s">
        <v>565</v>
      </c>
      <c r="L739" s="107">
        <v>1355.2459513409201</v>
      </c>
      <c r="M739" s="106">
        <v>0</v>
      </c>
      <c r="N739">
        <f t="shared" si="84"/>
        <v>2005</v>
      </c>
      <c r="O739" t="str">
        <f t="shared" si="83"/>
        <v>Power Law</v>
      </c>
      <c r="P739" s="107">
        <v>4.7732403667061396</v>
      </c>
    </row>
    <row r="740" spans="1:16">
      <c r="A740" t="s">
        <v>456</v>
      </c>
      <c r="B740" t="s">
        <v>656</v>
      </c>
      <c r="C740" t="s">
        <v>476</v>
      </c>
      <c r="D740" t="s">
        <v>566</v>
      </c>
      <c r="L740" s="107">
        <v>1409.38325668687</v>
      </c>
      <c r="M740">
        <v>0</v>
      </c>
      <c r="N740">
        <f t="shared" si="84"/>
        <v>2006</v>
      </c>
      <c r="O740" t="str">
        <f t="shared" si="83"/>
        <v>Power Law</v>
      </c>
      <c r="P740" s="107">
        <v>4.8045993447509998</v>
      </c>
    </row>
    <row r="741" spans="1:16">
      <c r="A741" t="s">
        <v>457</v>
      </c>
      <c r="B741" t="s">
        <v>657</v>
      </c>
      <c r="C741" t="s">
        <v>477</v>
      </c>
      <c r="D741" t="s">
        <v>567</v>
      </c>
      <c r="L741" s="107">
        <v>1462.7851141198</v>
      </c>
      <c r="M741">
        <v>0</v>
      </c>
      <c r="N741">
        <f t="shared" si="84"/>
        <v>2007</v>
      </c>
      <c r="O741" t="str">
        <f t="shared" si="83"/>
        <v>Power Law</v>
      </c>
      <c r="P741" s="107">
        <v>4.8278433271652101</v>
      </c>
    </row>
    <row r="742" spans="1:16">
      <c r="A742" t="s">
        <v>458</v>
      </c>
      <c r="B742" t="s">
        <v>658</v>
      </c>
      <c r="C742" t="s">
        <v>478</v>
      </c>
      <c r="D742" t="s">
        <v>568</v>
      </c>
      <c r="L742" s="107">
        <v>1541.70737108556</v>
      </c>
      <c r="M742">
        <v>0</v>
      </c>
      <c r="N742">
        <f t="shared" si="84"/>
        <v>2008</v>
      </c>
      <c r="O742" t="str">
        <f t="shared" si="83"/>
        <v>Power Law</v>
      </c>
      <c r="P742" s="107">
        <v>4.8643575036785904</v>
      </c>
    </row>
    <row r="743" spans="1:16">
      <c r="A743" t="s">
        <v>459</v>
      </c>
      <c r="B743" t="s">
        <v>659</v>
      </c>
      <c r="C743" t="s">
        <v>479</v>
      </c>
      <c r="D743" t="s">
        <v>569</v>
      </c>
      <c r="L743" s="107">
        <v>1582.2693589865301</v>
      </c>
      <c r="M743">
        <v>0</v>
      </c>
      <c r="N743">
        <f t="shared" si="84"/>
        <v>2009</v>
      </c>
      <c r="O743" t="str">
        <f t="shared" si="83"/>
        <v>Power Law</v>
      </c>
      <c r="P743" s="107">
        <v>4.9080383255836999</v>
      </c>
    </row>
    <row r="744" spans="1:16">
      <c r="A744" t="s">
        <v>460</v>
      </c>
      <c r="B744" t="s">
        <v>660</v>
      </c>
      <c r="C744" t="s">
        <v>480</v>
      </c>
      <c r="D744" t="s">
        <v>570</v>
      </c>
      <c r="L744" s="107">
        <v>1644.8263451780099</v>
      </c>
      <c r="M744" s="106">
        <v>0</v>
      </c>
      <c r="N744">
        <f t="shared" si="84"/>
        <v>2010</v>
      </c>
      <c r="O744" t="str">
        <f t="shared" si="83"/>
        <v>Power Law</v>
      </c>
      <c r="P744" s="107">
        <v>4.9583133615369599</v>
      </c>
    </row>
    <row r="745" spans="1:16">
      <c r="A745" t="s">
        <v>461</v>
      </c>
      <c r="B745" t="s">
        <v>661</v>
      </c>
      <c r="C745" t="s">
        <v>481</v>
      </c>
      <c r="D745" t="s">
        <v>571</v>
      </c>
      <c r="L745" s="107">
        <v>1717.27671126735</v>
      </c>
      <c r="M745" s="106">
        <v>0</v>
      </c>
      <c r="N745">
        <f t="shared" si="84"/>
        <v>2011</v>
      </c>
      <c r="O745" t="str">
        <f t="shared" si="83"/>
        <v>Power Law</v>
      </c>
      <c r="P745" s="107">
        <v>5.0342124356187696</v>
      </c>
    </row>
    <row r="746" spans="1:16">
      <c r="A746" t="s">
        <v>462</v>
      </c>
      <c r="B746" t="s">
        <v>662</v>
      </c>
      <c r="C746" t="s">
        <v>482</v>
      </c>
      <c r="D746" t="s">
        <v>572</v>
      </c>
      <c r="L746" s="107">
        <v>1779.6315735226599</v>
      </c>
      <c r="M746" s="106">
        <v>0</v>
      </c>
      <c r="N746">
        <f t="shared" si="84"/>
        <v>2012</v>
      </c>
      <c r="O746" t="str">
        <f t="shared" si="83"/>
        <v>Power Law</v>
      </c>
      <c r="P746" s="107">
        <v>5.0748542423351699</v>
      </c>
    </row>
    <row r="747" spans="1:16">
      <c r="A747" t="s">
        <v>463</v>
      </c>
      <c r="B747" t="s">
        <v>663</v>
      </c>
      <c r="C747" t="s">
        <v>483</v>
      </c>
      <c r="D747" t="s">
        <v>573</v>
      </c>
      <c r="L747" s="107">
        <v>1836.4715005156199</v>
      </c>
      <c r="M747" s="106">
        <v>0</v>
      </c>
      <c r="N747">
        <f t="shared" si="84"/>
        <v>2013</v>
      </c>
      <c r="O747" t="str">
        <f t="shared" si="83"/>
        <v>Power Law</v>
      </c>
      <c r="P747" s="107">
        <v>5.1034584035790802</v>
      </c>
    </row>
    <row r="748" spans="1:16">
      <c r="A748" t="s">
        <v>464</v>
      </c>
      <c r="B748" t="s">
        <v>664</v>
      </c>
      <c r="C748" t="s">
        <v>484</v>
      </c>
      <c r="D748" t="s">
        <v>574</v>
      </c>
      <c r="L748" s="107">
        <v>1891.02596870718</v>
      </c>
      <c r="M748" s="106">
        <v>0</v>
      </c>
      <c r="N748">
        <f t="shared" si="84"/>
        <v>2014</v>
      </c>
      <c r="O748" t="str">
        <f t="shared" si="83"/>
        <v>Power Law</v>
      </c>
      <c r="P748" s="107">
        <v>5.1223735197378097</v>
      </c>
    </row>
    <row r="749" spans="1:16">
      <c r="A749" t="s">
        <v>465</v>
      </c>
      <c r="B749" t="s">
        <v>665</v>
      </c>
      <c r="C749" t="s">
        <v>485</v>
      </c>
      <c r="D749" t="s">
        <v>575</v>
      </c>
      <c r="L749" s="107">
        <v>1943.98957983215</v>
      </c>
      <c r="M749" s="106">
        <v>0</v>
      </c>
      <c r="N749">
        <f t="shared" si="84"/>
        <v>2015</v>
      </c>
      <c r="O749" t="str">
        <f t="shared" si="83"/>
        <v>Power Law</v>
      </c>
      <c r="P749" s="107">
        <v>5.1393519937559198</v>
      </c>
    </row>
    <row r="750" spans="1:16">
      <c r="A750" t="s">
        <v>466</v>
      </c>
      <c r="B750" t="s">
        <v>666</v>
      </c>
      <c r="C750" t="s">
        <v>486</v>
      </c>
      <c r="D750" t="s">
        <v>576</v>
      </c>
      <c r="L750" s="107">
        <v>1999.93925309833</v>
      </c>
      <c r="M750" s="106">
        <v>0</v>
      </c>
      <c r="N750">
        <f t="shared" si="84"/>
        <v>2016</v>
      </c>
      <c r="O750" t="str">
        <f t="shared" si="83"/>
        <v>Power Law</v>
      </c>
      <c r="P750" s="107">
        <v>5.16510881905959</v>
      </c>
    </row>
    <row r="751" spans="1:16">
      <c r="A751" t="s">
        <v>467</v>
      </c>
      <c r="B751" t="s">
        <v>667</v>
      </c>
      <c r="C751" t="s">
        <v>487</v>
      </c>
      <c r="D751" t="s">
        <v>577</v>
      </c>
      <c r="L751" s="107">
        <v>2054.9246547013799</v>
      </c>
      <c r="M751" s="106">
        <v>0</v>
      </c>
      <c r="N751">
        <f t="shared" si="84"/>
        <v>2017</v>
      </c>
      <c r="O751" t="str">
        <f t="shared" si="83"/>
        <v>Power Law</v>
      </c>
      <c r="P751" s="107">
        <v>5.1867707776121996</v>
      </c>
    </row>
    <row r="752" spans="1:16">
      <c r="A752" t="s">
        <v>468</v>
      </c>
      <c r="B752" t="s">
        <v>668</v>
      </c>
      <c r="C752" t="s">
        <v>488</v>
      </c>
      <c r="D752" t="s">
        <v>578</v>
      </c>
      <c r="L752" s="107">
        <v>2112.16387487768</v>
      </c>
      <c r="M752" s="106">
        <v>0</v>
      </c>
      <c r="N752">
        <f t="shared" si="84"/>
        <v>2018</v>
      </c>
      <c r="O752" t="str">
        <f t="shared" si="83"/>
        <v>Power Law</v>
      </c>
      <c r="P752" s="107">
        <v>5.20908751906937</v>
      </c>
    </row>
    <row r="753" spans="1:16">
      <c r="A753" t="s">
        <v>469</v>
      </c>
      <c r="B753" t="s">
        <v>669</v>
      </c>
      <c r="C753" t="s">
        <v>489</v>
      </c>
      <c r="D753" t="s">
        <v>579</v>
      </c>
      <c r="L753" s="107">
        <v>2166.3158447974301</v>
      </c>
      <c r="M753" s="106">
        <v>0</v>
      </c>
      <c r="N753">
        <f t="shared" si="84"/>
        <v>2019</v>
      </c>
      <c r="O753" t="str">
        <f t="shared" si="83"/>
        <v>Power Law</v>
      </c>
      <c r="P753" s="107">
        <v>5.2327234255875101</v>
      </c>
    </row>
    <row r="754" spans="1:16">
      <c r="A754" t="s">
        <v>470</v>
      </c>
      <c r="B754" t="s">
        <v>670</v>
      </c>
      <c r="C754" t="s">
        <v>490</v>
      </c>
      <c r="D754" t="s">
        <v>580</v>
      </c>
      <c r="L754" s="107">
        <v>2226.0894651106501</v>
      </c>
      <c r="M754" s="106">
        <v>0</v>
      </c>
      <c r="N754">
        <f t="shared" si="84"/>
        <v>2020</v>
      </c>
      <c r="O754" t="str">
        <f t="shared" si="83"/>
        <v>Power Law</v>
      </c>
      <c r="P754" s="107">
        <v>5.2615950325171701</v>
      </c>
    </row>
    <row r="755" spans="1:16">
      <c r="A755" t="s">
        <v>471</v>
      </c>
      <c r="B755" t="s">
        <v>671</v>
      </c>
      <c r="C755" t="s">
        <v>491</v>
      </c>
      <c r="D755" t="s">
        <v>581</v>
      </c>
      <c r="L755" s="107">
        <v>2277.7023459393999</v>
      </c>
      <c r="M755" s="106">
        <v>0</v>
      </c>
      <c r="N755">
        <f t="shared" si="84"/>
        <v>2021</v>
      </c>
      <c r="O755" t="str">
        <f t="shared" si="83"/>
        <v>Power Law</v>
      </c>
      <c r="P755" s="107">
        <v>5.2866414945468501</v>
      </c>
    </row>
    <row r="756" spans="1:16">
      <c r="A756" t="s">
        <v>472</v>
      </c>
      <c r="B756" t="s">
        <v>672</v>
      </c>
      <c r="C756" t="s">
        <v>492</v>
      </c>
      <c r="D756" t="s">
        <v>582</v>
      </c>
      <c r="L756" s="107">
        <v>2325.33881915032</v>
      </c>
      <c r="M756" s="106">
        <v>0</v>
      </c>
      <c r="N756">
        <f t="shared" si="84"/>
        <v>2022</v>
      </c>
      <c r="O756" t="str">
        <f t="shared" si="83"/>
        <v>Power Law</v>
      </c>
      <c r="P756" s="107">
        <v>5.31450712790976</v>
      </c>
    </row>
    <row r="757" spans="1:16">
      <c r="A757" t="s">
        <v>473</v>
      </c>
      <c r="B757" t="s">
        <v>673</v>
      </c>
      <c r="C757" t="s">
        <v>493</v>
      </c>
      <c r="D757" t="s">
        <v>583</v>
      </c>
      <c r="L757" s="107">
        <v>2346.3150920888802</v>
      </c>
      <c r="M757" s="106">
        <v>0</v>
      </c>
      <c r="N757">
        <f t="shared" si="84"/>
        <v>2023</v>
      </c>
      <c r="O757" t="str">
        <f t="shared" si="83"/>
        <v>Power Law</v>
      </c>
      <c r="P757" s="107">
        <v>5.33993587436398</v>
      </c>
    </row>
    <row r="758" spans="1:16">
      <c r="L758" s="108"/>
    </row>
    <row r="760" spans="1:16">
      <c r="A760" t="s">
        <v>674</v>
      </c>
    </row>
    <row r="761" spans="1:16" ht="17">
      <c r="A761" t="s">
        <v>429</v>
      </c>
      <c r="B761" t="s">
        <v>629</v>
      </c>
      <c r="C761" t="s">
        <v>404</v>
      </c>
      <c r="D761" t="s">
        <v>404</v>
      </c>
      <c r="L761" s="105">
        <v>1.9000588570573099E-3</v>
      </c>
      <c r="M761" s="106">
        <v>0.99460282019674795</v>
      </c>
      <c r="N761">
        <v>1979</v>
      </c>
      <c r="O761" t="str">
        <f>IF(AND(L761&lt;0,M761&lt;0.05), "Truncated Power Law","Power Law")</f>
        <v>Power Law</v>
      </c>
    </row>
    <row r="762" spans="1:16" ht="17">
      <c r="A762" t="s">
        <v>430</v>
      </c>
      <c r="B762" t="s">
        <v>630</v>
      </c>
      <c r="C762" t="s">
        <v>405</v>
      </c>
      <c r="D762" t="s">
        <v>405</v>
      </c>
      <c r="L762" s="105">
        <v>3.5373787297019901E-3</v>
      </c>
      <c r="M762">
        <v>0.98995247731760605</v>
      </c>
      <c r="N762">
        <f>N761+1</f>
        <v>1980</v>
      </c>
      <c r="O762" t="str">
        <f t="shared" ref="O762:O805" si="85">IF(AND(L762&lt;0,M762&lt;0.05), "Truncated Power Law","Power Law")</f>
        <v>Power Law</v>
      </c>
    </row>
    <row r="763" spans="1:16" ht="17">
      <c r="A763" t="s">
        <v>431</v>
      </c>
      <c r="B763" t="s">
        <v>631</v>
      </c>
      <c r="C763" t="s">
        <v>406</v>
      </c>
      <c r="D763" t="s">
        <v>406</v>
      </c>
      <c r="L763" s="105">
        <v>5.06975304792042E-3</v>
      </c>
      <c r="M763" s="106">
        <v>0.98562559239917402</v>
      </c>
      <c r="N763">
        <f t="shared" ref="N763:N805" si="86">N762+1</f>
        <v>1981</v>
      </c>
      <c r="O763" t="str">
        <f t="shared" si="85"/>
        <v>Power Law</v>
      </c>
    </row>
    <row r="764" spans="1:16" ht="17">
      <c r="A764" t="s">
        <v>432</v>
      </c>
      <c r="B764" t="s">
        <v>632</v>
      </c>
      <c r="C764" t="s">
        <v>407</v>
      </c>
      <c r="D764" t="s">
        <v>407</v>
      </c>
      <c r="L764" s="105">
        <v>2.5282717429503301E-3</v>
      </c>
      <c r="M764">
        <v>0.99495250138939395</v>
      </c>
      <c r="N764">
        <f t="shared" si="86"/>
        <v>1982</v>
      </c>
      <c r="O764" t="str">
        <f t="shared" si="85"/>
        <v>Power Law</v>
      </c>
    </row>
    <row r="765" spans="1:16" ht="17">
      <c r="A765" t="s">
        <v>433</v>
      </c>
      <c r="B765" t="s">
        <v>733</v>
      </c>
      <c r="C765" t="s">
        <v>408</v>
      </c>
      <c r="D765" t="s">
        <v>408</v>
      </c>
      <c r="L765" s="105">
        <v>4.5700314065364499E-3</v>
      </c>
      <c r="M765" s="106">
        <v>0.99222221333887295</v>
      </c>
      <c r="N765">
        <f t="shared" si="86"/>
        <v>1983</v>
      </c>
      <c r="O765" t="str">
        <f t="shared" si="85"/>
        <v>Power Law</v>
      </c>
    </row>
    <row r="766" spans="1:16" ht="17">
      <c r="A766" t="s">
        <v>434</v>
      </c>
      <c r="B766" t="s">
        <v>634</v>
      </c>
      <c r="C766" t="s">
        <v>409</v>
      </c>
      <c r="D766" t="s">
        <v>409</v>
      </c>
      <c r="L766" s="105">
        <v>5.2176522394633299E-3</v>
      </c>
      <c r="M766">
        <v>0.99118090971822104</v>
      </c>
      <c r="N766">
        <f t="shared" si="86"/>
        <v>1984</v>
      </c>
      <c r="O766" t="str">
        <f t="shared" si="85"/>
        <v>Power Law</v>
      </c>
    </row>
    <row r="767" spans="1:16" ht="17">
      <c r="A767" t="s">
        <v>435</v>
      </c>
      <c r="B767" t="s">
        <v>635</v>
      </c>
      <c r="C767" t="s">
        <v>410</v>
      </c>
      <c r="D767" t="s">
        <v>410</v>
      </c>
      <c r="L767" s="105">
        <v>0.64100159985279204</v>
      </c>
      <c r="M767">
        <v>0.98260900386170902</v>
      </c>
      <c r="N767">
        <f t="shared" si="86"/>
        <v>1985</v>
      </c>
      <c r="O767" t="str">
        <f t="shared" si="85"/>
        <v>Power Law</v>
      </c>
    </row>
    <row r="768" spans="1:16" ht="17">
      <c r="A768" t="s">
        <v>436</v>
      </c>
      <c r="B768" t="s">
        <v>636</v>
      </c>
      <c r="C768" t="s">
        <v>411</v>
      </c>
      <c r="D768" t="s">
        <v>411</v>
      </c>
      <c r="L768" s="105">
        <v>1.4756684911240801E-2</v>
      </c>
      <c r="M768" s="106">
        <v>0.98108382644037695</v>
      </c>
      <c r="N768">
        <f t="shared" si="86"/>
        <v>1986</v>
      </c>
      <c r="O768" t="str">
        <f t="shared" si="85"/>
        <v>Power Law</v>
      </c>
    </row>
    <row r="769" spans="1:15" ht="17">
      <c r="A769" t="s">
        <v>437</v>
      </c>
      <c r="B769" t="s">
        <v>637</v>
      </c>
      <c r="C769" t="s">
        <v>412</v>
      </c>
      <c r="D769" t="s">
        <v>412</v>
      </c>
      <c r="L769" s="105">
        <v>6.9423114035231303E-3</v>
      </c>
      <c r="M769" s="106">
        <v>0.98559556603661902</v>
      </c>
      <c r="N769">
        <f t="shared" si="86"/>
        <v>1987</v>
      </c>
      <c r="O769" t="str">
        <f t="shared" si="85"/>
        <v>Power Law</v>
      </c>
    </row>
    <row r="770" spans="1:15" ht="17">
      <c r="A770" t="s">
        <v>438</v>
      </c>
      <c r="B770" t="s">
        <v>638</v>
      </c>
      <c r="C770" t="s">
        <v>413</v>
      </c>
      <c r="D770" t="s">
        <v>413</v>
      </c>
      <c r="L770" s="105">
        <v>7.51896355936369E-3</v>
      </c>
      <c r="M770" s="106">
        <v>0.984509614509121</v>
      </c>
      <c r="N770">
        <f t="shared" si="86"/>
        <v>1988</v>
      </c>
      <c r="O770" t="str">
        <f t="shared" si="85"/>
        <v>Power Law</v>
      </c>
    </row>
    <row r="771" spans="1:15" ht="17">
      <c r="A771" t="s">
        <v>439</v>
      </c>
      <c r="B771" t="s">
        <v>639</v>
      </c>
      <c r="C771" t="s">
        <v>414</v>
      </c>
      <c r="D771" t="s">
        <v>414</v>
      </c>
      <c r="L771" s="105">
        <v>7.4829158964599598E-4</v>
      </c>
      <c r="M771" s="106">
        <v>0.99770769054958697</v>
      </c>
      <c r="N771">
        <f t="shared" si="86"/>
        <v>1989</v>
      </c>
      <c r="O771" t="str">
        <f t="shared" si="85"/>
        <v>Power Law</v>
      </c>
    </row>
    <row r="772" spans="1:15" ht="17">
      <c r="A772" t="s">
        <v>440</v>
      </c>
      <c r="B772" t="s">
        <v>640</v>
      </c>
      <c r="C772" t="s">
        <v>415</v>
      </c>
      <c r="D772" t="s">
        <v>415</v>
      </c>
      <c r="L772" s="105">
        <v>8.6455056174808004E-3</v>
      </c>
      <c r="M772" s="106">
        <v>0.98242676207433099</v>
      </c>
      <c r="N772">
        <f t="shared" si="86"/>
        <v>1990</v>
      </c>
      <c r="O772" t="str">
        <f t="shared" si="85"/>
        <v>Power Law</v>
      </c>
    </row>
    <row r="773" spans="1:15" ht="17">
      <c r="A773" t="s">
        <v>441</v>
      </c>
      <c r="B773" t="s">
        <v>641</v>
      </c>
      <c r="C773" t="s">
        <v>416</v>
      </c>
      <c r="D773" t="s">
        <v>416</v>
      </c>
      <c r="L773" s="105">
        <v>7.8618652891653106E-3</v>
      </c>
      <c r="M773" s="106">
        <v>0.99545046869773401</v>
      </c>
      <c r="N773">
        <f t="shared" si="86"/>
        <v>1991</v>
      </c>
      <c r="O773" t="str">
        <f t="shared" si="85"/>
        <v>Power Law</v>
      </c>
    </row>
    <row r="774" spans="1:15" ht="17">
      <c r="A774" t="s">
        <v>442</v>
      </c>
      <c r="B774" t="s">
        <v>642</v>
      </c>
      <c r="C774" t="s">
        <v>417</v>
      </c>
      <c r="D774" t="s">
        <v>417</v>
      </c>
      <c r="L774" s="105">
        <v>1.01471210629959E-2</v>
      </c>
      <c r="M774" s="106">
        <v>0.98726785168565001</v>
      </c>
      <c r="N774">
        <f t="shared" si="86"/>
        <v>1992</v>
      </c>
      <c r="O774" t="str">
        <f t="shared" si="85"/>
        <v>Power Law</v>
      </c>
    </row>
    <row r="775" spans="1:15" ht="17">
      <c r="A775" t="s">
        <v>443</v>
      </c>
      <c r="B775" t="s">
        <v>643</v>
      </c>
      <c r="C775" t="s">
        <v>418</v>
      </c>
      <c r="D775" t="s">
        <v>418</v>
      </c>
      <c r="L775" s="105">
        <v>1.2808302426499101E-2</v>
      </c>
      <c r="M775" s="106">
        <v>0.99031692696379403</v>
      </c>
      <c r="N775">
        <f t="shared" si="86"/>
        <v>1993</v>
      </c>
      <c r="O775" t="str">
        <f t="shared" si="85"/>
        <v>Power Law</v>
      </c>
    </row>
    <row r="776" spans="1:15" ht="17">
      <c r="A776" t="s">
        <v>444</v>
      </c>
      <c r="B776" t="s">
        <v>644</v>
      </c>
      <c r="C776" t="s">
        <v>419</v>
      </c>
      <c r="D776" t="s">
        <v>419</v>
      </c>
      <c r="L776" s="105">
        <v>9.0783324575077901E-3</v>
      </c>
      <c r="M776" s="106">
        <v>0.99277842011502404</v>
      </c>
      <c r="N776">
        <f t="shared" si="86"/>
        <v>1994</v>
      </c>
      <c r="O776" t="str">
        <f t="shared" si="85"/>
        <v>Power Law</v>
      </c>
    </row>
    <row r="777" spans="1:15" ht="17">
      <c r="A777" t="s">
        <v>445</v>
      </c>
      <c r="B777" t="s">
        <v>645</v>
      </c>
      <c r="C777" t="s">
        <v>420</v>
      </c>
      <c r="D777" t="s">
        <v>420</v>
      </c>
      <c r="L777" s="105">
        <v>2.7443353827106099E-2</v>
      </c>
      <c r="M777" s="106">
        <v>0.98634937247066401</v>
      </c>
      <c r="N777">
        <f t="shared" si="86"/>
        <v>1995</v>
      </c>
      <c r="O777" t="str">
        <f t="shared" si="85"/>
        <v>Power Law</v>
      </c>
    </row>
    <row r="778" spans="1:15" ht="17">
      <c r="A778" t="s">
        <v>446</v>
      </c>
      <c r="B778" t="s">
        <v>646</v>
      </c>
      <c r="C778" t="s">
        <v>421</v>
      </c>
      <c r="D778" t="s">
        <v>421</v>
      </c>
      <c r="L778" s="105">
        <v>1.3234625146338601E-2</v>
      </c>
      <c r="M778" s="106">
        <v>0.988997818194008</v>
      </c>
      <c r="N778">
        <f t="shared" si="86"/>
        <v>1996</v>
      </c>
      <c r="O778" t="str">
        <f t="shared" si="85"/>
        <v>Power Law</v>
      </c>
    </row>
    <row r="779" spans="1:15" ht="17">
      <c r="A779" t="s">
        <v>447</v>
      </c>
      <c r="B779" t="s">
        <v>647</v>
      </c>
      <c r="C779" t="s">
        <v>422</v>
      </c>
      <c r="D779" t="s">
        <v>422</v>
      </c>
      <c r="L779" s="105">
        <v>1.1218349752106499E-2</v>
      </c>
      <c r="M779" s="106">
        <v>0.97390601061855397</v>
      </c>
      <c r="N779">
        <f t="shared" si="86"/>
        <v>1997</v>
      </c>
      <c r="O779" t="str">
        <f t="shared" si="85"/>
        <v>Power Law</v>
      </c>
    </row>
    <row r="780" spans="1:15" ht="17">
      <c r="A780" t="s">
        <v>448</v>
      </c>
      <c r="B780" t="s">
        <v>648</v>
      </c>
      <c r="C780" t="s">
        <v>423</v>
      </c>
      <c r="D780" t="s">
        <v>423</v>
      </c>
      <c r="L780" s="105">
        <v>5.4686462696523896E-3</v>
      </c>
      <c r="M780" s="106">
        <v>0.99129662272369201</v>
      </c>
      <c r="N780">
        <f t="shared" si="86"/>
        <v>1998</v>
      </c>
      <c r="O780" t="str">
        <f t="shared" si="85"/>
        <v>Power Law</v>
      </c>
    </row>
    <row r="781" spans="1:15" ht="17">
      <c r="A781" t="s">
        <v>449</v>
      </c>
      <c r="B781" t="s">
        <v>649</v>
      </c>
      <c r="C781" t="s">
        <v>424</v>
      </c>
      <c r="D781" t="s">
        <v>424</v>
      </c>
      <c r="L781" s="105">
        <v>1.1865423538569399E-3</v>
      </c>
      <c r="M781" s="106">
        <v>0.99646319271823802</v>
      </c>
      <c r="N781">
        <f t="shared" si="86"/>
        <v>1999</v>
      </c>
      <c r="O781" t="str">
        <f t="shared" si="85"/>
        <v>Power Law</v>
      </c>
    </row>
    <row r="782" spans="1:15" ht="17">
      <c r="A782" t="s">
        <v>450</v>
      </c>
      <c r="B782" t="s">
        <v>650</v>
      </c>
      <c r="C782" t="s">
        <v>425</v>
      </c>
      <c r="D782" t="s">
        <v>425</v>
      </c>
      <c r="L782" s="105">
        <v>1.4014941565896199E-2</v>
      </c>
      <c r="M782" s="106">
        <v>0.98417824478263005</v>
      </c>
      <c r="N782">
        <f t="shared" si="86"/>
        <v>2000</v>
      </c>
      <c r="O782" t="str">
        <f t="shared" si="85"/>
        <v>Power Law</v>
      </c>
    </row>
    <row r="783" spans="1:15" ht="17">
      <c r="A783" t="s">
        <v>451</v>
      </c>
      <c r="B783" t="s">
        <v>651</v>
      </c>
      <c r="C783" t="s">
        <v>426</v>
      </c>
      <c r="D783" t="s">
        <v>426</v>
      </c>
      <c r="L783" s="105">
        <v>4.4957896649466802E-3</v>
      </c>
      <c r="M783" s="106">
        <v>0.98899161667970303</v>
      </c>
      <c r="N783">
        <f t="shared" si="86"/>
        <v>2001</v>
      </c>
      <c r="O783" t="str">
        <f t="shared" si="85"/>
        <v>Power Law</v>
      </c>
    </row>
    <row r="784" spans="1:15" ht="17">
      <c r="A784" t="s">
        <v>452</v>
      </c>
      <c r="B784" t="s">
        <v>652</v>
      </c>
      <c r="C784" t="s">
        <v>427</v>
      </c>
      <c r="D784" t="s">
        <v>427</v>
      </c>
      <c r="L784" s="105">
        <v>5.4045468153415398E-2</v>
      </c>
      <c r="M784" s="106">
        <v>0.97737368865343199</v>
      </c>
      <c r="N784">
        <f t="shared" si="86"/>
        <v>2002</v>
      </c>
      <c r="O784" t="str">
        <f t="shared" si="85"/>
        <v>Power Law</v>
      </c>
    </row>
    <row r="785" spans="1:15" ht="17">
      <c r="A785" t="s">
        <v>453</v>
      </c>
      <c r="B785" t="s">
        <v>653</v>
      </c>
      <c r="C785" t="s">
        <v>428</v>
      </c>
      <c r="D785" t="s">
        <v>428</v>
      </c>
      <c r="L785" s="105">
        <v>2.5636135392110598E-2</v>
      </c>
      <c r="M785" s="106">
        <v>0.98741312063350295</v>
      </c>
      <c r="N785">
        <f t="shared" si="86"/>
        <v>2003</v>
      </c>
      <c r="O785" t="str">
        <f t="shared" si="85"/>
        <v>Power Law</v>
      </c>
    </row>
    <row r="786" spans="1:15" ht="17">
      <c r="A786" t="s">
        <v>454</v>
      </c>
      <c r="B786" t="s">
        <v>654</v>
      </c>
      <c r="C786" t="s">
        <v>474</v>
      </c>
      <c r="D786" t="s">
        <v>474</v>
      </c>
      <c r="L786" s="105">
        <v>4.3868435193506498E-3</v>
      </c>
      <c r="M786" s="106">
        <v>0.98623888072133303</v>
      </c>
      <c r="N786">
        <f t="shared" si="86"/>
        <v>2004</v>
      </c>
      <c r="O786" t="str">
        <f t="shared" si="85"/>
        <v>Power Law</v>
      </c>
    </row>
    <row r="787" spans="1:15" ht="17">
      <c r="A787" t="s">
        <v>455</v>
      </c>
      <c r="B787" t="s">
        <v>655</v>
      </c>
      <c r="C787" t="s">
        <v>475</v>
      </c>
      <c r="D787" t="s">
        <v>475</v>
      </c>
      <c r="L787" s="105">
        <v>1.47403734227333E-3</v>
      </c>
      <c r="M787" s="106">
        <v>0.99727156685166596</v>
      </c>
      <c r="N787">
        <f t="shared" si="86"/>
        <v>2005</v>
      </c>
      <c r="O787" t="str">
        <f t="shared" si="85"/>
        <v>Power Law</v>
      </c>
    </row>
    <row r="788" spans="1:15" ht="17">
      <c r="A788" t="s">
        <v>456</v>
      </c>
      <c r="B788" t="s">
        <v>656</v>
      </c>
      <c r="C788" t="s">
        <v>476</v>
      </c>
      <c r="D788" t="s">
        <v>476</v>
      </c>
      <c r="L788" s="105">
        <v>9.6684776784761797E-2</v>
      </c>
      <c r="M788" s="106">
        <v>0.98010182770129595</v>
      </c>
      <c r="N788">
        <f t="shared" si="86"/>
        <v>2006</v>
      </c>
      <c r="O788" t="str">
        <f t="shared" si="85"/>
        <v>Power Law</v>
      </c>
    </row>
    <row r="789" spans="1:15" ht="17">
      <c r="A789" t="s">
        <v>457</v>
      </c>
      <c r="B789" t="s">
        <v>657</v>
      </c>
      <c r="C789" t="s">
        <v>477</v>
      </c>
      <c r="D789" t="s">
        <v>477</v>
      </c>
      <c r="L789" s="105">
        <v>2.4730655598634899E-2</v>
      </c>
      <c r="M789" s="106">
        <v>0.96837354147993104</v>
      </c>
      <c r="N789">
        <f t="shared" si="86"/>
        <v>2007</v>
      </c>
      <c r="O789" t="str">
        <f t="shared" si="85"/>
        <v>Power Law</v>
      </c>
    </row>
    <row r="790" spans="1:15" ht="17">
      <c r="A790" t="s">
        <v>458</v>
      </c>
      <c r="B790" t="s">
        <v>658</v>
      </c>
      <c r="C790" t="s">
        <v>478</v>
      </c>
      <c r="D790" t="s">
        <v>478</v>
      </c>
      <c r="L790" s="105">
        <v>2.3374276079028599E-2</v>
      </c>
      <c r="M790">
        <v>0.98007516747244305</v>
      </c>
      <c r="N790">
        <f t="shared" si="86"/>
        <v>2008</v>
      </c>
      <c r="O790" t="str">
        <f t="shared" si="85"/>
        <v>Power Law</v>
      </c>
    </row>
    <row r="791" spans="1:15" ht="17">
      <c r="A791" t="s">
        <v>459</v>
      </c>
      <c r="B791" t="s">
        <v>659</v>
      </c>
      <c r="C791" t="s">
        <v>479</v>
      </c>
      <c r="D791" t="s">
        <v>479</v>
      </c>
      <c r="L791" s="105">
        <v>9.6796412494762896E-3</v>
      </c>
      <c r="M791" s="106">
        <v>0.97054578068707198</v>
      </c>
      <c r="N791">
        <f t="shared" si="86"/>
        <v>2009</v>
      </c>
      <c r="O791" t="str">
        <f t="shared" si="85"/>
        <v>Power Law</v>
      </c>
    </row>
    <row r="792" spans="1:15" ht="17">
      <c r="A792" t="s">
        <v>460</v>
      </c>
      <c r="B792" t="s">
        <v>660</v>
      </c>
      <c r="C792" t="s">
        <v>480</v>
      </c>
      <c r="D792" t="s">
        <v>480</v>
      </c>
      <c r="L792" s="105">
        <v>2.8654085561586402E-2</v>
      </c>
      <c r="M792">
        <v>0.96824629274233298</v>
      </c>
      <c r="N792">
        <f t="shared" si="86"/>
        <v>2010</v>
      </c>
      <c r="O792" t="str">
        <f t="shared" si="85"/>
        <v>Power Law</v>
      </c>
    </row>
    <row r="793" spans="1:15" ht="17">
      <c r="A793" t="s">
        <v>461</v>
      </c>
      <c r="B793" t="s">
        <v>661</v>
      </c>
      <c r="C793" t="s">
        <v>481</v>
      </c>
      <c r="D793" t="s">
        <v>481</v>
      </c>
      <c r="L793" s="105">
        <v>9.9682421684882394E-2</v>
      </c>
      <c r="M793">
        <v>0.96397418663637002</v>
      </c>
      <c r="N793">
        <f t="shared" si="86"/>
        <v>2011</v>
      </c>
      <c r="O793" t="str">
        <f t="shared" si="85"/>
        <v>Power Law</v>
      </c>
    </row>
    <row r="794" spans="1:15" ht="17">
      <c r="A794" t="s">
        <v>462</v>
      </c>
      <c r="B794" t="s">
        <v>662</v>
      </c>
      <c r="C794" t="s">
        <v>482</v>
      </c>
      <c r="D794" t="s">
        <v>482</v>
      </c>
      <c r="L794" s="105">
        <v>7.4975237651150103E-3</v>
      </c>
      <c r="M794" s="106">
        <v>0.97888991006690895</v>
      </c>
      <c r="N794">
        <f t="shared" si="86"/>
        <v>2012</v>
      </c>
      <c r="O794" t="str">
        <f t="shared" si="85"/>
        <v>Power Law</v>
      </c>
    </row>
    <row r="795" spans="1:15" ht="17">
      <c r="A795" t="s">
        <v>463</v>
      </c>
      <c r="B795" t="s">
        <v>663</v>
      </c>
      <c r="C795" t="s">
        <v>483</v>
      </c>
      <c r="D795" t="s">
        <v>483</v>
      </c>
      <c r="L795" s="105">
        <v>1.16563122887362E-2</v>
      </c>
      <c r="M795" s="106">
        <v>0.96610433346881597</v>
      </c>
      <c r="N795">
        <f t="shared" si="86"/>
        <v>2013</v>
      </c>
      <c r="O795" t="str">
        <f t="shared" si="85"/>
        <v>Power Law</v>
      </c>
    </row>
    <row r="796" spans="1:15" ht="17">
      <c r="A796" t="s">
        <v>464</v>
      </c>
      <c r="B796" t="s">
        <v>664</v>
      </c>
      <c r="C796" t="s">
        <v>484</v>
      </c>
      <c r="D796" t="s">
        <v>484</v>
      </c>
      <c r="L796" s="105">
        <v>1.31877903739843E-2</v>
      </c>
      <c r="M796" s="106">
        <v>0.96273534681082995</v>
      </c>
      <c r="N796">
        <f t="shared" si="86"/>
        <v>2014</v>
      </c>
      <c r="O796" t="str">
        <f t="shared" si="85"/>
        <v>Power Law</v>
      </c>
    </row>
    <row r="797" spans="1:15" ht="17">
      <c r="A797" t="s">
        <v>465</v>
      </c>
      <c r="B797" t="s">
        <v>665</v>
      </c>
      <c r="C797" t="s">
        <v>485</v>
      </c>
      <c r="D797" t="s">
        <v>485</v>
      </c>
      <c r="L797" s="105">
        <v>9.9013149466525008E-3</v>
      </c>
      <c r="M797" s="106">
        <v>0.97474153562431098</v>
      </c>
      <c r="N797">
        <f t="shared" si="86"/>
        <v>2015</v>
      </c>
      <c r="O797" t="str">
        <f t="shared" si="85"/>
        <v>Power Law</v>
      </c>
    </row>
    <row r="798" spans="1:15" ht="17">
      <c r="A798" t="s">
        <v>466</v>
      </c>
      <c r="B798" t="s">
        <v>666</v>
      </c>
      <c r="C798" t="s">
        <v>486</v>
      </c>
      <c r="D798" t="s">
        <v>486</v>
      </c>
      <c r="L798" s="105">
        <v>3.0325920916796301E-2</v>
      </c>
      <c r="M798" s="106">
        <v>0.94220701676695895</v>
      </c>
      <c r="N798">
        <f t="shared" si="86"/>
        <v>2016</v>
      </c>
      <c r="O798" t="str">
        <f t="shared" si="85"/>
        <v>Power Law</v>
      </c>
    </row>
    <row r="799" spans="1:15" ht="17">
      <c r="A799" t="s">
        <v>467</v>
      </c>
      <c r="B799" t="s">
        <v>667</v>
      </c>
      <c r="C799" t="s">
        <v>487</v>
      </c>
      <c r="D799" t="s">
        <v>487</v>
      </c>
      <c r="L799" s="105">
        <v>1.0683558330384599E-2</v>
      </c>
      <c r="M799" s="106">
        <v>0.98073250026138403</v>
      </c>
      <c r="N799">
        <f t="shared" si="86"/>
        <v>2017</v>
      </c>
      <c r="O799" t="str">
        <f t="shared" si="85"/>
        <v>Power Law</v>
      </c>
    </row>
    <row r="800" spans="1:15" ht="17">
      <c r="A800" t="s">
        <v>468</v>
      </c>
      <c r="B800" t="s">
        <v>668</v>
      </c>
      <c r="C800" t="s">
        <v>488</v>
      </c>
      <c r="D800" t="s">
        <v>488</v>
      </c>
      <c r="L800" s="105">
        <v>0.20930331513122999</v>
      </c>
      <c r="M800" s="106">
        <v>0.914433730042437</v>
      </c>
      <c r="N800">
        <f t="shared" si="86"/>
        <v>2018</v>
      </c>
      <c r="O800" t="str">
        <f t="shared" si="85"/>
        <v>Power Law</v>
      </c>
    </row>
    <row r="801" spans="1:15" ht="17">
      <c r="A801" t="s">
        <v>469</v>
      </c>
      <c r="B801" t="s">
        <v>669</v>
      </c>
      <c r="C801" t="s">
        <v>489</v>
      </c>
      <c r="D801" t="s">
        <v>489</v>
      </c>
      <c r="L801" s="105">
        <v>1.78305976188428E-2</v>
      </c>
      <c r="M801" s="106">
        <v>0.93930455103780197</v>
      </c>
      <c r="N801">
        <f t="shared" si="86"/>
        <v>2019</v>
      </c>
      <c r="O801" t="str">
        <f t="shared" si="85"/>
        <v>Power Law</v>
      </c>
    </row>
    <row r="802" spans="1:15" ht="17">
      <c r="A802" t="s">
        <v>470</v>
      </c>
      <c r="B802" t="s">
        <v>670</v>
      </c>
      <c r="C802" t="s">
        <v>490</v>
      </c>
      <c r="D802" t="s">
        <v>490</v>
      </c>
      <c r="L802" s="105">
        <v>4.6897275847045797E-2</v>
      </c>
      <c r="M802" s="106">
        <v>0.95801019440004898</v>
      </c>
      <c r="N802">
        <f t="shared" si="86"/>
        <v>2020</v>
      </c>
      <c r="O802" t="str">
        <f t="shared" si="85"/>
        <v>Power Law</v>
      </c>
    </row>
    <row r="803" spans="1:15" ht="17">
      <c r="A803" t="s">
        <v>471</v>
      </c>
      <c r="B803" t="s">
        <v>671</v>
      </c>
      <c r="C803" t="s">
        <v>491</v>
      </c>
      <c r="D803" t="s">
        <v>491</v>
      </c>
      <c r="L803" s="105">
        <v>6.0515765749778197E-2</v>
      </c>
      <c r="M803" s="106">
        <v>0.90640144943921397</v>
      </c>
      <c r="N803">
        <f t="shared" si="86"/>
        <v>2021</v>
      </c>
      <c r="O803" t="str">
        <f t="shared" si="85"/>
        <v>Power Law</v>
      </c>
    </row>
    <row r="804" spans="1:15" ht="17">
      <c r="A804" t="s">
        <v>472</v>
      </c>
      <c r="B804" t="s">
        <v>672</v>
      </c>
      <c r="C804" t="s">
        <v>492</v>
      </c>
      <c r="D804" t="s">
        <v>492</v>
      </c>
      <c r="L804" s="105">
        <v>0.12684656441565401</v>
      </c>
      <c r="M804" s="106">
        <v>0.91340948093807295</v>
      </c>
      <c r="N804">
        <f t="shared" si="86"/>
        <v>2022</v>
      </c>
      <c r="O804" t="str">
        <f t="shared" si="85"/>
        <v>Power Law</v>
      </c>
    </row>
    <row r="805" spans="1:15" ht="17">
      <c r="A805" t="s">
        <v>473</v>
      </c>
      <c r="B805" t="s">
        <v>673</v>
      </c>
      <c r="C805" t="s">
        <v>493</v>
      </c>
      <c r="D805" t="s">
        <v>493</v>
      </c>
      <c r="L805" s="105">
        <v>0.24141681242024601</v>
      </c>
      <c r="M805" s="106">
        <v>0.91693307028024795</v>
      </c>
      <c r="N805">
        <f t="shared" si="86"/>
        <v>2023</v>
      </c>
      <c r="O805" t="str">
        <f t="shared" si="85"/>
        <v>Power Law</v>
      </c>
    </row>
    <row r="808" spans="1:15" ht="20" customHeight="1"/>
    <row r="823" spans="1:21">
      <c r="R823" s="116"/>
      <c r="S823" s="116"/>
      <c r="T823" s="116"/>
      <c r="U823" s="116"/>
    </row>
    <row r="824" spans="1:21">
      <c r="P824" t="s">
        <v>750</v>
      </c>
      <c r="R824" s="116"/>
      <c r="S824" s="116"/>
      <c r="T824" s="116"/>
      <c r="U824" s="116"/>
    </row>
    <row r="825" spans="1:21">
      <c r="A825" t="s">
        <v>750</v>
      </c>
      <c r="P825" t="s">
        <v>751</v>
      </c>
      <c r="R825" s="116"/>
      <c r="S825" s="116"/>
      <c r="T825" s="116"/>
      <c r="U825" s="116"/>
    </row>
    <row r="826" spans="1:21">
      <c r="A826" t="s">
        <v>751</v>
      </c>
      <c r="P826" t="s">
        <v>674</v>
      </c>
      <c r="R826" s="116"/>
      <c r="S826" s="116"/>
      <c r="T826" s="116"/>
      <c r="U826" s="116"/>
    </row>
    <row r="827" spans="1:21">
      <c r="A827" t="s">
        <v>674</v>
      </c>
      <c r="P827" t="s">
        <v>761</v>
      </c>
      <c r="R827" s="116"/>
      <c r="S827" s="116"/>
      <c r="T827" s="116"/>
      <c r="U827" s="116"/>
    </row>
    <row r="828" spans="1:21" ht="17">
      <c r="A828" t="s">
        <v>429</v>
      </c>
      <c r="B828" t="s">
        <v>629</v>
      </c>
      <c r="C828" t="s">
        <v>404</v>
      </c>
      <c r="D828" t="s">
        <v>539</v>
      </c>
      <c r="L828" s="105">
        <v>3.1730664711443901</v>
      </c>
      <c r="M828">
        <v>1.50837985878977E-3</v>
      </c>
      <c r="N828">
        <v>1979</v>
      </c>
      <c r="O828" t="str">
        <f>IF(AND(L828&lt;0,M828&lt;0.05), "Log normal","Power Law")</f>
        <v>Power Law</v>
      </c>
      <c r="P828">
        <v>5.9955935648611201</v>
      </c>
      <c r="R828" s="117"/>
      <c r="S828" s="119"/>
      <c r="T828" s="116"/>
      <c r="U828" s="116"/>
    </row>
    <row r="829" spans="1:21" ht="17">
      <c r="A829" t="s">
        <v>430</v>
      </c>
      <c r="B829" t="s">
        <v>630</v>
      </c>
      <c r="C829" t="s">
        <v>405</v>
      </c>
      <c r="D829" t="s">
        <v>540</v>
      </c>
      <c r="L829" s="105">
        <v>1.4997456050856299</v>
      </c>
      <c r="M829">
        <v>0.13368031234686201</v>
      </c>
      <c r="N829">
        <f>N828+1</f>
        <v>1980</v>
      </c>
      <c r="O829" t="str">
        <f t="shared" ref="O829:O872" si="87">IF(AND(L829&lt;0,M829&lt;0.05), "Log normal","Power Law")</f>
        <v>Power Law</v>
      </c>
      <c r="P829">
        <v>7.6684893133805998</v>
      </c>
      <c r="R829" s="117"/>
      <c r="S829" s="119"/>
      <c r="T829" s="116"/>
      <c r="U829" s="116"/>
    </row>
    <row r="830" spans="1:21" ht="17">
      <c r="A830" t="s">
        <v>431</v>
      </c>
      <c r="B830" t="s">
        <v>631</v>
      </c>
      <c r="C830" t="s">
        <v>406</v>
      </c>
      <c r="D830" t="s">
        <v>541</v>
      </c>
      <c r="L830" s="105">
        <v>5.2548105579499804</v>
      </c>
      <c r="M830" s="106">
        <v>1.48176913885774E-7</v>
      </c>
      <c r="N830">
        <f t="shared" ref="N830:N872" si="88">N829+1</f>
        <v>1981</v>
      </c>
      <c r="O830" t="str">
        <f t="shared" si="87"/>
        <v>Power Law</v>
      </c>
      <c r="P830">
        <v>10.5338791700743</v>
      </c>
      <c r="R830" s="117"/>
      <c r="S830" s="119"/>
      <c r="T830" s="116"/>
      <c r="U830" s="116"/>
    </row>
    <row r="831" spans="1:21" ht="17">
      <c r="A831" t="s">
        <v>432</v>
      </c>
      <c r="B831" t="s">
        <v>632</v>
      </c>
      <c r="C831" t="s">
        <v>407</v>
      </c>
      <c r="D831" t="s">
        <v>542</v>
      </c>
      <c r="L831" s="105">
        <v>2.3795392950803098</v>
      </c>
      <c r="M831" s="106">
        <v>1.7334294746184701E-2</v>
      </c>
      <c r="N831">
        <f t="shared" si="88"/>
        <v>1982</v>
      </c>
      <c r="O831" t="str">
        <f t="shared" si="87"/>
        <v>Power Law</v>
      </c>
      <c r="P831">
        <v>7.1886780936499797</v>
      </c>
      <c r="R831" s="117"/>
      <c r="S831" s="119"/>
      <c r="T831" s="116"/>
      <c r="U831" s="116"/>
    </row>
    <row r="832" spans="1:21" ht="17">
      <c r="A832" t="s">
        <v>433</v>
      </c>
      <c r="B832" t="s">
        <v>633</v>
      </c>
      <c r="C832" t="s">
        <v>408</v>
      </c>
      <c r="D832" t="s">
        <v>543</v>
      </c>
      <c r="L832" s="105">
        <v>4.8745601874684699</v>
      </c>
      <c r="M832" s="106">
        <v>1.09051134795369E-6</v>
      </c>
      <c r="N832">
        <f t="shared" si="88"/>
        <v>1983</v>
      </c>
      <c r="O832" t="str">
        <f t="shared" si="87"/>
        <v>Power Law</v>
      </c>
      <c r="P832">
        <v>9.0531675128026006</v>
      </c>
      <c r="R832" s="117"/>
      <c r="S832" s="119"/>
      <c r="T832" s="116"/>
      <c r="U832" s="116"/>
    </row>
    <row r="833" spans="1:21" ht="17">
      <c r="A833" t="s">
        <v>434</v>
      </c>
      <c r="B833" t="s">
        <v>634</v>
      </c>
      <c r="C833" t="s">
        <v>409</v>
      </c>
      <c r="D833" t="s">
        <v>544</v>
      </c>
      <c r="L833" s="105">
        <v>2.72417916036594</v>
      </c>
      <c r="M833">
        <v>6.44615276611161E-3</v>
      </c>
      <c r="N833">
        <f t="shared" si="88"/>
        <v>1984</v>
      </c>
      <c r="O833" t="str">
        <f t="shared" si="87"/>
        <v>Power Law</v>
      </c>
      <c r="P833">
        <v>7.6763117438724402</v>
      </c>
      <c r="R833" s="117"/>
      <c r="S833" s="119"/>
      <c r="T833" s="116"/>
      <c r="U833" s="116"/>
    </row>
    <row r="834" spans="1:21" ht="17">
      <c r="A834" t="s">
        <v>435</v>
      </c>
      <c r="B834" t="s">
        <v>635</v>
      </c>
      <c r="C834" t="s">
        <v>410</v>
      </c>
      <c r="D834" t="s">
        <v>545</v>
      </c>
      <c r="L834" s="105">
        <v>3.63451775349579</v>
      </c>
      <c r="M834">
        <v>2.78501080280114E-4</v>
      </c>
      <c r="N834">
        <f t="shared" si="88"/>
        <v>1985</v>
      </c>
      <c r="O834" t="str">
        <f t="shared" si="87"/>
        <v>Power Law</v>
      </c>
      <c r="P834">
        <v>7.0904287385616502</v>
      </c>
      <c r="R834" s="117"/>
      <c r="S834" s="119"/>
      <c r="T834" s="116"/>
      <c r="U834" s="116"/>
    </row>
    <row r="835" spans="1:21" ht="17">
      <c r="A835" t="s">
        <v>436</v>
      </c>
      <c r="B835" t="s">
        <v>636</v>
      </c>
      <c r="C835" t="s">
        <v>411</v>
      </c>
      <c r="D835" t="s">
        <v>546</v>
      </c>
      <c r="L835" s="105">
        <v>6.1690870887570703</v>
      </c>
      <c r="M835" s="106">
        <v>6.8685391864021501E-10</v>
      </c>
      <c r="N835">
        <f t="shared" si="88"/>
        <v>1986</v>
      </c>
      <c r="O835" t="str">
        <f t="shared" si="87"/>
        <v>Power Law</v>
      </c>
      <c r="P835">
        <v>6.9557014372359101</v>
      </c>
      <c r="R835" s="117"/>
      <c r="S835" s="119"/>
      <c r="T835" s="116"/>
      <c r="U835" s="116"/>
    </row>
    <row r="836" spans="1:21" ht="17">
      <c r="A836" t="s">
        <v>437</v>
      </c>
      <c r="B836" t="s">
        <v>637</v>
      </c>
      <c r="C836" t="s">
        <v>412</v>
      </c>
      <c r="D836" t="s">
        <v>547</v>
      </c>
      <c r="L836" s="105">
        <v>7.7156298219742396</v>
      </c>
      <c r="M836" s="106">
        <v>1.2038625096557999E-14</v>
      </c>
      <c r="N836">
        <f t="shared" si="88"/>
        <v>1987</v>
      </c>
      <c r="O836" t="str">
        <f t="shared" si="87"/>
        <v>Power Law</v>
      </c>
      <c r="P836">
        <v>6.4416631819130403</v>
      </c>
      <c r="R836" s="117"/>
      <c r="S836" s="119"/>
      <c r="T836" s="116"/>
      <c r="U836" s="116"/>
    </row>
    <row r="837" spans="1:21" ht="17">
      <c r="A837" t="s">
        <v>438</v>
      </c>
      <c r="B837" t="s">
        <v>638</v>
      </c>
      <c r="C837" t="s">
        <v>413</v>
      </c>
      <c r="D837" t="s">
        <v>548</v>
      </c>
      <c r="L837" s="105">
        <v>8.3580656906537207</v>
      </c>
      <c r="M837" s="106">
        <v>6.3754944635852695E-17</v>
      </c>
      <c r="N837">
        <f t="shared" si="88"/>
        <v>1988</v>
      </c>
      <c r="O837" t="str">
        <f t="shared" si="87"/>
        <v>Power Law</v>
      </c>
      <c r="P837">
        <v>6.7573710632622301</v>
      </c>
      <c r="R837" s="117"/>
      <c r="S837" s="119"/>
      <c r="T837" s="116"/>
      <c r="U837" s="116"/>
    </row>
    <row r="838" spans="1:21" ht="17">
      <c r="A838" t="s">
        <v>439</v>
      </c>
      <c r="B838" t="s">
        <v>639</v>
      </c>
      <c r="C838" t="s">
        <v>414</v>
      </c>
      <c r="D838" t="s">
        <v>549</v>
      </c>
      <c r="L838" s="105">
        <v>8.9506211061889598</v>
      </c>
      <c r="M838" s="106">
        <v>3.5348772621082102E-19</v>
      </c>
      <c r="N838">
        <f t="shared" si="88"/>
        <v>1989</v>
      </c>
      <c r="O838" t="str">
        <f t="shared" si="87"/>
        <v>Power Law</v>
      </c>
      <c r="P838">
        <v>6.68769062013381</v>
      </c>
      <c r="R838" s="117"/>
      <c r="S838" s="119"/>
      <c r="T838" s="116"/>
      <c r="U838" s="116"/>
    </row>
    <row r="839" spans="1:21" ht="17">
      <c r="A839" t="s">
        <v>440</v>
      </c>
      <c r="B839" t="s">
        <v>640</v>
      </c>
      <c r="C839" t="s">
        <v>415</v>
      </c>
      <c r="D839" t="s">
        <v>550</v>
      </c>
      <c r="L839" s="105">
        <v>9.5372352878603408</v>
      </c>
      <c r="M839" s="106">
        <v>1.466907527368E-21</v>
      </c>
      <c r="N839">
        <f t="shared" si="88"/>
        <v>1990</v>
      </c>
      <c r="O839" t="str">
        <f t="shared" si="87"/>
        <v>Power Law</v>
      </c>
      <c r="P839">
        <v>6.63962554595836</v>
      </c>
      <c r="R839" s="117"/>
      <c r="S839" s="119"/>
      <c r="T839" s="116"/>
      <c r="U839" s="116"/>
    </row>
    <row r="840" spans="1:21" ht="17">
      <c r="A840" t="s">
        <v>441</v>
      </c>
      <c r="B840" t="s">
        <v>641</v>
      </c>
      <c r="C840" t="s">
        <v>416</v>
      </c>
      <c r="D840" t="s">
        <v>551</v>
      </c>
      <c r="L840" s="105">
        <v>10.092950425827199</v>
      </c>
      <c r="M840" s="106">
        <v>5.9358062788710602E-24</v>
      </c>
      <c r="N840">
        <f t="shared" si="88"/>
        <v>1991</v>
      </c>
      <c r="O840" t="str">
        <f t="shared" si="87"/>
        <v>Power Law</v>
      </c>
      <c r="P840">
        <v>6.5296011259110003</v>
      </c>
      <c r="R840" s="117"/>
      <c r="S840" s="119"/>
      <c r="T840" s="116"/>
      <c r="U840" s="116"/>
    </row>
    <row r="841" spans="1:21" ht="17">
      <c r="A841" t="s">
        <v>442</v>
      </c>
      <c r="B841" t="s">
        <v>642</v>
      </c>
      <c r="C841" t="s">
        <v>417</v>
      </c>
      <c r="D841" t="s">
        <v>552</v>
      </c>
      <c r="L841" s="105">
        <v>10.3231872219487</v>
      </c>
      <c r="M841" s="106">
        <v>5.5354514229191304E-25</v>
      </c>
      <c r="N841">
        <f t="shared" si="88"/>
        <v>1992</v>
      </c>
      <c r="O841" t="str">
        <f t="shared" si="87"/>
        <v>Power Law</v>
      </c>
      <c r="P841">
        <v>6.47919177957976</v>
      </c>
      <c r="R841" s="117"/>
      <c r="S841" s="119"/>
      <c r="T841" s="116"/>
      <c r="U841" s="116"/>
    </row>
    <row r="842" spans="1:21" ht="17">
      <c r="A842" t="s">
        <v>443</v>
      </c>
      <c r="B842" t="s">
        <v>643</v>
      </c>
      <c r="C842" t="s">
        <v>418</v>
      </c>
      <c r="D842" t="s">
        <v>553</v>
      </c>
      <c r="L842" s="105">
        <v>10.8684162399909</v>
      </c>
      <c r="M842" s="106">
        <v>1.63005817923984E-27</v>
      </c>
      <c r="N842">
        <f t="shared" si="88"/>
        <v>1993</v>
      </c>
      <c r="O842" t="str">
        <f t="shared" si="87"/>
        <v>Power Law</v>
      </c>
      <c r="P842">
        <v>6.3194644597539904</v>
      </c>
      <c r="R842" s="117"/>
      <c r="S842" s="119"/>
      <c r="T842" s="116"/>
      <c r="U842" s="116"/>
    </row>
    <row r="843" spans="1:21" ht="17">
      <c r="A843" t="s">
        <v>444</v>
      </c>
      <c r="B843" t="s">
        <v>644</v>
      </c>
      <c r="C843" t="s">
        <v>419</v>
      </c>
      <c r="D843" t="s">
        <v>554</v>
      </c>
      <c r="L843" s="105">
        <v>11.959234839735901</v>
      </c>
      <c r="M843" s="106">
        <v>5.8094755536891298E-33</v>
      </c>
      <c r="N843">
        <f t="shared" si="88"/>
        <v>1994</v>
      </c>
      <c r="O843" t="str">
        <f t="shared" si="87"/>
        <v>Power Law</v>
      </c>
      <c r="P843">
        <v>6.1886174976760797</v>
      </c>
      <c r="R843" s="117"/>
      <c r="S843" s="119"/>
      <c r="T843" s="116"/>
      <c r="U843" s="116"/>
    </row>
    <row r="844" spans="1:21" ht="17">
      <c r="A844" t="s">
        <v>445</v>
      </c>
      <c r="B844" t="s">
        <v>645</v>
      </c>
      <c r="C844" t="s">
        <v>420</v>
      </c>
      <c r="D844" t="s">
        <v>555</v>
      </c>
      <c r="L844" s="105">
        <v>12.931886930813301</v>
      </c>
      <c r="M844" s="106">
        <v>2.9742844042275701E-38</v>
      </c>
      <c r="N844">
        <f t="shared" si="88"/>
        <v>1995</v>
      </c>
      <c r="O844" t="str">
        <f t="shared" si="87"/>
        <v>Power Law</v>
      </c>
      <c r="P844">
        <v>5.9462320017144101</v>
      </c>
      <c r="R844" s="117"/>
      <c r="S844" s="119"/>
      <c r="T844" s="116"/>
      <c r="U844" s="116"/>
    </row>
    <row r="845" spans="1:21" ht="17">
      <c r="A845" t="s">
        <v>446</v>
      </c>
      <c r="B845" t="s">
        <v>646</v>
      </c>
      <c r="C845" t="s">
        <v>421</v>
      </c>
      <c r="D845" t="s">
        <v>556</v>
      </c>
      <c r="L845" s="105">
        <v>16.5831838664675</v>
      </c>
      <c r="M845" s="106">
        <v>9.2211321101785599E-62</v>
      </c>
      <c r="N845">
        <f t="shared" si="88"/>
        <v>1996</v>
      </c>
      <c r="O845" t="str">
        <f t="shared" si="87"/>
        <v>Power Law</v>
      </c>
      <c r="P845">
        <v>5.7191297337057003</v>
      </c>
      <c r="R845" s="117"/>
      <c r="S845" s="119"/>
      <c r="T845" s="116"/>
      <c r="U845" s="116"/>
    </row>
    <row r="846" spans="1:21" ht="17">
      <c r="A846" t="s">
        <v>447</v>
      </c>
      <c r="B846" t="s">
        <v>647</v>
      </c>
      <c r="C846" t="s">
        <v>422</v>
      </c>
      <c r="D846" t="s">
        <v>557</v>
      </c>
      <c r="L846" s="105">
        <v>21.1763989059328</v>
      </c>
      <c r="M846" s="106">
        <v>1.57631931746264E-99</v>
      </c>
      <c r="N846">
        <f t="shared" si="88"/>
        <v>1997</v>
      </c>
      <c r="O846" t="str">
        <f t="shared" si="87"/>
        <v>Power Law</v>
      </c>
      <c r="P846">
        <v>5.7002394855179901</v>
      </c>
      <c r="R846" s="117"/>
      <c r="S846" s="119"/>
      <c r="T846" s="116"/>
      <c r="U846" s="116"/>
    </row>
    <row r="847" spans="1:21" ht="17">
      <c r="A847" t="s">
        <v>448</v>
      </c>
      <c r="B847" t="s">
        <v>648</v>
      </c>
      <c r="C847" t="s">
        <v>423</v>
      </c>
      <c r="D847" t="s">
        <v>558</v>
      </c>
      <c r="L847" s="105">
        <v>21.790911281256999</v>
      </c>
      <c r="M847" s="106">
        <v>2.8296364125598601E-105</v>
      </c>
      <c r="N847">
        <f t="shared" si="88"/>
        <v>1998</v>
      </c>
      <c r="O847" t="str">
        <f t="shared" si="87"/>
        <v>Power Law</v>
      </c>
      <c r="P847">
        <v>5.7256881860090401</v>
      </c>
      <c r="R847" s="117"/>
      <c r="S847" s="119"/>
      <c r="T847" s="116"/>
      <c r="U847" s="116"/>
    </row>
    <row r="848" spans="1:21" ht="17">
      <c r="A848" t="s">
        <v>449</v>
      </c>
      <c r="B848" t="s">
        <v>649</v>
      </c>
      <c r="C848" t="s">
        <v>424</v>
      </c>
      <c r="D848" t="s">
        <v>559</v>
      </c>
      <c r="L848" s="105">
        <v>19.717754282589301</v>
      </c>
      <c r="M848" s="106">
        <v>1.5182137165337001E-86</v>
      </c>
      <c r="N848">
        <f t="shared" si="88"/>
        <v>1999</v>
      </c>
      <c r="O848" t="str">
        <f t="shared" si="87"/>
        <v>Power Law</v>
      </c>
      <c r="P848">
        <v>5.4750385872378802</v>
      </c>
      <c r="R848" s="117"/>
      <c r="S848" s="119"/>
      <c r="T848" s="116"/>
      <c r="U848" s="116"/>
    </row>
    <row r="849" spans="1:31" ht="17">
      <c r="A849" t="s">
        <v>450</v>
      </c>
      <c r="B849" t="s">
        <v>650</v>
      </c>
      <c r="C849" t="s">
        <v>425</v>
      </c>
      <c r="D849" t="s">
        <v>560</v>
      </c>
      <c r="L849" s="105">
        <v>19.951826557359102</v>
      </c>
      <c r="M849" s="106">
        <v>1.4451139040824901E-88</v>
      </c>
      <c r="N849">
        <f t="shared" si="88"/>
        <v>2000</v>
      </c>
      <c r="O849" t="str">
        <f t="shared" si="87"/>
        <v>Power Law</v>
      </c>
      <c r="P849">
        <v>5.5587974972081096</v>
      </c>
      <c r="R849" s="117"/>
      <c r="S849" s="119"/>
      <c r="T849" s="116"/>
      <c r="U849" s="116"/>
    </row>
    <row r="850" spans="1:31" ht="17">
      <c r="A850" t="s">
        <v>451</v>
      </c>
      <c r="B850" t="s">
        <v>651</v>
      </c>
      <c r="C850" t="s">
        <v>426</v>
      </c>
      <c r="D850" t="s">
        <v>561</v>
      </c>
      <c r="L850" s="105">
        <v>20.196790070325701</v>
      </c>
      <c r="M850" s="106">
        <v>1.0447128752359E-90</v>
      </c>
      <c r="N850">
        <f t="shared" si="88"/>
        <v>2001</v>
      </c>
      <c r="O850" t="str">
        <f t="shared" si="87"/>
        <v>Power Law</v>
      </c>
      <c r="P850">
        <v>5.6425309600476101</v>
      </c>
      <c r="R850" s="117"/>
      <c r="S850" s="119"/>
      <c r="T850" s="116"/>
      <c r="U850" s="116"/>
    </row>
    <row r="851" spans="1:31" ht="17">
      <c r="A851" t="s">
        <v>452</v>
      </c>
      <c r="B851" t="s">
        <v>652</v>
      </c>
      <c r="C851" t="s">
        <v>427</v>
      </c>
      <c r="D851" t="s">
        <v>562</v>
      </c>
      <c r="L851" s="105">
        <v>20.3194810439376</v>
      </c>
      <c r="M851" s="106">
        <v>8.6485758136634305E-92</v>
      </c>
      <c r="N851">
        <f t="shared" si="88"/>
        <v>2002</v>
      </c>
      <c r="O851" t="str">
        <f t="shared" si="87"/>
        <v>Power Law</v>
      </c>
      <c r="P851">
        <v>5.7158401232180198</v>
      </c>
      <c r="R851" s="117"/>
      <c r="S851" s="119"/>
      <c r="T851" s="116"/>
      <c r="U851" s="116"/>
    </row>
    <row r="852" spans="1:31" ht="17">
      <c r="A852" t="s">
        <v>453</v>
      </c>
      <c r="B852" t="s">
        <v>653</v>
      </c>
      <c r="C852" t="s">
        <v>428</v>
      </c>
      <c r="D852" t="s">
        <v>563</v>
      </c>
      <c r="L852" s="105">
        <v>18.5369396994022</v>
      </c>
      <c r="M852" s="106">
        <v>1.03972285457706E-76</v>
      </c>
      <c r="N852">
        <f t="shared" si="88"/>
        <v>2003</v>
      </c>
      <c r="O852" t="str">
        <f t="shared" si="87"/>
        <v>Power Law</v>
      </c>
      <c r="P852">
        <v>5.49426662826927</v>
      </c>
      <c r="R852" s="117"/>
      <c r="S852" s="119"/>
      <c r="T852" s="116"/>
      <c r="U852" s="116"/>
    </row>
    <row r="853" spans="1:31" ht="17">
      <c r="A853" t="s">
        <v>454</v>
      </c>
      <c r="B853" t="s">
        <v>654</v>
      </c>
      <c r="C853" t="s">
        <v>474</v>
      </c>
      <c r="D853" t="s">
        <v>564</v>
      </c>
      <c r="L853" s="105">
        <v>19.118562806686601</v>
      </c>
      <c r="M853" s="106">
        <v>1.76915525770299E-81</v>
      </c>
      <c r="N853">
        <f t="shared" si="88"/>
        <v>2004</v>
      </c>
      <c r="O853" t="str">
        <f t="shared" si="87"/>
        <v>Power Law</v>
      </c>
      <c r="P853">
        <v>5.5515218015239496</v>
      </c>
      <c r="R853" s="117"/>
      <c r="S853" s="119"/>
      <c r="T853" s="116"/>
      <c r="U853" s="116"/>
    </row>
    <row r="854" spans="1:31" ht="17">
      <c r="A854" t="s">
        <v>455</v>
      </c>
      <c r="B854" t="s">
        <v>655</v>
      </c>
      <c r="C854" t="s">
        <v>475</v>
      </c>
      <c r="D854" t="s">
        <v>565</v>
      </c>
      <c r="L854" s="105">
        <v>19.8096342024627</v>
      </c>
      <c r="M854" s="106">
        <v>2.4586378550127601E-87</v>
      </c>
      <c r="N854">
        <f t="shared" si="88"/>
        <v>2005</v>
      </c>
      <c r="O854" t="str">
        <f t="shared" si="87"/>
        <v>Power Law</v>
      </c>
      <c r="P854">
        <v>5.55292437410791</v>
      </c>
      <c r="R854" s="117"/>
      <c r="S854" s="119"/>
      <c r="T854" s="116"/>
      <c r="U854" s="116"/>
      <c r="AE854" s="116"/>
    </row>
    <row r="855" spans="1:31" ht="17">
      <c r="A855" t="s">
        <v>456</v>
      </c>
      <c r="B855" t="s">
        <v>656</v>
      </c>
      <c r="C855" t="s">
        <v>476</v>
      </c>
      <c r="D855" t="s">
        <v>566</v>
      </c>
      <c r="L855" s="105">
        <v>29.447145806334799</v>
      </c>
      <c r="M855" s="106">
        <v>1.3694803207044199E-190</v>
      </c>
      <c r="N855">
        <f t="shared" si="88"/>
        <v>2006</v>
      </c>
      <c r="O855" t="str">
        <f t="shared" si="87"/>
        <v>Power Law</v>
      </c>
      <c r="P855">
        <v>5.7093248979325697</v>
      </c>
      <c r="R855" s="117"/>
      <c r="S855" s="119"/>
      <c r="T855" s="116"/>
      <c r="U855" s="116"/>
    </row>
    <row r="856" spans="1:31" ht="17">
      <c r="A856" t="s">
        <v>457</v>
      </c>
      <c r="B856" t="s">
        <v>657</v>
      </c>
      <c r="C856" t="s">
        <v>477</v>
      </c>
      <c r="D856" t="s">
        <v>567</v>
      </c>
      <c r="L856" s="105">
        <v>31.6425473619699</v>
      </c>
      <c r="M856" s="106">
        <v>9.6025473201079593E-220</v>
      </c>
      <c r="N856">
        <f t="shared" si="88"/>
        <v>2007</v>
      </c>
      <c r="O856" t="str">
        <f t="shared" si="87"/>
        <v>Power Law</v>
      </c>
      <c r="P856">
        <v>5.6067420712937004</v>
      </c>
      <c r="R856" s="117"/>
      <c r="S856" s="119"/>
      <c r="T856" s="116"/>
      <c r="U856" s="116"/>
    </row>
    <row r="857" spans="1:31" ht="17">
      <c r="A857" t="s">
        <v>458</v>
      </c>
      <c r="B857" t="s">
        <v>658</v>
      </c>
      <c r="C857" t="s">
        <v>478</v>
      </c>
      <c r="D857" t="s">
        <v>568</v>
      </c>
      <c r="L857" s="105">
        <v>37.9453441906427</v>
      </c>
      <c r="M857" s="106">
        <v>0</v>
      </c>
      <c r="N857">
        <f t="shared" si="88"/>
        <v>2008</v>
      </c>
      <c r="O857" t="str">
        <f t="shared" si="87"/>
        <v>Power Law</v>
      </c>
      <c r="P857">
        <v>5.2457152611604601</v>
      </c>
      <c r="R857" s="117"/>
      <c r="S857" s="119"/>
      <c r="T857" s="116"/>
      <c r="U857" s="116"/>
    </row>
    <row r="858" spans="1:31" ht="17">
      <c r="A858" t="s">
        <v>459</v>
      </c>
      <c r="B858" t="s">
        <v>659</v>
      </c>
      <c r="C858" t="s">
        <v>479</v>
      </c>
      <c r="D858" t="s">
        <v>569</v>
      </c>
      <c r="L858" s="105">
        <v>4.1925151434071601</v>
      </c>
      <c r="M858" s="106">
        <v>2.7587866018957601E-5</v>
      </c>
      <c r="N858">
        <f t="shared" si="88"/>
        <v>2009</v>
      </c>
      <c r="O858" t="str">
        <f t="shared" si="87"/>
        <v>Power Law</v>
      </c>
      <c r="P858">
        <v>2.8037927787899699</v>
      </c>
      <c r="R858" s="117"/>
      <c r="S858" s="119"/>
      <c r="T858" s="116"/>
      <c r="U858" s="116"/>
    </row>
    <row r="859" spans="1:31" ht="17">
      <c r="A859" t="s">
        <v>460</v>
      </c>
      <c r="B859" t="s">
        <v>660</v>
      </c>
      <c r="C859" t="s">
        <v>480</v>
      </c>
      <c r="D859" t="s">
        <v>570</v>
      </c>
      <c r="L859" s="105">
        <v>2.4921066234423499</v>
      </c>
      <c r="M859" s="106">
        <v>1.2698791004965E-2</v>
      </c>
      <c r="N859">
        <f t="shared" si="88"/>
        <v>2010</v>
      </c>
      <c r="O859" t="str">
        <f t="shared" si="87"/>
        <v>Power Law</v>
      </c>
      <c r="P859">
        <v>2.6819420682691999</v>
      </c>
      <c r="R859" s="117"/>
      <c r="S859" s="119"/>
      <c r="T859" s="116"/>
      <c r="U859" s="116"/>
    </row>
    <row r="860" spans="1:31" ht="17">
      <c r="A860" t="s">
        <v>461</v>
      </c>
      <c r="B860" t="s">
        <v>661</v>
      </c>
      <c r="C860" t="s">
        <v>481</v>
      </c>
      <c r="D860" t="s">
        <v>571</v>
      </c>
      <c r="L860" s="105">
        <v>2.8265866097192598</v>
      </c>
      <c r="M860" s="106">
        <v>4.70470195175118E-3</v>
      </c>
      <c r="N860">
        <f t="shared" si="88"/>
        <v>2011</v>
      </c>
      <c r="O860" t="str">
        <f t="shared" si="87"/>
        <v>Power Law</v>
      </c>
      <c r="P860">
        <v>2.6157449468512901</v>
      </c>
      <c r="R860" s="117"/>
      <c r="S860" s="119"/>
      <c r="T860" s="116"/>
      <c r="U860" s="116"/>
    </row>
    <row r="861" spans="1:31" ht="17">
      <c r="A861" t="s">
        <v>462</v>
      </c>
      <c r="B861" t="s">
        <v>662</v>
      </c>
      <c r="C861" t="s">
        <v>482</v>
      </c>
      <c r="D861" t="s">
        <v>572</v>
      </c>
      <c r="L861" s="105">
        <v>7.0353418622469004</v>
      </c>
      <c r="M861" s="106">
        <v>1.9877304108882001E-12</v>
      </c>
      <c r="N861">
        <f t="shared" si="88"/>
        <v>2012</v>
      </c>
      <c r="O861" t="str">
        <f t="shared" si="87"/>
        <v>Power Law</v>
      </c>
      <c r="P861">
        <v>2.6459004939262298</v>
      </c>
      <c r="R861" s="117"/>
      <c r="S861" s="119"/>
      <c r="T861" s="116"/>
      <c r="U861" s="116"/>
    </row>
    <row r="862" spans="1:31" ht="17">
      <c r="A862" t="s">
        <v>463</v>
      </c>
      <c r="B862" t="s">
        <v>663</v>
      </c>
      <c r="C862" t="s">
        <v>483</v>
      </c>
      <c r="D862" t="s">
        <v>573</v>
      </c>
      <c r="L862" s="105">
        <v>7.5257503440472098</v>
      </c>
      <c r="M862" s="106">
        <v>5.2418414765407099E-14</v>
      </c>
      <c r="N862">
        <f t="shared" si="88"/>
        <v>2013</v>
      </c>
      <c r="O862" t="str">
        <f t="shared" si="87"/>
        <v>Power Law</v>
      </c>
      <c r="P862">
        <v>2.6434059022301502</v>
      </c>
      <c r="R862" s="117"/>
      <c r="S862" s="119"/>
      <c r="T862" s="116"/>
      <c r="U862" s="116"/>
    </row>
    <row r="863" spans="1:31" ht="17">
      <c r="A863" t="s">
        <v>464</v>
      </c>
      <c r="B863" t="s">
        <v>664</v>
      </c>
      <c r="C863" t="s">
        <v>484</v>
      </c>
      <c r="D863" t="s">
        <v>574</v>
      </c>
      <c r="L863" s="105">
        <v>11.318544531721701</v>
      </c>
      <c r="M863" s="106">
        <v>1.06220787002098E-29</v>
      </c>
      <c r="N863">
        <f t="shared" si="88"/>
        <v>2014</v>
      </c>
      <c r="O863" t="str">
        <f t="shared" si="87"/>
        <v>Power Law</v>
      </c>
      <c r="P863">
        <v>2.66842566384291</v>
      </c>
      <c r="R863" s="117"/>
      <c r="S863" s="119"/>
      <c r="T863" s="116"/>
      <c r="U863" s="116"/>
    </row>
    <row r="864" spans="1:31" ht="17">
      <c r="A864" t="s">
        <v>465</v>
      </c>
      <c r="B864" t="s">
        <v>665</v>
      </c>
      <c r="C864" t="s">
        <v>485</v>
      </c>
      <c r="D864" t="s">
        <v>575</v>
      </c>
      <c r="L864" s="105">
        <v>12.312091532073699</v>
      </c>
      <c r="M864" s="106">
        <v>7.7975898417455201E-35</v>
      </c>
      <c r="N864">
        <f t="shared" si="88"/>
        <v>2015</v>
      </c>
      <c r="O864" t="str">
        <f t="shared" si="87"/>
        <v>Power Law</v>
      </c>
      <c r="P864">
        <v>2.6770456683566901</v>
      </c>
      <c r="R864" s="117"/>
      <c r="S864" s="119"/>
      <c r="T864" s="116"/>
      <c r="U864" s="116"/>
    </row>
    <row r="865" spans="1:21" ht="17">
      <c r="A865" t="s">
        <v>466</v>
      </c>
      <c r="B865" t="s">
        <v>666</v>
      </c>
      <c r="C865" t="s">
        <v>486</v>
      </c>
      <c r="D865" t="s">
        <v>576</v>
      </c>
      <c r="L865" s="105">
        <v>13.9565529523911</v>
      </c>
      <c r="M865" s="106">
        <v>2.86981872027299E-44</v>
      </c>
      <c r="N865">
        <f t="shared" si="88"/>
        <v>2016</v>
      </c>
      <c r="O865" t="str">
        <f t="shared" si="87"/>
        <v>Power Law</v>
      </c>
      <c r="P865">
        <v>2.6577851208587999</v>
      </c>
      <c r="R865" s="117"/>
      <c r="S865" s="119"/>
      <c r="T865" s="116"/>
      <c r="U865" s="116"/>
    </row>
    <row r="866" spans="1:21" ht="17">
      <c r="A866" t="s">
        <v>467</v>
      </c>
      <c r="B866" t="s">
        <v>667</v>
      </c>
      <c r="C866" t="s">
        <v>487</v>
      </c>
      <c r="D866" t="s">
        <v>577</v>
      </c>
      <c r="L866" s="105">
        <v>9.0572439441001595</v>
      </c>
      <c r="M866" s="106">
        <v>1.3378815149037E-19</v>
      </c>
      <c r="N866">
        <f t="shared" si="88"/>
        <v>2017</v>
      </c>
      <c r="O866" t="str">
        <f t="shared" si="87"/>
        <v>Power Law</v>
      </c>
      <c r="P866">
        <v>2.60881004494497</v>
      </c>
      <c r="R866" s="117"/>
      <c r="S866" s="119"/>
      <c r="T866" s="116"/>
      <c r="U866" s="116"/>
    </row>
    <row r="867" spans="1:21" ht="17">
      <c r="A867" t="s">
        <v>468</v>
      </c>
      <c r="B867" t="s">
        <v>668</v>
      </c>
      <c r="C867" t="s">
        <v>488</v>
      </c>
      <c r="D867" t="s">
        <v>578</v>
      </c>
      <c r="L867" s="105">
        <v>9.4806913497436494</v>
      </c>
      <c r="M867" s="106">
        <v>2.5260385879796601E-21</v>
      </c>
      <c r="N867">
        <f t="shared" si="88"/>
        <v>2018</v>
      </c>
      <c r="O867" t="str">
        <f t="shared" si="87"/>
        <v>Power Law</v>
      </c>
      <c r="P867">
        <v>2.6010197382865199</v>
      </c>
      <c r="R867" s="117"/>
      <c r="S867" s="119"/>
      <c r="T867" s="116"/>
      <c r="U867" s="116"/>
    </row>
    <row r="868" spans="1:21" ht="17">
      <c r="A868" t="s">
        <v>469</v>
      </c>
      <c r="B868" t="s">
        <v>669</v>
      </c>
      <c r="C868" t="s">
        <v>489</v>
      </c>
      <c r="D868" t="s">
        <v>579</v>
      </c>
      <c r="L868" s="105">
        <v>14.342248766589901</v>
      </c>
      <c r="M868" s="106">
        <v>1.1913173492836801E-46</v>
      </c>
      <c r="N868">
        <f t="shared" si="88"/>
        <v>2019</v>
      </c>
      <c r="O868" t="str">
        <f t="shared" si="87"/>
        <v>Power Law</v>
      </c>
      <c r="P868">
        <v>2.6195097623675601</v>
      </c>
      <c r="R868" s="117"/>
      <c r="S868" s="119"/>
      <c r="T868" s="116"/>
      <c r="U868" s="116"/>
    </row>
    <row r="869" spans="1:21" ht="17">
      <c r="A869" t="s">
        <v>470</v>
      </c>
      <c r="B869" t="s">
        <v>670</v>
      </c>
      <c r="C869" t="s">
        <v>490</v>
      </c>
      <c r="D869" t="s">
        <v>580</v>
      </c>
      <c r="L869" s="105">
        <v>14.0278134548699</v>
      </c>
      <c r="M869" s="106">
        <v>1.0534986932489601E-44</v>
      </c>
      <c r="N869">
        <f t="shared" si="88"/>
        <v>2020</v>
      </c>
      <c r="O869" t="str">
        <f t="shared" si="87"/>
        <v>Power Law</v>
      </c>
      <c r="P869">
        <v>2.5939337391216002</v>
      </c>
      <c r="R869" s="117"/>
      <c r="S869" s="119"/>
      <c r="T869" s="116"/>
      <c r="U869" s="116"/>
    </row>
    <row r="870" spans="1:21" ht="17">
      <c r="A870" t="s">
        <v>471</v>
      </c>
      <c r="B870" t="s">
        <v>671</v>
      </c>
      <c r="C870" t="s">
        <v>491</v>
      </c>
      <c r="D870" t="s">
        <v>581</v>
      </c>
      <c r="L870" s="105">
        <v>14.4905537226155</v>
      </c>
      <c r="M870" s="106">
        <v>1.39017608943192E-47</v>
      </c>
      <c r="N870">
        <f t="shared" si="88"/>
        <v>2021</v>
      </c>
      <c r="O870" t="str">
        <f t="shared" si="87"/>
        <v>Power Law</v>
      </c>
      <c r="P870">
        <v>2.5786775084042999</v>
      </c>
      <c r="R870" s="117"/>
      <c r="S870" s="119"/>
      <c r="T870" s="116"/>
      <c r="U870" s="116"/>
    </row>
    <row r="871" spans="1:21" ht="17">
      <c r="A871" t="s">
        <v>472</v>
      </c>
      <c r="B871" t="s">
        <v>672</v>
      </c>
      <c r="C871" t="s">
        <v>492</v>
      </c>
      <c r="D871" t="s">
        <v>582</v>
      </c>
      <c r="L871" s="105">
        <v>14.9865510855909</v>
      </c>
      <c r="M871" s="106">
        <v>8.9901950532911205E-51</v>
      </c>
      <c r="N871">
        <f t="shared" si="88"/>
        <v>2022</v>
      </c>
      <c r="O871" t="str">
        <f t="shared" si="87"/>
        <v>Power Law</v>
      </c>
      <c r="P871">
        <v>2.5681968926635501</v>
      </c>
      <c r="R871" s="117"/>
      <c r="S871" s="119"/>
      <c r="T871" s="116"/>
      <c r="U871" s="116"/>
    </row>
    <row r="872" spans="1:21" ht="17">
      <c r="A872" t="s">
        <v>473</v>
      </c>
      <c r="B872" t="s">
        <v>673</v>
      </c>
      <c r="C872" t="s">
        <v>493</v>
      </c>
      <c r="D872" t="s">
        <v>583</v>
      </c>
      <c r="L872" s="105">
        <v>15.4096019047329</v>
      </c>
      <c r="M872" s="106">
        <v>1.4107824270857301E-53</v>
      </c>
      <c r="N872">
        <f t="shared" si="88"/>
        <v>2023</v>
      </c>
      <c r="O872" t="str">
        <f t="shared" si="87"/>
        <v>Power Law</v>
      </c>
      <c r="P872">
        <v>2.5650803349845601</v>
      </c>
      <c r="R872" s="117"/>
      <c r="S872" s="119"/>
      <c r="T872" s="116"/>
      <c r="U872" s="116"/>
    </row>
    <row r="873" spans="1:21">
      <c r="R873" s="116"/>
      <c r="S873" s="116"/>
      <c r="T873" s="116"/>
      <c r="U873" s="116"/>
    </row>
    <row r="874" spans="1:21">
      <c r="R874" s="116"/>
      <c r="S874" s="116"/>
      <c r="T874" s="116"/>
      <c r="U874" s="116"/>
    </row>
    <row r="875" spans="1:21">
      <c r="A875" t="s">
        <v>674</v>
      </c>
    </row>
    <row r="876" spans="1:21" ht="17">
      <c r="A876" t="s">
        <v>429</v>
      </c>
      <c r="B876" t="s">
        <v>629</v>
      </c>
      <c r="C876" t="s">
        <v>404</v>
      </c>
      <c r="D876" t="s">
        <v>404</v>
      </c>
      <c r="L876" s="105">
        <v>1.7641587783447301E-3</v>
      </c>
      <c r="M876">
        <v>0.996973114602004</v>
      </c>
      <c r="N876">
        <v>1979</v>
      </c>
      <c r="O876" t="str">
        <f>IF(AND(L876&lt;0,M876&lt;0.05), "Truncated Power Law","Power Law")</f>
        <v>Power Law</v>
      </c>
    </row>
    <row r="877" spans="1:21" ht="17">
      <c r="A877" t="s">
        <v>430</v>
      </c>
      <c r="B877" t="s">
        <v>630</v>
      </c>
      <c r="C877" t="s">
        <v>405</v>
      </c>
      <c r="D877" t="s">
        <v>405</v>
      </c>
      <c r="L877" s="105">
        <v>6.3706278384698199E-4</v>
      </c>
      <c r="M877">
        <v>0.99985818004470395</v>
      </c>
      <c r="N877">
        <f>N876+1</f>
        <v>1980</v>
      </c>
      <c r="O877" t="str">
        <f t="shared" ref="O877:O920" si="89">IF(AND(L877&lt;0,M877&lt;0.05), "Truncated Power Law","Power Law")</f>
        <v>Power Law</v>
      </c>
    </row>
    <row r="878" spans="1:21" ht="17">
      <c r="A878" t="s">
        <v>431</v>
      </c>
      <c r="B878" t="s">
        <v>631</v>
      </c>
      <c r="C878" t="s">
        <v>406</v>
      </c>
      <c r="D878" t="s">
        <v>406</v>
      </c>
      <c r="L878" s="105">
        <v>1.2909574822658699E-4</v>
      </c>
      <c r="M878">
        <v>0.99979250027354505</v>
      </c>
      <c r="N878">
        <f t="shared" ref="N878:N920" si="90">N877+1</f>
        <v>1981</v>
      </c>
      <c r="O878" t="str">
        <f t="shared" si="89"/>
        <v>Power Law</v>
      </c>
    </row>
    <row r="879" spans="1:21" ht="17">
      <c r="A879" t="s">
        <v>432</v>
      </c>
      <c r="B879" t="s">
        <v>632</v>
      </c>
      <c r="C879" t="s">
        <v>407</v>
      </c>
      <c r="D879" t="s">
        <v>407</v>
      </c>
      <c r="L879" s="105">
        <v>1.62368966963699E-2</v>
      </c>
      <c r="M879">
        <v>0.96755607797319798</v>
      </c>
      <c r="N879">
        <f t="shared" si="90"/>
        <v>1982</v>
      </c>
      <c r="O879" t="str">
        <f t="shared" si="89"/>
        <v>Power Law</v>
      </c>
    </row>
    <row r="880" spans="1:21" ht="17">
      <c r="A880" t="s">
        <v>433</v>
      </c>
      <c r="B880" t="s">
        <v>633</v>
      </c>
      <c r="C880" t="s">
        <v>408</v>
      </c>
      <c r="D880" t="s">
        <v>408</v>
      </c>
      <c r="L880" s="105">
        <v>9.6381016688973798E-4</v>
      </c>
      <c r="M880">
        <v>0.99981097911400396</v>
      </c>
      <c r="N880">
        <f t="shared" si="90"/>
        <v>1983</v>
      </c>
      <c r="O880" t="str">
        <f t="shared" si="89"/>
        <v>Power Law</v>
      </c>
    </row>
    <row r="881" spans="1:15" ht="17">
      <c r="A881" t="s">
        <v>434</v>
      </c>
      <c r="B881" t="s">
        <v>634</v>
      </c>
      <c r="C881" t="s">
        <v>409</v>
      </c>
      <c r="D881" t="s">
        <v>409</v>
      </c>
      <c r="L881" s="105">
        <v>3.83690431255674E-3</v>
      </c>
      <c r="M881">
        <v>0.98996664179897897</v>
      </c>
      <c r="N881">
        <f t="shared" si="90"/>
        <v>1984</v>
      </c>
      <c r="O881" t="str">
        <f t="shared" si="89"/>
        <v>Power Law</v>
      </c>
    </row>
    <row r="882" spans="1:15" ht="17">
      <c r="A882" t="s">
        <v>435</v>
      </c>
      <c r="B882" t="s">
        <v>635</v>
      </c>
      <c r="C882" t="s">
        <v>410</v>
      </c>
      <c r="D882" t="s">
        <v>410</v>
      </c>
      <c r="L882" s="105">
        <v>1.0770679081032299E-3</v>
      </c>
      <c r="M882">
        <v>0.99955997854168199</v>
      </c>
      <c r="N882">
        <f t="shared" si="90"/>
        <v>1985</v>
      </c>
      <c r="O882" t="str">
        <f t="shared" si="89"/>
        <v>Power Law</v>
      </c>
    </row>
    <row r="883" spans="1:15" ht="17">
      <c r="A883" t="s">
        <v>436</v>
      </c>
      <c r="B883" t="s">
        <v>636</v>
      </c>
      <c r="C883" t="s">
        <v>411</v>
      </c>
      <c r="D883" t="s">
        <v>411</v>
      </c>
      <c r="L883" s="105">
        <v>3.6328886611924801E-4</v>
      </c>
      <c r="M883">
        <v>0.99946169356127101</v>
      </c>
      <c r="N883">
        <f t="shared" si="90"/>
        <v>1986</v>
      </c>
      <c r="O883" t="str">
        <f t="shared" si="89"/>
        <v>Power Law</v>
      </c>
    </row>
    <row r="884" spans="1:15" ht="17">
      <c r="A884" t="s">
        <v>437</v>
      </c>
      <c r="B884" t="s">
        <v>637</v>
      </c>
      <c r="C884" t="s">
        <v>412</v>
      </c>
      <c r="D884" t="s">
        <v>412</v>
      </c>
      <c r="L884" s="105">
        <v>2.5602657776717598E-3</v>
      </c>
      <c r="M884">
        <v>0.99866415926500895</v>
      </c>
      <c r="N884">
        <f t="shared" si="90"/>
        <v>1987</v>
      </c>
      <c r="O884" t="str">
        <f t="shared" si="89"/>
        <v>Power Law</v>
      </c>
    </row>
    <row r="885" spans="1:15" ht="17">
      <c r="A885" t="s">
        <v>438</v>
      </c>
      <c r="B885" t="s">
        <v>638</v>
      </c>
      <c r="C885" t="s">
        <v>413</v>
      </c>
      <c r="D885" t="s">
        <v>413</v>
      </c>
      <c r="L885" s="105">
        <v>7.5136241262292703E-4</v>
      </c>
      <c r="M885">
        <v>0.99834698409745803</v>
      </c>
      <c r="N885">
        <f t="shared" si="90"/>
        <v>1988</v>
      </c>
      <c r="O885" t="str">
        <f t="shared" si="89"/>
        <v>Power Law</v>
      </c>
    </row>
    <row r="886" spans="1:15" ht="17">
      <c r="A886" t="s">
        <v>439</v>
      </c>
      <c r="B886" t="s">
        <v>639</v>
      </c>
      <c r="C886" t="s">
        <v>414</v>
      </c>
      <c r="D886" t="s">
        <v>414</v>
      </c>
      <c r="L886" s="105">
        <v>7.9375929152094996E-4</v>
      </c>
      <c r="M886">
        <v>0.998260294910012</v>
      </c>
      <c r="N886">
        <f t="shared" si="90"/>
        <v>1989</v>
      </c>
      <c r="O886" t="str">
        <f t="shared" si="89"/>
        <v>Power Law</v>
      </c>
    </row>
    <row r="887" spans="1:15" ht="17">
      <c r="A887" t="s">
        <v>440</v>
      </c>
      <c r="B887" t="s">
        <v>640</v>
      </c>
      <c r="C887" t="s">
        <v>415</v>
      </c>
      <c r="D887" t="s">
        <v>415</v>
      </c>
      <c r="L887" s="105">
        <v>2.2253129167166198E-3</v>
      </c>
      <c r="M887">
        <v>0.994695411001012</v>
      </c>
      <c r="N887">
        <f t="shared" si="90"/>
        <v>1990</v>
      </c>
      <c r="O887" t="str">
        <f t="shared" si="89"/>
        <v>Power Law</v>
      </c>
    </row>
    <row r="888" spans="1:15" ht="17">
      <c r="A888" t="s">
        <v>441</v>
      </c>
      <c r="B888" t="s">
        <v>641</v>
      </c>
      <c r="C888" t="s">
        <v>416</v>
      </c>
      <c r="D888" t="s">
        <v>416</v>
      </c>
      <c r="L888" s="105">
        <v>2.9469194260564901E-3</v>
      </c>
      <c r="M888">
        <v>0.99801251615245201</v>
      </c>
      <c r="N888">
        <f t="shared" si="90"/>
        <v>1991</v>
      </c>
      <c r="O888" t="str">
        <f t="shared" si="89"/>
        <v>Power Law</v>
      </c>
    </row>
    <row r="889" spans="1:15" ht="17">
      <c r="A889" t="s">
        <v>442</v>
      </c>
      <c r="B889" t="s">
        <v>642</v>
      </c>
      <c r="C889" t="s">
        <v>417</v>
      </c>
      <c r="D889" t="s">
        <v>417</v>
      </c>
      <c r="L889" s="105">
        <v>6.5939205245052902E-4</v>
      </c>
      <c r="M889">
        <v>0.99918778090460703</v>
      </c>
      <c r="N889">
        <f t="shared" si="90"/>
        <v>1992</v>
      </c>
      <c r="O889" t="str">
        <f t="shared" si="89"/>
        <v>Power Law</v>
      </c>
    </row>
    <row r="890" spans="1:15" ht="17">
      <c r="A890" t="s">
        <v>443</v>
      </c>
      <c r="B890" t="s">
        <v>643</v>
      </c>
      <c r="C890" t="s">
        <v>418</v>
      </c>
      <c r="D890" t="s">
        <v>418</v>
      </c>
      <c r="L890" s="105">
        <v>4.1419779594079097E-3</v>
      </c>
      <c r="M890">
        <v>0.99790717452299504</v>
      </c>
      <c r="N890">
        <f t="shared" si="90"/>
        <v>1993</v>
      </c>
      <c r="O890" t="str">
        <f t="shared" si="89"/>
        <v>Power Law</v>
      </c>
    </row>
    <row r="891" spans="1:15" ht="17">
      <c r="A891" t="s">
        <v>444</v>
      </c>
      <c r="B891" t="s">
        <v>644</v>
      </c>
      <c r="C891" t="s">
        <v>419</v>
      </c>
      <c r="D891" t="s">
        <v>419</v>
      </c>
      <c r="L891" s="105">
        <v>4.3744937171804896E-3</v>
      </c>
      <c r="M891">
        <v>0.99780806618944995</v>
      </c>
      <c r="N891">
        <f t="shared" si="90"/>
        <v>1994</v>
      </c>
      <c r="O891" t="str">
        <f t="shared" si="89"/>
        <v>Power Law</v>
      </c>
    </row>
    <row r="892" spans="1:15" ht="17">
      <c r="A892" t="s">
        <v>445</v>
      </c>
      <c r="B892" t="s">
        <v>645</v>
      </c>
      <c r="C892" t="s">
        <v>420</v>
      </c>
      <c r="D892" t="s">
        <v>420</v>
      </c>
      <c r="L892" s="105">
        <v>2.5792680117868601E-3</v>
      </c>
      <c r="M892">
        <v>0.99750904296227305</v>
      </c>
      <c r="N892">
        <f t="shared" si="90"/>
        <v>1995</v>
      </c>
      <c r="O892" t="str">
        <f t="shared" si="89"/>
        <v>Power Law</v>
      </c>
    </row>
    <row r="893" spans="1:15" ht="17">
      <c r="A893" t="s">
        <v>446</v>
      </c>
      <c r="B893" t="s">
        <v>646</v>
      </c>
      <c r="C893" t="s">
        <v>421</v>
      </c>
      <c r="D893" t="s">
        <v>421</v>
      </c>
      <c r="L893" s="105">
        <v>1.16298233634539E-3</v>
      </c>
      <c r="M893">
        <v>0.99865504771066205</v>
      </c>
      <c r="N893">
        <f t="shared" si="90"/>
        <v>1996</v>
      </c>
      <c r="O893" t="str">
        <f t="shared" si="89"/>
        <v>Power Law</v>
      </c>
    </row>
    <row r="894" spans="1:15" ht="17">
      <c r="A894" t="s">
        <v>447</v>
      </c>
      <c r="B894" t="s">
        <v>647</v>
      </c>
      <c r="C894" t="s">
        <v>422</v>
      </c>
      <c r="D894" t="s">
        <v>422</v>
      </c>
      <c r="L894" s="105">
        <v>2.09678668879775E-3</v>
      </c>
      <c r="M894">
        <v>0.99824669677646505</v>
      </c>
      <c r="N894">
        <f t="shared" si="90"/>
        <v>1997</v>
      </c>
      <c r="O894" t="str">
        <f t="shared" si="89"/>
        <v>Power Law</v>
      </c>
    </row>
    <row r="895" spans="1:15" ht="17">
      <c r="A895" t="s">
        <v>448</v>
      </c>
      <c r="B895" t="s">
        <v>648</v>
      </c>
      <c r="C895" t="s">
        <v>423</v>
      </c>
      <c r="D895" t="s">
        <v>423</v>
      </c>
      <c r="L895" s="105">
        <v>3.9933739357542802E-3</v>
      </c>
      <c r="M895">
        <v>0.99410700303170096</v>
      </c>
      <c r="N895">
        <f t="shared" si="90"/>
        <v>1998</v>
      </c>
      <c r="O895" t="str">
        <f t="shared" si="89"/>
        <v>Power Law</v>
      </c>
    </row>
    <row r="896" spans="1:15" ht="17">
      <c r="A896" t="s">
        <v>449</v>
      </c>
      <c r="B896" t="s">
        <v>649</v>
      </c>
      <c r="C896" t="s">
        <v>424</v>
      </c>
      <c r="D896" t="s">
        <v>424</v>
      </c>
      <c r="L896" s="105">
        <v>1.2732016235620801E-3</v>
      </c>
      <c r="M896">
        <v>0.99775683295818596</v>
      </c>
      <c r="N896">
        <f t="shared" si="90"/>
        <v>1999</v>
      </c>
      <c r="O896" t="str">
        <f t="shared" si="89"/>
        <v>Power Law</v>
      </c>
    </row>
    <row r="897" spans="1:15" ht="17">
      <c r="A897" t="s">
        <v>450</v>
      </c>
      <c r="B897" t="s">
        <v>650</v>
      </c>
      <c r="C897" t="s">
        <v>425</v>
      </c>
      <c r="D897" t="s">
        <v>425</v>
      </c>
      <c r="L897" s="105">
        <v>8.4753436013987305E-4</v>
      </c>
      <c r="M897">
        <v>0.99838454441059599</v>
      </c>
      <c r="N897">
        <f t="shared" si="90"/>
        <v>2000</v>
      </c>
      <c r="O897" t="str">
        <f t="shared" si="89"/>
        <v>Power Law</v>
      </c>
    </row>
    <row r="898" spans="1:15" ht="17">
      <c r="A898" t="s">
        <v>451</v>
      </c>
      <c r="B898" t="s">
        <v>651</v>
      </c>
      <c r="C898" t="s">
        <v>426</v>
      </c>
      <c r="D898" t="s">
        <v>426</v>
      </c>
      <c r="L898" s="105">
        <v>2.8533628727335902E-2</v>
      </c>
      <c r="M898">
        <v>0.99562253604086304</v>
      </c>
      <c r="N898">
        <f t="shared" si="90"/>
        <v>2001</v>
      </c>
      <c r="O898" t="str">
        <f t="shared" si="89"/>
        <v>Power Law</v>
      </c>
    </row>
    <row r="899" spans="1:15" ht="17">
      <c r="A899" t="s">
        <v>452</v>
      </c>
      <c r="B899" t="s">
        <v>652</v>
      </c>
      <c r="C899" t="s">
        <v>427</v>
      </c>
      <c r="D899" t="s">
        <v>427</v>
      </c>
      <c r="L899" s="105">
        <v>3.1334647919423601E-3</v>
      </c>
      <c r="M899">
        <v>0.99837369060951098</v>
      </c>
      <c r="N899">
        <f t="shared" si="90"/>
        <v>2002</v>
      </c>
      <c r="O899" t="str">
        <f t="shared" si="89"/>
        <v>Power Law</v>
      </c>
    </row>
    <row r="900" spans="1:15" ht="17">
      <c r="A900" t="s">
        <v>453</v>
      </c>
      <c r="B900" t="s">
        <v>653</v>
      </c>
      <c r="C900" t="s">
        <v>428</v>
      </c>
      <c r="D900" t="s">
        <v>428</v>
      </c>
      <c r="L900" s="105">
        <v>2.57663779828717</v>
      </c>
      <c r="M900" s="106">
        <v>4.7140069625584096E-13</v>
      </c>
      <c r="N900">
        <f t="shared" si="90"/>
        <v>2003</v>
      </c>
      <c r="O900" t="str">
        <f t="shared" si="89"/>
        <v>Power Law</v>
      </c>
    </row>
    <row r="901" spans="1:15" ht="17">
      <c r="A901" t="s">
        <v>454</v>
      </c>
      <c r="B901" t="s">
        <v>654</v>
      </c>
      <c r="C901" t="s">
        <v>474</v>
      </c>
      <c r="D901" t="s">
        <v>474</v>
      </c>
      <c r="L901" s="105">
        <v>2.6713926039018001</v>
      </c>
      <c r="M901" s="106">
        <v>6.3837823915946501E-14</v>
      </c>
      <c r="N901">
        <f t="shared" si="90"/>
        <v>2004</v>
      </c>
      <c r="O901" t="str">
        <f t="shared" si="89"/>
        <v>Power Law</v>
      </c>
    </row>
    <row r="902" spans="1:15" ht="17">
      <c r="A902" t="s">
        <v>455</v>
      </c>
      <c r="B902" t="s">
        <v>655</v>
      </c>
      <c r="C902" t="s">
        <v>475</v>
      </c>
      <c r="D902" t="s">
        <v>475</v>
      </c>
      <c r="L902" s="105">
        <v>2.7793198413309002</v>
      </c>
      <c r="M902" s="106">
        <v>6.6613381477509298E-15</v>
      </c>
      <c r="N902">
        <f t="shared" si="90"/>
        <v>2005</v>
      </c>
      <c r="O902" t="str">
        <f t="shared" si="89"/>
        <v>Power Law</v>
      </c>
    </row>
    <row r="903" spans="1:15" ht="17">
      <c r="A903" t="s">
        <v>456</v>
      </c>
      <c r="B903" t="s">
        <v>656</v>
      </c>
      <c r="C903" t="s">
        <v>476</v>
      </c>
      <c r="D903" t="s">
        <v>476</v>
      </c>
      <c r="L903" s="105">
        <v>4.53243348118348E-3</v>
      </c>
      <c r="M903">
        <v>0.99765306038572299</v>
      </c>
      <c r="N903">
        <f t="shared" si="90"/>
        <v>2006</v>
      </c>
      <c r="O903" t="str">
        <f t="shared" si="89"/>
        <v>Power Law</v>
      </c>
    </row>
    <row r="904" spans="1:15" ht="17">
      <c r="A904" t="s">
        <v>457</v>
      </c>
      <c r="B904" t="s">
        <v>657</v>
      </c>
      <c r="C904" t="s">
        <v>477</v>
      </c>
      <c r="D904" t="s">
        <v>477</v>
      </c>
      <c r="L904" s="105">
        <v>4.4685043062875804</v>
      </c>
      <c r="M904">
        <v>0</v>
      </c>
      <c r="N904">
        <f t="shared" si="90"/>
        <v>2007</v>
      </c>
      <c r="O904" t="str">
        <f t="shared" si="89"/>
        <v>Power Law</v>
      </c>
    </row>
    <row r="905" spans="1:15" ht="17">
      <c r="A905" t="s">
        <v>458</v>
      </c>
      <c r="B905" t="s">
        <v>658</v>
      </c>
      <c r="C905" t="s">
        <v>478</v>
      </c>
      <c r="D905" t="s">
        <v>478</v>
      </c>
      <c r="L905" s="105">
        <v>1.04567858143933E-3</v>
      </c>
      <c r="M905">
        <v>0.99799915410672502</v>
      </c>
      <c r="N905">
        <f t="shared" si="90"/>
        <v>2008</v>
      </c>
      <c r="O905" t="str">
        <f t="shared" si="89"/>
        <v>Power Law</v>
      </c>
    </row>
    <row r="906" spans="1:15" ht="17">
      <c r="A906" t="s">
        <v>459</v>
      </c>
      <c r="B906" t="s">
        <v>659</v>
      </c>
      <c r="C906" t="s">
        <v>479</v>
      </c>
      <c r="D906" t="s">
        <v>479</v>
      </c>
      <c r="L906" s="105">
        <v>-2.5037292989053399</v>
      </c>
      <c r="M906">
        <v>7.3227767430752398E-3</v>
      </c>
      <c r="N906">
        <f t="shared" si="90"/>
        <v>2009</v>
      </c>
      <c r="O906" t="str">
        <f t="shared" si="89"/>
        <v>Truncated Power Law</v>
      </c>
    </row>
    <row r="907" spans="1:15" ht="17">
      <c r="A907" t="s">
        <v>460</v>
      </c>
      <c r="B907" t="s">
        <v>660</v>
      </c>
      <c r="C907" t="s">
        <v>480</v>
      </c>
      <c r="D907" t="s">
        <v>480</v>
      </c>
      <c r="L907" s="105">
        <v>-3.3000302562164698</v>
      </c>
      <c r="M907" s="106">
        <v>6.7273571446868596E-6</v>
      </c>
      <c r="N907">
        <f t="shared" si="90"/>
        <v>2010</v>
      </c>
      <c r="O907" t="str">
        <f t="shared" si="89"/>
        <v>Truncated Power Law</v>
      </c>
    </row>
    <row r="908" spans="1:15" ht="17">
      <c r="A908" t="s">
        <v>461</v>
      </c>
      <c r="B908" t="s">
        <v>661</v>
      </c>
      <c r="C908" t="s">
        <v>481</v>
      </c>
      <c r="D908" t="s">
        <v>481</v>
      </c>
      <c r="L908" s="105">
        <v>-4.6206637333385299</v>
      </c>
      <c r="M908" s="106">
        <v>5.5367932461081098E-11</v>
      </c>
      <c r="N908">
        <f t="shared" si="90"/>
        <v>2011</v>
      </c>
      <c r="O908" t="str">
        <f t="shared" si="89"/>
        <v>Truncated Power Law</v>
      </c>
    </row>
    <row r="909" spans="1:15" ht="17">
      <c r="A909" t="s">
        <v>462</v>
      </c>
      <c r="B909" t="s">
        <v>662</v>
      </c>
      <c r="C909" t="s">
        <v>482</v>
      </c>
      <c r="D909" t="s">
        <v>482</v>
      </c>
      <c r="L909" s="105">
        <v>-4.6196967913379297</v>
      </c>
      <c r="M909" s="106">
        <v>1.5046759394010599E-9</v>
      </c>
      <c r="N909">
        <f t="shared" si="90"/>
        <v>2012</v>
      </c>
      <c r="O909" t="str">
        <f t="shared" si="89"/>
        <v>Truncated Power Law</v>
      </c>
    </row>
    <row r="910" spans="1:15" ht="17">
      <c r="A910" t="s">
        <v>463</v>
      </c>
      <c r="B910" t="s">
        <v>663</v>
      </c>
      <c r="C910" t="s">
        <v>483</v>
      </c>
      <c r="D910" t="s">
        <v>483</v>
      </c>
      <c r="L910" s="105">
        <v>-4.6938845209066997</v>
      </c>
      <c r="M910" s="106">
        <v>7.2993244781827095E-10</v>
      </c>
      <c r="N910">
        <f t="shared" si="90"/>
        <v>2013</v>
      </c>
      <c r="O910" t="str">
        <f t="shared" si="89"/>
        <v>Truncated Power Law</v>
      </c>
    </row>
    <row r="911" spans="1:15" ht="17">
      <c r="A911" t="s">
        <v>464</v>
      </c>
      <c r="B911" t="s">
        <v>664</v>
      </c>
      <c r="C911" t="s">
        <v>484</v>
      </c>
      <c r="D911" t="s">
        <v>484</v>
      </c>
      <c r="L911" s="105">
        <v>-4.0613669808776303</v>
      </c>
      <c r="M911" s="106">
        <v>6.3356389889968004E-7</v>
      </c>
      <c r="N911">
        <f t="shared" si="90"/>
        <v>2014</v>
      </c>
      <c r="O911" t="str">
        <f t="shared" si="89"/>
        <v>Truncated Power Law</v>
      </c>
    </row>
    <row r="912" spans="1:15" ht="17">
      <c r="A912" t="s">
        <v>465</v>
      </c>
      <c r="B912" t="s">
        <v>665</v>
      </c>
      <c r="C912" t="s">
        <v>485</v>
      </c>
      <c r="D912" t="s">
        <v>485</v>
      </c>
      <c r="L912" s="105">
        <v>-3.8855136424442001</v>
      </c>
      <c r="M912" s="106">
        <v>2.3776207075387699E-6</v>
      </c>
      <c r="N912">
        <f t="shared" si="90"/>
        <v>2015</v>
      </c>
      <c r="O912" t="str">
        <f t="shared" si="89"/>
        <v>Truncated Power Law</v>
      </c>
    </row>
    <row r="913" spans="1:16" ht="17">
      <c r="A913" t="s">
        <v>466</v>
      </c>
      <c r="B913" t="s">
        <v>666</v>
      </c>
      <c r="C913" t="s">
        <v>486</v>
      </c>
      <c r="D913" t="s">
        <v>486</v>
      </c>
      <c r="L913" s="105">
        <v>-3.7233561264581101</v>
      </c>
      <c r="M913" s="106">
        <v>2.4705371879818401E-5</v>
      </c>
      <c r="N913">
        <f t="shared" si="90"/>
        <v>2016</v>
      </c>
      <c r="O913" t="str">
        <f t="shared" si="89"/>
        <v>Truncated Power Law</v>
      </c>
    </row>
    <row r="914" spans="1:16" ht="17">
      <c r="A914" t="s">
        <v>467</v>
      </c>
      <c r="B914" t="s">
        <v>667</v>
      </c>
      <c r="C914" t="s">
        <v>487</v>
      </c>
      <c r="D914" t="s">
        <v>487</v>
      </c>
      <c r="L914" s="105">
        <v>-5.1761075413221898</v>
      </c>
      <c r="M914" s="106">
        <v>9.9211971971158099E-11</v>
      </c>
      <c r="N914">
        <f t="shared" si="90"/>
        <v>2017</v>
      </c>
      <c r="O914" t="str">
        <f t="shared" si="89"/>
        <v>Truncated Power Law</v>
      </c>
    </row>
    <row r="915" spans="1:16" ht="17">
      <c r="A915" t="s">
        <v>468</v>
      </c>
      <c r="B915" t="s">
        <v>668</v>
      </c>
      <c r="C915" t="s">
        <v>488</v>
      </c>
      <c r="D915" t="s">
        <v>488</v>
      </c>
      <c r="L915" s="105">
        <v>-5.7111386930540702</v>
      </c>
      <c r="M915" s="106">
        <v>1.6108225864286299E-12</v>
      </c>
      <c r="N915">
        <f t="shared" si="90"/>
        <v>2018</v>
      </c>
      <c r="O915" t="str">
        <f t="shared" si="89"/>
        <v>Truncated Power Law</v>
      </c>
    </row>
    <row r="916" spans="1:16" ht="17">
      <c r="A916" t="s">
        <v>469</v>
      </c>
      <c r="B916" t="s">
        <v>669</v>
      </c>
      <c r="C916" t="s">
        <v>489</v>
      </c>
      <c r="D916" t="s">
        <v>489</v>
      </c>
      <c r="L916" s="105">
        <v>-5.3719558384616404</v>
      </c>
      <c r="M916" s="106">
        <v>4.4821391043115E-10</v>
      </c>
      <c r="N916">
        <f t="shared" si="90"/>
        <v>2019</v>
      </c>
      <c r="O916" t="str">
        <f t="shared" si="89"/>
        <v>Truncated Power Law</v>
      </c>
    </row>
    <row r="917" spans="1:16" ht="17">
      <c r="A917" t="s">
        <v>470</v>
      </c>
      <c r="B917" t="s">
        <v>670</v>
      </c>
      <c r="C917" t="s">
        <v>490</v>
      </c>
      <c r="D917" t="s">
        <v>490</v>
      </c>
      <c r="L917" s="105">
        <v>-6.2893954069641502</v>
      </c>
      <c r="M917" s="106">
        <v>1.62647673107585E-13</v>
      </c>
      <c r="N917">
        <f t="shared" si="90"/>
        <v>2020</v>
      </c>
      <c r="O917" t="str">
        <f t="shared" si="89"/>
        <v>Truncated Power Law</v>
      </c>
    </row>
    <row r="918" spans="1:16" ht="17">
      <c r="A918" t="s">
        <v>471</v>
      </c>
      <c r="B918" t="s">
        <v>671</v>
      </c>
      <c r="C918" t="s">
        <v>491</v>
      </c>
      <c r="D918" t="s">
        <v>491</v>
      </c>
      <c r="L918" s="105">
        <v>-6.7160357882430501</v>
      </c>
      <c r="M918" s="106">
        <v>8.8817841970012507E-15</v>
      </c>
      <c r="N918">
        <f t="shared" si="90"/>
        <v>2021</v>
      </c>
      <c r="O918" t="str">
        <f t="shared" si="89"/>
        <v>Truncated Power Law</v>
      </c>
    </row>
    <row r="919" spans="1:16" ht="17">
      <c r="A919" t="s">
        <v>472</v>
      </c>
      <c r="B919" t="s">
        <v>672</v>
      </c>
      <c r="C919" t="s">
        <v>492</v>
      </c>
      <c r="D919" t="s">
        <v>492</v>
      </c>
      <c r="L919" s="105">
        <v>-6.8820423300727596</v>
      </c>
      <c r="M919" s="106">
        <v>2.55351295663786E-15</v>
      </c>
      <c r="N919">
        <f t="shared" si="90"/>
        <v>2022</v>
      </c>
      <c r="O919" t="str">
        <f t="shared" si="89"/>
        <v>Truncated Power Law</v>
      </c>
    </row>
    <row r="920" spans="1:16" ht="17">
      <c r="A920" t="s">
        <v>473</v>
      </c>
      <c r="B920" t="s">
        <v>673</v>
      </c>
      <c r="C920" t="s">
        <v>493</v>
      </c>
      <c r="D920" t="s">
        <v>493</v>
      </c>
      <c r="L920" s="105">
        <v>-7.0073893268827403</v>
      </c>
      <c r="M920" s="106">
        <v>1.22124532708767E-15</v>
      </c>
      <c r="N920">
        <f t="shared" si="90"/>
        <v>2023</v>
      </c>
      <c r="O920" t="str">
        <f t="shared" si="89"/>
        <v>Truncated Power Law</v>
      </c>
    </row>
    <row r="921" spans="1:16">
      <c r="L921" s="108"/>
    </row>
    <row r="925" spans="1:16">
      <c r="A925" t="s">
        <v>750</v>
      </c>
    </row>
    <row r="926" spans="1:16">
      <c r="A926" t="s">
        <v>752</v>
      </c>
    </row>
    <row r="927" spans="1:16">
      <c r="A927" t="s">
        <v>711</v>
      </c>
      <c r="P927" t="s">
        <v>878</v>
      </c>
    </row>
    <row r="928" spans="1:16" ht="17">
      <c r="A928" t="s">
        <v>429</v>
      </c>
      <c r="B928" t="s">
        <v>629</v>
      </c>
      <c r="C928" t="s">
        <v>404</v>
      </c>
      <c r="D928" t="s">
        <v>539</v>
      </c>
      <c r="L928" s="105">
        <v>-23.294171842863399</v>
      </c>
      <c r="M928" s="106">
        <v>5.0792376908083303E-120</v>
      </c>
      <c r="N928">
        <v>1979</v>
      </c>
      <c r="O928" t="str">
        <f>IF(AND(L928&lt;0,M928&lt;0.05), "Log normal","Power Law")</f>
        <v>Log normal</v>
      </c>
      <c r="P928" s="28">
        <v>1.8096648099999999</v>
      </c>
    </row>
    <row r="929" spans="1:16" ht="17">
      <c r="A929" t="s">
        <v>430</v>
      </c>
      <c r="B929" t="s">
        <v>630</v>
      </c>
      <c r="C929" t="s">
        <v>405</v>
      </c>
      <c r="D929" t="s">
        <v>540</v>
      </c>
      <c r="L929" s="105">
        <v>-43.465533572591298</v>
      </c>
      <c r="M929">
        <v>0</v>
      </c>
      <c r="N929">
        <f>N928+1</f>
        <v>1980</v>
      </c>
      <c r="O929" t="str">
        <f t="shared" ref="O929:O972" si="91">IF(AND(L929&lt;0,M929&lt;0.05), "Log normal","Power Law")</f>
        <v>Log normal</v>
      </c>
      <c r="P929" s="28">
        <v>1.78751656</v>
      </c>
    </row>
    <row r="930" spans="1:16" ht="17">
      <c r="A930" t="s">
        <v>431</v>
      </c>
      <c r="B930" t="s">
        <v>631</v>
      </c>
      <c r="C930" t="s">
        <v>406</v>
      </c>
      <c r="D930" t="s">
        <v>541</v>
      </c>
      <c r="L930" s="105">
        <v>-56.735898632807199</v>
      </c>
      <c r="M930">
        <v>0</v>
      </c>
      <c r="N930">
        <f t="shared" ref="N930:N972" si="92">N929+1</f>
        <v>1981</v>
      </c>
      <c r="O930" t="str">
        <f t="shared" si="91"/>
        <v>Log normal</v>
      </c>
      <c r="P930" s="28">
        <v>1.80732231</v>
      </c>
    </row>
    <row r="931" spans="1:16" ht="17">
      <c r="A931" t="s">
        <v>432</v>
      </c>
      <c r="B931" t="s">
        <v>632</v>
      </c>
      <c r="C931" t="s">
        <v>407</v>
      </c>
      <c r="D931" t="s">
        <v>542</v>
      </c>
      <c r="L931" s="105">
        <v>-71.667731927170195</v>
      </c>
      <c r="M931">
        <v>0</v>
      </c>
      <c r="N931">
        <f t="shared" si="92"/>
        <v>1982</v>
      </c>
      <c r="O931" t="str">
        <f t="shared" si="91"/>
        <v>Log normal</v>
      </c>
      <c r="P931" s="28">
        <v>1.8160841700000001</v>
      </c>
    </row>
    <row r="932" spans="1:16" ht="17">
      <c r="A932" t="s">
        <v>433</v>
      </c>
      <c r="B932" t="s">
        <v>633</v>
      </c>
      <c r="C932" t="s">
        <v>408</v>
      </c>
      <c r="D932" t="s">
        <v>543</v>
      </c>
      <c r="L932" s="105">
        <v>-86.008256933199803</v>
      </c>
      <c r="M932">
        <v>0</v>
      </c>
      <c r="N932">
        <f t="shared" si="92"/>
        <v>1983</v>
      </c>
      <c r="O932" t="str">
        <f t="shared" si="91"/>
        <v>Log normal</v>
      </c>
      <c r="P932" s="28">
        <v>1.8286112699999999</v>
      </c>
    </row>
    <row r="933" spans="1:16" ht="17">
      <c r="A933" t="s">
        <v>434</v>
      </c>
      <c r="B933" t="s">
        <v>634</v>
      </c>
      <c r="C933" t="s">
        <v>409</v>
      </c>
      <c r="D933" t="s">
        <v>544</v>
      </c>
      <c r="L933" s="105">
        <v>-98.260798188840297</v>
      </c>
      <c r="M933">
        <v>0</v>
      </c>
      <c r="N933">
        <f t="shared" si="92"/>
        <v>1984</v>
      </c>
      <c r="O933" t="str">
        <f t="shared" si="91"/>
        <v>Log normal</v>
      </c>
      <c r="P933" s="28">
        <v>1.8394200700000001</v>
      </c>
    </row>
    <row r="934" spans="1:16" ht="17">
      <c r="A934" t="s">
        <v>435</v>
      </c>
      <c r="B934" t="s">
        <v>635</v>
      </c>
      <c r="C934" t="s">
        <v>410</v>
      </c>
      <c r="D934" t="s">
        <v>545</v>
      </c>
      <c r="L934" s="105">
        <v>-109.777193630764</v>
      </c>
      <c r="M934">
        <v>0</v>
      </c>
      <c r="N934">
        <f t="shared" si="92"/>
        <v>1985</v>
      </c>
      <c r="O934" t="str">
        <f t="shared" si="91"/>
        <v>Log normal</v>
      </c>
      <c r="P934" s="28">
        <v>1.8504916300000001</v>
      </c>
    </row>
    <row r="935" spans="1:16" ht="17">
      <c r="A935" t="s">
        <v>436</v>
      </c>
      <c r="B935" t="s">
        <v>636</v>
      </c>
      <c r="C935" t="s">
        <v>411</v>
      </c>
      <c r="D935" t="s">
        <v>546</v>
      </c>
      <c r="L935" s="105">
        <v>-118.25633980020901</v>
      </c>
      <c r="M935">
        <v>0</v>
      </c>
      <c r="N935">
        <f t="shared" si="92"/>
        <v>1986</v>
      </c>
      <c r="O935" t="str">
        <f t="shared" si="91"/>
        <v>Log normal</v>
      </c>
      <c r="P935" s="28">
        <v>1.8648011200000001</v>
      </c>
    </row>
    <row r="936" spans="1:16" ht="17">
      <c r="A936" t="s">
        <v>437</v>
      </c>
      <c r="B936" t="s">
        <v>637</v>
      </c>
      <c r="C936" t="s">
        <v>412</v>
      </c>
      <c r="D936" t="s">
        <v>547</v>
      </c>
      <c r="L936" s="105">
        <v>-125.651164152842</v>
      </c>
      <c r="M936">
        <v>0</v>
      </c>
      <c r="N936">
        <f t="shared" si="92"/>
        <v>1987</v>
      </c>
      <c r="O936" t="str">
        <f t="shared" si="91"/>
        <v>Log normal</v>
      </c>
      <c r="P936" s="28">
        <v>1.87743566</v>
      </c>
    </row>
    <row r="937" spans="1:16" ht="17">
      <c r="A937" t="s">
        <v>438</v>
      </c>
      <c r="B937" t="s">
        <v>638</v>
      </c>
      <c r="C937" t="s">
        <v>413</v>
      </c>
      <c r="D937" t="s">
        <v>548</v>
      </c>
      <c r="L937" s="105">
        <v>-136.190597362587</v>
      </c>
      <c r="M937">
        <v>0</v>
      </c>
      <c r="N937">
        <f t="shared" si="92"/>
        <v>1988</v>
      </c>
      <c r="O937" t="str">
        <f t="shared" si="91"/>
        <v>Log normal</v>
      </c>
      <c r="P937" s="28">
        <v>1.88436867</v>
      </c>
    </row>
    <row r="938" spans="1:16" ht="17">
      <c r="A938" t="s">
        <v>439</v>
      </c>
      <c r="B938" t="s">
        <v>639</v>
      </c>
      <c r="C938" t="s">
        <v>414</v>
      </c>
      <c r="D938" t="s">
        <v>549</v>
      </c>
      <c r="L938" s="105">
        <v>-146.79426179611201</v>
      </c>
      <c r="M938">
        <v>0</v>
      </c>
      <c r="N938">
        <f t="shared" si="92"/>
        <v>1989</v>
      </c>
      <c r="O938" t="str">
        <f t="shared" si="91"/>
        <v>Log normal</v>
      </c>
      <c r="P938" s="28">
        <v>1.8922898399999999</v>
      </c>
    </row>
    <row r="939" spans="1:16" ht="17">
      <c r="A939" t="s">
        <v>440</v>
      </c>
      <c r="B939" t="s">
        <v>640</v>
      </c>
      <c r="C939" t="s">
        <v>415</v>
      </c>
      <c r="D939" t="s">
        <v>550</v>
      </c>
      <c r="L939" s="105">
        <v>-155.97222800111399</v>
      </c>
      <c r="M939">
        <v>0</v>
      </c>
      <c r="N939">
        <f t="shared" si="92"/>
        <v>1990</v>
      </c>
      <c r="O939" t="str">
        <f t="shared" si="91"/>
        <v>Log normal</v>
      </c>
      <c r="P939" s="28">
        <v>1.90205197</v>
      </c>
    </row>
    <row r="940" spans="1:16" ht="17">
      <c r="A940" t="s">
        <v>441</v>
      </c>
      <c r="B940" t="s">
        <v>641</v>
      </c>
      <c r="C940" t="s">
        <v>416</v>
      </c>
      <c r="D940" t="s">
        <v>551</v>
      </c>
      <c r="L940" s="105">
        <v>-160.923085252135</v>
      </c>
      <c r="M940">
        <v>0</v>
      </c>
      <c r="N940">
        <f t="shared" si="92"/>
        <v>1991</v>
      </c>
      <c r="O940" t="str">
        <f t="shared" si="91"/>
        <v>Log normal</v>
      </c>
      <c r="P940" s="28">
        <v>1.9160229900000001</v>
      </c>
    </row>
    <row r="941" spans="1:16" ht="17">
      <c r="A941" t="s">
        <v>442</v>
      </c>
      <c r="B941" t="s">
        <v>642</v>
      </c>
      <c r="C941" t="s">
        <v>417</v>
      </c>
      <c r="D941" t="s">
        <v>552</v>
      </c>
      <c r="L941" s="105">
        <v>-164.89197606217999</v>
      </c>
      <c r="M941">
        <v>0</v>
      </c>
      <c r="N941">
        <f t="shared" si="92"/>
        <v>1992</v>
      </c>
      <c r="O941" t="str">
        <f t="shared" si="91"/>
        <v>Log normal</v>
      </c>
      <c r="P941" s="28">
        <v>1.9284056300000001</v>
      </c>
    </row>
    <row r="942" spans="1:16" ht="17">
      <c r="A942" t="s">
        <v>443</v>
      </c>
      <c r="B942" t="s">
        <v>643</v>
      </c>
      <c r="C942" t="s">
        <v>418</v>
      </c>
      <c r="D942" t="s">
        <v>553</v>
      </c>
      <c r="L942" s="105">
        <v>-166.73632678771801</v>
      </c>
      <c r="M942">
        <v>0</v>
      </c>
      <c r="N942">
        <f t="shared" si="92"/>
        <v>1993</v>
      </c>
      <c r="O942" t="str">
        <f t="shared" si="91"/>
        <v>Log normal</v>
      </c>
      <c r="P942" s="28">
        <v>1.93981268</v>
      </c>
    </row>
    <row r="943" spans="1:16" ht="17">
      <c r="A943" t="s">
        <v>444</v>
      </c>
      <c r="B943" t="s">
        <v>644</v>
      </c>
      <c r="C943" t="s">
        <v>419</v>
      </c>
      <c r="D943" t="s">
        <v>554</v>
      </c>
      <c r="L943" s="105">
        <v>-167.302169396511</v>
      </c>
      <c r="M943">
        <v>0</v>
      </c>
      <c r="N943">
        <f t="shared" si="92"/>
        <v>1994</v>
      </c>
      <c r="O943" t="str">
        <f t="shared" si="91"/>
        <v>Log normal</v>
      </c>
      <c r="P943" s="28">
        <v>1.9505618199999999</v>
      </c>
    </row>
    <row r="944" spans="1:16" ht="17">
      <c r="A944" t="s">
        <v>445</v>
      </c>
      <c r="B944" t="s">
        <v>645</v>
      </c>
      <c r="C944" t="s">
        <v>420</v>
      </c>
      <c r="D944" t="s">
        <v>555</v>
      </c>
      <c r="L944" s="105">
        <v>-166.17801260373099</v>
      </c>
      <c r="M944">
        <v>0</v>
      </c>
      <c r="N944">
        <f t="shared" si="92"/>
        <v>1995</v>
      </c>
      <c r="O944" t="str">
        <f t="shared" si="91"/>
        <v>Log normal</v>
      </c>
      <c r="P944" s="28">
        <v>1.96163121</v>
      </c>
    </row>
    <row r="945" spans="1:16" ht="17">
      <c r="A945" t="s">
        <v>446</v>
      </c>
      <c r="B945" t="s">
        <v>646</v>
      </c>
      <c r="C945" t="s">
        <v>421</v>
      </c>
      <c r="D945" t="s">
        <v>556</v>
      </c>
      <c r="L945" s="105">
        <v>-163.44375901754401</v>
      </c>
      <c r="M945">
        <v>0</v>
      </c>
      <c r="N945">
        <f t="shared" si="92"/>
        <v>1996</v>
      </c>
      <c r="O945" t="str">
        <f t="shared" si="91"/>
        <v>Log normal</v>
      </c>
      <c r="P945" s="28">
        <v>1.96889947</v>
      </c>
    </row>
    <row r="946" spans="1:16" ht="17">
      <c r="A946" t="s">
        <v>447</v>
      </c>
      <c r="B946" t="s">
        <v>647</v>
      </c>
      <c r="C946" t="s">
        <v>422</v>
      </c>
      <c r="D946" t="s">
        <v>557</v>
      </c>
      <c r="L946" s="105">
        <v>-158.891781418026</v>
      </c>
      <c r="M946">
        <v>0</v>
      </c>
      <c r="N946">
        <f t="shared" si="92"/>
        <v>1997</v>
      </c>
      <c r="O946" t="str">
        <f t="shared" si="91"/>
        <v>Log normal</v>
      </c>
      <c r="P946" s="28">
        <v>1.9804415200000001</v>
      </c>
    </row>
    <row r="947" spans="1:16" ht="17">
      <c r="A947" t="s">
        <v>448</v>
      </c>
      <c r="B947" t="s">
        <v>648</v>
      </c>
      <c r="C947" t="s">
        <v>423</v>
      </c>
      <c r="D947" t="s">
        <v>558</v>
      </c>
      <c r="L947" s="105">
        <v>-154.468380419472</v>
      </c>
      <c r="M947">
        <v>0</v>
      </c>
      <c r="N947">
        <f t="shared" si="92"/>
        <v>1998</v>
      </c>
      <c r="O947" t="str">
        <f t="shared" si="91"/>
        <v>Log normal</v>
      </c>
      <c r="P947" s="28">
        <v>1.9955146100000001</v>
      </c>
    </row>
    <row r="948" spans="1:16" ht="17">
      <c r="A948" t="s">
        <v>449</v>
      </c>
      <c r="B948" t="s">
        <v>649</v>
      </c>
      <c r="C948" t="s">
        <v>424</v>
      </c>
      <c r="D948" t="s">
        <v>559</v>
      </c>
      <c r="L948" s="105">
        <v>-148.69684658355001</v>
      </c>
      <c r="M948">
        <v>0</v>
      </c>
      <c r="N948">
        <f t="shared" si="92"/>
        <v>1999</v>
      </c>
      <c r="O948" t="str">
        <f t="shared" si="91"/>
        <v>Log normal</v>
      </c>
      <c r="P948" s="28">
        <v>2.0118616199999999</v>
      </c>
    </row>
    <row r="949" spans="1:16" ht="17">
      <c r="A949" t="s">
        <v>450</v>
      </c>
      <c r="B949" t="s">
        <v>650</v>
      </c>
      <c r="C949" t="s">
        <v>425</v>
      </c>
      <c r="D949" t="s">
        <v>560</v>
      </c>
      <c r="L949" s="105">
        <v>-120.49411163828501</v>
      </c>
      <c r="M949">
        <v>0</v>
      </c>
      <c r="N949">
        <f t="shared" si="92"/>
        <v>2000</v>
      </c>
      <c r="O949" t="str">
        <f t="shared" si="91"/>
        <v>Log normal</v>
      </c>
      <c r="P949" s="28">
        <v>2.0363974800000002</v>
      </c>
    </row>
    <row r="950" spans="1:16" ht="17">
      <c r="A950" t="s">
        <v>451</v>
      </c>
      <c r="B950" t="s">
        <v>651</v>
      </c>
      <c r="C950" t="s">
        <v>426</v>
      </c>
      <c r="D950" t="s">
        <v>561</v>
      </c>
      <c r="L950" s="105">
        <v>-88.854607067273093</v>
      </c>
      <c r="M950">
        <v>0</v>
      </c>
      <c r="N950">
        <f t="shared" si="92"/>
        <v>2001</v>
      </c>
      <c r="O950" t="str">
        <f t="shared" si="91"/>
        <v>Log normal</v>
      </c>
      <c r="P950" s="28">
        <v>2.0581928600000001</v>
      </c>
    </row>
    <row r="951" spans="1:16" ht="17">
      <c r="A951" t="s">
        <v>452</v>
      </c>
      <c r="B951" t="s">
        <v>652</v>
      </c>
      <c r="C951" t="s">
        <v>427</v>
      </c>
      <c r="D951" t="s">
        <v>562</v>
      </c>
      <c r="L951" s="105">
        <v>-59.429821419941099</v>
      </c>
      <c r="M951">
        <v>0</v>
      </c>
      <c r="N951">
        <f t="shared" si="92"/>
        <v>2002</v>
      </c>
      <c r="O951" t="str">
        <f t="shared" si="91"/>
        <v>Log normal</v>
      </c>
      <c r="P951" s="28">
        <v>2.0782246400000002</v>
      </c>
    </row>
    <row r="952" spans="1:16" ht="17">
      <c r="A952" t="s">
        <v>453</v>
      </c>
      <c r="B952" t="s">
        <v>653</v>
      </c>
      <c r="C952" t="s">
        <v>428</v>
      </c>
      <c r="D952" t="s">
        <v>563</v>
      </c>
      <c r="L952" s="105">
        <v>-31.339243377265898</v>
      </c>
      <c r="M952" s="106">
        <v>1.3634649533956601E-215</v>
      </c>
      <c r="N952">
        <f t="shared" si="92"/>
        <v>2003</v>
      </c>
      <c r="O952" t="str">
        <f t="shared" si="91"/>
        <v>Log normal</v>
      </c>
      <c r="P952" s="28">
        <v>2.0969027200000001</v>
      </c>
    </row>
    <row r="953" spans="1:16" ht="17">
      <c r="A953" t="s">
        <v>454</v>
      </c>
      <c r="B953" t="s">
        <v>654</v>
      </c>
      <c r="C953" t="s">
        <v>474</v>
      </c>
      <c r="D953" t="s">
        <v>564</v>
      </c>
      <c r="L953" s="105">
        <v>-3.9262761166249098</v>
      </c>
      <c r="M953" s="106">
        <v>8.6271116722867904E-5</v>
      </c>
      <c r="N953">
        <f t="shared" si="92"/>
        <v>2004</v>
      </c>
      <c r="O953" t="str">
        <f t="shared" si="91"/>
        <v>Log normal</v>
      </c>
      <c r="P953" s="28">
        <v>2.1152023799999999</v>
      </c>
    </row>
    <row r="954" spans="1:16" ht="17">
      <c r="A954" t="s">
        <v>455</v>
      </c>
      <c r="B954" t="s">
        <v>655</v>
      </c>
      <c r="C954" t="s">
        <v>475</v>
      </c>
      <c r="D954" t="s">
        <v>565</v>
      </c>
      <c r="L954" s="105">
        <v>17.9338544683736</v>
      </c>
      <c r="M954" s="106">
        <v>6.4172625672914799E-72</v>
      </c>
      <c r="N954">
        <f t="shared" si="92"/>
        <v>2005</v>
      </c>
      <c r="O954" t="str">
        <f t="shared" si="91"/>
        <v>Power Law</v>
      </c>
      <c r="P954" s="28">
        <v>2.12893168</v>
      </c>
    </row>
    <row r="955" spans="1:16" ht="17">
      <c r="A955" t="s">
        <v>456</v>
      </c>
      <c r="B955" t="s">
        <v>656</v>
      </c>
      <c r="C955" t="s">
        <v>476</v>
      </c>
      <c r="D955" t="s">
        <v>566</v>
      </c>
      <c r="L955" s="105">
        <v>40.543100842550999</v>
      </c>
      <c r="M955">
        <v>0</v>
      </c>
      <c r="N955">
        <f t="shared" si="92"/>
        <v>2006</v>
      </c>
      <c r="O955" t="str">
        <f t="shared" si="91"/>
        <v>Power Law</v>
      </c>
      <c r="P955" s="28">
        <v>2.13948107</v>
      </c>
    </row>
    <row r="956" spans="1:16" ht="17">
      <c r="A956" t="s">
        <v>457</v>
      </c>
      <c r="B956" t="s">
        <v>657</v>
      </c>
      <c r="C956" t="s">
        <v>477</v>
      </c>
      <c r="D956" t="s">
        <v>567</v>
      </c>
      <c r="L956" s="105">
        <v>60.182384699786397</v>
      </c>
      <c r="M956">
        <v>0</v>
      </c>
      <c r="N956">
        <f t="shared" si="92"/>
        <v>2007</v>
      </c>
      <c r="O956" t="str">
        <f t="shared" si="91"/>
        <v>Power Law</v>
      </c>
      <c r="P956" s="28">
        <v>2.1485329599999998</v>
      </c>
    </row>
    <row r="957" spans="1:16" ht="17">
      <c r="A957" t="s">
        <v>458</v>
      </c>
      <c r="B957" t="s">
        <v>658</v>
      </c>
      <c r="C957" t="s">
        <v>478</v>
      </c>
      <c r="D957" t="s">
        <v>568</v>
      </c>
      <c r="L957" s="105">
        <v>81.005113820159295</v>
      </c>
      <c r="M957">
        <v>0</v>
      </c>
      <c r="N957">
        <f t="shared" si="92"/>
        <v>2008</v>
      </c>
      <c r="O957" t="str">
        <f t="shared" si="91"/>
        <v>Power Law</v>
      </c>
      <c r="P957" s="28">
        <v>2.1549338900000001</v>
      </c>
    </row>
    <row r="958" spans="1:16" ht="17">
      <c r="A958" t="s">
        <v>459</v>
      </c>
      <c r="B958" t="s">
        <v>659</v>
      </c>
      <c r="C958" t="s">
        <v>479</v>
      </c>
      <c r="D958" t="s">
        <v>569</v>
      </c>
      <c r="L958" s="105">
        <v>97.273548364813294</v>
      </c>
      <c r="M958">
        <v>0</v>
      </c>
      <c r="N958">
        <f t="shared" si="92"/>
        <v>2009</v>
      </c>
      <c r="O958" t="str">
        <f t="shared" si="91"/>
        <v>Power Law</v>
      </c>
      <c r="P958" s="28">
        <v>2.1546742299999999</v>
      </c>
    </row>
    <row r="959" spans="1:16" ht="17">
      <c r="A959" t="s">
        <v>460</v>
      </c>
      <c r="B959" t="s">
        <v>660</v>
      </c>
      <c r="C959" t="s">
        <v>480</v>
      </c>
      <c r="D959" t="s">
        <v>570</v>
      </c>
      <c r="L959" s="105">
        <v>112.16347580042</v>
      </c>
      <c r="M959" s="106">
        <v>0</v>
      </c>
      <c r="N959">
        <f t="shared" si="92"/>
        <v>2010</v>
      </c>
      <c r="O959" t="str">
        <f t="shared" si="91"/>
        <v>Power Law</v>
      </c>
      <c r="P959" s="28">
        <v>2.1528556399999998</v>
      </c>
    </row>
    <row r="960" spans="1:16" ht="17">
      <c r="A960" t="s">
        <v>461</v>
      </c>
      <c r="B960" t="s">
        <v>661</v>
      </c>
      <c r="C960" t="s">
        <v>481</v>
      </c>
      <c r="D960" t="s">
        <v>571</v>
      </c>
      <c r="L960" s="105">
        <v>123.247985653878</v>
      </c>
      <c r="M960" s="106">
        <v>0</v>
      </c>
      <c r="N960">
        <f t="shared" si="92"/>
        <v>2011</v>
      </c>
      <c r="O960" t="str">
        <f t="shared" si="91"/>
        <v>Power Law</v>
      </c>
      <c r="P960" s="28">
        <v>2.1431766900000002</v>
      </c>
    </row>
    <row r="961" spans="1:16" ht="17">
      <c r="A961" t="s">
        <v>462</v>
      </c>
      <c r="B961" t="s">
        <v>662</v>
      </c>
      <c r="C961" t="s">
        <v>482</v>
      </c>
      <c r="D961" t="s">
        <v>572</v>
      </c>
      <c r="L961" s="105">
        <v>134.57219173724499</v>
      </c>
      <c r="M961" s="106">
        <v>0</v>
      </c>
      <c r="N961">
        <f t="shared" si="92"/>
        <v>2012</v>
      </c>
      <c r="O961" t="str">
        <f t="shared" si="91"/>
        <v>Power Law</v>
      </c>
      <c r="P961" s="28">
        <v>2.1411086400000001</v>
      </c>
    </row>
    <row r="962" spans="1:16" ht="17">
      <c r="A962" t="s">
        <v>463</v>
      </c>
      <c r="B962" t="s">
        <v>663</v>
      </c>
      <c r="C962" t="s">
        <v>483</v>
      </c>
      <c r="D962" t="s">
        <v>573</v>
      </c>
      <c r="L962" s="105">
        <v>144.08721321249499</v>
      </c>
      <c r="M962" s="106">
        <v>0</v>
      </c>
      <c r="N962">
        <f t="shared" si="92"/>
        <v>2013</v>
      </c>
      <c r="O962" t="str">
        <f t="shared" si="91"/>
        <v>Power Law</v>
      </c>
      <c r="P962" s="28">
        <v>2.1408115599999999</v>
      </c>
    </row>
    <row r="963" spans="1:16" ht="17">
      <c r="A963" t="s">
        <v>464</v>
      </c>
      <c r="B963" t="s">
        <v>664</v>
      </c>
      <c r="C963" t="s">
        <v>484</v>
      </c>
      <c r="D963" t="s">
        <v>574</v>
      </c>
      <c r="L963" s="105">
        <v>151.76463721474099</v>
      </c>
      <c r="M963" s="106">
        <v>0</v>
      </c>
      <c r="N963">
        <f t="shared" si="92"/>
        <v>2014</v>
      </c>
      <c r="O963" t="str">
        <f t="shared" si="91"/>
        <v>Power Law</v>
      </c>
      <c r="P963" s="28">
        <v>2.1401315099999998</v>
      </c>
    </row>
    <row r="964" spans="1:16" ht="17">
      <c r="A964" t="s">
        <v>465</v>
      </c>
      <c r="B964" t="s">
        <v>665</v>
      </c>
      <c r="C964" t="s">
        <v>485</v>
      </c>
      <c r="D964" t="s">
        <v>575</v>
      </c>
      <c r="L964" s="105">
        <v>157.86989347170001</v>
      </c>
      <c r="M964" s="106">
        <v>0</v>
      </c>
      <c r="N964">
        <f t="shared" si="92"/>
        <v>2015</v>
      </c>
      <c r="O964" t="str">
        <f t="shared" si="91"/>
        <v>Power Law</v>
      </c>
      <c r="P964" s="28">
        <v>2.1395344399999998</v>
      </c>
    </row>
    <row r="965" spans="1:16" ht="17">
      <c r="A965" t="s">
        <v>466</v>
      </c>
      <c r="B965" t="s">
        <v>666</v>
      </c>
      <c r="C965" t="s">
        <v>486</v>
      </c>
      <c r="D965" t="s">
        <v>576</v>
      </c>
      <c r="L965" s="105">
        <v>163.34862528129099</v>
      </c>
      <c r="M965" s="106">
        <v>0</v>
      </c>
      <c r="N965">
        <f t="shared" si="92"/>
        <v>2016</v>
      </c>
      <c r="O965" t="str">
        <f t="shared" si="91"/>
        <v>Power Law</v>
      </c>
      <c r="P965" s="28">
        <v>2.1381812</v>
      </c>
    </row>
    <row r="966" spans="1:16" ht="17">
      <c r="A966" t="s">
        <v>467</v>
      </c>
      <c r="B966" t="s">
        <v>667</v>
      </c>
      <c r="C966" t="s">
        <v>487</v>
      </c>
      <c r="D966" t="s">
        <v>577</v>
      </c>
      <c r="L966" s="105">
        <v>168.72699618357299</v>
      </c>
      <c r="M966" s="106">
        <v>0</v>
      </c>
      <c r="N966">
        <f t="shared" si="92"/>
        <v>2017</v>
      </c>
      <c r="O966" t="str">
        <f t="shared" si="91"/>
        <v>Power Law</v>
      </c>
      <c r="P966" s="28">
        <v>2.1371224999999998</v>
      </c>
    </row>
    <row r="967" spans="1:16" ht="17">
      <c r="A967" t="s">
        <v>468</v>
      </c>
      <c r="B967" t="s">
        <v>668</v>
      </c>
      <c r="C967" t="s">
        <v>488</v>
      </c>
      <c r="D967" t="s">
        <v>578</v>
      </c>
      <c r="L967" s="105">
        <v>174.85481050098701</v>
      </c>
      <c r="M967" s="106">
        <v>0</v>
      </c>
      <c r="N967">
        <f t="shared" si="92"/>
        <v>2018</v>
      </c>
      <c r="O967" t="str">
        <f t="shared" si="91"/>
        <v>Power Law</v>
      </c>
      <c r="P967" s="28">
        <v>2.1369892699999999</v>
      </c>
    </row>
    <row r="968" spans="1:16" ht="17">
      <c r="A968" t="s">
        <v>469</v>
      </c>
      <c r="B968" t="s">
        <v>669</v>
      </c>
      <c r="C968" t="s">
        <v>489</v>
      </c>
      <c r="D968" t="s">
        <v>579</v>
      </c>
      <c r="L968" s="105">
        <v>182.079514721545</v>
      </c>
      <c r="M968" s="106">
        <v>0</v>
      </c>
      <c r="N968">
        <f t="shared" si="92"/>
        <v>2019</v>
      </c>
      <c r="O968" t="str">
        <f t="shared" si="91"/>
        <v>Power Law</v>
      </c>
      <c r="P968" s="28">
        <v>2.1370928</v>
      </c>
    </row>
    <row r="969" spans="1:16" ht="17">
      <c r="A969" t="s">
        <v>470</v>
      </c>
      <c r="B969" t="s">
        <v>670</v>
      </c>
      <c r="C969" t="s">
        <v>490</v>
      </c>
      <c r="D969" t="s">
        <v>580</v>
      </c>
      <c r="L969" s="105">
        <v>190.54335250375701</v>
      </c>
      <c r="M969" s="106">
        <v>0</v>
      </c>
      <c r="N969">
        <f t="shared" si="92"/>
        <v>2020</v>
      </c>
      <c r="O969" t="str">
        <f t="shared" si="91"/>
        <v>Power Law</v>
      </c>
      <c r="P969" s="28">
        <v>2.13816352</v>
      </c>
    </row>
    <row r="970" spans="1:16" ht="17">
      <c r="A970" t="s">
        <v>471</v>
      </c>
      <c r="B970" t="s">
        <v>671</v>
      </c>
      <c r="C970" t="s">
        <v>491</v>
      </c>
      <c r="D970" t="s">
        <v>581</v>
      </c>
      <c r="L970" s="105">
        <v>202.55432863812999</v>
      </c>
      <c r="M970" s="106">
        <v>0</v>
      </c>
      <c r="N970">
        <f t="shared" si="92"/>
        <v>2021</v>
      </c>
      <c r="O970" t="str">
        <f t="shared" si="91"/>
        <v>Power Law</v>
      </c>
      <c r="P970" s="28">
        <v>2.1421629900000001</v>
      </c>
    </row>
    <row r="971" spans="1:16" ht="17">
      <c r="A971" t="s">
        <v>472</v>
      </c>
      <c r="B971" t="s">
        <v>672</v>
      </c>
      <c r="C971" t="s">
        <v>492</v>
      </c>
      <c r="D971" t="s">
        <v>582</v>
      </c>
      <c r="L971" s="105">
        <v>230.27472824077901</v>
      </c>
      <c r="M971" s="106">
        <v>0</v>
      </c>
      <c r="N971">
        <f t="shared" si="92"/>
        <v>2022</v>
      </c>
      <c r="O971" t="str">
        <f t="shared" si="91"/>
        <v>Power Law</v>
      </c>
      <c r="P971" s="28">
        <v>2.15504936</v>
      </c>
    </row>
    <row r="972" spans="1:16" ht="17">
      <c r="A972" t="s">
        <v>473</v>
      </c>
      <c r="B972" t="s">
        <v>673</v>
      </c>
      <c r="C972" t="s">
        <v>493</v>
      </c>
      <c r="D972" t="s">
        <v>583</v>
      </c>
      <c r="L972" s="105">
        <v>258.09741634342498</v>
      </c>
      <c r="M972" s="106">
        <v>0</v>
      </c>
      <c r="N972">
        <f t="shared" si="92"/>
        <v>2023</v>
      </c>
      <c r="O972" t="str">
        <f t="shared" si="91"/>
        <v>Power Law</v>
      </c>
      <c r="P972" s="28">
        <v>2.1687405900000001</v>
      </c>
    </row>
    <row r="973" spans="1:16">
      <c r="L973" s="108"/>
    </row>
    <row r="975" spans="1:16">
      <c r="A975" t="s">
        <v>674</v>
      </c>
    </row>
    <row r="976" spans="1:16" ht="17">
      <c r="A976" t="s">
        <v>429</v>
      </c>
      <c r="B976" t="s">
        <v>629</v>
      </c>
      <c r="C976" t="s">
        <v>404</v>
      </c>
      <c r="D976" t="s">
        <v>404</v>
      </c>
      <c r="L976" s="105">
        <v>-49.903598428676503</v>
      </c>
      <c r="M976" s="106">
        <v>0</v>
      </c>
      <c r="N976">
        <v>1979</v>
      </c>
      <c r="O976" t="str">
        <f>IF(AND(L976&lt;0,M976&lt;0.05), "Truncated Power Law","Power Law")</f>
        <v>Truncated Power Law</v>
      </c>
    </row>
    <row r="977" spans="1:15" ht="17">
      <c r="A977" t="s">
        <v>430</v>
      </c>
      <c r="B977" t="s">
        <v>630</v>
      </c>
      <c r="C977" t="s">
        <v>405</v>
      </c>
      <c r="D977" t="s">
        <v>405</v>
      </c>
      <c r="L977" s="105">
        <v>-96.235342063430394</v>
      </c>
      <c r="M977">
        <v>0</v>
      </c>
      <c r="N977">
        <f>N976+1</f>
        <v>1980</v>
      </c>
      <c r="O977" t="str">
        <f t="shared" ref="O977:O1020" si="93">IF(AND(L977&lt;0,M977&lt;0.05), "Truncated Power Law","Power Law")</f>
        <v>Truncated Power Law</v>
      </c>
    </row>
    <row r="978" spans="1:15" ht="17">
      <c r="A978" t="s">
        <v>431</v>
      </c>
      <c r="B978" t="s">
        <v>631</v>
      </c>
      <c r="C978" t="s">
        <v>406</v>
      </c>
      <c r="D978" t="s">
        <v>406</v>
      </c>
      <c r="L978" s="105">
        <v>-121.813586995745</v>
      </c>
      <c r="M978" s="106">
        <v>0</v>
      </c>
      <c r="N978">
        <f t="shared" ref="N978:N1020" si="94">N977+1</f>
        <v>1981</v>
      </c>
      <c r="O978" t="str">
        <f t="shared" si="93"/>
        <v>Truncated Power Law</v>
      </c>
    </row>
    <row r="979" spans="1:15" ht="17">
      <c r="A979" t="s">
        <v>432</v>
      </c>
      <c r="B979" t="s">
        <v>632</v>
      </c>
      <c r="C979" t="s">
        <v>407</v>
      </c>
      <c r="D979" t="s">
        <v>407</v>
      </c>
      <c r="L979" s="105">
        <v>-153.95150780849701</v>
      </c>
      <c r="M979">
        <v>0</v>
      </c>
      <c r="N979">
        <f t="shared" si="94"/>
        <v>1982</v>
      </c>
      <c r="O979" t="str">
        <f t="shared" si="93"/>
        <v>Truncated Power Law</v>
      </c>
    </row>
    <row r="980" spans="1:15" ht="17">
      <c r="A980" t="s">
        <v>433</v>
      </c>
      <c r="B980" t="s">
        <v>733</v>
      </c>
      <c r="C980" t="s">
        <v>408</v>
      </c>
      <c r="D980" t="s">
        <v>408</v>
      </c>
      <c r="L980" s="105">
        <v>-184.91720345465299</v>
      </c>
      <c r="M980" s="106">
        <v>0</v>
      </c>
      <c r="N980">
        <f t="shared" si="94"/>
        <v>1983</v>
      </c>
      <c r="O980" t="str">
        <f t="shared" si="93"/>
        <v>Truncated Power Law</v>
      </c>
    </row>
    <row r="981" spans="1:15" ht="17">
      <c r="A981" t="s">
        <v>434</v>
      </c>
      <c r="B981" t="s">
        <v>634</v>
      </c>
      <c r="C981" t="s">
        <v>409</v>
      </c>
      <c r="D981" t="s">
        <v>409</v>
      </c>
      <c r="L981" s="105">
        <v>-194.03707148813601</v>
      </c>
      <c r="M981">
        <v>0</v>
      </c>
      <c r="N981">
        <f t="shared" si="94"/>
        <v>1984</v>
      </c>
      <c r="O981" t="str">
        <f t="shared" si="93"/>
        <v>Truncated Power Law</v>
      </c>
    </row>
    <row r="982" spans="1:15" ht="17">
      <c r="A982" t="s">
        <v>435</v>
      </c>
      <c r="B982" t="s">
        <v>635</v>
      </c>
      <c r="C982" t="s">
        <v>410</v>
      </c>
      <c r="D982" t="s">
        <v>410</v>
      </c>
      <c r="L982" s="105">
        <v>-214.42695204950101</v>
      </c>
      <c r="M982">
        <v>0</v>
      </c>
      <c r="N982">
        <f t="shared" si="94"/>
        <v>1985</v>
      </c>
      <c r="O982" t="str">
        <f t="shared" si="93"/>
        <v>Truncated Power Law</v>
      </c>
    </row>
    <row r="983" spans="1:15" ht="17">
      <c r="A983" t="s">
        <v>436</v>
      </c>
      <c r="B983" t="s">
        <v>636</v>
      </c>
      <c r="C983" t="s">
        <v>411</v>
      </c>
      <c r="D983" t="s">
        <v>411</v>
      </c>
      <c r="L983" s="105">
        <v>-214.781385999012</v>
      </c>
      <c r="M983" s="106">
        <v>0</v>
      </c>
      <c r="N983">
        <f t="shared" si="94"/>
        <v>1986</v>
      </c>
      <c r="O983" t="str">
        <f t="shared" si="93"/>
        <v>Truncated Power Law</v>
      </c>
    </row>
    <row r="984" spans="1:15" ht="17">
      <c r="A984" t="s">
        <v>437</v>
      </c>
      <c r="B984" t="s">
        <v>637</v>
      </c>
      <c r="C984" t="s">
        <v>412</v>
      </c>
      <c r="D984" t="s">
        <v>412</v>
      </c>
      <c r="L984" s="105">
        <v>-218.94325398137201</v>
      </c>
      <c r="M984" s="106">
        <v>0</v>
      </c>
      <c r="N984">
        <f t="shared" si="94"/>
        <v>1987</v>
      </c>
      <c r="O984" t="str">
        <f t="shared" si="93"/>
        <v>Truncated Power Law</v>
      </c>
    </row>
    <row r="985" spans="1:15" ht="17">
      <c r="A985" t="s">
        <v>438</v>
      </c>
      <c r="B985" t="s">
        <v>638</v>
      </c>
      <c r="C985" t="s">
        <v>413</v>
      </c>
      <c r="D985" t="s">
        <v>413</v>
      </c>
      <c r="L985" s="105">
        <v>-238.23491808522999</v>
      </c>
      <c r="M985" s="106">
        <v>0</v>
      </c>
      <c r="N985">
        <f t="shared" si="94"/>
        <v>1988</v>
      </c>
      <c r="O985" t="str">
        <f t="shared" si="93"/>
        <v>Truncated Power Law</v>
      </c>
    </row>
    <row r="986" spans="1:15" ht="17">
      <c r="A986" t="s">
        <v>439</v>
      </c>
      <c r="B986" t="s">
        <v>639</v>
      </c>
      <c r="C986" t="s">
        <v>414</v>
      </c>
      <c r="D986" t="s">
        <v>414</v>
      </c>
      <c r="L986" s="105">
        <v>-256.67485742370701</v>
      </c>
      <c r="M986" s="106">
        <v>0</v>
      </c>
      <c r="N986">
        <f t="shared" si="94"/>
        <v>1989</v>
      </c>
      <c r="O986" t="str">
        <f t="shared" si="93"/>
        <v>Truncated Power Law</v>
      </c>
    </row>
    <row r="987" spans="1:15" ht="17">
      <c r="A987" t="s">
        <v>440</v>
      </c>
      <c r="B987" t="s">
        <v>640</v>
      </c>
      <c r="C987" t="s">
        <v>415</v>
      </c>
      <c r="D987" t="s">
        <v>415</v>
      </c>
      <c r="L987" s="105">
        <v>-272.64449233184098</v>
      </c>
      <c r="M987" s="106">
        <v>0</v>
      </c>
      <c r="N987">
        <f t="shared" si="94"/>
        <v>1990</v>
      </c>
      <c r="O987" t="str">
        <f t="shared" si="93"/>
        <v>Truncated Power Law</v>
      </c>
    </row>
    <row r="988" spans="1:15" ht="17">
      <c r="A988" t="s">
        <v>441</v>
      </c>
      <c r="B988" t="s">
        <v>641</v>
      </c>
      <c r="C988" t="s">
        <v>416</v>
      </c>
      <c r="D988" t="s">
        <v>416</v>
      </c>
      <c r="L988" s="105">
        <v>-272.79181435515301</v>
      </c>
      <c r="M988" s="106">
        <v>0</v>
      </c>
      <c r="N988">
        <f t="shared" si="94"/>
        <v>1991</v>
      </c>
      <c r="O988" t="str">
        <f t="shared" si="93"/>
        <v>Truncated Power Law</v>
      </c>
    </row>
    <row r="989" spans="1:15" ht="17">
      <c r="A989" t="s">
        <v>442</v>
      </c>
      <c r="B989" t="s">
        <v>642</v>
      </c>
      <c r="C989" t="s">
        <v>417</v>
      </c>
      <c r="D989" t="s">
        <v>417</v>
      </c>
      <c r="L989" s="105">
        <v>-276.09063233989298</v>
      </c>
      <c r="M989" s="106">
        <v>0</v>
      </c>
      <c r="N989">
        <f t="shared" si="94"/>
        <v>1992</v>
      </c>
      <c r="O989" t="str">
        <f t="shared" si="93"/>
        <v>Truncated Power Law</v>
      </c>
    </row>
    <row r="990" spans="1:15" ht="17">
      <c r="A990" t="s">
        <v>443</v>
      </c>
      <c r="B990" t="s">
        <v>643</v>
      </c>
      <c r="C990" t="s">
        <v>418</v>
      </c>
      <c r="D990" t="s">
        <v>418</v>
      </c>
      <c r="L990" s="105">
        <v>-264.63781652340498</v>
      </c>
      <c r="M990" s="106">
        <v>0</v>
      </c>
      <c r="N990">
        <f t="shared" si="94"/>
        <v>1993</v>
      </c>
      <c r="O990" t="str">
        <f t="shared" si="93"/>
        <v>Truncated Power Law</v>
      </c>
    </row>
    <row r="991" spans="1:15" ht="17">
      <c r="A991" t="s">
        <v>444</v>
      </c>
      <c r="B991" t="s">
        <v>644</v>
      </c>
      <c r="C991" t="s">
        <v>419</v>
      </c>
      <c r="D991" t="s">
        <v>419</v>
      </c>
      <c r="L991" s="105">
        <v>-261.92557416642501</v>
      </c>
      <c r="M991" s="106">
        <v>0</v>
      </c>
      <c r="N991">
        <f t="shared" si="94"/>
        <v>1994</v>
      </c>
      <c r="O991" t="str">
        <f t="shared" si="93"/>
        <v>Truncated Power Law</v>
      </c>
    </row>
    <row r="992" spans="1:15" ht="17">
      <c r="A992" t="s">
        <v>445</v>
      </c>
      <c r="B992" t="s">
        <v>645</v>
      </c>
      <c r="C992" t="s">
        <v>420</v>
      </c>
      <c r="D992" t="s">
        <v>420</v>
      </c>
      <c r="L992" s="105">
        <v>-255.122655949315</v>
      </c>
      <c r="M992" s="106">
        <v>0</v>
      </c>
      <c r="N992">
        <f t="shared" si="94"/>
        <v>1995</v>
      </c>
      <c r="O992" t="str">
        <f t="shared" si="93"/>
        <v>Truncated Power Law</v>
      </c>
    </row>
    <row r="993" spans="1:15" ht="17">
      <c r="A993" t="s">
        <v>446</v>
      </c>
      <c r="B993" t="s">
        <v>646</v>
      </c>
      <c r="C993" t="s">
        <v>421</v>
      </c>
      <c r="D993" t="s">
        <v>421</v>
      </c>
      <c r="L993" s="105">
        <v>-240.14445569105601</v>
      </c>
      <c r="M993" s="106">
        <v>0</v>
      </c>
      <c r="N993">
        <f t="shared" si="94"/>
        <v>1996</v>
      </c>
      <c r="O993" t="str">
        <f t="shared" si="93"/>
        <v>Truncated Power Law</v>
      </c>
    </row>
    <row r="994" spans="1:15" ht="17">
      <c r="A994" t="s">
        <v>447</v>
      </c>
      <c r="B994" t="s">
        <v>647</v>
      </c>
      <c r="C994" t="s">
        <v>422</v>
      </c>
      <c r="D994" t="s">
        <v>422</v>
      </c>
      <c r="L994" s="105">
        <v>-224.31102830176999</v>
      </c>
      <c r="M994" s="106">
        <v>0</v>
      </c>
      <c r="N994">
        <f t="shared" si="94"/>
        <v>1997</v>
      </c>
      <c r="O994" t="str">
        <f t="shared" si="93"/>
        <v>Truncated Power Law</v>
      </c>
    </row>
    <row r="995" spans="1:15" ht="17">
      <c r="A995" t="s">
        <v>448</v>
      </c>
      <c r="B995" t="s">
        <v>648</v>
      </c>
      <c r="C995" t="s">
        <v>423</v>
      </c>
      <c r="D995" t="s">
        <v>423</v>
      </c>
      <c r="L995" s="105">
        <v>-213.60047541650201</v>
      </c>
      <c r="M995" s="106">
        <v>0</v>
      </c>
      <c r="N995">
        <f t="shared" si="94"/>
        <v>1998</v>
      </c>
      <c r="O995" t="str">
        <f t="shared" si="93"/>
        <v>Truncated Power Law</v>
      </c>
    </row>
    <row r="996" spans="1:15" ht="17">
      <c r="A996" t="s">
        <v>449</v>
      </c>
      <c r="B996" t="s">
        <v>649</v>
      </c>
      <c r="C996" t="s">
        <v>424</v>
      </c>
      <c r="D996" t="s">
        <v>424</v>
      </c>
      <c r="L996" s="105">
        <v>-200.08173343843001</v>
      </c>
      <c r="M996" s="106">
        <v>0</v>
      </c>
      <c r="N996">
        <f t="shared" si="94"/>
        <v>1999</v>
      </c>
      <c r="O996" t="str">
        <f t="shared" si="93"/>
        <v>Truncated Power Law</v>
      </c>
    </row>
    <row r="997" spans="1:15" ht="17">
      <c r="A997" t="s">
        <v>450</v>
      </c>
      <c r="B997" t="s">
        <v>650</v>
      </c>
      <c r="C997" t="s">
        <v>425</v>
      </c>
      <c r="D997" t="s">
        <v>425</v>
      </c>
      <c r="L997" s="105">
        <v>-179.87907247890101</v>
      </c>
      <c r="M997" s="106">
        <v>0</v>
      </c>
      <c r="N997">
        <f t="shared" si="94"/>
        <v>2000</v>
      </c>
      <c r="O997" t="str">
        <f t="shared" si="93"/>
        <v>Truncated Power Law</v>
      </c>
    </row>
    <row r="998" spans="1:15" ht="17">
      <c r="A998" t="s">
        <v>451</v>
      </c>
      <c r="B998" t="s">
        <v>651</v>
      </c>
      <c r="C998" t="s">
        <v>426</v>
      </c>
      <c r="D998" t="s">
        <v>426</v>
      </c>
      <c r="L998" s="105">
        <v>-179.08476428031199</v>
      </c>
      <c r="M998" s="106">
        <v>0</v>
      </c>
      <c r="N998">
        <f t="shared" si="94"/>
        <v>2001</v>
      </c>
      <c r="O998" t="str">
        <f t="shared" si="93"/>
        <v>Truncated Power Law</v>
      </c>
    </row>
    <row r="999" spans="1:15" ht="17">
      <c r="A999" t="s">
        <v>452</v>
      </c>
      <c r="B999" t="s">
        <v>652</v>
      </c>
      <c r="C999" t="s">
        <v>427</v>
      </c>
      <c r="D999" t="s">
        <v>427</v>
      </c>
      <c r="L999" s="105">
        <v>-178.165762255928</v>
      </c>
      <c r="M999" s="106">
        <v>0</v>
      </c>
      <c r="N999">
        <f t="shared" si="94"/>
        <v>2002</v>
      </c>
      <c r="O999" t="str">
        <f t="shared" si="93"/>
        <v>Truncated Power Law</v>
      </c>
    </row>
    <row r="1000" spans="1:15" ht="17">
      <c r="A1000" t="s">
        <v>453</v>
      </c>
      <c r="B1000" t="s">
        <v>653</v>
      </c>
      <c r="C1000" t="s">
        <v>428</v>
      </c>
      <c r="D1000" t="s">
        <v>428</v>
      </c>
      <c r="L1000" s="105">
        <v>-176.89518242387001</v>
      </c>
      <c r="M1000" s="106">
        <v>0</v>
      </c>
      <c r="N1000">
        <f t="shared" si="94"/>
        <v>2003</v>
      </c>
      <c r="O1000" t="str">
        <f t="shared" si="93"/>
        <v>Truncated Power Law</v>
      </c>
    </row>
    <row r="1001" spans="1:15" ht="17">
      <c r="A1001" t="s">
        <v>454</v>
      </c>
      <c r="B1001" t="s">
        <v>654</v>
      </c>
      <c r="C1001" t="s">
        <v>474</v>
      </c>
      <c r="D1001" t="s">
        <v>474</v>
      </c>
      <c r="L1001" s="105">
        <v>-175.846325070956</v>
      </c>
      <c r="M1001" s="106">
        <v>0</v>
      </c>
      <c r="N1001">
        <f t="shared" si="94"/>
        <v>2004</v>
      </c>
      <c r="O1001" t="str">
        <f t="shared" si="93"/>
        <v>Truncated Power Law</v>
      </c>
    </row>
    <row r="1002" spans="1:15" ht="17">
      <c r="A1002" t="s">
        <v>455</v>
      </c>
      <c r="B1002" t="s">
        <v>655</v>
      </c>
      <c r="C1002" t="s">
        <v>475</v>
      </c>
      <c r="D1002" t="s">
        <v>475</v>
      </c>
      <c r="L1002" s="105">
        <v>-175.20228341930499</v>
      </c>
      <c r="M1002" s="106">
        <v>0</v>
      </c>
      <c r="N1002">
        <f t="shared" si="94"/>
        <v>2005</v>
      </c>
      <c r="O1002" t="str">
        <f t="shared" si="93"/>
        <v>Truncated Power Law</v>
      </c>
    </row>
    <row r="1003" spans="1:15" ht="17">
      <c r="A1003" t="s">
        <v>456</v>
      </c>
      <c r="B1003" t="s">
        <v>656</v>
      </c>
      <c r="C1003" t="s">
        <v>476</v>
      </c>
      <c r="D1003" t="s">
        <v>476</v>
      </c>
      <c r="L1003" s="105">
        <v>-167.89887032282499</v>
      </c>
      <c r="M1003" s="106">
        <v>0</v>
      </c>
      <c r="N1003">
        <f t="shared" si="94"/>
        <v>2006</v>
      </c>
      <c r="O1003" t="str">
        <f t="shared" si="93"/>
        <v>Truncated Power Law</v>
      </c>
    </row>
    <row r="1004" spans="1:15" ht="17">
      <c r="A1004" t="s">
        <v>457</v>
      </c>
      <c r="B1004" t="s">
        <v>657</v>
      </c>
      <c r="C1004" t="s">
        <v>477</v>
      </c>
      <c r="D1004" t="s">
        <v>477</v>
      </c>
      <c r="L1004" s="105">
        <v>-167.546316725119</v>
      </c>
      <c r="M1004" s="106">
        <v>0</v>
      </c>
      <c r="N1004">
        <f t="shared" si="94"/>
        <v>2007</v>
      </c>
      <c r="O1004" t="str">
        <f t="shared" si="93"/>
        <v>Truncated Power Law</v>
      </c>
    </row>
    <row r="1005" spans="1:15" ht="17">
      <c r="A1005" t="s">
        <v>458</v>
      </c>
      <c r="B1005" t="s">
        <v>658</v>
      </c>
      <c r="C1005" t="s">
        <v>478</v>
      </c>
      <c r="D1005" t="s">
        <v>478</v>
      </c>
      <c r="L1005" s="105">
        <v>-157.759916387061</v>
      </c>
      <c r="M1005">
        <v>0</v>
      </c>
      <c r="N1005">
        <f t="shared" si="94"/>
        <v>2008</v>
      </c>
      <c r="O1005" t="str">
        <f t="shared" si="93"/>
        <v>Truncated Power Law</v>
      </c>
    </row>
    <row r="1006" spans="1:15" ht="17">
      <c r="A1006" t="s">
        <v>459</v>
      </c>
      <c r="B1006" t="s">
        <v>659</v>
      </c>
      <c r="C1006" t="s">
        <v>479</v>
      </c>
      <c r="D1006" t="s">
        <v>479</v>
      </c>
      <c r="L1006" s="105">
        <v>-145.37078836974601</v>
      </c>
      <c r="M1006" s="106">
        <v>0</v>
      </c>
      <c r="N1006">
        <f t="shared" si="94"/>
        <v>2009</v>
      </c>
      <c r="O1006" t="str">
        <f t="shared" si="93"/>
        <v>Truncated Power Law</v>
      </c>
    </row>
    <row r="1007" spans="1:15" ht="17">
      <c r="A1007" t="s">
        <v>460</v>
      </c>
      <c r="B1007" t="s">
        <v>660</v>
      </c>
      <c r="C1007" t="s">
        <v>480</v>
      </c>
      <c r="D1007" t="s">
        <v>480</v>
      </c>
      <c r="L1007" s="105">
        <v>-127.26592970158799</v>
      </c>
      <c r="M1007">
        <v>0</v>
      </c>
      <c r="N1007">
        <f t="shared" si="94"/>
        <v>2010</v>
      </c>
      <c r="O1007" t="str">
        <f t="shared" si="93"/>
        <v>Truncated Power Law</v>
      </c>
    </row>
    <row r="1008" spans="1:15" ht="17">
      <c r="A1008" t="s">
        <v>461</v>
      </c>
      <c r="B1008" t="s">
        <v>661</v>
      </c>
      <c r="C1008" t="s">
        <v>481</v>
      </c>
      <c r="D1008" t="s">
        <v>481</v>
      </c>
      <c r="L1008" s="105">
        <v>-112.59777065159599</v>
      </c>
      <c r="M1008">
        <v>0</v>
      </c>
      <c r="N1008">
        <f t="shared" si="94"/>
        <v>2011</v>
      </c>
      <c r="O1008" t="str">
        <f t="shared" si="93"/>
        <v>Truncated Power Law</v>
      </c>
    </row>
    <row r="1009" spans="1:15" ht="17">
      <c r="A1009" t="s">
        <v>462</v>
      </c>
      <c r="B1009" t="s">
        <v>662</v>
      </c>
      <c r="C1009" t="s">
        <v>482</v>
      </c>
      <c r="D1009" t="s">
        <v>482</v>
      </c>
      <c r="L1009" s="105">
        <v>-113.106276063623</v>
      </c>
      <c r="M1009" s="106">
        <v>0</v>
      </c>
      <c r="N1009">
        <f t="shared" si="94"/>
        <v>2012</v>
      </c>
      <c r="O1009" t="str">
        <f t="shared" si="93"/>
        <v>Truncated Power Law</v>
      </c>
    </row>
    <row r="1010" spans="1:15" ht="17">
      <c r="A1010" t="s">
        <v>463</v>
      </c>
      <c r="B1010" t="s">
        <v>663</v>
      </c>
      <c r="C1010" t="s">
        <v>483</v>
      </c>
      <c r="D1010" t="s">
        <v>483</v>
      </c>
      <c r="L1010" s="105">
        <v>-112.09009408895</v>
      </c>
      <c r="M1010" s="106">
        <v>0</v>
      </c>
      <c r="N1010">
        <f t="shared" si="94"/>
        <v>2013</v>
      </c>
      <c r="O1010" t="str">
        <f t="shared" si="93"/>
        <v>Truncated Power Law</v>
      </c>
    </row>
    <row r="1011" spans="1:15" ht="17">
      <c r="A1011" t="s">
        <v>464</v>
      </c>
      <c r="B1011" t="s">
        <v>664</v>
      </c>
      <c r="C1011" t="s">
        <v>484</v>
      </c>
      <c r="D1011" t="s">
        <v>484</v>
      </c>
      <c r="L1011" s="105">
        <v>-113.44406259316899</v>
      </c>
      <c r="M1011" s="106">
        <v>0</v>
      </c>
      <c r="N1011">
        <f t="shared" si="94"/>
        <v>2014</v>
      </c>
      <c r="O1011" t="str">
        <f t="shared" si="93"/>
        <v>Truncated Power Law</v>
      </c>
    </row>
    <row r="1012" spans="1:15" ht="17">
      <c r="A1012" t="s">
        <v>465</v>
      </c>
      <c r="B1012" t="s">
        <v>665</v>
      </c>
      <c r="C1012" t="s">
        <v>485</v>
      </c>
      <c r="D1012" t="s">
        <v>485</v>
      </c>
      <c r="L1012" s="105">
        <v>-114.425497912474</v>
      </c>
      <c r="M1012" s="106">
        <v>0</v>
      </c>
      <c r="N1012">
        <f t="shared" si="94"/>
        <v>2015</v>
      </c>
      <c r="O1012" t="str">
        <f t="shared" si="93"/>
        <v>Truncated Power Law</v>
      </c>
    </row>
    <row r="1013" spans="1:15" ht="17">
      <c r="A1013" t="s">
        <v>466</v>
      </c>
      <c r="B1013" t="s">
        <v>666</v>
      </c>
      <c r="C1013" t="s">
        <v>486</v>
      </c>
      <c r="D1013" t="s">
        <v>486</v>
      </c>
      <c r="L1013" s="105">
        <v>-111.462938087845</v>
      </c>
      <c r="M1013" s="106">
        <v>0</v>
      </c>
      <c r="N1013">
        <f t="shared" si="94"/>
        <v>2016</v>
      </c>
      <c r="O1013" t="str">
        <f t="shared" si="93"/>
        <v>Truncated Power Law</v>
      </c>
    </row>
    <row r="1014" spans="1:15" ht="17">
      <c r="A1014" t="s">
        <v>467</v>
      </c>
      <c r="B1014" t="s">
        <v>667</v>
      </c>
      <c r="C1014" t="s">
        <v>487</v>
      </c>
      <c r="D1014" t="s">
        <v>487</v>
      </c>
      <c r="L1014" s="105">
        <v>-110.996600112308</v>
      </c>
      <c r="M1014" s="106">
        <v>0</v>
      </c>
      <c r="N1014">
        <f t="shared" si="94"/>
        <v>2017</v>
      </c>
      <c r="O1014" t="str">
        <f t="shared" si="93"/>
        <v>Truncated Power Law</v>
      </c>
    </row>
    <row r="1015" spans="1:15" ht="17">
      <c r="A1015" t="s">
        <v>468</v>
      </c>
      <c r="B1015" t="s">
        <v>668</v>
      </c>
      <c r="C1015" t="s">
        <v>488</v>
      </c>
      <c r="D1015" t="s">
        <v>488</v>
      </c>
      <c r="L1015" s="105">
        <v>-112.428311743905</v>
      </c>
      <c r="M1015" s="106">
        <v>0</v>
      </c>
      <c r="N1015">
        <f t="shared" si="94"/>
        <v>2018</v>
      </c>
      <c r="O1015" t="str">
        <f t="shared" si="93"/>
        <v>Truncated Power Law</v>
      </c>
    </row>
    <row r="1016" spans="1:15" ht="17">
      <c r="A1016" t="s">
        <v>469</v>
      </c>
      <c r="B1016" t="s">
        <v>669</v>
      </c>
      <c r="C1016" t="s">
        <v>489</v>
      </c>
      <c r="D1016" t="s">
        <v>489</v>
      </c>
      <c r="L1016" s="105">
        <v>-114.04860021555901</v>
      </c>
      <c r="M1016" s="106">
        <v>0</v>
      </c>
      <c r="N1016">
        <f t="shared" si="94"/>
        <v>2019</v>
      </c>
      <c r="O1016" t="str">
        <f t="shared" si="93"/>
        <v>Truncated Power Law</v>
      </c>
    </row>
    <row r="1017" spans="1:15" ht="17">
      <c r="A1017" t="s">
        <v>470</v>
      </c>
      <c r="B1017" t="s">
        <v>670</v>
      </c>
      <c r="C1017" t="s">
        <v>490</v>
      </c>
      <c r="D1017" t="s">
        <v>490</v>
      </c>
      <c r="L1017" s="105">
        <v>-113.485143617164</v>
      </c>
      <c r="M1017" s="106">
        <v>0</v>
      </c>
      <c r="N1017">
        <f t="shared" si="94"/>
        <v>2020</v>
      </c>
      <c r="O1017" t="str">
        <f t="shared" si="93"/>
        <v>Truncated Power Law</v>
      </c>
    </row>
    <row r="1018" spans="1:15" ht="17">
      <c r="A1018" t="s">
        <v>471</v>
      </c>
      <c r="B1018" t="s">
        <v>671</v>
      </c>
      <c r="C1018" t="s">
        <v>491</v>
      </c>
      <c r="D1018" t="s">
        <v>491</v>
      </c>
      <c r="L1018" s="105">
        <v>-111.942560914414</v>
      </c>
      <c r="M1018" s="106">
        <v>0</v>
      </c>
      <c r="N1018">
        <f t="shared" si="94"/>
        <v>2021</v>
      </c>
      <c r="O1018" t="str">
        <f t="shared" si="93"/>
        <v>Truncated Power Law</v>
      </c>
    </row>
    <row r="1019" spans="1:15" ht="17">
      <c r="A1019" t="s">
        <v>472</v>
      </c>
      <c r="B1019" t="s">
        <v>672</v>
      </c>
      <c r="C1019" t="s">
        <v>492</v>
      </c>
      <c r="D1019" t="s">
        <v>492</v>
      </c>
      <c r="L1019" s="105">
        <v>-107.336944204677</v>
      </c>
      <c r="M1019" s="106">
        <v>0</v>
      </c>
      <c r="N1019">
        <f t="shared" si="94"/>
        <v>2022</v>
      </c>
      <c r="O1019" t="str">
        <f t="shared" si="93"/>
        <v>Truncated Power Law</v>
      </c>
    </row>
    <row r="1020" spans="1:15" ht="17">
      <c r="A1020" t="s">
        <v>473</v>
      </c>
      <c r="B1020" t="s">
        <v>673</v>
      </c>
      <c r="C1020" t="s">
        <v>493</v>
      </c>
      <c r="D1020" t="s">
        <v>493</v>
      </c>
      <c r="L1020" s="105">
        <v>-103.300106656709</v>
      </c>
      <c r="M1020" s="106">
        <v>0</v>
      </c>
      <c r="N1020">
        <f t="shared" si="94"/>
        <v>2023</v>
      </c>
      <c r="O1020" t="str">
        <f t="shared" si="93"/>
        <v>Truncated Power Law</v>
      </c>
    </row>
    <row r="1030" spans="1:18">
      <c r="R1030" s="116"/>
    </row>
    <row r="1031" spans="1:18">
      <c r="P1031" t="s">
        <v>750</v>
      </c>
      <c r="R1031" s="116"/>
    </row>
    <row r="1032" spans="1:18">
      <c r="A1032" t="s">
        <v>893</v>
      </c>
      <c r="P1032" t="s">
        <v>751</v>
      </c>
      <c r="R1032" s="116"/>
    </row>
    <row r="1033" spans="1:18">
      <c r="A1033" t="s">
        <v>751</v>
      </c>
      <c r="P1033" t="s">
        <v>674</v>
      </c>
      <c r="R1033" s="116"/>
    </row>
    <row r="1034" spans="1:18">
      <c r="A1034" t="s">
        <v>674</v>
      </c>
      <c r="P1034" t="s">
        <v>761</v>
      </c>
      <c r="R1034" s="116"/>
    </row>
    <row r="1035" spans="1:18" ht="17">
      <c r="A1035" t="s">
        <v>429</v>
      </c>
      <c r="B1035" t="s">
        <v>629</v>
      </c>
      <c r="C1035" t="s">
        <v>404</v>
      </c>
      <c r="D1035" t="s">
        <v>539</v>
      </c>
      <c r="L1035" s="107">
        <v>369.91205120264101</v>
      </c>
      <c r="M1035">
        <v>0</v>
      </c>
      <c r="N1035">
        <v>1979</v>
      </c>
      <c r="O1035" t="str">
        <f>IF(AND(L1035&lt;0,M1035&lt;0.05), "Log normal","Power Law")</f>
        <v>Power Law</v>
      </c>
      <c r="P1035">
        <v>194.03657553374899</v>
      </c>
      <c r="R1035" s="117"/>
    </row>
    <row r="1036" spans="1:18" ht="17">
      <c r="A1036" t="s">
        <v>430</v>
      </c>
      <c r="B1036" t="s">
        <v>630</v>
      </c>
      <c r="C1036" t="s">
        <v>405</v>
      </c>
      <c r="D1036" t="s">
        <v>540</v>
      </c>
      <c r="L1036" s="107">
        <v>528.01281590472502</v>
      </c>
      <c r="M1036">
        <v>0</v>
      </c>
      <c r="N1036">
        <f>N1035+1</f>
        <v>1980</v>
      </c>
      <c r="O1036" t="str">
        <f t="shared" ref="O1036:O1079" si="95">IF(AND(L1036&lt;0,M1036&lt;0.05), "Log normal","Power Law")</f>
        <v>Power Law</v>
      </c>
      <c r="P1036">
        <v>59.8661565600028</v>
      </c>
      <c r="R1036" s="117"/>
    </row>
    <row r="1037" spans="1:18" ht="17">
      <c r="A1037" t="s">
        <v>431</v>
      </c>
      <c r="B1037" t="s">
        <v>631</v>
      </c>
      <c r="C1037" t="s">
        <v>406</v>
      </c>
      <c r="D1037" t="s">
        <v>541</v>
      </c>
      <c r="L1037" s="107">
        <v>636.78424781820195</v>
      </c>
      <c r="M1037" s="106">
        <v>0</v>
      </c>
      <c r="N1037">
        <f t="shared" ref="N1037:N1079" si="96">N1036+1</f>
        <v>1981</v>
      </c>
      <c r="O1037" t="str">
        <f t="shared" si="95"/>
        <v>Power Law</v>
      </c>
      <c r="P1037">
        <v>31.561938154586901</v>
      </c>
      <c r="R1037" s="117"/>
    </row>
    <row r="1038" spans="1:18" ht="17">
      <c r="A1038" t="s">
        <v>432</v>
      </c>
      <c r="B1038" t="s">
        <v>632</v>
      </c>
      <c r="C1038" t="s">
        <v>407</v>
      </c>
      <c r="D1038" t="s">
        <v>542</v>
      </c>
      <c r="L1038" s="107">
        <v>711.16747674157295</v>
      </c>
      <c r="M1038" s="106">
        <v>0</v>
      </c>
      <c r="N1038">
        <f t="shared" si="96"/>
        <v>1982</v>
      </c>
      <c r="O1038" t="str">
        <f t="shared" si="95"/>
        <v>Power Law</v>
      </c>
      <c r="P1038">
        <v>21.7094135789422</v>
      </c>
      <c r="R1038" s="117"/>
    </row>
    <row r="1039" spans="1:18" ht="17">
      <c r="A1039" t="s">
        <v>433</v>
      </c>
      <c r="B1039" t="s">
        <v>633</v>
      </c>
      <c r="C1039" t="s">
        <v>408</v>
      </c>
      <c r="D1039" t="s">
        <v>543</v>
      </c>
      <c r="L1039" s="107">
        <v>770.39011189276903</v>
      </c>
      <c r="M1039" s="106">
        <v>0</v>
      </c>
      <c r="N1039">
        <f t="shared" si="96"/>
        <v>1983</v>
      </c>
      <c r="O1039" t="str">
        <f t="shared" si="95"/>
        <v>Power Law</v>
      </c>
      <c r="P1039">
        <v>16.644674495681201</v>
      </c>
      <c r="R1039" s="117"/>
    </row>
    <row r="1040" spans="1:18" ht="17">
      <c r="A1040" t="s">
        <v>434</v>
      </c>
      <c r="B1040" t="s">
        <v>634</v>
      </c>
      <c r="C1040" t="s">
        <v>409</v>
      </c>
      <c r="D1040" t="s">
        <v>544</v>
      </c>
      <c r="L1040" s="107">
        <v>2.72417916036594</v>
      </c>
      <c r="M1040">
        <v>6.44615276611161E-3</v>
      </c>
      <c r="N1040">
        <f t="shared" si="96"/>
        <v>1984</v>
      </c>
      <c r="O1040" t="str">
        <f t="shared" si="95"/>
        <v>Power Law</v>
      </c>
      <c r="P1040">
        <v>7.6763117438724402</v>
      </c>
      <c r="R1040" s="117"/>
    </row>
    <row r="1041" spans="1:18" ht="17">
      <c r="A1041" t="s">
        <v>435</v>
      </c>
      <c r="B1041" t="s">
        <v>635</v>
      </c>
      <c r="C1041" t="s">
        <v>410</v>
      </c>
      <c r="D1041" t="s">
        <v>545</v>
      </c>
      <c r="L1041" s="107">
        <v>3.63451775349579</v>
      </c>
      <c r="M1041">
        <v>2.78501080280114E-4</v>
      </c>
      <c r="N1041">
        <f t="shared" si="96"/>
        <v>1985</v>
      </c>
      <c r="O1041" t="str">
        <f t="shared" si="95"/>
        <v>Power Law</v>
      </c>
      <c r="P1041">
        <v>7.0904287385616502</v>
      </c>
      <c r="R1041" s="117"/>
    </row>
    <row r="1042" spans="1:18" ht="17">
      <c r="A1042" t="s">
        <v>436</v>
      </c>
      <c r="B1042" t="s">
        <v>636</v>
      </c>
      <c r="C1042" t="s">
        <v>411</v>
      </c>
      <c r="D1042" t="s">
        <v>546</v>
      </c>
      <c r="L1042" s="107">
        <v>6.1690870887570703</v>
      </c>
      <c r="M1042" s="106">
        <v>6.8685391864021501E-10</v>
      </c>
      <c r="N1042">
        <f t="shared" si="96"/>
        <v>1986</v>
      </c>
      <c r="O1042" t="str">
        <f t="shared" si="95"/>
        <v>Power Law</v>
      </c>
      <c r="P1042">
        <v>6.9557014372359101</v>
      </c>
      <c r="R1042" s="117"/>
    </row>
    <row r="1043" spans="1:18" ht="17">
      <c r="A1043" t="s">
        <v>437</v>
      </c>
      <c r="B1043" t="s">
        <v>637</v>
      </c>
      <c r="C1043" t="s">
        <v>412</v>
      </c>
      <c r="D1043" t="s">
        <v>547</v>
      </c>
      <c r="L1043" s="107">
        <v>7.7156298219742396</v>
      </c>
      <c r="M1043" s="106">
        <v>1.2038625096557999E-14</v>
      </c>
      <c r="N1043">
        <f t="shared" si="96"/>
        <v>1987</v>
      </c>
      <c r="O1043" t="str">
        <f t="shared" si="95"/>
        <v>Power Law</v>
      </c>
      <c r="P1043">
        <v>6.4416631819130403</v>
      </c>
      <c r="R1043" s="117"/>
    </row>
    <row r="1044" spans="1:18" ht="17">
      <c r="A1044" t="s">
        <v>438</v>
      </c>
      <c r="B1044" t="s">
        <v>638</v>
      </c>
      <c r="C1044" t="s">
        <v>413</v>
      </c>
      <c r="D1044" t="s">
        <v>548</v>
      </c>
      <c r="L1044" s="107">
        <v>8.3580656906537207</v>
      </c>
      <c r="M1044" s="106">
        <v>6.3754944635852695E-17</v>
      </c>
      <c r="N1044">
        <f t="shared" si="96"/>
        <v>1988</v>
      </c>
      <c r="O1044" t="str">
        <f t="shared" si="95"/>
        <v>Power Law</v>
      </c>
      <c r="P1044">
        <v>6.7573710632622301</v>
      </c>
      <c r="R1044" s="117"/>
    </row>
    <row r="1045" spans="1:18" ht="17">
      <c r="A1045" t="s">
        <v>439</v>
      </c>
      <c r="B1045" t="s">
        <v>639</v>
      </c>
      <c r="C1045" t="s">
        <v>414</v>
      </c>
      <c r="D1045" t="s">
        <v>549</v>
      </c>
      <c r="L1045" s="107">
        <v>8.9506211061889598</v>
      </c>
      <c r="M1045" s="106">
        <v>3.5348772621082102E-19</v>
      </c>
      <c r="N1045">
        <f t="shared" si="96"/>
        <v>1989</v>
      </c>
      <c r="O1045" t="str">
        <f t="shared" si="95"/>
        <v>Power Law</v>
      </c>
      <c r="P1045">
        <v>6.68769062013381</v>
      </c>
      <c r="R1045" s="117"/>
    </row>
    <row r="1046" spans="1:18" ht="17">
      <c r="A1046" t="s">
        <v>440</v>
      </c>
      <c r="B1046" t="s">
        <v>640</v>
      </c>
      <c r="C1046" t="s">
        <v>415</v>
      </c>
      <c r="D1046" t="s">
        <v>550</v>
      </c>
      <c r="L1046" s="107">
        <v>9.5372352878603408</v>
      </c>
      <c r="M1046" s="106">
        <v>1.466907527368E-21</v>
      </c>
      <c r="N1046">
        <f t="shared" si="96"/>
        <v>1990</v>
      </c>
      <c r="O1046" t="str">
        <f t="shared" si="95"/>
        <v>Power Law</v>
      </c>
      <c r="P1046">
        <v>6.63962554595836</v>
      </c>
      <c r="R1046" s="117"/>
    </row>
    <row r="1047" spans="1:18" ht="17">
      <c r="A1047" t="s">
        <v>441</v>
      </c>
      <c r="B1047" t="s">
        <v>641</v>
      </c>
      <c r="C1047" t="s">
        <v>416</v>
      </c>
      <c r="D1047" t="s">
        <v>551</v>
      </c>
      <c r="L1047" s="107">
        <v>10.092950425827199</v>
      </c>
      <c r="M1047" s="106">
        <v>5.9358062788710602E-24</v>
      </c>
      <c r="N1047">
        <f t="shared" si="96"/>
        <v>1991</v>
      </c>
      <c r="O1047" t="str">
        <f t="shared" si="95"/>
        <v>Power Law</v>
      </c>
      <c r="P1047">
        <v>6.5296011259110003</v>
      </c>
      <c r="R1047" s="117"/>
    </row>
    <row r="1048" spans="1:18" ht="17">
      <c r="A1048" t="s">
        <v>442</v>
      </c>
      <c r="B1048" t="s">
        <v>642</v>
      </c>
      <c r="C1048" t="s">
        <v>417</v>
      </c>
      <c r="D1048" t="s">
        <v>552</v>
      </c>
      <c r="L1048" s="107">
        <v>10.3231872219487</v>
      </c>
      <c r="M1048" s="106">
        <v>5.5354514229191304E-25</v>
      </c>
      <c r="N1048">
        <f t="shared" si="96"/>
        <v>1992</v>
      </c>
      <c r="O1048" t="str">
        <f t="shared" si="95"/>
        <v>Power Law</v>
      </c>
      <c r="P1048">
        <v>6.47919177957976</v>
      </c>
      <c r="R1048" s="117"/>
    </row>
    <row r="1049" spans="1:18" ht="17">
      <c r="A1049" t="s">
        <v>443</v>
      </c>
      <c r="B1049" t="s">
        <v>643</v>
      </c>
      <c r="C1049" t="s">
        <v>418</v>
      </c>
      <c r="D1049" t="s">
        <v>553</v>
      </c>
      <c r="L1049" s="107">
        <v>10.8684162399909</v>
      </c>
      <c r="M1049" s="106">
        <v>1.63005817923984E-27</v>
      </c>
      <c r="N1049">
        <f t="shared" si="96"/>
        <v>1993</v>
      </c>
      <c r="O1049" t="str">
        <f t="shared" si="95"/>
        <v>Power Law</v>
      </c>
      <c r="P1049">
        <v>6.3194644597539904</v>
      </c>
      <c r="R1049" s="117"/>
    </row>
    <row r="1050" spans="1:18" ht="17">
      <c r="A1050" t="s">
        <v>444</v>
      </c>
      <c r="B1050" t="s">
        <v>644</v>
      </c>
      <c r="C1050" t="s">
        <v>419</v>
      </c>
      <c r="D1050" t="s">
        <v>554</v>
      </c>
      <c r="L1050" s="107">
        <v>11.959234839735901</v>
      </c>
      <c r="M1050" s="106">
        <v>5.8094755536891298E-33</v>
      </c>
      <c r="N1050">
        <f t="shared" si="96"/>
        <v>1994</v>
      </c>
      <c r="O1050" t="str">
        <f t="shared" si="95"/>
        <v>Power Law</v>
      </c>
      <c r="P1050">
        <v>6.1886174976760797</v>
      </c>
      <c r="R1050" s="117"/>
    </row>
    <row r="1051" spans="1:18" ht="17">
      <c r="A1051" t="s">
        <v>445</v>
      </c>
      <c r="B1051" t="s">
        <v>645</v>
      </c>
      <c r="C1051" t="s">
        <v>420</v>
      </c>
      <c r="D1051" t="s">
        <v>555</v>
      </c>
      <c r="L1051" s="107">
        <v>12.931886930813301</v>
      </c>
      <c r="M1051" s="106">
        <v>2.9742844042275701E-38</v>
      </c>
      <c r="N1051">
        <f t="shared" si="96"/>
        <v>1995</v>
      </c>
      <c r="O1051" t="str">
        <f t="shared" si="95"/>
        <v>Power Law</v>
      </c>
      <c r="P1051">
        <v>5.9462320017144101</v>
      </c>
      <c r="R1051" s="117"/>
    </row>
    <row r="1052" spans="1:18" ht="17">
      <c r="A1052" t="s">
        <v>446</v>
      </c>
      <c r="B1052" t="s">
        <v>646</v>
      </c>
      <c r="C1052" t="s">
        <v>421</v>
      </c>
      <c r="D1052" t="s">
        <v>556</v>
      </c>
      <c r="L1052" s="107">
        <v>16.5831838664675</v>
      </c>
      <c r="M1052" s="106">
        <v>9.2211321101785599E-62</v>
      </c>
      <c r="N1052">
        <f t="shared" si="96"/>
        <v>1996</v>
      </c>
      <c r="O1052" t="str">
        <f t="shared" si="95"/>
        <v>Power Law</v>
      </c>
      <c r="P1052">
        <v>5.7191297337057003</v>
      </c>
      <c r="R1052" s="117"/>
    </row>
    <row r="1053" spans="1:18" ht="17">
      <c r="A1053" t="s">
        <v>447</v>
      </c>
      <c r="B1053" t="s">
        <v>647</v>
      </c>
      <c r="C1053" t="s">
        <v>422</v>
      </c>
      <c r="D1053" t="s">
        <v>557</v>
      </c>
      <c r="L1053" s="107">
        <v>21.1763989059328</v>
      </c>
      <c r="M1053" s="106">
        <v>1.57631931746264E-99</v>
      </c>
      <c r="N1053">
        <f t="shared" si="96"/>
        <v>1997</v>
      </c>
      <c r="O1053" t="str">
        <f t="shared" si="95"/>
        <v>Power Law</v>
      </c>
      <c r="P1053">
        <v>5.7002394855179901</v>
      </c>
      <c r="R1053" s="117"/>
    </row>
    <row r="1054" spans="1:18" ht="17">
      <c r="A1054" t="s">
        <v>448</v>
      </c>
      <c r="B1054" t="s">
        <v>648</v>
      </c>
      <c r="C1054" t="s">
        <v>423</v>
      </c>
      <c r="D1054" t="s">
        <v>558</v>
      </c>
      <c r="L1054" s="107">
        <v>21.790911281256999</v>
      </c>
      <c r="M1054" s="106">
        <v>2.8296364125598601E-105</v>
      </c>
      <c r="N1054">
        <f t="shared" si="96"/>
        <v>1998</v>
      </c>
      <c r="O1054" t="str">
        <f t="shared" si="95"/>
        <v>Power Law</v>
      </c>
      <c r="P1054">
        <v>5.7256881860090401</v>
      </c>
      <c r="R1054" s="117"/>
    </row>
    <row r="1055" spans="1:18" ht="17">
      <c r="A1055" t="s">
        <v>449</v>
      </c>
      <c r="B1055" t="s">
        <v>649</v>
      </c>
      <c r="C1055" t="s">
        <v>424</v>
      </c>
      <c r="D1055" t="s">
        <v>559</v>
      </c>
      <c r="L1055" s="107">
        <v>19.717754282589301</v>
      </c>
      <c r="M1055" s="106">
        <v>1.5182137165337001E-86</v>
      </c>
      <c r="N1055">
        <f t="shared" si="96"/>
        <v>1999</v>
      </c>
      <c r="O1055" t="str">
        <f t="shared" si="95"/>
        <v>Power Law</v>
      </c>
      <c r="P1055">
        <v>5.4750385872378802</v>
      </c>
      <c r="R1055" s="117"/>
    </row>
    <row r="1056" spans="1:18" ht="17">
      <c r="A1056" t="s">
        <v>450</v>
      </c>
      <c r="B1056" t="s">
        <v>650</v>
      </c>
      <c r="C1056" t="s">
        <v>425</v>
      </c>
      <c r="D1056" t="s">
        <v>560</v>
      </c>
      <c r="L1056" s="107">
        <v>19.951826557359102</v>
      </c>
      <c r="M1056" s="106">
        <v>1.4451139040824901E-88</v>
      </c>
      <c r="N1056">
        <f t="shared" si="96"/>
        <v>2000</v>
      </c>
      <c r="O1056" t="str">
        <f t="shared" si="95"/>
        <v>Power Law</v>
      </c>
      <c r="P1056">
        <v>5.5587974972081096</v>
      </c>
      <c r="R1056" s="117"/>
    </row>
    <row r="1057" spans="1:18" ht="17">
      <c r="A1057" t="s">
        <v>451</v>
      </c>
      <c r="B1057" t="s">
        <v>651</v>
      </c>
      <c r="C1057" t="s">
        <v>426</v>
      </c>
      <c r="D1057" t="s">
        <v>561</v>
      </c>
      <c r="L1057" s="107">
        <v>20.196790070325701</v>
      </c>
      <c r="M1057" s="106">
        <v>1.0447128752359E-90</v>
      </c>
      <c r="N1057">
        <f t="shared" si="96"/>
        <v>2001</v>
      </c>
      <c r="O1057" t="str">
        <f t="shared" si="95"/>
        <v>Power Law</v>
      </c>
      <c r="P1057">
        <v>5.6425309600476101</v>
      </c>
      <c r="R1057" s="117"/>
    </row>
    <row r="1058" spans="1:18" ht="17">
      <c r="A1058" t="s">
        <v>452</v>
      </c>
      <c r="B1058" t="s">
        <v>652</v>
      </c>
      <c r="C1058" t="s">
        <v>427</v>
      </c>
      <c r="D1058" t="s">
        <v>562</v>
      </c>
      <c r="L1058" s="107">
        <v>20.3194810439376</v>
      </c>
      <c r="M1058" s="106">
        <v>8.6485758136634305E-92</v>
      </c>
      <c r="N1058">
        <f t="shared" si="96"/>
        <v>2002</v>
      </c>
      <c r="O1058" t="str">
        <f t="shared" si="95"/>
        <v>Power Law</v>
      </c>
      <c r="P1058">
        <v>5.7158401232180198</v>
      </c>
      <c r="R1058" s="117"/>
    </row>
    <row r="1059" spans="1:18" ht="17">
      <c r="A1059" t="s">
        <v>453</v>
      </c>
      <c r="B1059" t="s">
        <v>653</v>
      </c>
      <c r="C1059" t="s">
        <v>428</v>
      </c>
      <c r="D1059" t="s">
        <v>563</v>
      </c>
      <c r="L1059" s="107">
        <v>18.5369396994022</v>
      </c>
      <c r="M1059" s="106">
        <v>1.03972285457706E-76</v>
      </c>
      <c r="N1059">
        <f t="shared" si="96"/>
        <v>2003</v>
      </c>
      <c r="O1059" t="str">
        <f t="shared" si="95"/>
        <v>Power Law</v>
      </c>
      <c r="P1059">
        <v>5.49426662826927</v>
      </c>
      <c r="R1059" s="117"/>
    </row>
    <row r="1060" spans="1:18" ht="17">
      <c r="A1060" t="s">
        <v>454</v>
      </c>
      <c r="B1060" t="s">
        <v>654</v>
      </c>
      <c r="C1060" t="s">
        <v>474</v>
      </c>
      <c r="D1060" t="s">
        <v>564</v>
      </c>
      <c r="L1060" s="107">
        <v>19.118562806686601</v>
      </c>
      <c r="M1060" s="106">
        <v>1.76915525770299E-81</v>
      </c>
      <c r="N1060">
        <f t="shared" si="96"/>
        <v>2004</v>
      </c>
      <c r="O1060" t="str">
        <f t="shared" si="95"/>
        <v>Power Law</v>
      </c>
      <c r="P1060">
        <v>5.5515218015239496</v>
      </c>
      <c r="R1060" s="117"/>
    </row>
    <row r="1061" spans="1:18" ht="17">
      <c r="A1061" t="s">
        <v>455</v>
      </c>
      <c r="B1061" t="s">
        <v>655</v>
      </c>
      <c r="C1061" t="s">
        <v>475</v>
      </c>
      <c r="D1061" t="s">
        <v>565</v>
      </c>
      <c r="L1061" s="107">
        <v>19.8096342024627</v>
      </c>
      <c r="M1061" s="106">
        <v>2.4586378550127601E-87</v>
      </c>
      <c r="N1061">
        <f t="shared" si="96"/>
        <v>2005</v>
      </c>
      <c r="O1061" t="str">
        <f t="shared" si="95"/>
        <v>Power Law</v>
      </c>
      <c r="P1061">
        <v>5.55292437410791</v>
      </c>
      <c r="R1061" s="117"/>
    </row>
    <row r="1062" spans="1:18" ht="17">
      <c r="A1062" t="s">
        <v>456</v>
      </c>
      <c r="B1062" t="s">
        <v>656</v>
      </c>
      <c r="C1062" t="s">
        <v>476</v>
      </c>
      <c r="D1062" t="s">
        <v>566</v>
      </c>
      <c r="L1062" s="107">
        <v>29.447145806334799</v>
      </c>
      <c r="M1062" s="106">
        <v>1.3694803207044199E-190</v>
      </c>
      <c r="N1062">
        <f t="shared" si="96"/>
        <v>2006</v>
      </c>
      <c r="O1062" t="str">
        <f t="shared" si="95"/>
        <v>Power Law</v>
      </c>
      <c r="P1062">
        <v>5.7093248979325697</v>
      </c>
      <c r="R1062" s="117"/>
    </row>
    <row r="1063" spans="1:18" ht="17">
      <c r="A1063" t="s">
        <v>457</v>
      </c>
      <c r="B1063" t="s">
        <v>657</v>
      </c>
      <c r="C1063" t="s">
        <v>477</v>
      </c>
      <c r="D1063" t="s">
        <v>567</v>
      </c>
      <c r="L1063" s="107">
        <v>31.6425473619699</v>
      </c>
      <c r="M1063" s="106">
        <v>9.6025473201079593E-220</v>
      </c>
      <c r="N1063">
        <f t="shared" si="96"/>
        <v>2007</v>
      </c>
      <c r="O1063" t="str">
        <f t="shared" si="95"/>
        <v>Power Law</v>
      </c>
      <c r="P1063">
        <v>5.6067420712937004</v>
      </c>
      <c r="R1063" s="117"/>
    </row>
    <row r="1064" spans="1:18" ht="17">
      <c r="A1064" t="s">
        <v>458</v>
      </c>
      <c r="B1064" t="s">
        <v>658</v>
      </c>
      <c r="C1064" t="s">
        <v>478</v>
      </c>
      <c r="D1064" t="s">
        <v>568</v>
      </c>
      <c r="L1064" s="107">
        <v>37.9453441906427</v>
      </c>
      <c r="M1064" s="106">
        <v>0</v>
      </c>
      <c r="N1064">
        <f t="shared" si="96"/>
        <v>2008</v>
      </c>
      <c r="O1064" t="str">
        <f t="shared" si="95"/>
        <v>Power Law</v>
      </c>
      <c r="P1064">
        <v>5.2457152611604601</v>
      </c>
      <c r="R1064" s="117"/>
    </row>
    <row r="1065" spans="1:18" ht="17">
      <c r="A1065" t="s">
        <v>459</v>
      </c>
      <c r="B1065" t="s">
        <v>659</v>
      </c>
      <c r="C1065" t="s">
        <v>479</v>
      </c>
      <c r="D1065" t="s">
        <v>569</v>
      </c>
      <c r="L1065" s="107">
        <v>4.1925151434071601</v>
      </c>
      <c r="M1065" s="106">
        <v>2.7587866018957601E-5</v>
      </c>
      <c r="N1065">
        <f t="shared" si="96"/>
        <v>2009</v>
      </c>
      <c r="O1065" t="str">
        <f t="shared" si="95"/>
        <v>Power Law</v>
      </c>
      <c r="P1065">
        <v>2.8037927787899699</v>
      </c>
      <c r="R1065" s="117"/>
    </row>
    <row r="1066" spans="1:18" ht="17">
      <c r="A1066" t="s">
        <v>460</v>
      </c>
      <c r="B1066" t="s">
        <v>660</v>
      </c>
      <c r="C1066" t="s">
        <v>480</v>
      </c>
      <c r="D1066" t="s">
        <v>570</v>
      </c>
      <c r="L1066" s="107">
        <v>2.4921066234423499</v>
      </c>
      <c r="M1066" s="106">
        <v>1.2698791004965E-2</v>
      </c>
      <c r="N1066">
        <f t="shared" si="96"/>
        <v>2010</v>
      </c>
      <c r="O1066" t="str">
        <f t="shared" si="95"/>
        <v>Power Law</v>
      </c>
      <c r="P1066">
        <v>2.6819420682691999</v>
      </c>
      <c r="R1066" s="117"/>
    </row>
    <row r="1067" spans="1:18" ht="17">
      <c r="A1067" t="s">
        <v>461</v>
      </c>
      <c r="B1067" t="s">
        <v>661</v>
      </c>
      <c r="C1067" t="s">
        <v>481</v>
      </c>
      <c r="D1067" t="s">
        <v>571</v>
      </c>
      <c r="L1067" s="107">
        <v>2.8265866097192598</v>
      </c>
      <c r="M1067" s="106">
        <v>4.70470195175118E-3</v>
      </c>
      <c r="N1067">
        <f t="shared" si="96"/>
        <v>2011</v>
      </c>
      <c r="O1067" t="str">
        <f t="shared" si="95"/>
        <v>Power Law</v>
      </c>
      <c r="P1067">
        <v>2.6157449468512901</v>
      </c>
      <c r="R1067" s="117"/>
    </row>
    <row r="1068" spans="1:18" ht="17">
      <c r="A1068" t="s">
        <v>462</v>
      </c>
      <c r="B1068" t="s">
        <v>662</v>
      </c>
      <c r="C1068" t="s">
        <v>482</v>
      </c>
      <c r="D1068" t="s">
        <v>572</v>
      </c>
      <c r="L1068" s="107">
        <v>7.0353418622469004</v>
      </c>
      <c r="M1068" s="106">
        <v>1.9877304108882001E-12</v>
      </c>
      <c r="N1068">
        <f t="shared" si="96"/>
        <v>2012</v>
      </c>
      <c r="O1068" t="str">
        <f t="shared" si="95"/>
        <v>Power Law</v>
      </c>
      <c r="P1068">
        <v>2.6459004939262298</v>
      </c>
      <c r="R1068" s="117"/>
    </row>
    <row r="1069" spans="1:18" ht="17">
      <c r="A1069" t="s">
        <v>463</v>
      </c>
      <c r="B1069" t="s">
        <v>663</v>
      </c>
      <c r="C1069" t="s">
        <v>483</v>
      </c>
      <c r="D1069" t="s">
        <v>573</v>
      </c>
      <c r="L1069" s="107">
        <v>7.5257503440472098</v>
      </c>
      <c r="M1069" s="106">
        <v>5.2418414765407099E-14</v>
      </c>
      <c r="N1069">
        <f t="shared" si="96"/>
        <v>2013</v>
      </c>
      <c r="O1069" t="str">
        <f t="shared" si="95"/>
        <v>Power Law</v>
      </c>
      <c r="P1069">
        <v>2.6434059022301502</v>
      </c>
      <c r="R1069" s="117"/>
    </row>
    <row r="1070" spans="1:18" ht="17">
      <c r="A1070" t="s">
        <v>464</v>
      </c>
      <c r="B1070" t="s">
        <v>664</v>
      </c>
      <c r="C1070" t="s">
        <v>484</v>
      </c>
      <c r="D1070" t="s">
        <v>574</v>
      </c>
      <c r="L1070" s="107">
        <v>11.318544531721701</v>
      </c>
      <c r="M1070" s="106">
        <v>1.06220787002098E-29</v>
      </c>
      <c r="N1070">
        <f t="shared" si="96"/>
        <v>2014</v>
      </c>
      <c r="O1070" t="str">
        <f t="shared" si="95"/>
        <v>Power Law</v>
      </c>
      <c r="P1070">
        <v>2.66842566384291</v>
      </c>
      <c r="R1070" s="117"/>
    </row>
    <row r="1071" spans="1:18" ht="17">
      <c r="A1071" t="s">
        <v>465</v>
      </c>
      <c r="B1071" t="s">
        <v>665</v>
      </c>
      <c r="C1071" t="s">
        <v>485</v>
      </c>
      <c r="D1071" t="s">
        <v>575</v>
      </c>
      <c r="L1071" s="107">
        <v>12.312091532073699</v>
      </c>
      <c r="M1071" s="106">
        <v>7.7975898417455201E-35</v>
      </c>
      <c r="N1071">
        <f t="shared" si="96"/>
        <v>2015</v>
      </c>
      <c r="O1071" t="str">
        <f t="shared" si="95"/>
        <v>Power Law</v>
      </c>
      <c r="P1071">
        <v>2.6770456683566901</v>
      </c>
      <c r="R1071" s="117"/>
    </row>
    <row r="1072" spans="1:18" ht="17">
      <c r="A1072" t="s">
        <v>466</v>
      </c>
      <c r="B1072" t="s">
        <v>666</v>
      </c>
      <c r="C1072" t="s">
        <v>486</v>
      </c>
      <c r="D1072" t="s">
        <v>576</v>
      </c>
      <c r="L1072" s="107">
        <v>13.9565529523911</v>
      </c>
      <c r="M1072" s="106">
        <v>2.86981872027299E-44</v>
      </c>
      <c r="N1072">
        <f t="shared" si="96"/>
        <v>2016</v>
      </c>
      <c r="O1072" t="str">
        <f t="shared" si="95"/>
        <v>Power Law</v>
      </c>
      <c r="P1072">
        <v>2.6577851208587999</v>
      </c>
      <c r="R1072" s="117"/>
    </row>
    <row r="1073" spans="1:18" ht="17">
      <c r="A1073" t="s">
        <v>467</v>
      </c>
      <c r="B1073" t="s">
        <v>667</v>
      </c>
      <c r="C1073" t="s">
        <v>487</v>
      </c>
      <c r="D1073" t="s">
        <v>577</v>
      </c>
      <c r="L1073" s="107">
        <v>9.0572439441001595</v>
      </c>
      <c r="M1073" s="106">
        <v>1.3378815149037E-19</v>
      </c>
      <c r="N1073">
        <f t="shared" si="96"/>
        <v>2017</v>
      </c>
      <c r="O1073" t="str">
        <f t="shared" si="95"/>
        <v>Power Law</v>
      </c>
      <c r="P1073">
        <v>2.60881004494497</v>
      </c>
      <c r="R1073" s="117"/>
    </row>
    <row r="1074" spans="1:18" ht="17">
      <c r="A1074" t="s">
        <v>468</v>
      </c>
      <c r="B1074" t="s">
        <v>668</v>
      </c>
      <c r="C1074" t="s">
        <v>488</v>
      </c>
      <c r="D1074" t="s">
        <v>578</v>
      </c>
      <c r="L1074" s="107">
        <v>9.4806913497436494</v>
      </c>
      <c r="M1074" s="106">
        <v>2.5260385879796601E-21</v>
      </c>
      <c r="N1074">
        <f t="shared" si="96"/>
        <v>2018</v>
      </c>
      <c r="O1074" t="str">
        <f t="shared" si="95"/>
        <v>Power Law</v>
      </c>
      <c r="P1074">
        <v>2.6010197382865199</v>
      </c>
      <c r="R1074" s="117"/>
    </row>
    <row r="1075" spans="1:18" ht="17">
      <c r="A1075" t="s">
        <v>469</v>
      </c>
      <c r="B1075" t="s">
        <v>669</v>
      </c>
      <c r="C1075" t="s">
        <v>489</v>
      </c>
      <c r="D1075" t="s">
        <v>579</v>
      </c>
      <c r="L1075" s="107">
        <v>14.342248766589901</v>
      </c>
      <c r="M1075" s="106">
        <v>1.1913173492836801E-46</v>
      </c>
      <c r="N1075">
        <f t="shared" si="96"/>
        <v>2019</v>
      </c>
      <c r="O1075" t="str">
        <f t="shared" si="95"/>
        <v>Power Law</v>
      </c>
      <c r="P1075">
        <v>2.6195097623675601</v>
      </c>
      <c r="R1075" s="117"/>
    </row>
    <row r="1076" spans="1:18" ht="17">
      <c r="A1076" t="s">
        <v>470</v>
      </c>
      <c r="B1076" t="s">
        <v>670</v>
      </c>
      <c r="C1076" t="s">
        <v>490</v>
      </c>
      <c r="D1076" t="s">
        <v>580</v>
      </c>
      <c r="L1076" s="107">
        <v>14.0278134548699</v>
      </c>
      <c r="M1076" s="106">
        <v>1.0534986932489601E-44</v>
      </c>
      <c r="N1076">
        <f t="shared" si="96"/>
        <v>2020</v>
      </c>
      <c r="O1076" t="str">
        <f t="shared" si="95"/>
        <v>Power Law</v>
      </c>
      <c r="P1076">
        <v>2.5939337391216002</v>
      </c>
      <c r="R1076" s="117"/>
    </row>
    <row r="1077" spans="1:18" ht="17">
      <c r="A1077" t="s">
        <v>471</v>
      </c>
      <c r="B1077" t="s">
        <v>671</v>
      </c>
      <c r="C1077" t="s">
        <v>491</v>
      </c>
      <c r="D1077" t="s">
        <v>581</v>
      </c>
      <c r="L1077" s="107">
        <v>14.4905537226155</v>
      </c>
      <c r="M1077" s="106">
        <v>1.39017608943192E-47</v>
      </c>
      <c r="N1077">
        <f t="shared" si="96"/>
        <v>2021</v>
      </c>
      <c r="O1077" t="str">
        <f t="shared" si="95"/>
        <v>Power Law</v>
      </c>
      <c r="P1077">
        <v>2.5786775084042999</v>
      </c>
      <c r="R1077" s="117"/>
    </row>
    <row r="1078" spans="1:18" ht="17">
      <c r="A1078" t="s">
        <v>472</v>
      </c>
      <c r="B1078" t="s">
        <v>672</v>
      </c>
      <c r="C1078" t="s">
        <v>492</v>
      </c>
      <c r="D1078" t="s">
        <v>582</v>
      </c>
      <c r="L1078" s="107">
        <v>14.9865510855909</v>
      </c>
      <c r="M1078" s="106">
        <v>8.9901950532911205E-51</v>
      </c>
      <c r="N1078">
        <f t="shared" si="96"/>
        <v>2022</v>
      </c>
      <c r="O1078" t="str">
        <f t="shared" si="95"/>
        <v>Power Law</v>
      </c>
      <c r="P1078">
        <v>2.5681968926635501</v>
      </c>
      <c r="R1078" s="117"/>
    </row>
    <row r="1079" spans="1:18" ht="17">
      <c r="A1079" t="s">
        <v>473</v>
      </c>
      <c r="B1079" t="s">
        <v>673</v>
      </c>
      <c r="C1079" t="s">
        <v>493</v>
      </c>
      <c r="D1079" t="s">
        <v>583</v>
      </c>
      <c r="L1079" s="107">
        <v>15.4096019047329</v>
      </c>
      <c r="M1079" s="106">
        <v>1.4107824270857301E-53</v>
      </c>
      <c r="N1079">
        <f t="shared" si="96"/>
        <v>2023</v>
      </c>
      <c r="O1079" t="str">
        <f t="shared" si="95"/>
        <v>Power Law</v>
      </c>
      <c r="P1079">
        <v>2.5650803349845601</v>
      </c>
      <c r="R1079" s="117"/>
    </row>
    <row r="1080" spans="1:18">
      <c r="L1080" s="108"/>
      <c r="P1080">
        <v>1</v>
      </c>
      <c r="R1080" s="116"/>
    </row>
    <row r="1081" spans="1:18">
      <c r="P1081">
        <v>1</v>
      </c>
      <c r="R1081" s="116"/>
    </row>
    <row r="1082" spans="1:18">
      <c r="A1082" t="s">
        <v>674</v>
      </c>
      <c r="P1082">
        <v>1</v>
      </c>
    </row>
    <row r="1083" spans="1:18" ht="17">
      <c r="A1083" t="s">
        <v>429</v>
      </c>
      <c r="B1083" t="s">
        <v>629</v>
      </c>
      <c r="C1083" t="s">
        <v>404</v>
      </c>
      <c r="D1083" t="s">
        <v>404</v>
      </c>
      <c r="L1083" s="105" t="s">
        <v>891</v>
      </c>
      <c r="N1083">
        <v>1979</v>
      </c>
      <c r="O1083" t="str">
        <f>IF(AND(L1083&lt;0,M1083&lt;0.05), "Truncated Power Law","Power Law")</f>
        <v>Power Law</v>
      </c>
      <c r="P1083">
        <v>1</v>
      </c>
    </row>
    <row r="1084" spans="1:18" ht="17">
      <c r="A1084" t="s">
        <v>430</v>
      </c>
      <c r="B1084" t="s">
        <v>630</v>
      </c>
      <c r="C1084" t="s">
        <v>405</v>
      </c>
      <c r="D1084" t="s">
        <v>405</v>
      </c>
      <c r="L1084" s="105" t="s">
        <v>891</v>
      </c>
      <c r="N1084">
        <f>N1083+1</f>
        <v>1980</v>
      </c>
      <c r="O1084" t="str">
        <f t="shared" ref="O1084:O1127" si="97">IF(AND(L1084&lt;0,M1084&lt;0.05), "Truncated Power Law","Power Law")</f>
        <v>Power Law</v>
      </c>
      <c r="P1084">
        <v>1</v>
      </c>
    </row>
    <row r="1085" spans="1:18" ht="17">
      <c r="A1085" t="s">
        <v>431</v>
      </c>
      <c r="B1085" t="s">
        <v>631</v>
      </c>
      <c r="C1085" t="s">
        <v>406</v>
      </c>
      <c r="D1085" t="s">
        <v>406</v>
      </c>
      <c r="L1085" s="105">
        <v>4.23390038924363E-3</v>
      </c>
      <c r="M1085">
        <v>0.95222412661649902</v>
      </c>
      <c r="N1085">
        <f t="shared" ref="N1085:N1127" si="98">N1084+1</f>
        <v>1981</v>
      </c>
      <c r="O1085" t="str">
        <f t="shared" si="97"/>
        <v>Power Law</v>
      </c>
      <c r="P1085">
        <v>16</v>
      </c>
    </row>
    <row r="1086" spans="1:18" ht="17">
      <c r="A1086" t="s">
        <v>432</v>
      </c>
      <c r="B1086" t="s">
        <v>632</v>
      </c>
      <c r="C1086" t="s">
        <v>407</v>
      </c>
      <c r="D1086" t="s">
        <v>407</v>
      </c>
      <c r="L1086" s="105">
        <v>0.26999285503959602</v>
      </c>
      <c r="M1086">
        <v>1.7803816939775301E-3</v>
      </c>
      <c r="N1086">
        <f t="shared" si="98"/>
        <v>1982</v>
      </c>
      <c r="O1086" t="str">
        <f t="shared" si="97"/>
        <v>Power Law</v>
      </c>
      <c r="P1086">
        <v>16</v>
      </c>
    </row>
    <row r="1087" spans="1:18" ht="17">
      <c r="A1087" t="s">
        <v>433</v>
      </c>
      <c r="B1087" t="s">
        <v>633</v>
      </c>
      <c r="C1087" t="s">
        <v>408</v>
      </c>
      <c r="D1087" t="s">
        <v>408</v>
      </c>
      <c r="L1087" s="105">
        <v>2.58499149340348E-3</v>
      </c>
      <c r="M1087">
        <v>0.98927274371781804</v>
      </c>
      <c r="N1087">
        <f t="shared" si="98"/>
        <v>1983</v>
      </c>
      <c r="O1087" t="str">
        <f t="shared" si="97"/>
        <v>Power Law</v>
      </c>
      <c r="P1087">
        <v>14</v>
      </c>
    </row>
    <row r="1088" spans="1:18" ht="17">
      <c r="A1088" t="s">
        <v>434</v>
      </c>
      <c r="B1088" t="s">
        <v>634</v>
      </c>
      <c r="C1088" t="s">
        <v>409</v>
      </c>
      <c r="D1088" t="s">
        <v>409</v>
      </c>
      <c r="L1088" s="105">
        <v>3.83690431255674E-3</v>
      </c>
      <c r="M1088">
        <v>0.98996664179897897</v>
      </c>
      <c r="N1088">
        <f t="shared" si="98"/>
        <v>1984</v>
      </c>
      <c r="O1088" t="str">
        <f t="shared" si="97"/>
        <v>Power Law</v>
      </c>
      <c r="P1088">
        <v>14</v>
      </c>
    </row>
    <row r="1089" spans="1:16" ht="17">
      <c r="A1089" t="s">
        <v>435</v>
      </c>
      <c r="B1089" t="s">
        <v>635</v>
      </c>
      <c r="C1089" t="s">
        <v>410</v>
      </c>
      <c r="D1089" t="s">
        <v>410</v>
      </c>
      <c r="L1089" s="105">
        <v>1.0770679081032299E-3</v>
      </c>
      <c r="M1089">
        <v>0.99955997854168199</v>
      </c>
      <c r="N1089">
        <f t="shared" si="98"/>
        <v>1985</v>
      </c>
      <c r="O1089" t="str">
        <f t="shared" si="97"/>
        <v>Power Law</v>
      </c>
      <c r="P1089">
        <v>13</v>
      </c>
    </row>
    <row r="1090" spans="1:16" ht="17">
      <c r="A1090" t="s">
        <v>436</v>
      </c>
      <c r="B1090" t="s">
        <v>636</v>
      </c>
      <c r="C1090" t="s">
        <v>411</v>
      </c>
      <c r="D1090" t="s">
        <v>411</v>
      </c>
      <c r="L1090" s="105">
        <v>3.6328886611924801E-4</v>
      </c>
      <c r="M1090">
        <v>0.99946169356127101</v>
      </c>
      <c r="N1090">
        <f t="shared" si="98"/>
        <v>1986</v>
      </c>
      <c r="O1090" t="str">
        <f t="shared" si="97"/>
        <v>Power Law</v>
      </c>
      <c r="P1090">
        <v>13</v>
      </c>
    </row>
    <row r="1091" spans="1:16" ht="17">
      <c r="A1091" t="s">
        <v>437</v>
      </c>
      <c r="B1091" t="s">
        <v>637</v>
      </c>
      <c r="C1091" t="s">
        <v>412</v>
      </c>
      <c r="D1091" t="s">
        <v>412</v>
      </c>
      <c r="L1091" s="105">
        <v>2.5602657776717598E-3</v>
      </c>
      <c r="M1091">
        <v>0.99866415926500895</v>
      </c>
      <c r="N1091">
        <f t="shared" si="98"/>
        <v>1987</v>
      </c>
      <c r="O1091" t="str">
        <f t="shared" si="97"/>
        <v>Power Law</v>
      </c>
      <c r="P1091">
        <v>13</v>
      </c>
    </row>
    <row r="1092" spans="1:16" ht="17">
      <c r="A1092" t="s">
        <v>438</v>
      </c>
      <c r="B1092" t="s">
        <v>638</v>
      </c>
      <c r="C1092" t="s">
        <v>413</v>
      </c>
      <c r="D1092" t="s">
        <v>413</v>
      </c>
      <c r="L1092" s="105">
        <v>7.5136241262292703E-4</v>
      </c>
      <c r="M1092">
        <v>0.99834698409745803</v>
      </c>
      <c r="N1092">
        <f t="shared" si="98"/>
        <v>1988</v>
      </c>
      <c r="O1092" t="str">
        <f t="shared" si="97"/>
        <v>Power Law</v>
      </c>
      <c r="P1092">
        <v>13</v>
      </c>
    </row>
    <row r="1093" spans="1:16" ht="17">
      <c r="A1093" t="s">
        <v>439</v>
      </c>
      <c r="B1093" t="s">
        <v>639</v>
      </c>
      <c r="C1093" t="s">
        <v>414</v>
      </c>
      <c r="D1093" t="s">
        <v>414</v>
      </c>
      <c r="L1093" s="105">
        <v>7.9375929152094996E-4</v>
      </c>
      <c r="M1093">
        <v>0.998260294910012</v>
      </c>
      <c r="N1093">
        <f t="shared" si="98"/>
        <v>1989</v>
      </c>
      <c r="O1093" t="str">
        <f t="shared" si="97"/>
        <v>Power Law</v>
      </c>
      <c r="P1093">
        <v>13</v>
      </c>
    </row>
    <row r="1094" spans="1:16" ht="17">
      <c r="A1094" t="s">
        <v>440</v>
      </c>
      <c r="B1094" t="s">
        <v>640</v>
      </c>
      <c r="C1094" t="s">
        <v>415</v>
      </c>
      <c r="D1094" t="s">
        <v>415</v>
      </c>
      <c r="L1094" s="105">
        <v>2.2253129167166198E-3</v>
      </c>
      <c r="M1094">
        <v>0.994695411001012</v>
      </c>
      <c r="N1094">
        <f t="shared" si="98"/>
        <v>1990</v>
      </c>
      <c r="O1094" t="str">
        <f t="shared" si="97"/>
        <v>Power Law</v>
      </c>
      <c r="P1094">
        <v>13</v>
      </c>
    </row>
    <row r="1095" spans="1:16" ht="17">
      <c r="A1095" t="s">
        <v>441</v>
      </c>
      <c r="B1095" t="s">
        <v>641</v>
      </c>
      <c r="C1095" t="s">
        <v>416</v>
      </c>
      <c r="D1095" t="s">
        <v>416</v>
      </c>
      <c r="L1095" s="105">
        <v>2.9469194260564901E-3</v>
      </c>
      <c r="M1095">
        <v>0.99801251615245201</v>
      </c>
      <c r="N1095">
        <f t="shared" si="98"/>
        <v>1991</v>
      </c>
      <c r="O1095" t="str">
        <f t="shared" si="97"/>
        <v>Power Law</v>
      </c>
      <c r="P1095">
        <v>13</v>
      </c>
    </row>
    <row r="1096" spans="1:16" ht="17">
      <c r="A1096" t="s">
        <v>442</v>
      </c>
      <c r="B1096" t="s">
        <v>642</v>
      </c>
      <c r="C1096" t="s">
        <v>417</v>
      </c>
      <c r="D1096" t="s">
        <v>417</v>
      </c>
      <c r="L1096" s="105">
        <v>6.5939205245052902E-4</v>
      </c>
      <c r="M1096">
        <v>0.99918778090460703</v>
      </c>
      <c r="N1096">
        <f t="shared" si="98"/>
        <v>1992</v>
      </c>
      <c r="O1096" t="str">
        <f t="shared" si="97"/>
        <v>Power Law</v>
      </c>
      <c r="P1096">
        <v>13</v>
      </c>
    </row>
    <row r="1097" spans="1:16" ht="17">
      <c r="A1097" t="s">
        <v>443</v>
      </c>
      <c r="B1097" t="s">
        <v>643</v>
      </c>
      <c r="C1097" t="s">
        <v>418</v>
      </c>
      <c r="D1097" t="s">
        <v>418</v>
      </c>
      <c r="L1097" s="105">
        <v>4.1419779594079097E-3</v>
      </c>
      <c r="M1097">
        <v>0.99790717452299504</v>
      </c>
      <c r="N1097">
        <f t="shared" si="98"/>
        <v>1993</v>
      </c>
      <c r="O1097" t="str">
        <f t="shared" si="97"/>
        <v>Power Law</v>
      </c>
      <c r="P1097">
        <v>12</v>
      </c>
    </row>
    <row r="1098" spans="1:16" ht="17">
      <c r="A1098" t="s">
        <v>444</v>
      </c>
      <c r="B1098" t="s">
        <v>644</v>
      </c>
      <c r="C1098" t="s">
        <v>419</v>
      </c>
      <c r="D1098" t="s">
        <v>419</v>
      </c>
      <c r="L1098" s="105">
        <v>4.3744937171804896E-3</v>
      </c>
      <c r="M1098">
        <v>0.99780806618944995</v>
      </c>
      <c r="N1098">
        <f t="shared" si="98"/>
        <v>1994</v>
      </c>
      <c r="O1098" t="str">
        <f t="shared" si="97"/>
        <v>Power Law</v>
      </c>
      <c r="P1098">
        <v>11</v>
      </c>
    </row>
    <row r="1099" spans="1:16" ht="17">
      <c r="A1099" t="s">
        <v>445</v>
      </c>
      <c r="B1099" t="s">
        <v>645</v>
      </c>
      <c r="C1099" t="s">
        <v>420</v>
      </c>
      <c r="D1099" t="s">
        <v>420</v>
      </c>
      <c r="L1099" s="105">
        <v>2.5792680117868601E-3</v>
      </c>
      <c r="M1099">
        <v>0.99750904296227305</v>
      </c>
      <c r="N1099">
        <f t="shared" si="98"/>
        <v>1995</v>
      </c>
      <c r="O1099" t="str">
        <f t="shared" si="97"/>
        <v>Power Law</v>
      </c>
      <c r="P1099">
        <v>11</v>
      </c>
    </row>
    <row r="1100" spans="1:16" ht="17">
      <c r="A1100" t="s">
        <v>446</v>
      </c>
      <c r="B1100" t="s">
        <v>646</v>
      </c>
      <c r="C1100" t="s">
        <v>421</v>
      </c>
      <c r="D1100" t="s">
        <v>421</v>
      </c>
      <c r="L1100" s="105">
        <v>1.16298233634539E-3</v>
      </c>
      <c r="M1100">
        <v>0.99865504771066205</v>
      </c>
      <c r="N1100">
        <f t="shared" si="98"/>
        <v>1996</v>
      </c>
      <c r="O1100" t="str">
        <f t="shared" si="97"/>
        <v>Power Law</v>
      </c>
      <c r="P1100">
        <v>12</v>
      </c>
    </row>
    <row r="1101" spans="1:16" ht="17">
      <c r="A1101" t="s">
        <v>447</v>
      </c>
      <c r="B1101" t="s">
        <v>647</v>
      </c>
      <c r="C1101" t="s">
        <v>422</v>
      </c>
      <c r="D1101" t="s">
        <v>422</v>
      </c>
      <c r="L1101" s="105">
        <v>2.09678668879775E-3</v>
      </c>
      <c r="M1101">
        <v>0.99824669677646505</v>
      </c>
      <c r="N1101">
        <f t="shared" si="98"/>
        <v>1997</v>
      </c>
      <c r="O1101" t="str">
        <f t="shared" si="97"/>
        <v>Power Law</v>
      </c>
      <c r="P1101">
        <v>12</v>
      </c>
    </row>
    <row r="1102" spans="1:16" ht="17">
      <c r="A1102" t="s">
        <v>448</v>
      </c>
      <c r="B1102" t="s">
        <v>648</v>
      </c>
      <c r="C1102" t="s">
        <v>423</v>
      </c>
      <c r="D1102" t="s">
        <v>423</v>
      </c>
      <c r="L1102" s="105">
        <v>3.9933739357542802E-3</v>
      </c>
      <c r="M1102">
        <v>0.99410700303170096</v>
      </c>
      <c r="N1102">
        <f t="shared" si="98"/>
        <v>1998</v>
      </c>
      <c r="O1102" t="str">
        <f t="shared" si="97"/>
        <v>Power Law</v>
      </c>
      <c r="P1102">
        <v>12</v>
      </c>
    </row>
    <row r="1103" spans="1:16" ht="17">
      <c r="A1103" t="s">
        <v>449</v>
      </c>
      <c r="B1103" t="s">
        <v>649</v>
      </c>
      <c r="C1103" t="s">
        <v>424</v>
      </c>
      <c r="D1103" t="s">
        <v>424</v>
      </c>
      <c r="L1103" s="105">
        <v>1.2732016235620801E-3</v>
      </c>
      <c r="M1103">
        <v>0.99775683295818596</v>
      </c>
      <c r="N1103">
        <f t="shared" si="98"/>
        <v>1999</v>
      </c>
      <c r="O1103" t="str">
        <f t="shared" si="97"/>
        <v>Power Law</v>
      </c>
      <c r="P1103">
        <v>12</v>
      </c>
    </row>
    <row r="1104" spans="1:16" ht="17">
      <c r="A1104" t="s">
        <v>450</v>
      </c>
      <c r="B1104" t="s">
        <v>650</v>
      </c>
      <c r="C1104" t="s">
        <v>425</v>
      </c>
      <c r="D1104" t="s">
        <v>425</v>
      </c>
      <c r="L1104" s="105">
        <v>8.4753436013987305E-4</v>
      </c>
      <c r="M1104">
        <v>0.99838454441059599</v>
      </c>
      <c r="N1104">
        <f t="shared" si="98"/>
        <v>2000</v>
      </c>
      <c r="O1104" t="str">
        <f t="shared" si="97"/>
        <v>Power Law</v>
      </c>
      <c r="P1104">
        <v>13</v>
      </c>
    </row>
    <row r="1105" spans="1:16" ht="17">
      <c r="A1105" t="s">
        <v>451</v>
      </c>
      <c r="B1105" t="s">
        <v>651</v>
      </c>
      <c r="C1105" t="s">
        <v>426</v>
      </c>
      <c r="D1105" t="s">
        <v>426</v>
      </c>
      <c r="L1105" s="105">
        <v>2.8533628727335902E-2</v>
      </c>
      <c r="M1105">
        <v>0.99562253604086304</v>
      </c>
      <c r="N1105">
        <f t="shared" si="98"/>
        <v>2001</v>
      </c>
      <c r="O1105" t="str">
        <f t="shared" si="97"/>
        <v>Power Law</v>
      </c>
      <c r="P1105">
        <v>13</v>
      </c>
    </row>
    <row r="1106" spans="1:16" ht="17">
      <c r="A1106" t="s">
        <v>452</v>
      </c>
      <c r="B1106" t="s">
        <v>652</v>
      </c>
      <c r="C1106" t="s">
        <v>427</v>
      </c>
      <c r="D1106" t="s">
        <v>427</v>
      </c>
      <c r="L1106" s="105">
        <v>3.1334647919423601E-3</v>
      </c>
      <c r="M1106">
        <v>0.99837369060951098</v>
      </c>
      <c r="N1106">
        <f t="shared" si="98"/>
        <v>2002</v>
      </c>
      <c r="O1106" t="str">
        <f t="shared" si="97"/>
        <v>Power Law</v>
      </c>
      <c r="P1106">
        <v>13</v>
      </c>
    </row>
    <row r="1107" spans="1:16" ht="17">
      <c r="A1107" t="s">
        <v>453</v>
      </c>
      <c r="B1107" t="s">
        <v>653</v>
      </c>
      <c r="C1107" t="s">
        <v>428</v>
      </c>
      <c r="D1107" t="s">
        <v>428</v>
      </c>
      <c r="L1107" s="105">
        <v>2.57663779828717</v>
      </c>
      <c r="M1107" s="106">
        <v>4.7140069625584096E-13</v>
      </c>
      <c r="N1107">
        <f t="shared" si="98"/>
        <v>2003</v>
      </c>
      <c r="O1107" t="str">
        <f t="shared" si="97"/>
        <v>Power Law</v>
      </c>
      <c r="P1107">
        <v>11</v>
      </c>
    </row>
    <row r="1108" spans="1:16" ht="17">
      <c r="A1108" t="s">
        <v>454</v>
      </c>
      <c r="B1108" t="s">
        <v>654</v>
      </c>
      <c r="C1108" t="s">
        <v>474</v>
      </c>
      <c r="D1108" t="s">
        <v>474</v>
      </c>
      <c r="L1108" s="105">
        <v>2.6713926039018001</v>
      </c>
      <c r="M1108" s="106">
        <v>6.3837823915946501E-14</v>
      </c>
      <c r="N1108">
        <f t="shared" si="98"/>
        <v>2004</v>
      </c>
      <c r="O1108" t="str">
        <f t="shared" si="97"/>
        <v>Power Law</v>
      </c>
      <c r="P1108">
        <v>11</v>
      </c>
    </row>
    <row r="1109" spans="1:16" ht="17">
      <c r="A1109" t="s">
        <v>455</v>
      </c>
      <c r="B1109" t="s">
        <v>655</v>
      </c>
      <c r="C1109" t="s">
        <v>475</v>
      </c>
      <c r="D1109" t="s">
        <v>475</v>
      </c>
      <c r="L1109" s="105">
        <v>2.7793198413309002</v>
      </c>
      <c r="M1109" s="106">
        <v>6.6613381477509298E-15</v>
      </c>
      <c r="N1109">
        <f t="shared" si="98"/>
        <v>2005</v>
      </c>
      <c r="O1109" t="str">
        <f t="shared" si="97"/>
        <v>Power Law</v>
      </c>
      <c r="P1109">
        <v>11</v>
      </c>
    </row>
    <row r="1110" spans="1:16" ht="17">
      <c r="A1110" t="s">
        <v>456</v>
      </c>
      <c r="B1110" t="s">
        <v>656</v>
      </c>
      <c r="C1110" t="s">
        <v>476</v>
      </c>
      <c r="D1110" t="s">
        <v>476</v>
      </c>
      <c r="L1110" s="105">
        <v>4.53243348118348E-3</v>
      </c>
      <c r="M1110">
        <v>0.99765306038572299</v>
      </c>
      <c r="N1110">
        <f t="shared" si="98"/>
        <v>2006</v>
      </c>
      <c r="O1110" t="str">
        <f t="shared" si="97"/>
        <v>Power Law</v>
      </c>
      <c r="P1110">
        <v>25</v>
      </c>
    </row>
    <row r="1111" spans="1:16" ht="17">
      <c r="A1111" t="s">
        <v>457</v>
      </c>
      <c r="B1111" t="s">
        <v>657</v>
      </c>
      <c r="C1111" t="s">
        <v>477</v>
      </c>
      <c r="D1111" t="s">
        <v>477</v>
      </c>
      <c r="L1111" s="105">
        <v>4.4685043062875804</v>
      </c>
      <c r="M1111">
        <v>0</v>
      </c>
      <c r="N1111">
        <f t="shared" si="98"/>
        <v>2007</v>
      </c>
      <c r="O1111" t="str">
        <f t="shared" si="97"/>
        <v>Power Law</v>
      </c>
      <c r="P1111">
        <v>25</v>
      </c>
    </row>
    <row r="1112" spans="1:16" ht="17">
      <c r="A1112" t="s">
        <v>458</v>
      </c>
      <c r="B1112" t="s">
        <v>658</v>
      </c>
      <c r="C1112" t="s">
        <v>478</v>
      </c>
      <c r="D1112" t="s">
        <v>478</v>
      </c>
      <c r="L1112" s="105">
        <v>1.04567858143933E-3</v>
      </c>
      <c r="M1112">
        <v>0.99799915410672502</v>
      </c>
      <c r="N1112">
        <f t="shared" si="98"/>
        <v>2008</v>
      </c>
      <c r="O1112" t="str">
        <f t="shared" si="97"/>
        <v>Power Law</v>
      </c>
      <c r="P1112">
        <v>23</v>
      </c>
    </row>
    <row r="1113" spans="1:16" ht="17">
      <c r="A1113" t="s">
        <v>459</v>
      </c>
      <c r="B1113" t="s">
        <v>659</v>
      </c>
      <c r="C1113" t="s">
        <v>479</v>
      </c>
      <c r="D1113" t="s">
        <v>479</v>
      </c>
      <c r="L1113" s="105">
        <v>-2.5037292989053399</v>
      </c>
      <c r="M1113">
        <v>7.3227767430752398E-3</v>
      </c>
      <c r="N1113">
        <f t="shared" si="98"/>
        <v>2009</v>
      </c>
      <c r="O1113" t="str">
        <f t="shared" si="97"/>
        <v>Truncated Power Law</v>
      </c>
      <c r="P1113">
        <v>21</v>
      </c>
    </row>
    <row r="1114" spans="1:16" ht="17">
      <c r="A1114" t="s">
        <v>460</v>
      </c>
      <c r="B1114" t="s">
        <v>660</v>
      </c>
      <c r="C1114" t="s">
        <v>480</v>
      </c>
      <c r="D1114" t="s">
        <v>480</v>
      </c>
      <c r="L1114" s="105">
        <v>-3.3000302562164698</v>
      </c>
      <c r="M1114" s="106">
        <v>6.7273571446868596E-6</v>
      </c>
      <c r="N1114">
        <f t="shared" si="98"/>
        <v>2010</v>
      </c>
      <c r="O1114" t="str">
        <f t="shared" si="97"/>
        <v>Truncated Power Law</v>
      </c>
      <c r="P1114">
        <v>21</v>
      </c>
    </row>
    <row r="1115" spans="1:16" ht="17">
      <c r="A1115" t="s">
        <v>461</v>
      </c>
      <c r="B1115" t="s">
        <v>661</v>
      </c>
      <c r="C1115" t="s">
        <v>481</v>
      </c>
      <c r="D1115" t="s">
        <v>481</v>
      </c>
      <c r="L1115" s="105">
        <v>-4.6206637333385299</v>
      </c>
      <c r="M1115" s="106">
        <v>5.5367932461081098E-11</v>
      </c>
      <c r="N1115">
        <f t="shared" si="98"/>
        <v>2011</v>
      </c>
      <c r="O1115" t="str">
        <f t="shared" si="97"/>
        <v>Truncated Power Law</v>
      </c>
      <c r="P1115">
        <v>20</v>
      </c>
    </row>
    <row r="1116" spans="1:16" ht="17">
      <c r="A1116" t="s">
        <v>462</v>
      </c>
      <c r="B1116" t="s">
        <v>662</v>
      </c>
      <c r="C1116" t="s">
        <v>482</v>
      </c>
      <c r="D1116" t="s">
        <v>482</v>
      </c>
      <c r="L1116" s="105">
        <v>-4.6196967913379297</v>
      </c>
      <c r="M1116" s="106">
        <v>1.5046759394010599E-9</v>
      </c>
      <c r="N1116">
        <f t="shared" si="98"/>
        <v>2012</v>
      </c>
      <c r="O1116" t="str">
        <f t="shared" si="97"/>
        <v>Truncated Power Law</v>
      </c>
      <c r="P1116">
        <v>20</v>
      </c>
    </row>
    <row r="1117" spans="1:16" ht="17">
      <c r="A1117" t="s">
        <v>463</v>
      </c>
      <c r="B1117" t="s">
        <v>663</v>
      </c>
      <c r="C1117" t="s">
        <v>483</v>
      </c>
      <c r="D1117" t="s">
        <v>483</v>
      </c>
      <c r="L1117" s="105">
        <v>-4.6938845209066997</v>
      </c>
      <c r="M1117" s="106">
        <v>7.2993244781827095E-10</v>
      </c>
      <c r="N1117">
        <f t="shared" si="98"/>
        <v>2013</v>
      </c>
      <c r="O1117" t="str">
        <f t="shared" si="97"/>
        <v>Truncated Power Law</v>
      </c>
      <c r="P1117">
        <v>20</v>
      </c>
    </row>
    <row r="1118" spans="1:16" ht="17">
      <c r="A1118" t="s">
        <v>464</v>
      </c>
      <c r="B1118" t="s">
        <v>664</v>
      </c>
      <c r="C1118" t="s">
        <v>484</v>
      </c>
      <c r="D1118" t="s">
        <v>484</v>
      </c>
      <c r="L1118" s="105">
        <v>-4.0613669808776303</v>
      </c>
      <c r="M1118" s="106">
        <v>6.3356389889968004E-7</v>
      </c>
      <c r="N1118">
        <f t="shared" si="98"/>
        <v>2014</v>
      </c>
      <c r="O1118" t="str">
        <f t="shared" si="97"/>
        <v>Truncated Power Law</v>
      </c>
      <c r="P1118">
        <v>22</v>
      </c>
    </row>
    <row r="1119" spans="1:16" ht="17">
      <c r="A1119" t="s">
        <v>465</v>
      </c>
      <c r="B1119" t="s">
        <v>665</v>
      </c>
      <c r="C1119" t="s">
        <v>485</v>
      </c>
      <c r="D1119" t="s">
        <v>485</v>
      </c>
      <c r="L1119" s="105">
        <v>-3.8855136424442001</v>
      </c>
      <c r="M1119" s="106">
        <v>2.3776207075387699E-6</v>
      </c>
      <c r="N1119">
        <f t="shared" si="98"/>
        <v>2015</v>
      </c>
      <c r="O1119" t="str">
        <f t="shared" si="97"/>
        <v>Truncated Power Law</v>
      </c>
      <c r="P1119">
        <v>22</v>
      </c>
    </row>
    <row r="1120" spans="1:16" ht="17">
      <c r="A1120" t="s">
        <v>466</v>
      </c>
      <c r="B1120" t="s">
        <v>666</v>
      </c>
      <c r="C1120" t="s">
        <v>486</v>
      </c>
      <c r="D1120" t="s">
        <v>486</v>
      </c>
      <c r="L1120" s="105">
        <v>-3.7233561264581101</v>
      </c>
      <c r="M1120" s="106">
        <v>2.4705371879818401E-5</v>
      </c>
      <c r="N1120">
        <f t="shared" si="98"/>
        <v>2016</v>
      </c>
      <c r="O1120" t="str">
        <f t="shared" si="97"/>
        <v>Truncated Power Law</v>
      </c>
      <c r="P1120">
        <v>20</v>
      </c>
    </row>
    <row r="1121" spans="1:16" ht="17">
      <c r="A1121" t="s">
        <v>467</v>
      </c>
      <c r="B1121" t="s">
        <v>667</v>
      </c>
      <c r="C1121" t="s">
        <v>487</v>
      </c>
      <c r="D1121" t="s">
        <v>487</v>
      </c>
      <c r="L1121" s="105">
        <v>-5.1761075413221898</v>
      </c>
      <c r="M1121" s="106">
        <v>9.9211971971158099E-11</v>
      </c>
      <c r="N1121">
        <f t="shared" si="98"/>
        <v>2017</v>
      </c>
      <c r="O1121" t="str">
        <f t="shared" si="97"/>
        <v>Truncated Power Law</v>
      </c>
      <c r="P1121">
        <v>20</v>
      </c>
    </row>
    <row r="1122" spans="1:16" ht="17">
      <c r="A1122" t="s">
        <v>468</v>
      </c>
      <c r="B1122" t="s">
        <v>668</v>
      </c>
      <c r="C1122" t="s">
        <v>488</v>
      </c>
      <c r="D1122" t="s">
        <v>488</v>
      </c>
      <c r="L1122" s="105">
        <v>-5.7111386930540702</v>
      </c>
      <c r="M1122" s="106">
        <v>1.6108225864286299E-12</v>
      </c>
      <c r="N1122">
        <f t="shared" si="98"/>
        <v>2018</v>
      </c>
      <c r="O1122" t="str">
        <f t="shared" si="97"/>
        <v>Truncated Power Law</v>
      </c>
      <c r="P1122">
        <v>20</v>
      </c>
    </row>
    <row r="1123" spans="1:16" ht="17">
      <c r="A1123" t="s">
        <v>469</v>
      </c>
      <c r="B1123" t="s">
        <v>669</v>
      </c>
      <c r="C1123" t="s">
        <v>489</v>
      </c>
      <c r="D1123" t="s">
        <v>489</v>
      </c>
      <c r="L1123" s="105">
        <v>-5.3719558384616404</v>
      </c>
      <c r="M1123" s="106">
        <v>4.4821391043115E-10</v>
      </c>
      <c r="N1123">
        <f t="shared" si="98"/>
        <v>2019</v>
      </c>
      <c r="O1123" t="str">
        <f t="shared" si="97"/>
        <v>Truncated Power Law</v>
      </c>
      <c r="P1123">
        <v>20</v>
      </c>
    </row>
    <row r="1124" spans="1:16" ht="17">
      <c r="A1124" t="s">
        <v>470</v>
      </c>
      <c r="B1124" t="s">
        <v>670</v>
      </c>
      <c r="C1124" t="s">
        <v>490</v>
      </c>
      <c r="D1124" t="s">
        <v>490</v>
      </c>
      <c r="L1124" s="105">
        <v>-6.2893954069641502</v>
      </c>
      <c r="M1124" s="106">
        <v>1.62647673107585E-13</v>
      </c>
      <c r="N1124">
        <f t="shared" si="98"/>
        <v>2020</v>
      </c>
      <c r="O1124" t="str">
        <f t="shared" si="97"/>
        <v>Truncated Power Law</v>
      </c>
      <c r="P1124">
        <v>20</v>
      </c>
    </row>
    <row r="1125" spans="1:16" ht="17">
      <c r="A1125" t="s">
        <v>471</v>
      </c>
      <c r="B1125" t="s">
        <v>671</v>
      </c>
      <c r="C1125" t="s">
        <v>491</v>
      </c>
      <c r="D1125" t="s">
        <v>491</v>
      </c>
      <c r="L1125" s="105">
        <v>-6.7160357882430501</v>
      </c>
      <c r="M1125" s="106">
        <v>8.8817841970012507E-15</v>
      </c>
      <c r="N1125">
        <f t="shared" si="98"/>
        <v>2021</v>
      </c>
      <c r="O1125" t="str">
        <f t="shared" si="97"/>
        <v>Truncated Power Law</v>
      </c>
    </row>
    <row r="1126" spans="1:16" ht="17">
      <c r="A1126" t="s">
        <v>472</v>
      </c>
      <c r="B1126" t="s">
        <v>672</v>
      </c>
      <c r="C1126" t="s">
        <v>492</v>
      </c>
      <c r="D1126" t="s">
        <v>492</v>
      </c>
      <c r="L1126" s="105">
        <v>-6.8820423300727596</v>
      </c>
      <c r="M1126" s="106">
        <v>2.55351295663786E-15</v>
      </c>
      <c r="N1126">
        <f t="shared" si="98"/>
        <v>2022</v>
      </c>
      <c r="O1126" t="str">
        <f t="shared" si="97"/>
        <v>Truncated Power Law</v>
      </c>
    </row>
    <row r="1127" spans="1:16" ht="17">
      <c r="A1127" t="s">
        <v>473</v>
      </c>
      <c r="B1127" t="s">
        <v>673</v>
      </c>
      <c r="C1127" t="s">
        <v>493</v>
      </c>
      <c r="D1127" t="s">
        <v>493</v>
      </c>
      <c r="L1127" s="105">
        <v>-7.0073893268827403</v>
      </c>
      <c r="M1127" s="106">
        <v>1.22124532708767E-15</v>
      </c>
      <c r="N1127">
        <f t="shared" si="98"/>
        <v>2023</v>
      </c>
      <c r="O1127" t="str">
        <f t="shared" si="97"/>
        <v>Truncated Power Law</v>
      </c>
    </row>
    <row r="1128" spans="1:16">
      <c r="L1128" s="108"/>
    </row>
    <row r="1132" spans="1:16">
      <c r="A1132" t="s">
        <v>750</v>
      </c>
    </row>
    <row r="1133" spans="1:16">
      <c r="A1133" t="s">
        <v>752</v>
      </c>
    </row>
    <row r="1134" spans="1:16">
      <c r="A1134" t="s">
        <v>711</v>
      </c>
      <c r="P1134" t="s">
        <v>878</v>
      </c>
    </row>
    <row r="1135" spans="1:16" ht="17">
      <c r="A1135" t="s">
        <v>429</v>
      </c>
      <c r="B1135" t="s">
        <v>629</v>
      </c>
      <c r="C1135" t="s">
        <v>404</v>
      </c>
      <c r="D1135" t="s">
        <v>539</v>
      </c>
      <c r="L1135" s="105"/>
      <c r="M1135" s="106"/>
      <c r="N1135">
        <v>1979</v>
      </c>
      <c r="O1135" t="str">
        <f>IF(AND(L1135&lt;0,M1135&lt;0.05), "Log normal","Power Law")</f>
        <v>Power Law</v>
      </c>
      <c r="P1135" s="28">
        <v>194.03657553374899</v>
      </c>
    </row>
    <row r="1136" spans="1:16" ht="17">
      <c r="A1136" t="s">
        <v>430</v>
      </c>
      <c r="B1136" t="s">
        <v>630</v>
      </c>
      <c r="C1136" t="s">
        <v>405</v>
      </c>
      <c r="D1136" t="s">
        <v>540</v>
      </c>
      <c r="L1136" s="105"/>
      <c r="N1136">
        <f>N1135+1</f>
        <v>1980</v>
      </c>
      <c r="O1136" t="str">
        <f t="shared" ref="O1136:O1179" si="99">IF(AND(L1136&lt;0,M1136&lt;0.05), "Log normal","Power Law")</f>
        <v>Power Law</v>
      </c>
      <c r="P1136" s="28">
        <v>59.8661565600028</v>
      </c>
    </row>
    <row r="1137" spans="1:16" ht="17">
      <c r="A1137" t="s">
        <v>431</v>
      </c>
      <c r="B1137" t="s">
        <v>631</v>
      </c>
      <c r="C1137" t="s">
        <v>406</v>
      </c>
      <c r="D1137" t="s">
        <v>541</v>
      </c>
      <c r="L1137" s="105"/>
      <c r="N1137">
        <f t="shared" ref="N1137:N1179" si="100">N1136+1</f>
        <v>1981</v>
      </c>
      <c r="O1137" t="str">
        <f t="shared" si="99"/>
        <v>Power Law</v>
      </c>
      <c r="P1137" s="28">
        <v>31.561938154586901</v>
      </c>
    </row>
    <row r="1138" spans="1:16" ht="17">
      <c r="A1138" t="s">
        <v>432</v>
      </c>
      <c r="B1138" t="s">
        <v>632</v>
      </c>
      <c r="C1138" t="s">
        <v>407</v>
      </c>
      <c r="D1138" t="s">
        <v>542</v>
      </c>
      <c r="L1138" s="105"/>
      <c r="N1138">
        <f t="shared" si="100"/>
        <v>1982</v>
      </c>
      <c r="O1138" t="str">
        <f t="shared" si="99"/>
        <v>Power Law</v>
      </c>
      <c r="P1138" s="28">
        <v>21.7094135789422</v>
      </c>
    </row>
    <row r="1139" spans="1:16" ht="17">
      <c r="A1139" t="s">
        <v>433</v>
      </c>
      <c r="B1139" t="s">
        <v>633</v>
      </c>
      <c r="C1139" t="s">
        <v>408</v>
      </c>
      <c r="D1139" t="s">
        <v>543</v>
      </c>
      <c r="L1139" s="105"/>
      <c r="N1139">
        <f t="shared" si="100"/>
        <v>1983</v>
      </c>
      <c r="O1139" t="str">
        <f t="shared" si="99"/>
        <v>Power Law</v>
      </c>
      <c r="P1139" s="28">
        <v>16.644674495681201</v>
      </c>
    </row>
    <row r="1140" spans="1:16" ht="17">
      <c r="A1140" t="s">
        <v>434</v>
      </c>
      <c r="B1140" t="s">
        <v>634</v>
      </c>
      <c r="C1140" t="s">
        <v>409</v>
      </c>
      <c r="D1140" t="s">
        <v>544</v>
      </c>
      <c r="L1140" s="105"/>
      <c r="N1140">
        <f t="shared" si="100"/>
        <v>1984</v>
      </c>
      <c r="O1140" t="str">
        <f t="shared" si="99"/>
        <v>Power Law</v>
      </c>
      <c r="P1140" s="28">
        <v>13.619126508461701</v>
      </c>
    </row>
    <row r="1141" spans="1:16" ht="17">
      <c r="A1141" t="s">
        <v>435</v>
      </c>
      <c r="B1141" t="s">
        <v>635</v>
      </c>
      <c r="C1141" t="s">
        <v>410</v>
      </c>
      <c r="D1141" t="s">
        <v>545</v>
      </c>
      <c r="L1141" s="105"/>
      <c r="N1141">
        <f t="shared" si="100"/>
        <v>1985</v>
      </c>
      <c r="O1141" t="str">
        <f t="shared" si="99"/>
        <v>Power Law</v>
      </c>
      <c r="P1141" s="28">
        <v>11.5871851967424</v>
      </c>
    </row>
    <row r="1142" spans="1:16" ht="17">
      <c r="A1142" t="s">
        <v>436</v>
      </c>
      <c r="B1142" t="s">
        <v>636</v>
      </c>
      <c r="C1142" t="s">
        <v>411</v>
      </c>
      <c r="D1142" t="s">
        <v>546</v>
      </c>
      <c r="L1142" s="105"/>
      <c r="N1142">
        <f t="shared" si="100"/>
        <v>1986</v>
      </c>
      <c r="O1142" t="str">
        <f t="shared" si="99"/>
        <v>Power Law</v>
      </c>
      <c r="P1142" s="28">
        <v>10.145732178188201</v>
      </c>
    </row>
    <row r="1143" spans="1:16" ht="17">
      <c r="A1143" t="s">
        <v>437</v>
      </c>
      <c r="B1143" t="s">
        <v>637</v>
      </c>
      <c r="C1143" t="s">
        <v>412</v>
      </c>
      <c r="D1143" t="s">
        <v>547</v>
      </c>
      <c r="L1143" s="105"/>
      <c r="N1143">
        <f t="shared" si="100"/>
        <v>1987</v>
      </c>
      <c r="O1143" t="str">
        <f t="shared" si="99"/>
        <v>Power Law</v>
      </c>
      <c r="P1143" s="28">
        <v>9.1075415449230697</v>
      </c>
    </row>
    <row r="1144" spans="1:16" ht="17">
      <c r="A1144" t="s">
        <v>438</v>
      </c>
      <c r="B1144" t="s">
        <v>638</v>
      </c>
      <c r="C1144" t="s">
        <v>413</v>
      </c>
      <c r="D1144" t="s">
        <v>548</v>
      </c>
      <c r="L1144" s="105"/>
      <c r="N1144">
        <f t="shared" si="100"/>
        <v>1988</v>
      </c>
      <c r="O1144" t="str">
        <f t="shared" si="99"/>
        <v>Power Law</v>
      </c>
      <c r="P1144" s="28">
        <v>8.2770359226326207</v>
      </c>
    </row>
    <row r="1145" spans="1:16" ht="17">
      <c r="A1145" t="s">
        <v>439</v>
      </c>
      <c r="B1145" t="s">
        <v>639</v>
      </c>
      <c r="C1145" t="s">
        <v>414</v>
      </c>
      <c r="D1145" t="s">
        <v>549</v>
      </c>
      <c r="L1145" s="105"/>
      <c r="N1145">
        <f t="shared" si="100"/>
        <v>1989</v>
      </c>
      <c r="O1145" t="str">
        <f t="shared" si="99"/>
        <v>Power Law</v>
      </c>
      <c r="P1145" s="28">
        <v>7.6083593395837799</v>
      </c>
    </row>
    <row r="1146" spans="1:16" ht="17">
      <c r="A1146" t="s">
        <v>440</v>
      </c>
      <c r="B1146" t="s">
        <v>640</v>
      </c>
      <c r="C1146" t="s">
        <v>415</v>
      </c>
      <c r="D1146" t="s">
        <v>550</v>
      </c>
      <c r="L1146" s="105"/>
      <c r="N1146">
        <f t="shared" si="100"/>
        <v>1990</v>
      </c>
      <c r="O1146" t="str">
        <f t="shared" si="99"/>
        <v>Power Law</v>
      </c>
      <c r="P1146" s="28">
        <v>7.0638448399155003</v>
      </c>
    </row>
    <row r="1147" spans="1:16" ht="17">
      <c r="A1147" t="s">
        <v>441</v>
      </c>
      <c r="B1147" t="s">
        <v>641</v>
      </c>
      <c r="C1147" t="s">
        <v>416</v>
      </c>
      <c r="D1147" t="s">
        <v>551</v>
      </c>
      <c r="L1147" s="105"/>
      <c r="N1147">
        <f t="shared" si="100"/>
        <v>1991</v>
      </c>
      <c r="O1147" t="str">
        <f t="shared" si="99"/>
        <v>Power Law</v>
      </c>
      <c r="P1147" s="28">
        <v>6.6478085428309797</v>
      </c>
    </row>
    <row r="1148" spans="1:16" ht="17">
      <c r="A1148" t="s">
        <v>442</v>
      </c>
      <c r="B1148" t="s">
        <v>642</v>
      </c>
      <c r="C1148" t="s">
        <v>417</v>
      </c>
      <c r="D1148" t="s">
        <v>552</v>
      </c>
      <c r="L1148" s="105"/>
      <c r="N1148">
        <f t="shared" si="100"/>
        <v>1992</v>
      </c>
      <c r="O1148" t="str">
        <f t="shared" si="99"/>
        <v>Power Law</v>
      </c>
      <c r="P1148" s="28">
        <v>6.3127631270467504</v>
      </c>
    </row>
    <row r="1149" spans="1:16" ht="17">
      <c r="A1149" t="s">
        <v>443</v>
      </c>
      <c r="B1149" t="s">
        <v>643</v>
      </c>
      <c r="C1149" t="s">
        <v>418</v>
      </c>
      <c r="D1149" t="s">
        <v>553</v>
      </c>
      <c r="L1149" s="105"/>
      <c r="N1149">
        <f t="shared" si="100"/>
        <v>1993</v>
      </c>
      <c r="O1149" t="str">
        <f t="shared" si="99"/>
        <v>Power Law</v>
      </c>
      <c r="P1149" s="28">
        <v>6.0502130972319801</v>
      </c>
    </row>
    <row r="1150" spans="1:16" ht="17">
      <c r="A1150" t="s">
        <v>444</v>
      </c>
      <c r="B1150" t="s">
        <v>644</v>
      </c>
      <c r="C1150" t="s">
        <v>419</v>
      </c>
      <c r="D1150" t="s">
        <v>554</v>
      </c>
      <c r="L1150" s="105"/>
      <c r="N1150">
        <f t="shared" si="100"/>
        <v>1994</v>
      </c>
      <c r="O1150" t="str">
        <f t="shared" si="99"/>
        <v>Power Law</v>
      </c>
      <c r="P1150" s="28">
        <v>5.8330338299881097</v>
      </c>
    </row>
    <row r="1151" spans="1:16" ht="17">
      <c r="A1151" t="s">
        <v>445</v>
      </c>
      <c r="B1151" t="s">
        <v>645</v>
      </c>
      <c r="C1151" t="s">
        <v>420</v>
      </c>
      <c r="D1151" t="s">
        <v>555</v>
      </c>
      <c r="L1151" s="105"/>
      <c r="N1151">
        <f t="shared" si="100"/>
        <v>1995</v>
      </c>
      <c r="O1151" t="str">
        <f t="shared" si="99"/>
        <v>Power Law</v>
      </c>
      <c r="P1151" s="28">
        <v>5.6436100619275402</v>
      </c>
    </row>
    <row r="1152" spans="1:16" ht="17">
      <c r="A1152" t="s">
        <v>446</v>
      </c>
      <c r="B1152" t="s">
        <v>646</v>
      </c>
      <c r="C1152" t="s">
        <v>421</v>
      </c>
      <c r="D1152" t="s">
        <v>556</v>
      </c>
      <c r="L1152" s="105"/>
      <c r="N1152">
        <f t="shared" si="100"/>
        <v>1996</v>
      </c>
      <c r="O1152" t="str">
        <f t="shared" si="99"/>
        <v>Power Law</v>
      </c>
      <c r="P1152" s="28">
        <v>5.4695401041826202</v>
      </c>
    </row>
    <row r="1153" spans="1:16" ht="17">
      <c r="A1153" t="s">
        <v>447</v>
      </c>
      <c r="B1153" t="s">
        <v>647</v>
      </c>
      <c r="C1153" t="s">
        <v>422</v>
      </c>
      <c r="D1153" t="s">
        <v>557</v>
      </c>
      <c r="L1153" s="105"/>
      <c r="N1153">
        <f t="shared" si="100"/>
        <v>1997</v>
      </c>
      <c r="O1153" t="str">
        <f t="shared" si="99"/>
        <v>Power Law</v>
      </c>
      <c r="P1153" s="28">
        <v>5.3221155447566897</v>
      </c>
    </row>
    <row r="1154" spans="1:16" ht="17">
      <c r="A1154" t="s">
        <v>448</v>
      </c>
      <c r="B1154" t="s">
        <v>648</v>
      </c>
      <c r="C1154" t="s">
        <v>423</v>
      </c>
      <c r="D1154" t="s">
        <v>558</v>
      </c>
      <c r="L1154" s="105"/>
      <c r="N1154">
        <f t="shared" si="100"/>
        <v>1998</v>
      </c>
      <c r="O1154" t="str">
        <f t="shared" si="99"/>
        <v>Power Law</v>
      </c>
      <c r="P1154" s="28">
        <v>5.1825204248289003</v>
      </c>
    </row>
    <row r="1155" spans="1:16" ht="17">
      <c r="A1155" t="s">
        <v>449</v>
      </c>
      <c r="B1155" t="s">
        <v>649</v>
      </c>
      <c r="C1155" t="s">
        <v>424</v>
      </c>
      <c r="D1155" t="s">
        <v>559</v>
      </c>
      <c r="L1155" s="105"/>
      <c r="N1155">
        <f t="shared" si="100"/>
        <v>1999</v>
      </c>
      <c r="O1155" t="str">
        <f t="shared" si="99"/>
        <v>Power Law</v>
      </c>
      <c r="P1155" s="28">
        <v>5.0573917782245896</v>
      </c>
    </row>
    <row r="1156" spans="1:16" ht="17">
      <c r="A1156" t="s">
        <v>450</v>
      </c>
      <c r="B1156" t="s">
        <v>650</v>
      </c>
      <c r="C1156" t="s">
        <v>425</v>
      </c>
      <c r="D1156" t="s">
        <v>560</v>
      </c>
      <c r="L1156" s="105"/>
      <c r="N1156">
        <f t="shared" si="100"/>
        <v>2000</v>
      </c>
      <c r="O1156" t="str">
        <f t="shared" si="99"/>
        <v>Power Law</v>
      </c>
      <c r="P1156" s="28">
        <v>4.9409890153181797</v>
      </c>
    </row>
    <row r="1157" spans="1:16" ht="17">
      <c r="A1157" t="s">
        <v>451</v>
      </c>
      <c r="B1157" t="s">
        <v>651</v>
      </c>
      <c r="C1157" t="s">
        <v>426</v>
      </c>
      <c r="D1157" t="s">
        <v>561</v>
      </c>
      <c r="L1157" s="105"/>
      <c r="N1157">
        <f t="shared" si="100"/>
        <v>2001</v>
      </c>
      <c r="O1157" t="str">
        <f t="shared" si="99"/>
        <v>Power Law</v>
      </c>
      <c r="P1157" s="28">
        <v>4.8334537992098898</v>
      </c>
    </row>
    <row r="1158" spans="1:16" ht="17">
      <c r="A1158" t="s">
        <v>452</v>
      </c>
      <c r="B1158" t="s">
        <v>652</v>
      </c>
      <c r="C1158" t="s">
        <v>427</v>
      </c>
      <c r="D1158" t="s">
        <v>562</v>
      </c>
      <c r="L1158" s="105"/>
      <c r="N1158">
        <f t="shared" si="100"/>
        <v>2002</v>
      </c>
      <c r="O1158" t="str">
        <f t="shared" si="99"/>
        <v>Power Law</v>
      </c>
      <c r="P1158" s="28">
        <v>4.7391308567866703</v>
      </c>
    </row>
    <row r="1159" spans="1:16" ht="17">
      <c r="A1159" t="s">
        <v>453</v>
      </c>
      <c r="B1159" t="s">
        <v>653</v>
      </c>
      <c r="C1159" t="s">
        <v>428</v>
      </c>
      <c r="D1159" t="s">
        <v>563</v>
      </c>
      <c r="L1159" s="105"/>
      <c r="M1159" s="106"/>
      <c r="N1159">
        <f t="shared" si="100"/>
        <v>2003</v>
      </c>
      <c r="O1159" t="str">
        <f t="shared" si="99"/>
        <v>Power Law</v>
      </c>
      <c r="P1159" s="28">
        <v>4.6567557047406796</v>
      </c>
    </row>
    <row r="1160" spans="1:16" ht="17">
      <c r="A1160" t="s">
        <v>454</v>
      </c>
      <c r="B1160" t="s">
        <v>654</v>
      </c>
      <c r="C1160" t="s">
        <v>474</v>
      </c>
      <c r="D1160" t="s">
        <v>564</v>
      </c>
      <c r="L1160" s="105"/>
      <c r="M1160" s="106"/>
      <c r="N1160">
        <f t="shared" si="100"/>
        <v>2004</v>
      </c>
      <c r="O1160" t="str">
        <f t="shared" si="99"/>
        <v>Power Law</v>
      </c>
      <c r="P1160" s="28">
        <v>4.5761930226847198</v>
      </c>
    </row>
    <row r="1161" spans="1:16" ht="17">
      <c r="A1161" t="s">
        <v>455</v>
      </c>
      <c r="B1161" t="s">
        <v>655</v>
      </c>
      <c r="C1161" t="s">
        <v>475</v>
      </c>
      <c r="D1161" t="s">
        <v>565</v>
      </c>
      <c r="L1161" s="105"/>
      <c r="M1161" s="106"/>
      <c r="N1161">
        <f t="shared" si="100"/>
        <v>2005</v>
      </c>
      <c r="O1161" t="str">
        <f t="shared" si="99"/>
        <v>Power Law</v>
      </c>
      <c r="P1161" s="28">
        <v>4.5068448265450902</v>
      </c>
    </row>
    <row r="1162" spans="1:16" ht="17">
      <c r="A1162" t="s">
        <v>456</v>
      </c>
      <c r="B1162" t="s">
        <v>656</v>
      </c>
      <c r="C1162" t="s">
        <v>476</v>
      </c>
      <c r="D1162" t="s">
        <v>566</v>
      </c>
      <c r="L1162" s="105"/>
      <c r="N1162">
        <f t="shared" si="100"/>
        <v>2006</v>
      </c>
      <c r="O1162" t="str">
        <f t="shared" si="99"/>
        <v>Power Law</v>
      </c>
      <c r="P1162" s="28">
        <v>4.43950687683843</v>
      </c>
    </row>
    <row r="1163" spans="1:16" ht="17">
      <c r="A1163" t="s">
        <v>457</v>
      </c>
      <c r="B1163" t="s">
        <v>657</v>
      </c>
      <c r="C1163" t="s">
        <v>477</v>
      </c>
      <c r="D1163" t="s">
        <v>567</v>
      </c>
      <c r="L1163" s="105"/>
      <c r="N1163">
        <f t="shared" si="100"/>
        <v>2007</v>
      </c>
      <c r="O1163" t="str">
        <f t="shared" si="99"/>
        <v>Power Law</v>
      </c>
      <c r="P1163" s="28">
        <v>4.3770364544842399</v>
      </c>
    </row>
    <row r="1164" spans="1:16" ht="17">
      <c r="A1164" t="s">
        <v>458</v>
      </c>
      <c r="B1164" t="s">
        <v>658</v>
      </c>
      <c r="C1164" t="s">
        <v>478</v>
      </c>
      <c r="D1164" t="s">
        <v>568</v>
      </c>
      <c r="L1164" s="105"/>
      <c r="N1164">
        <f t="shared" si="100"/>
        <v>2008</v>
      </c>
      <c r="O1164" t="str">
        <f t="shared" si="99"/>
        <v>Power Law</v>
      </c>
      <c r="P1164" s="28">
        <v>4.3203579019219998</v>
      </c>
    </row>
    <row r="1165" spans="1:16" ht="17">
      <c r="A1165" t="s">
        <v>459</v>
      </c>
      <c r="B1165" t="s">
        <v>659</v>
      </c>
      <c r="C1165" t="s">
        <v>479</v>
      </c>
      <c r="D1165" t="s">
        <v>569</v>
      </c>
      <c r="L1165" s="105"/>
      <c r="N1165">
        <f t="shared" si="100"/>
        <v>2009</v>
      </c>
      <c r="O1165" t="str">
        <f t="shared" si="99"/>
        <v>Power Law</v>
      </c>
      <c r="P1165" s="28">
        <v>4.2699706202620904</v>
      </c>
    </row>
    <row r="1166" spans="1:16" ht="17">
      <c r="A1166" t="s">
        <v>460</v>
      </c>
      <c r="B1166" t="s">
        <v>660</v>
      </c>
      <c r="C1166" t="s">
        <v>480</v>
      </c>
      <c r="D1166" t="s">
        <v>570</v>
      </c>
      <c r="L1166" s="105"/>
      <c r="M1166" s="106"/>
      <c r="N1166">
        <f t="shared" si="100"/>
        <v>2010</v>
      </c>
      <c r="O1166" t="str">
        <f t="shared" si="99"/>
        <v>Power Law</v>
      </c>
      <c r="P1166" s="28">
        <v>4.2199272354881501</v>
      </c>
    </row>
    <row r="1167" spans="1:16" ht="17">
      <c r="A1167" t="s">
        <v>461</v>
      </c>
      <c r="B1167" t="s">
        <v>661</v>
      </c>
      <c r="C1167" t="s">
        <v>481</v>
      </c>
      <c r="D1167" t="s">
        <v>571</v>
      </c>
      <c r="L1167" s="105"/>
      <c r="M1167" s="106"/>
      <c r="N1167">
        <f t="shared" si="100"/>
        <v>2011</v>
      </c>
      <c r="O1167" t="str">
        <f t="shared" si="99"/>
        <v>Power Law</v>
      </c>
      <c r="P1167" s="28">
        <v>4.1593511352873103</v>
      </c>
    </row>
    <row r="1168" spans="1:16" ht="17">
      <c r="A1168" t="s">
        <v>462</v>
      </c>
      <c r="B1168" t="s">
        <v>662</v>
      </c>
      <c r="C1168" t="s">
        <v>482</v>
      </c>
      <c r="D1168" t="s">
        <v>572</v>
      </c>
      <c r="L1168" s="105"/>
      <c r="M1168" s="106"/>
      <c r="N1168">
        <f t="shared" si="100"/>
        <v>2012</v>
      </c>
      <c r="O1168" t="str">
        <f t="shared" si="99"/>
        <v>Power Law</v>
      </c>
      <c r="P1168" s="28">
        <v>4.1163024299438202</v>
      </c>
    </row>
    <row r="1169" spans="1:16" ht="17">
      <c r="A1169" t="s">
        <v>463</v>
      </c>
      <c r="B1169" t="s">
        <v>663</v>
      </c>
      <c r="C1169" t="s">
        <v>483</v>
      </c>
      <c r="D1169" t="s">
        <v>573</v>
      </c>
      <c r="L1169" s="105"/>
      <c r="M1169" s="106"/>
      <c r="N1169">
        <f t="shared" si="100"/>
        <v>2013</v>
      </c>
      <c r="O1169" t="str">
        <f t="shared" si="99"/>
        <v>Power Law</v>
      </c>
      <c r="P1169" s="28">
        <v>4.0800079891141401</v>
      </c>
    </row>
    <row r="1170" spans="1:16" ht="17">
      <c r="A1170" t="s">
        <v>464</v>
      </c>
      <c r="B1170" t="s">
        <v>664</v>
      </c>
      <c r="C1170" t="s">
        <v>484</v>
      </c>
      <c r="D1170" t="s">
        <v>574</v>
      </c>
      <c r="L1170" s="105"/>
      <c r="M1170" s="106"/>
      <c r="N1170">
        <f t="shared" si="100"/>
        <v>2014</v>
      </c>
      <c r="O1170" t="str">
        <f t="shared" si="99"/>
        <v>Power Law</v>
      </c>
      <c r="P1170" s="28">
        <v>4.04792475784856</v>
      </c>
    </row>
    <row r="1171" spans="1:16" ht="17">
      <c r="A1171" t="s">
        <v>465</v>
      </c>
      <c r="B1171" t="s">
        <v>665</v>
      </c>
      <c r="C1171" t="s">
        <v>485</v>
      </c>
      <c r="D1171" t="s">
        <v>575</v>
      </c>
      <c r="L1171" s="105"/>
      <c r="M1171" s="106"/>
      <c r="N1171">
        <f t="shared" si="100"/>
        <v>2015</v>
      </c>
      <c r="O1171" t="str">
        <f t="shared" si="99"/>
        <v>Power Law</v>
      </c>
      <c r="P1171" s="28">
        <v>4.01843672798437</v>
      </c>
    </row>
    <row r="1172" spans="1:16" ht="17">
      <c r="A1172" t="s">
        <v>466</v>
      </c>
      <c r="B1172" t="s">
        <v>666</v>
      </c>
      <c r="C1172" t="s">
        <v>486</v>
      </c>
      <c r="D1172" t="s">
        <v>576</v>
      </c>
      <c r="L1172" s="105"/>
      <c r="M1172" s="106"/>
      <c r="N1172">
        <f t="shared" si="100"/>
        <v>2016</v>
      </c>
      <c r="O1172" t="str">
        <f t="shared" si="99"/>
        <v>Power Law</v>
      </c>
      <c r="P1172" s="28">
        <v>3.9892265718902902</v>
      </c>
    </row>
    <row r="1173" spans="1:16" ht="17">
      <c r="A1173" t="s">
        <v>467</v>
      </c>
      <c r="B1173" t="s">
        <v>667</v>
      </c>
      <c r="C1173" t="s">
        <v>487</v>
      </c>
      <c r="D1173" t="s">
        <v>577</v>
      </c>
      <c r="L1173" s="105"/>
      <c r="M1173" s="106"/>
      <c r="N1173">
        <f t="shared" si="100"/>
        <v>2017</v>
      </c>
      <c r="O1173" t="str">
        <f t="shared" si="99"/>
        <v>Power Law</v>
      </c>
      <c r="P1173" s="28">
        <v>3.9612542688588501</v>
      </c>
    </row>
    <row r="1174" spans="1:16" ht="17">
      <c r="A1174" t="s">
        <v>468</v>
      </c>
      <c r="B1174" t="s">
        <v>668</v>
      </c>
      <c r="C1174" t="s">
        <v>488</v>
      </c>
      <c r="D1174" t="s">
        <v>578</v>
      </c>
      <c r="L1174" s="105"/>
      <c r="M1174" s="106"/>
      <c r="N1174">
        <f t="shared" si="100"/>
        <v>2018</v>
      </c>
      <c r="O1174" t="str">
        <f t="shared" si="99"/>
        <v>Power Law</v>
      </c>
      <c r="P1174" s="28">
        <v>3.93388743452683</v>
      </c>
    </row>
    <row r="1175" spans="1:16" ht="17">
      <c r="A1175" t="s">
        <v>469</v>
      </c>
      <c r="B1175" t="s">
        <v>669</v>
      </c>
      <c r="C1175" t="s">
        <v>489</v>
      </c>
      <c r="D1175" t="s">
        <v>579</v>
      </c>
      <c r="L1175" s="105"/>
      <c r="M1175" s="106"/>
      <c r="N1175">
        <f t="shared" si="100"/>
        <v>2019</v>
      </c>
      <c r="O1175" t="str">
        <f t="shared" si="99"/>
        <v>Power Law</v>
      </c>
      <c r="P1175" s="28">
        <v>3.9062738111298101</v>
      </c>
    </row>
    <row r="1176" spans="1:16" ht="17">
      <c r="A1176" t="s">
        <v>470</v>
      </c>
      <c r="B1176" t="s">
        <v>670</v>
      </c>
      <c r="C1176" t="s">
        <v>490</v>
      </c>
      <c r="D1176" t="s">
        <v>580</v>
      </c>
      <c r="L1176" s="105"/>
      <c r="M1176" s="106"/>
      <c r="N1176">
        <f t="shared" si="100"/>
        <v>2020</v>
      </c>
      <c r="O1176" t="str">
        <f t="shared" si="99"/>
        <v>Power Law</v>
      </c>
      <c r="P1176" s="28">
        <v>3.88036944513544</v>
      </c>
    </row>
    <row r="1177" spans="1:16" ht="17">
      <c r="A1177" t="s">
        <v>471</v>
      </c>
      <c r="B1177" t="s">
        <v>671</v>
      </c>
      <c r="C1177" t="s">
        <v>491</v>
      </c>
      <c r="D1177" t="s">
        <v>581</v>
      </c>
      <c r="L1177" s="105"/>
      <c r="M1177" s="106"/>
      <c r="N1177">
        <f t="shared" si="100"/>
        <v>2021</v>
      </c>
      <c r="O1177" t="str">
        <f t="shared" si="99"/>
        <v>Power Law</v>
      </c>
      <c r="P1177" s="28">
        <v>3.8601214647540898</v>
      </c>
    </row>
    <row r="1178" spans="1:16" ht="17">
      <c r="A1178" t="s">
        <v>472</v>
      </c>
      <c r="B1178" t="s">
        <v>672</v>
      </c>
      <c r="C1178" t="s">
        <v>492</v>
      </c>
      <c r="D1178" t="s">
        <v>582</v>
      </c>
      <c r="L1178" s="105"/>
      <c r="M1178" s="106"/>
      <c r="N1178">
        <f t="shared" si="100"/>
        <v>2022</v>
      </c>
      <c r="O1178" t="str">
        <f t="shared" si="99"/>
        <v>Power Law</v>
      </c>
      <c r="P1178" s="28">
        <v>3.84488060841083</v>
      </c>
    </row>
    <row r="1179" spans="1:16" ht="17">
      <c r="A1179" t="s">
        <v>473</v>
      </c>
      <c r="B1179" t="s">
        <v>673</v>
      </c>
      <c r="C1179" t="s">
        <v>493</v>
      </c>
      <c r="D1179" t="s">
        <v>583</v>
      </c>
      <c r="L1179" s="105"/>
      <c r="M1179" s="106"/>
      <c r="N1179">
        <f t="shared" si="100"/>
        <v>2023</v>
      </c>
      <c r="O1179" t="str">
        <f t="shared" si="99"/>
        <v>Power Law</v>
      </c>
      <c r="P1179" s="28">
        <v>3.83713575210203</v>
      </c>
    </row>
    <row r="1180" spans="1:16">
      <c r="L1180" s="108"/>
      <c r="P1180">
        <v>1</v>
      </c>
    </row>
    <row r="1181" spans="1:16">
      <c r="P1181">
        <v>1</v>
      </c>
    </row>
    <row r="1182" spans="1:16">
      <c r="A1182" t="s">
        <v>674</v>
      </c>
      <c r="P1182">
        <v>1</v>
      </c>
    </row>
    <row r="1183" spans="1:16" ht="17">
      <c r="A1183" t="s">
        <v>429</v>
      </c>
      <c r="B1183" t="s">
        <v>629</v>
      </c>
      <c r="C1183" t="s">
        <v>404</v>
      </c>
      <c r="D1183" t="s">
        <v>404</v>
      </c>
      <c r="L1183" s="105"/>
      <c r="M1183" s="106"/>
      <c r="N1183">
        <v>1979</v>
      </c>
      <c r="O1183" t="str">
        <f>IF(AND(L1183&lt;0,M1183&lt;0.05), "Truncated Power Law","Power Law")</f>
        <v>Power Law</v>
      </c>
      <c r="P1183">
        <v>1</v>
      </c>
    </row>
    <row r="1184" spans="1:16" ht="17">
      <c r="A1184" t="s">
        <v>430</v>
      </c>
      <c r="B1184" t="s">
        <v>630</v>
      </c>
      <c r="C1184" t="s">
        <v>405</v>
      </c>
      <c r="D1184" t="s">
        <v>405</v>
      </c>
      <c r="L1184" s="105"/>
      <c r="N1184">
        <f>N1183+1</f>
        <v>1980</v>
      </c>
      <c r="O1184" t="str">
        <f t="shared" ref="O1184:O1227" si="101">IF(AND(L1184&lt;0,M1184&lt;0.05), "Truncated Power Law","Power Law")</f>
        <v>Power Law</v>
      </c>
      <c r="P1184">
        <v>1</v>
      </c>
    </row>
    <row r="1185" spans="1:16" ht="17">
      <c r="A1185" t="s">
        <v>431</v>
      </c>
      <c r="B1185" t="s">
        <v>631</v>
      </c>
      <c r="C1185" t="s">
        <v>406</v>
      </c>
      <c r="D1185" t="s">
        <v>406</v>
      </c>
      <c r="L1185" s="105"/>
      <c r="M1185" s="106"/>
      <c r="N1185">
        <f t="shared" ref="N1185:N1227" si="102">N1184+1</f>
        <v>1981</v>
      </c>
      <c r="O1185" t="str">
        <f t="shared" si="101"/>
        <v>Power Law</v>
      </c>
      <c r="P1185">
        <v>1</v>
      </c>
    </row>
    <row r="1186" spans="1:16" ht="17">
      <c r="A1186" t="s">
        <v>432</v>
      </c>
      <c r="B1186" t="s">
        <v>632</v>
      </c>
      <c r="C1186" t="s">
        <v>407</v>
      </c>
      <c r="D1186" t="s">
        <v>407</v>
      </c>
      <c r="L1186" s="105"/>
      <c r="N1186">
        <f t="shared" si="102"/>
        <v>1982</v>
      </c>
      <c r="O1186" t="str">
        <f t="shared" si="101"/>
        <v>Power Law</v>
      </c>
      <c r="P1186">
        <v>1</v>
      </c>
    </row>
    <row r="1187" spans="1:16" ht="17">
      <c r="A1187" t="s">
        <v>433</v>
      </c>
      <c r="B1187" t="s">
        <v>733</v>
      </c>
      <c r="C1187" t="s">
        <v>408</v>
      </c>
      <c r="D1187" t="s">
        <v>408</v>
      </c>
      <c r="L1187" s="105"/>
      <c r="M1187" s="106"/>
      <c r="N1187">
        <f t="shared" si="102"/>
        <v>1983</v>
      </c>
      <c r="O1187" t="str">
        <f t="shared" si="101"/>
        <v>Power Law</v>
      </c>
      <c r="P1187">
        <v>1</v>
      </c>
    </row>
    <row r="1188" spans="1:16" ht="17">
      <c r="A1188" t="s">
        <v>434</v>
      </c>
      <c r="B1188" t="s">
        <v>634</v>
      </c>
      <c r="C1188" t="s">
        <v>409</v>
      </c>
      <c r="D1188" t="s">
        <v>409</v>
      </c>
      <c r="L1188" s="105"/>
      <c r="N1188">
        <f t="shared" si="102"/>
        <v>1984</v>
      </c>
      <c r="O1188" t="str">
        <f t="shared" si="101"/>
        <v>Power Law</v>
      </c>
      <c r="P1188">
        <v>1</v>
      </c>
    </row>
    <row r="1189" spans="1:16" ht="17">
      <c r="A1189" t="s">
        <v>435</v>
      </c>
      <c r="B1189" t="s">
        <v>635</v>
      </c>
      <c r="C1189" t="s">
        <v>410</v>
      </c>
      <c r="D1189" t="s">
        <v>410</v>
      </c>
      <c r="L1189" s="105"/>
      <c r="N1189">
        <f t="shared" si="102"/>
        <v>1985</v>
      </c>
      <c r="O1189" t="str">
        <f t="shared" si="101"/>
        <v>Power Law</v>
      </c>
      <c r="P1189">
        <v>1</v>
      </c>
    </row>
    <row r="1190" spans="1:16" ht="17">
      <c r="A1190" t="s">
        <v>436</v>
      </c>
      <c r="B1190" t="s">
        <v>636</v>
      </c>
      <c r="C1190" t="s">
        <v>411</v>
      </c>
      <c r="D1190" t="s">
        <v>411</v>
      </c>
      <c r="L1190" s="105"/>
      <c r="M1190" s="106"/>
      <c r="N1190">
        <f t="shared" si="102"/>
        <v>1986</v>
      </c>
      <c r="O1190" t="str">
        <f t="shared" si="101"/>
        <v>Power Law</v>
      </c>
      <c r="P1190">
        <v>1</v>
      </c>
    </row>
    <row r="1191" spans="1:16" ht="17">
      <c r="A1191" t="s">
        <v>437</v>
      </c>
      <c r="B1191" t="s">
        <v>637</v>
      </c>
      <c r="C1191" t="s">
        <v>412</v>
      </c>
      <c r="D1191" t="s">
        <v>412</v>
      </c>
      <c r="L1191" s="105"/>
      <c r="M1191" s="106"/>
      <c r="N1191">
        <f t="shared" si="102"/>
        <v>1987</v>
      </c>
      <c r="O1191" t="str">
        <f t="shared" si="101"/>
        <v>Power Law</v>
      </c>
      <c r="P1191">
        <v>1</v>
      </c>
    </row>
    <row r="1192" spans="1:16" ht="17">
      <c r="A1192" t="s">
        <v>438</v>
      </c>
      <c r="B1192" t="s">
        <v>638</v>
      </c>
      <c r="C1192" t="s">
        <v>413</v>
      </c>
      <c r="D1192" t="s">
        <v>413</v>
      </c>
      <c r="L1192" s="105"/>
      <c r="M1192" s="106"/>
      <c r="N1192">
        <f t="shared" si="102"/>
        <v>1988</v>
      </c>
      <c r="O1192" t="str">
        <f t="shared" si="101"/>
        <v>Power Law</v>
      </c>
      <c r="P1192">
        <v>1</v>
      </c>
    </row>
    <row r="1193" spans="1:16" ht="17">
      <c r="A1193" t="s">
        <v>439</v>
      </c>
      <c r="B1193" t="s">
        <v>639</v>
      </c>
      <c r="C1193" t="s">
        <v>414</v>
      </c>
      <c r="D1193" t="s">
        <v>414</v>
      </c>
      <c r="L1193" s="105"/>
      <c r="M1193" s="106"/>
      <c r="N1193">
        <f t="shared" si="102"/>
        <v>1989</v>
      </c>
      <c r="O1193" t="str">
        <f t="shared" si="101"/>
        <v>Power Law</v>
      </c>
      <c r="P1193">
        <v>1</v>
      </c>
    </row>
    <row r="1194" spans="1:16" ht="17">
      <c r="A1194" t="s">
        <v>440</v>
      </c>
      <c r="B1194" t="s">
        <v>640</v>
      </c>
      <c r="C1194" t="s">
        <v>415</v>
      </c>
      <c r="D1194" t="s">
        <v>415</v>
      </c>
      <c r="L1194" s="105"/>
      <c r="M1194" s="106"/>
      <c r="N1194">
        <f t="shared" si="102"/>
        <v>1990</v>
      </c>
      <c r="O1194" t="str">
        <f t="shared" si="101"/>
        <v>Power Law</v>
      </c>
      <c r="P1194">
        <v>1</v>
      </c>
    </row>
    <row r="1195" spans="1:16" ht="17">
      <c r="A1195" t="s">
        <v>441</v>
      </c>
      <c r="B1195" t="s">
        <v>641</v>
      </c>
      <c r="C1195" t="s">
        <v>416</v>
      </c>
      <c r="D1195" t="s">
        <v>416</v>
      </c>
      <c r="L1195" s="105"/>
      <c r="M1195" s="106"/>
      <c r="N1195">
        <f t="shared" si="102"/>
        <v>1991</v>
      </c>
      <c r="O1195" t="str">
        <f t="shared" si="101"/>
        <v>Power Law</v>
      </c>
      <c r="P1195">
        <v>1</v>
      </c>
    </row>
    <row r="1196" spans="1:16" ht="17">
      <c r="A1196" t="s">
        <v>442</v>
      </c>
      <c r="B1196" t="s">
        <v>642</v>
      </c>
      <c r="C1196" t="s">
        <v>417</v>
      </c>
      <c r="D1196" t="s">
        <v>417</v>
      </c>
      <c r="L1196" s="105"/>
      <c r="M1196" s="106"/>
      <c r="N1196">
        <f t="shared" si="102"/>
        <v>1992</v>
      </c>
      <c r="O1196" t="str">
        <f t="shared" si="101"/>
        <v>Power Law</v>
      </c>
      <c r="P1196">
        <v>1</v>
      </c>
    </row>
    <row r="1197" spans="1:16" ht="17">
      <c r="A1197" t="s">
        <v>443</v>
      </c>
      <c r="B1197" t="s">
        <v>643</v>
      </c>
      <c r="C1197" t="s">
        <v>418</v>
      </c>
      <c r="D1197" t="s">
        <v>418</v>
      </c>
      <c r="L1197" s="105"/>
      <c r="M1197" s="106"/>
      <c r="N1197">
        <f t="shared" si="102"/>
        <v>1993</v>
      </c>
      <c r="O1197" t="str">
        <f t="shared" si="101"/>
        <v>Power Law</v>
      </c>
      <c r="P1197">
        <v>1</v>
      </c>
    </row>
    <row r="1198" spans="1:16" ht="17">
      <c r="A1198" t="s">
        <v>444</v>
      </c>
      <c r="B1198" t="s">
        <v>644</v>
      </c>
      <c r="C1198" t="s">
        <v>419</v>
      </c>
      <c r="D1198" t="s">
        <v>419</v>
      </c>
      <c r="L1198" s="105"/>
      <c r="M1198" s="106"/>
      <c r="N1198">
        <f t="shared" si="102"/>
        <v>1994</v>
      </c>
      <c r="O1198" t="str">
        <f t="shared" si="101"/>
        <v>Power Law</v>
      </c>
      <c r="P1198">
        <v>1</v>
      </c>
    </row>
    <row r="1199" spans="1:16" ht="17">
      <c r="A1199" t="s">
        <v>445</v>
      </c>
      <c r="B1199" t="s">
        <v>645</v>
      </c>
      <c r="C1199" t="s">
        <v>420</v>
      </c>
      <c r="D1199" t="s">
        <v>420</v>
      </c>
      <c r="L1199" s="105"/>
      <c r="M1199" s="106"/>
      <c r="N1199">
        <f t="shared" si="102"/>
        <v>1995</v>
      </c>
      <c r="O1199" t="str">
        <f t="shared" si="101"/>
        <v>Power Law</v>
      </c>
      <c r="P1199">
        <v>1</v>
      </c>
    </row>
    <row r="1200" spans="1:16" ht="17">
      <c r="A1200" t="s">
        <v>446</v>
      </c>
      <c r="B1200" t="s">
        <v>646</v>
      </c>
      <c r="C1200" t="s">
        <v>421</v>
      </c>
      <c r="D1200" t="s">
        <v>421</v>
      </c>
      <c r="L1200" s="105"/>
      <c r="M1200" s="106"/>
      <c r="N1200">
        <f t="shared" si="102"/>
        <v>1996</v>
      </c>
      <c r="O1200" t="str">
        <f t="shared" si="101"/>
        <v>Power Law</v>
      </c>
      <c r="P1200">
        <v>1</v>
      </c>
    </row>
    <row r="1201" spans="1:16" ht="17">
      <c r="A1201" t="s">
        <v>447</v>
      </c>
      <c r="B1201" t="s">
        <v>647</v>
      </c>
      <c r="C1201" t="s">
        <v>422</v>
      </c>
      <c r="D1201" t="s">
        <v>422</v>
      </c>
      <c r="L1201" s="105"/>
      <c r="M1201" s="106"/>
      <c r="N1201">
        <f t="shared" si="102"/>
        <v>1997</v>
      </c>
      <c r="O1201" t="str">
        <f t="shared" si="101"/>
        <v>Power Law</v>
      </c>
      <c r="P1201">
        <v>1</v>
      </c>
    </row>
    <row r="1202" spans="1:16" ht="17">
      <c r="A1202" t="s">
        <v>448</v>
      </c>
      <c r="B1202" t="s">
        <v>648</v>
      </c>
      <c r="C1202" t="s">
        <v>423</v>
      </c>
      <c r="D1202" t="s">
        <v>423</v>
      </c>
      <c r="L1202" s="105"/>
      <c r="M1202" s="106"/>
      <c r="N1202">
        <f t="shared" si="102"/>
        <v>1998</v>
      </c>
      <c r="O1202" t="str">
        <f t="shared" si="101"/>
        <v>Power Law</v>
      </c>
      <c r="P1202">
        <v>1</v>
      </c>
    </row>
    <row r="1203" spans="1:16" ht="17">
      <c r="A1203" t="s">
        <v>449</v>
      </c>
      <c r="B1203" t="s">
        <v>649</v>
      </c>
      <c r="C1203" t="s">
        <v>424</v>
      </c>
      <c r="D1203" t="s">
        <v>424</v>
      </c>
      <c r="L1203" s="105"/>
      <c r="M1203" s="106"/>
      <c r="N1203">
        <f t="shared" si="102"/>
        <v>1999</v>
      </c>
      <c r="O1203" t="str">
        <f t="shared" si="101"/>
        <v>Power Law</v>
      </c>
      <c r="P1203">
        <v>1</v>
      </c>
    </row>
    <row r="1204" spans="1:16" ht="17">
      <c r="A1204" t="s">
        <v>450</v>
      </c>
      <c r="B1204" t="s">
        <v>650</v>
      </c>
      <c r="C1204" t="s">
        <v>425</v>
      </c>
      <c r="D1204" t="s">
        <v>425</v>
      </c>
      <c r="L1204" s="105"/>
      <c r="M1204" s="106"/>
      <c r="N1204">
        <f t="shared" si="102"/>
        <v>2000</v>
      </c>
      <c r="O1204" t="str">
        <f t="shared" si="101"/>
        <v>Power Law</v>
      </c>
      <c r="P1204">
        <v>1</v>
      </c>
    </row>
    <row r="1205" spans="1:16" ht="17">
      <c r="A1205" t="s">
        <v>451</v>
      </c>
      <c r="B1205" t="s">
        <v>651</v>
      </c>
      <c r="C1205" t="s">
        <v>426</v>
      </c>
      <c r="D1205" t="s">
        <v>426</v>
      </c>
      <c r="L1205" s="105"/>
      <c r="M1205" s="106"/>
      <c r="N1205">
        <f t="shared" si="102"/>
        <v>2001</v>
      </c>
      <c r="O1205" t="str">
        <f t="shared" si="101"/>
        <v>Power Law</v>
      </c>
      <c r="P1205">
        <v>1</v>
      </c>
    </row>
    <row r="1206" spans="1:16" ht="17">
      <c r="A1206" t="s">
        <v>452</v>
      </c>
      <c r="B1206" t="s">
        <v>652</v>
      </c>
      <c r="C1206" t="s">
        <v>427</v>
      </c>
      <c r="D1206" t="s">
        <v>427</v>
      </c>
      <c r="L1206" s="105"/>
      <c r="M1206" s="106"/>
      <c r="N1206">
        <f t="shared" si="102"/>
        <v>2002</v>
      </c>
      <c r="O1206" t="str">
        <f t="shared" si="101"/>
        <v>Power Law</v>
      </c>
      <c r="P1206">
        <v>1</v>
      </c>
    </row>
    <row r="1207" spans="1:16" ht="17">
      <c r="A1207" t="s">
        <v>453</v>
      </c>
      <c r="B1207" t="s">
        <v>653</v>
      </c>
      <c r="C1207" t="s">
        <v>428</v>
      </c>
      <c r="D1207" t="s">
        <v>428</v>
      </c>
      <c r="L1207" s="105"/>
      <c r="M1207" s="106"/>
      <c r="N1207">
        <f t="shared" si="102"/>
        <v>2003</v>
      </c>
      <c r="O1207" t="str">
        <f t="shared" si="101"/>
        <v>Power Law</v>
      </c>
      <c r="P1207">
        <v>1</v>
      </c>
    </row>
    <row r="1208" spans="1:16" ht="17">
      <c r="A1208" t="s">
        <v>454</v>
      </c>
      <c r="B1208" t="s">
        <v>654</v>
      </c>
      <c r="C1208" t="s">
        <v>474</v>
      </c>
      <c r="D1208" t="s">
        <v>474</v>
      </c>
      <c r="L1208" s="105"/>
      <c r="M1208" s="106"/>
      <c r="N1208">
        <f t="shared" si="102"/>
        <v>2004</v>
      </c>
      <c r="O1208" t="str">
        <f t="shared" si="101"/>
        <v>Power Law</v>
      </c>
      <c r="P1208">
        <v>1</v>
      </c>
    </row>
    <row r="1209" spans="1:16" ht="17">
      <c r="A1209" t="s">
        <v>455</v>
      </c>
      <c r="B1209" t="s">
        <v>655</v>
      </c>
      <c r="C1209" t="s">
        <v>475</v>
      </c>
      <c r="D1209" t="s">
        <v>475</v>
      </c>
      <c r="L1209" s="105"/>
      <c r="M1209" s="106"/>
      <c r="N1209">
        <f t="shared" si="102"/>
        <v>2005</v>
      </c>
      <c r="O1209" t="str">
        <f t="shared" si="101"/>
        <v>Power Law</v>
      </c>
      <c r="P1209">
        <v>1</v>
      </c>
    </row>
    <row r="1210" spans="1:16" ht="17">
      <c r="A1210" t="s">
        <v>456</v>
      </c>
      <c r="B1210" t="s">
        <v>656</v>
      </c>
      <c r="C1210" t="s">
        <v>476</v>
      </c>
      <c r="D1210" t="s">
        <v>476</v>
      </c>
      <c r="L1210" s="105"/>
      <c r="M1210" s="106"/>
      <c r="N1210">
        <f t="shared" si="102"/>
        <v>2006</v>
      </c>
      <c r="O1210" t="str">
        <f t="shared" si="101"/>
        <v>Power Law</v>
      </c>
      <c r="P1210">
        <v>1</v>
      </c>
    </row>
    <row r="1211" spans="1:16" ht="17">
      <c r="A1211" t="s">
        <v>457</v>
      </c>
      <c r="B1211" t="s">
        <v>657</v>
      </c>
      <c r="C1211" t="s">
        <v>477</v>
      </c>
      <c r="D1211" t="s">
        <v>477</v>
      </c>
      <c r="L1211" s="105"/>
      <c r="M1211" s="106"/>
      <c r="N1211">
        <f t="shared" si="102"/>
        <v>2007</v>
      </c>
      <c r="O1211" t="str">
        <f t="shared" si="101"/>
        <v>Power Law</v>
      </c>
      <c r="P1211">
        <v>1</v>
      </c>
    </row>
    <row r="1212" spans="1:16" ht="17">
      <c r="A1212" t="s">
        <v>458</v>
      </c>
      <c r="B1212" t="s">
        <v>658</v>
      </c>
      <c r="C1212" t="s">
        <v>478</v>
      </c>
      <c r="D1212" t="s">
        <v>478</v>
      </c>
      <c r="L1212" s="105"/>
      <c r="N1212">
        <f t="shared" si="102"/>
        <v>2008</v>
      </c>
      <c r="O1212" t="str">
        <f t="shared" si="101"/>
        <v>Power Law</v>
      </c>
      <c r="P1212">
        <v>1</v>
      </c>
    </row>
    <row r="1213" spans="1:16" ht="17">
      <c r="A1213" t="s">
        <v>459</v>
      </c>
      <c r="B1213" t="s">
        <v>659</v>
      </c>
      <c r="C1213" t="s">
        <v>479</v>
      </c>
      <c r="D1213" t="s">
        <v>479</v>
      </c>
      <c r="L1213" s="105"/>
      <c r="M1213" s="106"/>
      <c r="N1213">
        <f t="shared" si="102"/>
        <v>2009</v>
      </c>
      <c r="O1213" t="str">
        <f t="shared" si="101"/>
        <v>Power Law</v>
      </c>
      <c r="P1213">
        <v>1</v>
      </c>
    </row>
    <row r="1214" spans="1:16" ht="17">
      <c r="A1214" t="s">
        <v>460</v>
      </c>
      <c r="B1214" t="s">
        <v>660</v>
      </c>
      <c r="C1214" t="s">
        <v>480</v>
      </c>
      <c r="D1214" t="s">
        <v>480</v>
      </c>
      <c r="L1214" s="105"/>
      <c r="N1214">
        <f t="shared" si="102"/>
        <v>2010</v>
      </c>
      <c r="O1214" t="str">
        <f t="shared" si="101"/>
        <v>Power Law</v>
      </c>
      <c r="P1214">
        <v>1</v>
      </c>
    </row>
    <row r="1215" spans="1:16" ht="17">
      <c r="A1215" t="s">
        <v>461</v>
      </c>
      <c r="B1215" t="s">
        <v>661</v>
      </c>
      <c r="C1215" t="s">
        <v>481</v>
      </c>
      <c r="D1215" t="s">
        <v>481</v>
      </c>
      <c r="L1215" s="105"/>
      <c r="N1215">
        <f t="shared" si="102"/>
        <v>2011</v>
      </c>
      <c r="O1215" t="str">
        <f t="shared" si="101"/>
        <v>Power Law</v>
      </c>
      <c r="P1215">
        <v>1</v>
      </c>
    </row>
    <row r="1216" spans="1:16" ht="17">
      <c r="A1216" t="s">
        <v>462</v>
      </c>
      <c r="B1216" t="s">
        <v>662</v>
      </c>
      <c r="C1216" t="s">
        <v>482</v>
      </c>
      <c r="D1216" t="s">
        <v>482</v>
      </c>
      <c r="L1216" s="105"/>
      <c r="M1216" s="106"/>
      <c r="N1216">
        <f t="shared" si="102"/>
        <v>2012</v>
      </c>
      <c r="O1216" t="str">
        <f t="shared" si="101"/>
        <v>Power Law</v>
      </c>
      <c r="P1216">
        <v>1</v>
      </c>
    </row>
    <row r="1217" spans="1:16" ht="17">
      <c r="A1217" t="s">
        <v>463</v>
      </c>
      <c r="B1217" t="s">
        <v>663</v>
      </c>
      <c r="C1217" t="s">
        <v>483</v>
      </c>
      <c r="D1217" t="s">
        <v>483</v>
      </c>
      <c r="L1217" s="105"/>
      <c r="M1217" s="106"/>
      <c r="N1217">
        <f t="shared" si="102"/>
        <v>2013</v>
      </c>
      <c r="O1217" t="str">
        <f t="shared" si="101"/>
        <v>Power Law</v>
      </c>
      <c r="P1217">
        <v>1</v>
      </c>
    </row>
    <row r="1218" spans="1:16" ht="17">
      <c r="A1218" t="s">
        <v>464</v>
      </c>
      <c r="B1218" t="s">
        <v>664</v>
      </c>
      <c r="C1218" t="s">
        <v>484</v>
      </c>
      <c r="D1218" t="s">
        <v>484</v>
      </c>
      <c r="L1218" s="105"/>
      <c r="M1218" s="106"/>
      <c r="N1218">
        <f t="shared" si="102"/>
        <v>2014</v>
      </c>
      <c r="O1218" t="str">
        <f t="shared" si="101"/>
        <v>Power Law</v>
      </c>
      <c r="P1218">
        <v>1</v>
      </c>
    </row>
    <row r="1219" spans="1:16" ht="17">
      <c r="A1219" t="s">
        <v>465</v>
      </c>
      <c r="B1219" t="s">
        <v>665</v>
      </c>
      <c r="C1219" t="s">
        <v>485</v>
      </c>
      <c r="D1219" t="s">
        <v>485</v>
      </c>
      <c r="L1219" s="105"/>
      <c r="M1219" s="106"/>
      <c r="N1219">
        <f t="shared" si="102"/>
        <v>2015</v>
      </c>
      <c r="O1219" t="str">
        <f t="shared" si="101"/>
        <v>Power Law</v>
      </c>
      <c r="P1219">
        <v>1</v>
      </c>
    </row>
    <row r="1220" spans="1:16" ht="17">
      <c r="A1220" t="s">
        <v>466</v>
      </c>
      <c r="B1220" t="s">
        <v>666</v>
      </c>
      <c r="C1220" t="s">
        <v>486</v>
      </c>
      <c r="D1220" t="s">
        <v>486</v>
      </c>
      <c r="L1220" s="105"/>
      <c r="M1220" s="106"/>
      <c r="N1220">
        <f t="shared" si="102"/>
        <v>2016</v>
      </c>
      <c r="O1220" t="str">
        <f t="shared" si="101"/>
        <v>Power Law</v>
      </c>
      <c r="P1220">
        <v>1</v>
      </c>
    </row>
    <row r="1221" spans="1:16" ht="17">
      <c r="A1221" t="s">
        <v>467</v>
      </c>
      <c r="B1221" t="s">
        <v>667</v>
      </c>
      <c r="C1221" t="s">
        <v>487</v>
      </c>
      <c r="D1221" t="s">
        <v>487</v>
      </c>
      <c r="L1221" s="105"/>
      <c r="M1221" s="106"/>
      <c r="N1221">
        <f t="shared" si="102"/>
        <v>2017</v>
      </c>
      <c r="O1221" t="str">
        <f t="shared" si="101"/>
        <v>Power Law</v>
      </c>
      <c r="P1221">
        <v>1</v>
      </c>
    </row>
    <row r="1222" spans="1:16" ht="17">
      <c r="A1222" t="s">
        <v>468</v>
      </c>
      <c r="B1222" t="s">
        <v>668</v>
      </c>
      <c r="C1222" t="s">
        <v>488</v>
      </c>
      <c r="D1222" t="s">
        <v>488</v>
      </c>
      <c r="L1222" s="105"/>
      <c r="M1222" s="106"/>
      <c r="N1222">
        <f t="shared" si="102"/>
        <v>2018</v>
      </c>
      <c r="O1222" t="str">
        <f t="shared" si="101"/>
        <v>Power Law</v>
      </c>
      <c r="P1222">
        <v>1</v>
      </c>
    </row>
    <row r="1223" spans="1:16" ht="17">
      <c r="A1223" t="s">
        <v>469</v>
      </c>
      <c r="B1223" t="s">
        <v>669</v>
      </c>
      <c r="C1223" t="s">
        <v>489</v>
      </c>
      <c r="D1223" t="s">
        <v>489</v>
      </c>
      <c r="L1223" s="105"/>
      <c r="M1223" s="106"/>
      <c r="N1223">
        <f t="shared" si="102"/>
        <v>2019</v>
      </c>
      <c r="O1223" t="str">
        <f t="shared" si="101"/>
        <v>Power Law</v>
      </c>
      <c r="P1223">
        <v>1</v>
      </c>
    </row>
    <row r="1224" spans="1:16" ht="17">
      <c r="A1224" t="s">
        <v>470</v>
      </c>
      <c r="B1224" t="s">
        <v>670</v>
      </c>
      <c r="C1224" t="s">
        <v>490</v>
      </c>
      <c r="D1224" t="s">
        <v>490</v>
      </c>
      <c r="L1224" s="105"/>
      <c r="M1224" s="106"/>
      <c r="N1224">
        <f t="shared" si="102"/>
        <v>2020</v>
      </c>
      <c r="O1224" t="str">
        <f t="shared" si="101"/>
        <v>Power Law</v>
      </c>
      <c r="P1224">
        <v>1</v>
      </c>
    </row>
    <row r="1225" spans="1:16" ht="17">
      <c r="A1225" t="s">
        <v>471</v>
      </c>
      <c r="B1225" t="s">
        <v>671</v>
      </c>
      <c r="C1225" t="s">
        <v>491</v>
      </c>
      <c r="D1225" t="s">
        <v>491</v>
      </c>
      <c r="L1225" s="105"/>
      <c r="M1225" s="106"/>
      <c r="N1225">
        <f t="shared" si="102"/>
        <v>2021</v>
      </c>
      <c r="O1225" t="str">
        <f t="shared" si="101"/>
        <v>Power Law</v>
      </c>
    </row>
    <row r="1226" spans="1:16" ht="17">
      <c r="A1226" t="s">
        <v>472</v>
      </c>
      <c r="B1226" t="s">
        <v>672</v>
      </c>
      <c r="C1226" t="s">
        <v>492</v>
      </c>
      <c r="D1226" t="s">
        <v>492</v>
      </c>
      <c r="L1226" s="105"/>
      <c r="M1226" s="106"/>
      <c r="N1226">
        <f t="shared" si="102"/>
        <v>2022</v>
      </c>
      <c r="O1226" t="str">
        <f t="shared" si="101"/>
        <v>Power Law</v>
      </c>
    </row>
    <row r="1227" spans="1:16" ht="17">
      <c r="A1227" t="s">
        <v>473</v>
      </c>
      <c r="B1227" t="s">
        <v>673</v>
      </c>
      <c r="C1227" t="s">
        <v>493</v>
      </c>
      <c r="D1227" t="s">
        <v>493</v>
      </c>
      <c r="L1227" s="105"/>
      <c r="M1227" s="106"/>
      <c r="N1227">
        <f t="shared" si="102"/>
        <v>2023</v>
      </c>
      <c r="O1227" t="str">
        <f t="shared" si="101"/>
        <v>Power Law</v>
      </c>
    </row>
    <row r="1236" spans="1:18">
      <c r="R1236" s="116"/>
    </row>
    <row r="1237" spans="1:18">
      <c r="P1237" t="s">
        <v>750</v>
      </c>
      <c r="R1237" s="116"/>
    </row>
    <row r="1238" spans="1:18">
      <c r="A1238" t="s">
        <v>893</v>
      </c>
      <c r="P1238" t="s">
        <v>751</v>
      </c>
      <c r="R1238" s="116"/>
    </row>
    <row r="1239" spans="1:18">
      <c r="A1239" t="s">
        <v>751</v>
      </c>
      <c r="P1239" t="s">
        <v>674</v>
      </c>
      <c r="R1239" s="116"/>
    </row>
    <row r="1240" spans="1:18">
      <c r="A1240" t="s">
        <v>674</v>
      </c>
      <c r="P1240" t="s">
        <v>761</v>
      </c>
      <c r="R1240" s="116"/>
    </row>
    <row r="1241" spans="1:18" ht="17">
      <c r="A1241" t="s">
        <v>429</v>
      </c>
      <c r="B1241" t="s">
        <v>629</v>
      </c>
      <c r="C1241" t="s">
        <v>404</v>
      </c>
      <c r="D1241" t="s">
        <v>539</v>
      </c>
      <c r="L1241" s="107"/>
      <c r="N1241">
        <v>1979</v>
      </c>
      <c r="O1241" t="str">
        <f>IF(AND(L1241&lt;0,M1241&lt;0.05), "Log normal","Power Law")</f>
        <v>Power Law</v>
      </c>
      <c r="P1241">
        <v>194.03657553374899</v>
      </c>
      <c r="R1241" s="117"/>
    </row>
    <row r="1242" spans="1:18" ht="17">
      <c r="A1242" t="s">
        <v>430</v>
      </c>
      <c r="B1242" t="s">
        <v>630</v>
      </c>
      <c r="C1242" t="s">
        <v>405</v>
      </c>
      <c r="D1242" t="s">
        <v>540</v>
      </c>
      <c r="L1242" s="107"/>
      <c r="N1242">
        <f>N1241+1</f>
        <v>1980</v>
      </c>
      <c r="O1242" t="str">
        <f t="shared" ref="O1242:O1285" si="103">IF(AND(L1242&lt;0,M1242&lt;0.05), "Log normal","Power Law")</f>
        <v>Power Law</v>
      </c>
      <c r="P1242">
        <v>59.8661565600028</v>
      </c>
      <c r="R1242" s="117"/>
    </row>
    <row r="1243" spans="1:18" ht="17">
      <c r="A1243" t="s">
        <v>431</v>
      </c>
      <c r="B1243" t="s">
        <v>631</v>
      </c>
      <c r="C1243" t="s">
        <v>406</v>
      </c>
      <c r="D1243" t="s">
        <v>541</v>
      </c>
      <c r="L1243" s="107"/>
      <c r="M1243" s="106"/>
      <c r="N1243">
        <f t="shared" ref="N1243:N1285" si="104">N1242+1</f>
        <v>1981</v>
      </c>
      <c r="O1243" t="str">
        <f t="shared" si="103"/>
        <v>Power Law</v>
      </c>
      <c r="P1243">
        <v>31.561938154586901</v>
      </c>
      <c r="R1243" s="117"/>
    </row>
    <row r="1244" spans="1:18" ht="17">
      <c r="A1244" t="s">
        <v>432</v>
      </c>
      <c r="B1244" t="s">
        <v>632</v>
      </c>
      <c r="C1244" t="s">
        <v>407</v>
      </c>
      <c r="D1244" t="s">
        <v>542</v>
      </c>
      <c r="L1244" s="107"/>
      <c r="M1244" s="106"/>
      <c r="N1244">
        <f t="shared" si="104"/>
        <v>1982</v>
      </c>
      <c r="O1244" t="str">
        <f t="shared" si="103"/>
        <v>Power Law</v>
      </c>
      <c r="P1244">
        <v>21.7094135789422</v>
      </c>
      <c r="R1244" s="117"/>
    </row>
    <row r="1245" spans="1:18" ht="17">
      <c r="A1245" t="s">
        <v>433</v>
      </c>
      <c r="B1245" t="s">
        <v>633</v>
      </c>
      <c r="C1245" t="s">
        <v>408</v>
      </c>
      <c r="D1245" t="s">
        <v>543</v>
      </c>
      <c r="L1245" s="107"/>
      <c r="M1245" s="106"/>
      <c r="N1245">
        <f t="shared" si="104"/>
        <v>1983</v>
      </c>
      <c r="O1245" t="str">
        <f t="shared" si="103"/>
        <v>Power Law</v>
      </c>
      <c r="P1245">
        <v>16.644674495681201</v>
      </c>
      <c r="R1245" s="117"/>
    </row>
    <row r="1246" spans="1:18" ht="17">
      <c r="A1246" t="s">
        <v>434</v>
      </c>
      <c r="B1246" t="s">
        <v>634</v>
      </c>
      <c r="C1246" t="s">
        <v>409</v>
      </c>
      <c r="D1246" t="s">
        <v>544</v>
      </c>
      <c r="L1246" s="107"/>
      <c r="N1246">
        <f t="shared" si="104"/>
        <v>1984</v>
      </c>
      <c r="O1246" t="str">
        <f t="shared" si="103"/>
        <v>Power Law</v>
      </c>
      <c r="P1246">
        <v>7.6763117438724402</v>
      </c>
      <c r="R1246" s="117"/>
    </row>
    <row r="1247" spans="1:18" ht="17">
      <c r="A1247" t="s">
        <v>435</v>
      </c>
      <c r="B1247" t="s">
        <v>635</v>
      </c>
      <c r="C1247" t="s">
        <v>410</v>
      </c>
      <c r="D1247" t="s">
        <v>545</v>
      </c>
      <c r="L1247" s="107"/>
      <c r="N1247">
        <f t="shared" si="104"/>
        <v>1985</v>
      </c>
      <c r="O1247" t="str">
        <f t="shared" si="103"/>
        <v>Power Law</v>
      </c>
      <c r="P1247">
        <v>7.0904287385616502</v>
      </c>
      <c r="R1247" s="117"/>
    </row>
    <row r="1248" spans="1:18" ht="17">
      <c r="A1248" t="s">
        <v>436</v>
      </c>
      <c r="B1248" t="s">
        <v>636</v>
      </c>
      <c r="C1248" t="s">
        <v>411</v>
      </c>
      <c r="D1248" t="s">
        <v>546</v>
      </c>
      <c r="L1248" s="107"/>
      <c r="M1248" s="106"/>
      <c r="N1248">
        <f t="shared" si="104"/>
        <v>1986</v>
      </c>
      <c r="O1248" t="str">
        <f t="shared" si="103"/>
        <v>Power Law</v>
      </c>
      <c r="P1248">
        <v>6.9557014372359101</v>
      </c>
      <c r="R1248" s="117"/>
    </row>
    <row r="1249" spans="1:18" ht="17">
      <c r="A1249" t="s">
        <v>437</v>
      </c>
      <c r="B1249" t="s">
        <v>637</v>
      </c>
      <c r="C1249" t="s">
        <v>412</v>
      </c>
      <c r="D1249" t="s">
        <v>547</v>
      </c>
      <c r="L1249" s="107"/>
      <c r="M1249" s="106"/>
      <c r="N1249">
        <f t="shared" si="104"/>
        <v>1987</v>
      </c>
      <c r="O1249" t="str">
        <f t="shared" si="103"/>
        <v>Power Law</v>
      </c>
      <c r="P1249">
        <v>6.4416631819130403</v>
      </c>
      <c r="R1249" s="117"/>
    </row>
    <row r="1250" spans="1:18" ht="17">
      <c r="A1250" t="s">
        <v>438</v>
      </c>
      <c r="B1250" t="s">
        <v>638</v>
      </c>
      <c r="C1250" t="s">
        <v>413</v>
      </c>
      <c r="D1250" t="s">
        <v>548</v>
      </c>
      <c r="L1250" s="107"/>
      <c r="M1250" s="106"/>
      <c r="N1250">
        <f t="shared" si="104"/>
        <v>1988</v>
      </c>
      <c r="O1250" t="str">
        <f t="shared" si="103"/>
        <v>Power Law</v>
      </c>
      <c r="P1250">
        <v>6.7573710632622301</v>
      </c>
      <c r="R1250" s="117"/>
    </row>
    <row r="1251" spans="1:18" ht="17">
      <c r="A1251" t="s">
        <v>439</v>
      </c>
      <c r="B1251" t="s">
        <v>639</v>
      </c>
      <c r="C1251" t="s">
        <v>414</v>
      </c>
      <c r="D1251" t="s">
        <v>549</v>
      </c>
      <c r="L1251" s="107"/>
      <c r="M1251" s="106"/>
      <c r="N1251">
        <f t="shared" si="104"/>
        <v>1989</v>
      </c>
      <c r="O1251" t="str">
        <f t="shared" si="103"/>
        <v>Power Law</v>
      </c>
      <c r="P1251">
        <v>6.68769062013381</v>
      </c>
      <c r="R1251" s="117"/>
    </row>
    <row r="1252" spans="1:18" ht="17">
      <c r="A1252" t="s">
        <v>440</v>
      </c>
      <c r="B1252" t="s">
        <v>640</v>
      </c>
      <c r="C1252" t="s">
        <v>415</v>
      </c>
      <c r="D1252" t="s">
        <v>550</v>
      </c>
      <c r="L1252" s="107"/>
      <c r="M1252" s="106"/>
      <c r="N1252">
        <f t="shared" si="104"/>
        <v>1990</v>
      </c>
      <c r="O1252" t="str">
        <f t="shared" si="103"/>
        <v>Power Law</v>
      </c>
      <c r="P1252">
        <v>6.63962554595836</v>
      </c>
      <c r="R1252" s="117"/>
    </row>
    <row r="1253" spans="1:18" ht="17">
      <c r="A1253" t="s">
        <v>441</v>
      </c>
      <c r="B1253" t="s">
        <v>641</v>
      </c>
      <c r="C1253" t="s">
        <v>416</v>
      </c>
      <c r="D1253" t="s">
        <v>551</v>
      </c>
      <c r="L1253" s="107"/>
      <c r="M1253" s="106"/>
      <c r="N1253">
        <f t="shared" si="104"/>
        <v>1991</v>
      </c>
      <c r="O1253" t="str">
        <f t="shared" si="103"/>
        <v>Power Law</v>
      </c>
      <c r="P1253">
        <v>6.5296011259110003</v>
      </c>
      <c r="R1253" s="117"/>
    </row>
    <row r="1254" spans="1:18" ht="17">
      <c r="A1254" t="s">
        <v>442</v>
      </c>
      <c r="B1254" t="s">
        <v>642</v>
      </c>
      <c r="C1254" t="s">
        <v>417</v>
      </c>
      <c r="D1254" t="s">
        <v>552</v>
      </c>
      <c r="L1254" s="107"/>
      <c r="M1254" s="106"/>
      <c r="N1254">
        <f t="shared" si="104"/>
        <v>1992</v>
      </c>
      <c r="O1254" t="str">
        <f t="shared" si="103"/>
        <v>Power Law</v>
      </c>
      <c r="P1254">
        <v>6.47919177957976</v>
      </c>
      <c r="R1254" s="117"/>
    </row>
    <row r="1255" spans="1:18" ht="17">
      <c r="A1255" t="s">
        <v>443</v>
      </c>
      <c r="B1255" t="s">
        <v>643</v>
      </c>
      <c r="C1255" t="s">
        <v>418</v>
      </c>
      <c r="D1255" t="s">
        <v>553</v>
      </c>
      <c r="L1255" s="107"/>
      <c r="M1255" s="106"/>
      <c r="N1255">
        <f t="shared" si="104"/>
        <v>1993</v>
      </c>
      <c r="O1255" t="str">
        <f t="shared" si="103"/>
        <v>Power Law</v>
      </c>
      <c r="P1255">
        <v>6.3194644597539904</v>
      </c>
      <c r="R1255" s="117"/>
    </row>
    <row r="1256" spans="1:18" ht="17">
      <c r="A1256" t="s">
        <v>444</v>
      </c>
      <c r="B1256" t="s">
        <v>644</v>
      </c>
      <c r="C1256" t="s">
        <v>419</v>
      </c>
      <c r="D1256" t="s">
        <v>554</v>
      </c>
      <c r="L1256" s="107"/>
      <c r="M1256" s="106"/>
      <c r="N1256">
        <f t="shared" si="104"/>
        <v>1994</v>
      </c>
      <c r="O1256" t="str">
        <f t="shared" si="103"/>
        <v>Power Law</v>
      </c>
      <c r="P1256">
        <v>6.1886174976760797</v>
      </c>
      <c r="R1256" s="117"/>
    </row>
    <row r="1257" spans="1:18" ht="17">
      <c r="A1257" t="s">
        <v>445</v>
      </c>
      <c r="B1257" t="s">
        <v>645</v>
      </c>
      <c r="C1257" t="s">
        <v>420</v>
      </c>
      <c r="D1257" t="s">
        <v>555</v>
      </c>
      <c r="L1257" s="107"/>
      <c r="M1257" s="106"/>
      <c r="N1257">
        <f t="shared" si="104"/>
        <v>1995</v>
      </c>
      <c r="O1257" t="str">
        <f t="shared" si="103"/>
        <v>Power Law</v>
      </c>
      <c r="P1257">
        <v>5.9462320017144101</v>
      </c>
      <c r="R1257" s="117"/>
    </row>
    <row r="1258" spans="1:18" ht="17">
      <c r="A1258" t="s">
        <v>446</v>
      </c>
      <c r="B1258" t="s">
        <v>646</v>
      </c>
      <c r="C1258" t="s">
        <v>421</v>
      </c>
      <c r="D1258" t="s">
        <v>556</v>
      </c>
      <c r="L1258" s="107"/>
      <c r="M1258" s="106"/>
      <c r="N1258">
        <f t="shared" si="104"/>
        <v>1996</v>
      </c>
      <c r="O1258" t="str">
        <f t="shared" si="103"/>
        <v>Power Law</v>
      </c>
      <c r="P1258">
        <v>5.7191297337057003</v>
      </c>
      <c r="R1258" s="117"/>
    </row>
    <row r="1259" spans="1:18" ht="17">
      <c r="A1259" t="s">
        <v>447</v>
      </c>
      <c r="B1259" t="s">
        <v>647</v>
      </c>
      <c r="C1259" t="s">
        <v>422</v>
      </c>
      <c r="D1259" t="s">
        <v>557</v>
      </c>
      <c r="L1259" s="107"/>
      <c r="M1259" s="106"/>
      <c r="N1259">
        <f t="shared" si="104"/>
        <v>1997</v>
      </c>
      <c r="O1259" t="str">
        <f t="shared" si="103"/>
        <v>Power Law</v>
      </c>
      <c r="P1259">
        <v>5.7002394855179901</v>
      </c>
      <c r="R1259" s="117"/>
    </row>
    <row r="1260" spans="1:18" ht="17">
      <c r="A1260" t="s">
        <v>448</v>
      </c>
      <c r="B1260" t="s">
        <v>648</v>
      </c>
      <c r="C1260" t="s">
        <v>423</v>
      </c>
      <c r="D1260" t="s">
        <v>558</v>
      </c>
      <c r="L1260" s="107"/>
      <c r="M1260" s="106"/>
      <c r="N1260">
        <f t="shared" si="104"/>
        <v>1998</v>
      </c>
      <c r="O1260" t="str">
        <f t="shared" si="103"/>
        <v>Power Law</v>
      </c>
      <c r="P1260">
        <v>5.7256881860090401</v>
      </c>
      <c r="R1260" s="117"/>
    </row>
    <row r="1261" spans="1:18" ht="17">
      <c r="A1261" t="s">
        <v>449</v>
      </c>
      <c r="B1261" t="s">
        <v>649</v>
      </c>
      <c r="C1261" t="s">
        <v>424</v>
      </c>
      <c r="D1261" t="s">
        <v>559</v>
      </c>
      <c r="L1261" s="107"/>
      <c r="M1261" s="106"/>
      <c r="N1261">
        <f t="shared" si="104"/>
        <v>1999</v>
      </c>
      <c r="O1261" t="str">
        <f t="shared" si="103"/>
        <v>Power Law</v>
      </c>
      <c r="P1261">
        <v>5.4750385872378802</v>
      </c>
      <c r="R1261" s="117"/>
    </row>
    <row r="1262" spans="1:18" ht="17">
      <c r="A1262" t="s">
        <v>450</v>
      </c>
      <c r="B1262" t="s">
        <v>650</v>
      </c>
      <c r="C1262" t="s">
        <v>425</v>
      </c>
      <c r="D1262" t="s">
        <v>560</v>
      </c>
      <c r="L1262" s="107"/>
      <c r="M1262" s="106"/>
      <c r="N1262">
        <f t="shared" si="104"/>
        <v>2000</v>
      </c>
      <c r="O1262" t="str">
        <f t="shared" si="103"/>
        <v>Power Law</v>
      </c>
      <c r="P1262">
        <v>5.5587974972081096</v>
      </c>
      <c r="R1262" s="117"/>
    </row>
    <row r="1263" spans="1:18" ht="17">
      <c r="A1263" t="s">
        <v>451</v>
      </c>
      <c r="B1263" t="s">
        <v>651</v>
      </c>
      <c r="C1263" t="s">
        <v>426</v>
      </c>
      <c r="D1263" t="s">
        <v>561</v>
      </c>
      <c r="L1263" s="107"/>
      <c r="M1263" s="106"/>
      <c r="N1263">
        <f t="shared" si="104"/>
        <v>2001</v>
      </c>
      <c r="O1263" t="str">
        <f t="shared" si="103"/>
        <v>Power Law</v>
      </c>
      <c r="P1263">
        <v>5.6425309600476101</v>
      </c>
      <c r="R1263" s="117"/>
    </row>
    <row r="1264" spans="1:18" ht="17">
      <c r="A1264" t="s">
        <v>452</v>
      </c>
      <c r="B1264" t="s">
        <v>652</v>
      </c>
      <c r="C1264" t="s">
        <v>427</v>
      </c>
      <c r="D1264" t="s">
        <v>562</v>
      </c>
      <c r="L1264" s="107"/>
      <c r="M1264" s="106"/>
      <c r="N1264">
        <f t="shared" si="104"/>
        <v>2002</v>
      </c>
      <c r="O1264" t="str">
        <f t="shared" si="103"/>
        <v>Power Law</v>
      </c>
      <c r="P1264">
        <v>5.7158401232180198</v>
      </c>
      <c r="R1264" s="117"/>
    </row>
    <row r="1265" spans="1:18" ht="17">
      <c r="A1265" t="s">
        <v>453</v>
      </c>
      <c r="B1265" t="s">
        <v>653</v>
      </c>
      <c r="C1265" t="s">
        <v>428</v>
      </c>
      <c r="D1265" t="s">
        <v>563</v>
      </c>
      <c r="L1265" s="107"/>
      <c r="M1265" s="106"/>
      <c r="N1265">
        <f t="shared" si="104"/>
        <v>2003</v>
      </c>
      <c r="O1265" t="str">
        <f t="shared" si="103"/>
        <v>Power Law</v>
      </c>
      <c r="P1265">
        <v>5.49426662826927</v>
      </c>
      <c r="R1265" s="117"/>
    </row>
    <row r="1266" spans="1:18" ht="17">
      <c r="A1266" t="s">
        <v>454</v>
      </c>
      <c r="B1266" t="s">
        <v>654</v>
      </c>
      <c r="C1266" t="s">
        <v>474</v>
      </c>
      <c r="D1266" t="s">
        <v>564</v>
      </c>
      <c r="L1266" s="107"/>
      <c r="M1266" s="106"/>
      <c r="N1266">
        <f t="shared" si="104"/>
        <v>2004</v>
      </c>
      <c r="O1266" t="str">
        <f t="shared" si="103"/>
        <v>Power Law</v>
      </c>
      <c r="P1266">
        <v>5.5515218015239496</v>
      </c>
      <c r="R1266" s="117"/>
    </row>
    <row r="1267" spans="1:18" ht="17">
      <c r="A1267" t="s">
        <v>455</v>
      </c>
      <c r="B1267" t="s">
        <v>655</v>
      </c>
      <c r="C1267" t="s">
        <v>475</v>
      </c>
      <c r="D1267" t="s">
        <v>565</v>
      </c>
      <c r="L1267" s="107"/>
      <c r="M1267" s="106"/>
      <c r="N1267">
        <f t="shared" si="104"/>
        <v>2005</v>
      </c>
      <c r="O1267" t="str">
        <f t="shared" si="103"/>
        <v>Power Law</v>
      </c>
      <c r="P1267">
        <v>5.55292437410791</v>
      </c>
      <c r="R1267" s="117"/>
    </row>
    <row r="1268" spans="1:18" ht="17">
      <c r="A1268" t="s">
        <v>456</v>
      </c>
      <c r="B1268" t="s">
        <v>656</v>
      </c>
      <c r="C1268" t="s">
        <v>476</v>
      </c>
      <c r="D1268" t="s">
        <v>566</v>
      </c>
      <c r="L1268" s="107"/>
      <c r="M1268" s="106"/>
      <c r="N1268">
        <f t="shared" si="104"/>
        <v>2006</v>
      </c>
      <c r="O1268" t="str">
        <f t="shared" si="103"/>
        <v>Power Law</v>
      </c>
      <c r="P1268">
        <v>5.7093248979325697</v>
      </c>
      <c r="R1268" s="117"/>
    </row>
    <row r="1269" spans="1:18" ht="17">
      <c r="A1269" t="s">
        <v>457</v>
      </c>
      <c r="B1269" t="s">
        <v>657</v>
      </c>
      <c r="C1269" t="s">
        <v>477</v>
      </c>
      <c r="D1269" t="s">
        <v>567</v>
      </c>
      <c r="L1269" s="107"/>
      <c r="M1269" s="106"/>
      <c r="N1269">
        <f t="shared" si="104"/>
        <v>2007</v>
      </c>
      <c r="O1269" t="str">
        <f t="shared" si="103"/>
        <v>Power Law</v>
      </c>
      <c r="P1269">
        <v>5.6067420712937004</v>
      </c>
      <c r="R1269" s="117"/>
    </row>
    <row r="1270" spans="1:18" ht="17">
      <c r="A1270" t="s">
        <v>458</v>
      </c>
      <c r="B1270" t="s">
        <v>658</v>
      </c>
      <c r="C1270" t="s">
        <v>478</v>
      </c>
      <c r="D1270" t="s">
        <v>568</v>
      </c>
      <c r="L1270" s="107"/>
      <c r="M1270" s="106"/>
      <c r="N1270">
        <f t="shared" si="104"/>
        <v>2008</v>
      </c>
      <c r="O1270" t="str">
        <f t="shared" si="103"/>
        <v>Power Law</v>
      </c>
      <c r="P1270">
        <v>5.2457152611604601</v>
      </c>
      <c r="R1270" s="117"/>
    </row>
    <row r="1271" spans="1:18" ht="17">
      <c r="A1271" t="s">
        <v>459</v>
      </c>
      <c r="B1271" t="s">
        <v>659</v>
      </c>
      <c r="C1271" t="s">
        <v>479</v>
      </c>
      <c r="D1271" t="s">
        <v>569</v>
      </c>
      <c r="L1271" s="107"/>
      <c r="M1271" s="106"/>
      <c r="N1271">
        <f t="shared" si="104"/>
        <v>2009</v>
      </c>
      <c r="O1271" t="str">
        <f t="shared" si="103"/>
        <v>Power Law</v>
      </c>
      <c r="P1271">
        <v>2.8037927787899699</v>
      </c>
      <c r="R1271" s="117"/>
    </row>
    <row r="1272" spans="1:18" ht="17">
      <c r="A1272" t="s">
        <v>460</v>
      </c>
      <c r="B1272" t="s">
        <v>660</v>
      </c>
      <c r="C1272" t="s">
        <v>480</v>
      </c>
      <c r="D1272" t="s">
        <v>570</v>
      </c>
      <c r="L1272" s="107"/>
      <c r="M1272" s="106"/>
      <c r="N1272">
        <f t="shared" si="104"/>
        <v>2010</v>
      </c>
      <c r="O1272" t="str">
        <f t="shared" si="103"/>
        <v>Power Law</v>
      </c>
      <c r="P1272">
        <v>2.6819420682691999</v>
      </c>
      <c r="R1272" s="117"/>
    </row>
    <row r="1273" spans="1:18" ht="17">
      <c r="A1273" t="s">
        <v>461</v>
      </c>
      <c r="B1273" t="s">
        <v>661</v>
      </c>
      <c r="C1273" t="s">
        <v>481</v>
      </c>
      <c r="D1273" t="s">
        <v>571</v>
      </c>
      <c r="L1273" s="107"/>
      <c r="M1273" s="106"/>
      <c r="N1273">
        <f t="shared" si="104"/>
        <v>2011</v>
      </c>
      <c r="O1273" t="str">
        <f t="shared" si="103"/>
        <v>Power Law</v>
      </c>
      <c r="P1273">
        <v>2.6157449468512901</v>
      </c>
      <c r="R1273" s="117"/>
    </row>
    <row r="1274" spans="1:18" ht="17">
      <c r="A1274" t="s">
        <v>462</v>
      </c>
      <c r="B1274" t="s">
        <v>662</v>
      </c>
      <c r="C1274" t="s">
        <v>482</v>
      </c>
      <c r="D1274" t="s">
        <v>572</v>
      </c>
      <c r="L1274" s="107"/>
      <c r="M1274" s="106"/>
      <c r="N1274">
        <f t="shared" si="104"/>
        <v>2012</v>
      </c>
      <c r="O1274" t="str">
        <f t="shared" si="103"/>
        <v>Power Law</v>
      </c>
      <c r="P1274">
        <v>2.6459004939262298</v>
      </c>
      <c r="R1274" s="117"/>
    </row>
    <row r="1275" spans="1:18" ht="17">
      <c r="A1275" t="s">
        <v>463</v>
      </c>
      <c r="B1275" t="s">
        <v>663</v>
      </c>
      <c r="C1275" t="s">
        <v>483</v>
      </c>
      <c r="D1275" t="s">
        <v>573</v>
      </c>
      <c r="L1275" s="107"/>
      <c r="M1275" s="106"/>
      <c r="N1275">
        <f t="shared" si="104"/>
        <v>2013</v>
      </c>
      <c r="O1275" t="str">
        <f t="shared" si="103"/>
        <v>Power Law</v>
      </c>
      <c r="P1275">
        <v>2.6434059022301502</v>
      </c>
      <c r="R1275" s="117"/>
    </row>
    <row r="1276" spans="1:18" ht="17">
      <c r="A1276" t="s">
        <v>464</v>
      </c>
      <c r="B1276" t="s">
        <v>664</v>
      </c>
      <c r="C1276" t="s">
        <v>484</v>
      </c>
      <c r="D1276" t="s">
        <v>574</v>
      </c>
      <c r="L1276" s="107"/>
      <c r="M1276" s="106"/>
      <c r="N1276">
        <f t="shared" si="104"/>
        <v>2014</v>
      </c>
      <c r="O1276" t="str">
        <f t="shared" si="103"/>
        <v>Power Law</v>
      </c>
      <c r="P1276">
        <v>2.66842566384291</v>
      </c>
      <c r="R1276" s="117"/>
    </row>
    <row r="1277" spans="1:18" ht="17">
      <c r="A1277" t="s">
        <v>465</v>
      </c>
      <c r="B1277" t="s">
        <v>665</v>
      </c>
      <c r="C1277" t="s">
        <v>485</v>
      </c>
      <c r="D1277" t="s">
        <v>575</v>
      </c>
      <c r="L1277" s="107"/>
      <c r="M1277" s="106"/>
      <c r="N1277">
        <f t="shared" si="104"/>
        <v>2015</v>
      </c>
      <c r="O1277" t="str">
        <f t="shared" si="103"/>
        <v>Power Law</v>
      </c>
      <c r="P1277">
        <v>2.6770456683566901</v>
      </c>
      <c r="R1277" s="117"/>
    </row>
    <row r="1278" spans="1:18" ht="17">
      <c r="A1278" t="s">
        <v>466</v>
      </c>
      <c r="B1278" t="s">
        <v>666</v>
      </c>
      <c r="C1278" t="s">
        <v>486</v>
      </c>
      <c r="D1278" t="s">
        <v>576</v>
      </c>
      <c r="L1278" s="107"/>
      <c r="M1278" s="106"/>
      <c r="N1278">
        <f t="shared" si="104"/>
        <v>2016</v>
      </c>
      <c r="O1278" t="str">
        <f t="shared" si="103"/>
        <v>Power Law</v>
      </c>
      <c r="P1278">
        <v>2.6577851208587999</v>
      </c>
      <c r="R1278" s="117"/>
    </row>
    <row r="1279" spans="1:18" ht="17">
      <c r="A1279" t="s">
        <v>467</v>
      </c>
      <c r="B1279" t="s">
        <v>667</v>
      </c>
      <c r="C1279" t="s">
        <v>487</v>
      </c>
      <c r="D1279" t="s">
        <v>577</v>
      </c>
      <c r="L1279" s="107"/>
      <c r="M1279" s="106"/>
      <c r="N1279">
        <f t="shared" si="104"/>
        <v>2017</v>
      </c>
      <c r="O1279" t="str">
        <f t="shared" si="103"/>
        <v>Power Law</v>
      </c>
      <c r="P1279">
        <v>2.60881004494497</v>
      </c>
      <c r="R1279" s="117"/>
    </row>
    <row r="1280" spans="1:18" ht="17">
      <c r="A1280" t="s">
        <v>468</v>
      </c>
      <c r="B1280" t="s">
        <v>668</v>
      </c>
      <c r="C1280" t="s">
        <v>488</v>
      </c>
      <c r="D1280" t="s">
        <v>578</v>
      </c>
      <c r="L1280" s="107"/>
      <c r="M1280" s="106"/>
      <c r="N1280">
        <f t="shared" si="104"/>
        <v>2018</v>
      </c>
      <c r="O1280" t="str">
        <f t="shared" si="103"/>
        <v>Power Law</v>
      </c>
      <c r="P1280">
        <v>2.6010197382865199</v>
      </c>
      <c r="R1280" s="117"/>
    </row>
    <row r="1281" spans="1:18" ht="17">
      <c r="A1281" t="s">
        <v>469</v>
      </c>
      <c r="B1281" t="s">
        <v>669</v>
      </c>
      <c r="C1281" t="s">
        <v>489</v>
      </c>
      <c r="D1281" t="s">
        <v>579</v>
      </c>
      <c r="L1281" s="107"/>
      <c r="M1281" s="106"/>
      <c r="N1281">
        <f t="shared" si="104"/>
        <v>2019</v>
      </c>
      <c r="O1281" t="str">
        <f t="shared" si="103"/>
        <v>Power Law</v>
      </c>
      <c r="P1281">
        <v>2.6195097623675601</v>
      </c>
      <c r="R1281" s="117"/>
    </row>
    <row r="1282" spans="1:18" ht="17">
      <c r="A1282" t="s">
        <v>470</v>
      </c>
      <c r="B1282" t="s">
        <v>670</v>
      </c>
      <c r="C1282" t="s">
        <v>490</v>
      </c>
      <c r="D1282" t="s">
        <v>580</v>
      </c>
      <c r="L1282" s="107"/>
      <c r="M1282" s="106"/>
      <c r="N1282">
        <f t="shared" si="104"/>
        <v>2020</v>
      </c>
      <c r="O1282" t="str">
        <f t="shared" si="103"/>
        <v>Power Law</v>
      </c>
      <c r="P1282">
        <v>2.5939337391216002</v>
      </c>
      <c r="R1282" s="117"/>
    </row>
    <row r="1283" spans="1:18" ht="17">
      <c r="A1283" t="s">
        <v>471</v>
      </c>
      <c r="B1283" t="s">
        <v>671</v>
      </c>
      <c r="C1283" t="s">
        <v>491</v>
      </c>
      <c r="D1283" t="s">
        <v>581</v>
      </c>
      <c r="L1283" s="107"/>
      <c r="M1283" s="106"/>
      <c r="N1283">
        <f t="shared" si="104"/>
        <v>2021</v>
      </c>
      <c r="O1283" t="str">
        <f t="shared" si="103"/>
        <v>Power Law</v>
      </c>
      <c r="P1283">
        <v>2.5786775084042999</v>
      </c>
      <c r="R1283" s="117"/>
    </row>
    <row r="1284" spans="1:18" ht="17">
      <c r="A1284" t="s">
        <v>472</v>
      </c>
      <c r="B1284" t="s">
        <v>672</v>
      </c>
      <c r="C1284" t="s">
        <v>492</v>
      </c>
      <c r="D1284" t="s">
        <v>582</v>
      </c>
      <c r="L1284" s="107"/>
      <c r="M1284" s="106"/>
      <c r="N1284">
        <f t="shared" si="104"/>
        <v>2022</v>
      </c>
      <c r="O1284" t="str">
        <f t="shared" si="103"/>
        <v>Power Law</v>
      </c>
      <c r="P1284">
        <v>2.5681968926635501</v>
      </c>
      <c r="R1284" s="117"/>
    </row>
    <row r="1285" spans="1:18" ht="17">
      <c r="A1285" t="s">
        <v>473</v>
      </c>
      <c r="B1285" t="s">
        <v>673</v>
      </c>
      <c r="C1285" t="s">
        <v>493</v>
      </c>
      <c r="D1285" t="s">
        <v>583</v>
      </c>
      <c r="L1285" s="107"/>
      <c r="M1285" s="106"/>
      <c r="N1285">
        <f t="shared" si="104"/>
        <v>2023</v>
      </c>
      <c r="O1285" t="str">
        <f t="shared" si="103"/>
        <v>Power Law</v>
      </c>
      <c r="P1285">
        <v>2.5650803349845601</v>
      </c>
      <c r="R1285" s="117"/>
    </row>
    <row r="1286" spans="1:18">
      <c r="L1286" s="108"/>
      <c r="P1286">
        <v>1</v>
      </c>
      <c r="R1286" s="116"/>
    </row>
    <row r="1287" spans="1:18">
      <c r="P1287">
        <v>1</v>
      </c>
      <c r="R1287" s="116"/>
    </row>
    <row r="1288" spans="1:18">
      <c r="A1288" t="s">
        <v>674</v>
      </c>
      <c r="P1288">
        <v>1</v>
      </c>
    </row>
    <row r="1289" spans="1:18" ht="17">
      <c r="A1289" t="s">
        <v>429</v>
      </c>
      <c r="B1289" t="s">
        <v>629</v>
      </c>
      <c r="C1289" t="s">
        <v>404</v>
      </c>
      <c r="D1289" t="s">
        <v>404</v>
      </c>
      <c r="L1289" s="105"/>
      <c r="N1289">
        <v>1979</v>
      </c>
      <c r="O1289" t="str">
        <f>IF(AND(L1289&lt;0,M1289&lt;0.05), "Truncated Power Law","Power Law")</f>
        <v>Power Law</v>
      </c>
      <c r="P1289">
        <v>1</v>
      </c>
    </row>
    <row r="1290" spans="1:18" ht="17">
      <c r="A1290" t="s">
        <v>430</v>
      </c>
      <c r="B1290" t="s">
        <v>630</v>
      </c>
      <c r="C1290" t="s">
        <v>405</v>
      </c>
      <c r="D1290" t="s">
        <v>405</v>
      </c>
      <c r="L1290" s="105"/>
      <c r="N1290">
        <f>N1289+1</f>
        <v>1980</v>
      </c>
      <c r="O1290" t="str">
        <f t="shared" ref="O1290:O1333" si="105">IF(AND(L1290&lt;0,M1290&lt;0.05), "Truncated Power Law","Power Law")</f>
        <v>Power Law</v>
      </c>
      <c r="P1290">
        <v>1</v>
      </c>
    </row>
    <row r="1291" spans="1:18" ht="17">
      <c r="A1291" t="s">
        <v>431</v>
      </c>
      <c r="B1291" t="s">
        <v>631</v>
      </c>
      <c r="C1291" t="s">
        <v>406</v>
      </c>
      <c r="D1291" t="s">
        <v>406</v>
      </c>
      <c r="L1291" s="105"/>
      <c r="N1291">
        <f t="shared" ref="N1291:N1333" si="106">N1290+1</f>
        <v>1981</v>
      </c>
      <c r="O1291" t="str">
        <f t="shared" si="105"/>
        <v>Power Law</v>
      </c>
      <c r="P1291">
        <v>16</v>
      </c>
    </row>
    <row r="1292" spans="1:18" ht="17">
      <c r="A1292" t="s">
        <v>432</v>
      </c>
      <c r="B1292" t="s">
        <v>632</v>
      </c>
      <c r="C1292" t="s">
        <v>407</v>
      </c>
      <c r="D1292" t="s">
        <v>407</v>
      </c>
      <c r="L1292" s="105"/>
      <c r="N1292">
        <f t="shared" si="106"/>
        <v>1982</v>
      </c>
      <c r="O1292" t="str">
        <f t="shared" si="105"/>
        <v>Power Law</v>
      </c>
      <c r="P1292">
        <v>16</v>
      </c>
    </row>
    <row r="1293" spans="1:18" ht="17">
      <c r="A1293" t="s">
        <v>433</v>
      </c>
      <c r="B1293" t="s">
        <v>633</v>
      </c>
      <c r="C1293" t="s">
        <v>408</v>
      </c>
      <c r="D1293" t="s">
        <v>408</v>
      </c>
      <c r="L1293" s="105"/>
      <c r="N1293">
        <f t="shared" si="106"/>
        <v>1983</v>
      </c>
      <c r="O1293" t="str">
        <f t="shared" si="105"/>
        <v>Power Law</v>
      </c>
      <c r="P1293">
        <v>14</v>
      </c>
    </row>
    <row r="1294" spans="1:18" ht="17">
      <c r="A1294" t="s">
        <v>434</v>
      </c>
      <c r="B1294" t="s">
        <v>634</v>
      </c>
      <c r="C1294" t="s">
        <v>409</v>
      </c>
      <c r="D1294" t="s">
        <v>409</v>
      </c>
      <c r="L1294" s="105"/>
      <c r="N1294">
        <f t="shared" si="106"/>
        <v>1984</v>
      </c>
      <c r="O1294" t="str">
        <f t="shared" si="105"/>
        <v>Power Law</v>
      </c>
      <c r="P1294">
        <v>14</v>
      </c>
    </row>
    <row r="1295" spans="1:18" ht="17">
      <c r="A1295" t="s">
        <v>435</v>
      </c>
      <c r="B1295" t="s">
        <v>635</v>
      </c>
      <c r="C1295" t="s">
        <v>410</v>
      </c>
      <c r="D1295" t="s">
        <v>410</v>
      </c>
      <c r="L1295" s="105"/>
      <c r="N1295">
        <f t="shared" si="106"/>
        <v>1985</v>
      </c>
      <c r="O1295" t="str">
        <f t="shared" si="105"/>
        <v>Power Law</v>
      </c>
      <c r="P1295">
        <v>13</v>
      </c>
    </row>
    <row r="1296" spans="1:18" ht="17">
      <c r="A1296" t="s">
        <v>436</v>
      </c>
      <c r="B1296" t="s">
        <v>636</v>
      </c>
      <c r="C1296" t="s">
        <v>411</v>
      </c>
      <c r="D1296" t="s">
        <v>411</v>
      </c>
      <c r="L1296" s="105"/>
      <c r="N1296">
        <f t="shared" si="106"/>
        <v>1986</v>
      </c>
      <c r="O1296" t="str">
        <f t="shared" si="105"/>
        <v>Power Law</v>
      </c>
      <c r="P1296">
        <v>13</v>
      </c>
    </row>
    <row r="1297" spans="1:16" ht="17">
      <c r="A1297" t="s">
        <v>437</v>
      </c>
      <c r="B1297" t="s">
        <v>637</v>
      </c>
      <c r="C1297" t="s">
        <v>412</v>
      </c>
      <c r="D1297" t="s">
        <v>412</v>
      </c>
      <c r="L1297" s="105"/>
      <c r="N1297">
        <f t="shared" si="106"/>
        <v>1987</v>
      </c>
      <c r="O1297" t="str">
        <f t="shared" si="105"/>
        <v>Power Law</v>
      </c>
      <c r="P1297">
        <v>13</v>
      </c>
    </row>
    <row r="1298" spans="1:16" ht="17">
      <c r="A1298" t="s">
        <v>438</v>
      </c>
      <c r="B1298" t="s">
        <v>638</v>
      </c>
      <c r="C1298" t="s">
        <v>413</v>
      </c>
      <c r="D1298" t="s">
        <v>413</v>
      </c>
      <c r="L1298" s="105"/>
      <c r="N1298">
        <f t="shared" si="106"/>
        <v>1988</v>
      </c>
      <c r="O1298" t="str">
        <f t="shared" si="105"/>
        <v>Power Law</v>
      </c>
      <c r="P1298">
        <v>13</v>
      </c>
    </row>
    <row r="1299" spans="1:16" ht="17">
      <c r="A1299" t="s">
        <v>439</v>
      </c>
      <c r="B1299" t="s">
        <v>639</v>
      </c>
      <c r="C1299" t="s">
        <v>414</v>
      </c>
      <c r="D1299" t="s">
        <v>414</v>
      </c>
      <c r="L1299" s="105"/>
      <c r="N1299">
        <f t="shared" si="106"/>
        <v>1989</v>
      </c>
      <c r="O1299" t="str">
        <f t="shared" si="105"/>
        <v>Power Law</v>
      </c>
      <c r="P1299">
        <v>13</v>
      </c>
    </row>
    <row r="1300" spans="1:16" ht="17">
      <c r="A1300" t="s">
        <v>440</v>
      </c>
      <c r="B1300" t="s">
        <v>640</v>
      </c>
      <c r="C1300" t="s">
        <v>415</v>
      </c>
      <c r="D1300" t="s">
        <v>415</v>
      </c>
      <c r="L1300" s="105"/>
      <c r="N1300">
        <f t="shared" si="106"/>
        <v>1990</v>
      </c>
      <c r="O1300" t="str">
        <f t="shared" si="105"/>
        <v>Power Law</v>
      </c>
      <c r="P1300">
        <v>13</v>
      </c>
    </row>
    <row r="1301" spans="1:16" ht="17">
      <c r="A1301" t="s">
        <v>441</v>
      </c>
      <c r="B1301" t="s">
        <v>641</v>
      </c>
      <c r="C1301" t="s">
        <v>416</v>
      </c>
      <c r="D1301" t="s">
        <v>416</v>
      </c>
      <c r="L1301" s="105"/>
      <c r="N1301">
        <f t="shared" si="106"/>
        <v>1991</v>
      </c>
      <c r="O1301" t="str">
        <f t="shared" si="105"/>
        <v>Power Law</v>
      </c>
      <c r="P1301">
        <v>13</v>
      </c>
    </row>
    <row r="1302" spans="1:16" ht="17">
      <c r="A1302" t="s">
        <v>442</v>
      </c>
      <c r="B1302" t="s">
        <v>642</v>
      </c>
      <c r="C1302" t="s">
        <v>417</v>
      </c>
      <c r="D1302" t="s">
        <v>417</v>
      </c>
      <c r="L1302" s="105"/>
      <c r="N1302">
        <f t="shared" si="106"/>
        <v>1992</v>
      </c>
      <c r="O1302" t="str">
        <f t="shared" si="105"/>
        <v>Power Law</v>
      </c>
      <c r="P1302">
        <v>13</v>
      </c>
    </row>
    <row r="1303" spans="1:16" ht="17">
      <c r="A1303" t="s">
        <v>443</v>
      </c>
      <c r="B1303" t="s">
        <v>643</v>
      </c>
      <c r="C1303" t="s">
        <v>418</v>
      </c>
      <c r="D1303" t="s">
        <v>418</v>
      </c>
      <c r="L1303" s="105"/>
      <c r="N1303">
        <f t="shared" si="106"/>
        <v>1993</v>
      </c>
      <c r="O1303" t="str">
        <f t="shared" si="105"/>
        <v>Power Law</v>
      </c>
      <c r="P1303">
        <v>12</v>
      </c>
    </row>
    <row r="1304" spans="1:16" ht="17">
      <c r="A1304" t="s">
        <v>444</v>
      </c>
      <c r="B1304" t="s">
        <v>644</v>
      </c>
      <c r="C1304" t="s">
        <v>419</v>
      </c>
      <c r="D1304" t="s">
        <v>419</v>
      </c>
      <c r="L1304" s="105"/>
      <c r="N1304">
        <f t="shared" si="106"/>
        <v>1994</v>
      </c>
      <c r="O1304" t="str">
        <f t="shared" si="105"/>
        <v>Power Law</v>
      </c>
      <c r="P1304">
        <v>11</v>
      </c>
    </row>
    <row r="1305" spans="1:16" ht="17">
      <c r="A1305" t="s">
        <v>445</v>
      </c>
      <c r="B1305" t="s">
        <v>645</v>
      </c>
      <c r="C1305" t="s">
        <v>420</v>
      </c>
      <c r="D1305" t="s">
        <v>420</v>
      </c>
      <c r="L1305" s="105"/>
      <c r="N1305">
        <f t="shared" si="106"/>
        <v>1995</v>
      </c>
      <c r="O1305" t="str">
        <f t="shared" si="105"/>
        <v>Power Law</v>
      </c>
      <c r="P1305">
        <v>11</v>
      </c>
    </row>
    <row r="1306" spans="1:16" ht="17">
      <c r="A1306" t="s">
        <v>446</v>
      </c>
      <c r="B1306" t="s">
        <v>646</v>
      </c>
      <c r="C1306" t="s">
        <v>421</v>
      </c>
      <c r="D1306" t="s">
        <v>421</v>
      </c>
      <c r="L1306" s="105"/>
      <c r="N1306">
        <f t="shared" si="106"/>
        <v>1996</v>
      </c>
      <c r="O1306" t="str">
        <f t="shared" si="105"/>
        <v>Power Law</v>
      </c>
      <c r="P1306">
        <v>12</v>
      </c>
    </row>
    <row r="1307" spans="1:16" ht="17">
      <c r="A1307" t="s">
        <v>447</v>
      </c>
      <c r="B1307" t="s">
        <v>647</v>
      </c>
      <c r="C1307" t="s">
        <v>422</v>
      </c>
      <c r="D1307" t="s">
        <v>422</v>
      </c>
      <c r="L1307" s="105"/>
      <c r="N1307">
        <f t="shared" si="106"/>
        <v>1997</v>
      </c>
      <c r="O1307" t="str">
        <f t="shared" si="105"/>
        <v>Power Law</v>
      </c>
      <c r="P1307">
        <v>12</v>
      </c>
    </row>
    <row r="1308" spans="1:16" ht="17">
      <c r="A1308" t="s">
        <v>448</v>
      </c>
      <c r="B1308" t="s">
        <v>648</v>
      </c>
      <c r="C1308" t="s">
        <v>423</v>
      </c>
      <c r="D1308" t="s">
        <v>423</v>
      </c>
      <c r="L1308" s="105"/>
      <c r="N1308">
        <f t="shared" si="106"/>
        <v>1998</v>
      </c>
      <c r="O1308" t="str">
        <f t="shared" si="105"/>
        <v>Power Law</v>
      </c>
      <c r="P1308">
        <v>12</v>
      </c>
    </row>
    <row r="1309" spans="1:16" ht="17">
      <c r="A1309" t="s">
        <v>449</v>
      </c>
      <c r="B1309" t="s">
        <v>649</v>
      </c>
      <c r="C1309" t="s">
        <v>424</v>
      </c>
      <c r="D1309" t="s">
        <v>424</v>
      </c>
      <c r="L1309" s="105"/>
      <c r="N1309">
        <f t="shared" si="106"/>
        <v>1999</v>
      </c>
      <c r="O1309" t="str">
        <f t="shared" si="105"/>
        <v>Power Law</v>
      </c>
      <c r="P1309">
        <v>12</v>
      </c>
    </row>
    <row r="1310" spans="1:16" ht="17">
      <c r="A1310" t="s">
        <v>450</v>
      </c>
      <c r="B1310" t="s">
        <v>650</v>
      </c>
      <c r="C1310" t="s">
        <v>425</v>
      </c>
      <c r="D1310" t="s">
        <v>425</v>
      </c>
      <c r="L1310" s="105"/>
      <c r="N1310">
        <f t="shared" si="106"/>
        <v>2000</v>
      </c>
      <c r="O1310" t="str">
        <f t="shared" si="105"/>
        <v>Power Law</v>
      </c>
      <c r="P1310">
        <v>13</v>
      </c>
    </row>
    <row r="1311" spans="1:16" ht="17">
      <c r="A1311" t="s">
        <v>451</v>
      </c>
      <c r="B1311" t="s">
        <v>651</v>
      </c>
      <c r="C1311" t="s">
        <v>426</v>
      </c>
      <c r="D1311" t="s">
        <v>426</v>
      </c>
      <c r="L1311" s="105"/>
      <c r="N1311">
        <f t="shared" si="106"/>
        <v>2001</v>
      </c>
      <c r="O1311" t="str">
        <f t="shared" si="105"/>
        <v>Power Law</v>
      </c>
      <c r="P1311">
        <v>13</v>
      </c>
    </row>
    <row r="1312" spans="1:16" ht="17">
      <c r="A1312" t="s">
        <v>452</v>
      </c>
      <c r="B1312" t="s">
        <v>652</v>
      </c>
      <c r="C1312" t="s">
        <v>427</v>
      </c>
      <c r="D1312" t="s">
        <v>427</v>
      </c>
      <c r="L1312" s="105"/>
      <c r="N1312">
        <f t="shared" si="106"/>
        <v>2002</v>
      </c>
      <c r="O1312" t="str">
        <f t="shared" si="105"/>
        <v>Power Law</v>
      </c>
      <c r="P1312">
        <v>13</v>
      </c>
    </row>
    <row r="1313" spans="1:16" ht="17">
      <c r="A1313" t="s">
        <v>453</v>
      </c>
      <c r="B1313" t="s">
        <v>653</v>
      </c>
      <c r="C1313" t="s">
        <v>428</v>
      </c>
      <c r="D1313" t="s">
        <v>428</v>
      </c>
      <c r="L1313" s="105"/>
      <c r="M1313" s="106"/>
      <c r="N1313">
        <f t="shared" si="106"/>
        <v>2003</v>
      </c>
      <c r="O1313" t="str">
        <f t="shared" si="105"/>
        <v>Power Law</v>
      </c>
      <c r="P1313">
        <v>11</v>
      </c>
    </row>
    <row r="1314" spans="1:16" ht="17">
      <c r="A1314" t="s">
        <v>454</v>
      </c>
      <c r="B1314" t="s">
        <v>654</v>
      </c>
      <c r="C1314" t="s">
        <v>474</v>
      </c>
      <c r="D1314" t="s">
        <v>474</v>
      </c>
      <c r="L1314" s="105"/>
      <c r="M1314" s="106"/>
      <c r="N1314">
        <f t="shared" si="106"/>
        <v>2004</v>
      </c>
      <c r="O1314" t="str">
        <f t="shared" si="105"/>
        <v>Power Law</v>
      </c>
      <c r="P1314">
        <v>11</v>
      </c>
    </row>
    <row r="1315" spans="1:16" ht="17">
      <c r="A1315" t="s">
        <v>455</v>
      </c>
      <c r="B1315" t="s">
        <v>655</v>
      </c>
      <c r="C1315" t="s">
        <v>475</v>
      </c>
      <c r="D1315" t="s">
        <v>475</v>
      </c>
      <c r="L1315" s="105"/>
      <c r="M1315" s="106"/>
      <c r="N1315">
        <f t="shared" si="106"/>
        <v>2005</v>
      </c>
      <c r="O1315" t="str">
        <f t="shared" si="105"/>
        <v>Power Law</v>
      </c>
      <c r="P1315">
        <v>11</v>
      </c>
    </row>
    <row r="1316" spans="1:16" ht="17">
      <c r="A1316" t="s">
        <v>456</v>
      </c>
      <c r="B1316" t="s">
        <v>656</v>
      </c>
      <c r="C1316" t="s">
        <v>476</v>
      </c>
      <c r="D1316" t="s">
        <v>476</v>
      </c>
      <c r="L1316" s="105"/>
      <c r="N1316">
        <f t="shared" si="106"/>
        <v>2006</v>
      </c>
      <c r="O1316" t="str">
        <f t="shared" si="105"/>
        <v>Power Law</v>
      </c>
      <c r="P1316">
        <v>25</v>
      </c>
    </row>
    <row r="1317" spans="1:16" ht="17">
      <c r="A1317" t="s">
        <v>457</v>
      </c>
      <c r="B1317" t="s">
        <v>657</v>
      </c>
      <c r="C1317" t="s">
        <v>477</v>
      </c>
      <c r="D1317" t="s">
        <v>477</v>
      </c>
      <c r="L1317" s="105"/>
      <c r="N1317">
        <f t="shared" si="106"/>
        <v>2007</v>
      </c>
      <c r="O1317" t="str">
        <f t="shared" si="105"/>
        <v>Power Law</v>
      </c>
      <c r="P1317">
        <v>25</v>
      </c>
    </row>
    <row r="1318" spans="1:16" ht="17">
      <c r="A1318" t="s">
        <v>458</v>
      </c>
      <c r="B1318" t="s">
        <v>658</v>
      </c>
      <c r="C1318" t="s">
        <v>478</v>
      </c>
      <c r="D1318" t="s">
        <v>478</v>
      </c>
      <c r="L1318" s="105"/>
      <c r="N1318">
        <f t="shared" si="106"/>
        <v>2008</v>
      </c>
      <c r="O1318" t="str">
        <f t="shared" si="105"/>
        <v>Power Law</v>
      </c>
      <c r="P1318">
        <v>23</v>
      </c>
    </row>
    <row r="1319" spans="1:16" ht="17">
      <c r="A1319" t="s">
        <v>459</v>
      </c>
      <c r="B1319" t="s">
        <v>659</v>
      </c>
      <c r="C1319" t="s">
        <v>479</v>
      </c>
      <c r="D1319" t="s">
        <v>479</v>
      </c>
      <c r="L1319" s="105"/>
      <c r="N1319">
        <f t="shared" si="106"/>
        <v>2009</v>
      </c>
      <c r="O1319" t="str">
        <f t="shared" si="105"/>
        <v>Power Law</v>
      </c>
      <c r="P1319">
        <v>21</v>
      </c>
    </row>
    <row r="1320" spans="1:16" ht="17">
      <c r="A1320" t="s">
        <v>460</v>
      </c>
      <c r="B1320" t="s">
        <v>660</v>
      </c>
      <c r="C1320" t="s">
        <v>480</v>
      </c>
      <c r="D1320" t="s">
        <v>480</v>
      </c>
      <c r="L1320" s="105"/>
      <c r="M1320" s="106"/>
      <c r="N1320">
        <f t="shared" si="106"/>
        <v>2010</v>
      </c>
      <c r="O1320" t="str">
        <f t="shared" si="105"/>
        <v>Power Law</v>
      </c>
      <c r="P1320">
        <v>21</v>
      </c>
    </row>
    <row r="1321" spans="1:16" ht="17">
      <c r="A1321" t="s">
        <v>461</v>
      </c>
      <c r="B1321" t="s">
        <v>661</v>
      </c>
      <c r="C1321" t="s">
        <v>481</v>
      </c>
      <c r="D1321" t="s">
        <v>481</v>
      </c>
      <c r="L1321" s="105"/>
      <c r="M1321" s="106"/>
      <c r="N1321">
        <f t="shared" si="106"/>
        <v>2011</v>
      </c>
      <c r="O1321" t="str">
        <f t="shared" si="105"/>
        <v>Power Law</v>
      </c>
      <c r="P1321">
        <v>20</v>
      </c>
    </row>
    <row r="1322" spans="1:16" ht="17">
      <c r="A1322" t="s">
        <v>462</v>
      </c>
      <c r="B1322" t="s">
        <v>662</v>
      </c>
      <c r="C1322" t="s">
        <v>482</v>
      </c>
      <c r="D1322" t="s">
        <v>482</v>
      </c>
      <c r="L1322" s="105"/>
      <c r="M1322" s="106"/>
      <c r="N1322">
        <f t="shared" si="106"/>
        <v>2012</v>
      </c>
      <c r="O1322" t="str">
        <f t="shared" si="105"/>
        <v>Power Law</v>
      </c>
      <c r="P1322">
        <v>20</v>
      </c>
    </row>
    <row r="1323" spans="1:16" ht="17">
      <c r="A1323" t="s">
        <v>463</v>
      </c>
      <c r="B1323" t="s">
        <v>663</v>
      </c>
      <c r="C1323" t="s">
        <v>483</v>
      </c>
      <c r="D1323" t="s">
        <v>483</v>
      </c>
      <c r="L1323" s="105"/>
      <c r="M1323" s="106"/>
      <c r="N1323">
        <f t="shared" si="106"/>
        <v>2013</v>
      </c>
      <c r="O1323" t="str">
        <f t="shared" si="105"/>
        <v>Power Law</v>
      </c>
      <c r="P1323">
        <v>20</v>
      </c>
    </row>
    <row r="1324" spans="1:16" ht="17">
      <c r="A1324" t="s">
        <v>464</v>
      </c>
      <c r="B1324" t="s">
        <v>664</v>
      </c>
      <c r="C1324" t="s">
        <v>484</v>
      </c>
      <c r="D1324" t="s">
        <v>484</v>
      </c>
      <c r="L1324" s="105"/>
      <c r="M1324" s="106"/>
      <c r="N1324">
        <f t="shared" si="106"/>
        <v>2014</v>
      </c>
      <c r="O1324" t="str">
        <f t="shared" si="105"/>
        <v>Power Law</v>
      </c>
      <c r="P1324">
        <v>22</v>
      </c>
    </row>
    <row r="1325" spans="1:16" ht="17">
      <c r="A1325" t="s">
        <v>465</v>
      </c>
      <c r="B1325" t="s">
        <v>665</v>
      </c>
      <c r="C1325" t="s">
        <v>485</v>
      </c>
      <c r="D1325" t="s">
        <v>485</v>
      </c>
      <c r="L1325" s="105"/>
      <c r="M1325" s="106"/>
      <c r="N1325">
        <f t="shared" si="106"/>
        <v>2015</v>
      </c>
      <c r="O1325" t="str">
        <f t="shared" si="105"/>
        <v>Power Law</v>
      </c>
      <c r="P1325">
        <v>22</v>
      </c>
    </row>
    <row r="1326" spans="1:16" ht="17">
      <c r="A1326" t="s">
        <v>466</v>
      </c>
      <c r="B1326" t="s">
        <v>666</v>
      </c>
      <c r="C1326" t="s">
        <v>486</v>
      </c>
      <c r="D1326" t="s">
        <v>486</v>
      </c>
      <c r="L1326" s="105"/>
      <c r="M1326" s="106"/>
      <c r="N1326">
        <f t="shared" si="106"/>
        <v>2016</v>
      </c>
      <c r="O1326" t="str">
        <f t="shared" si="105"/>
        <v>Power Law</v>
      </c>
      <c r="P1326">
        <v>20</v>
      </c>
    </row>
    <row r="1327" spans="1:16" ht="17">
      <c r="A1327" t="s">
        <v>467</v>
      </c>
      <c r="B1327" t="s">
        <v>667</v>
      </c>
      <c r="C1327" t="s">
        <v>487</v>
      </c>
      <c r="D1327" t="s">
        <v>487</v>
      </c>
      <c r="L1327" s="105"/>
      <c r="M1327" s="106"/>
      <c r="N1327">
        <f t="shared" si="106"/>
        <v>2017</v>
      </c>
      <c r="O1327" t="str">
        <f t="shared" si="105"/>
        <v>Power Law</v>
      </c>
      <c r="P1327">
        <v>20</v>
      </c>
    </row>
    <row r="1328" spans="1:16" ht="17">
      <c r="A1328" t="s">
        <v>468</v>
      </c>
      <c r="B1328" t="s">
        <v>668</v>
      </c>
      <c r="C1328" t="s">
        <v>488</v>
      </c>
      <c r="D1328" t="s">
        <v>488</v>
      </c>
      <c r="L1328" s="105"/>
      <c r="M1328" s="106"/>
      <c r="N1328">
        <f t="shared" si="106"/>
        <v>2018</v>
      </c>
      <c r="O1328" t="str">
        <f t="shared" si="105"/>
        <v>Power Law</v>
      </c>
      <c r="P1328">
        <v>20</v>
      </c>
    </row>
    <row r="1329" spans="1:16" ht="17">
      <c r="A1329" t="s">
        <v>469</v>
      </c>
      <c r="B1329" t="s">
        <v>669</v>
      </c>
      <c r="C1329" t="s">
        <v>489</v>
      </c>
      <c r="D1329" t="s">
        <v>489</v>
      </c>
      <c r="L1329" s="105"/>
      <c r="M1329" s="106"/>
      <c r="N1329">
        <f t="shared" si="106"/>
        <v>2019</v>
      </c>
      <c r="O1329" t="str">
        <f t="shared" si="105"/>
        <v>Power Law</v>
      </c>
      <c r="P1329">
        <v>20</v>
      </c>
    </row>
    <row r="1330" spans="1:16" ht="17">
      <c r="A1330" t="s">
        <v>470</v>
      </c>
      <c r="B1330" t="s">
        <v>670</v>
      </c>
      <c r="C1330" t="s">
        <v>490</v>
      </c>
      <c r="D1330" t="s">
        <v>490</v>
      </c>
      <c r="L1330" s="105"/>
      <c r="M1330" s="106"/>
      <c r="N1330">
        <f t="shared" si="106"/>
        <v>2020</v>
      </c>
      <c r="O1330" t="str">
        <f t="shared" si="105"/>
        <v>Power Law</v>
      </c>
      <c r="P1330">
        <v>20</v>
      </c>
    </row>
    <row r="1331" spans="1:16" ht="17">
      <c r="A1331" t="s">
        <v>471</v>
      </c>
      <c r="B1331" t="s">
        <v>671</v>
      </c>
      <c r="C1331" t="s">
        <v>491</v>
      </c>
      <c r="D1331" t="s">
        <v>491</v>
      </c>
      <c r="L1331" s="105"/>
      <c r="M1331" s="106"/>
      <c r="N1331">
        <f t="shared" si="106"/>
        <v>2021</v>
      </c>
      <c r="O1331" t="str">
        <f t="shared" si="105"/>
        <v>Power Law</v>
      </c>
    </row>
    <row r="1332" spans="1:16" ht="17">
      <c r="A1332" t="s">
        <v>472</v>
      </c>
      <c r="B1332" t="s">
        <v>672</v>
      </c>
      <c r="C1332" t="s">
        <v>492</v>
      </c>
      <c r="D1332" t="s">
        <v>492</v>
      </c>
      <c r="L1332" s="105"/>
      <c r="M1332" s="106"/>
      <c r="N1332">
        <f t="shared" si="106"/>
        <v>2022</v>
      </c>
      <c r="O1332" t="str">
        <f t="shared" si="105"/>
        <v>Power Law</v>
      </c>
    </row>
    <row r="1333" spans="1:16" ht="17">
      <c r="A1333" t="s">
        <v>473</v>
      </c>
      <c r="B1333" t="s">
        <v>673</v>
      </c>
      <c r="C1333" t="s">
        <v>493</v>
      </c>
      <c r="D1333" t="s">
        <v>493</v>
      </c>
      <c r="L1333" s="105"/>
      <c r="M1333" s="106"/>
      <c r="N1333">
        <f t="shared" si="106"/>
        <v>2023</v>
      </c>
      <c r="O1333" t="str">
        <f t="shared" si="105"/>
        <v>Power Law</v>
      </c>
    </row>
    <row r="1334" spans="1:16">
      <c r="L1334" s="108"/>
    </row>
    <row r="1337" spans="1:16">
      <c r="A1337" t="s">
        <v>1062</v>
      </c>
    </row>
    <row r="1338" spans="1:16">
      <c r="A1338" t="s">
        <v>1050</v>
      </c>
    </row>
    <row r="1339" spans="1:16">
      <c r="A1339" t="s">
        <v>752</v>
      </c>
    </row>
    <row r="1340" spans="1:16">
      <c r="A1340" t="s">
        <v>1051</v>
      </c>
      <c r="P1340" t="s">
        <v>878</v>
      </c>
    </row>
    <row r="1341" spans="1:16">
      <c r="A1341" t="s">
        <v>429</v>
      </c>
      <c r="B1341" t="s">
        <v>629</v>
      </c>
      <c r="C1341" t="s">
        <v>404</v>
      </c>
      <c r="D1341" t="s">
        <v>539</v>
      </c>
      <c r="L1341" s="107" t="s">
        <v>1057</v>
      </c>
      <c r="M1341" s="107"/>
      <c r="N1341">
        <v>1979</v>
      </c>
      <c r="O1341" t="str">
        <f>IF(AND(L1341&lt;0,M1341&lt;0.05), "Log normal","Power Law")</f>
        <v>Power Law</v>
      </c>
      <c r="P1341" s="28">
        <v>5.9955935648611201</v>
      </c>
    </row>
    <row r="1342" spans="1:16">
      <c r="A1342" t="s">
        <v>430</v>
      </c>
      <c r="B1342" t="s">
        <v>630</v>
      </c>
      <c r="C1342" t="s">
        <v>405</v>
      </c>
      <c r="D1342" t="s">
        <v>540</v>
      </c>
      <c r="L1342" s="107" t="s">
        <v>1058</v>
      </c>
      <c r="M1342" s="107"/>
      <c r="N1342">
        <f>N1341+1</f>
        <v>1980</v>
      </c>
      <c r="O1342" t="str">
        <f t="shared" ref="O1342:O1385" si="107">IF(AND(L1342&lt;0,M1342&lt;0.05), "Log normal","Power Law")</f>
        <v>Power Law</v>
      </c>
      <c r="P1342" s="28">
        <v>7.6684893133805998</v>
      </c>
    </row>
    <row r="1343" spans="1:16">
      <c r="A1343" t="s">
        <v>431</v>
      </c>
      <c r="B1343" t="s">
        <v>631</v>
      </c>
      <c r="C1343" t="s">
        <v>406</v>
      </c>
      <c r="D1343" t="s">
        <v>541</v>
      </c>
      <c r="L1343" s="107" t="s">
        <v>1059</v>
      </c>
      <c r="M1343" s="107"/>
      <c r="N1343">
        <f t="shared" ref="N1343:N1385" si="108">N1342+1</f>
        <v>1981</v>
      </c>
      <c r="O1343" t="str">
        <f t="shared" si="107"/>
        <v>Power Law</v>
      </c>
      <c r="P1343" s="28">
        <v>10.5338791700743</v>
      </c>
    </row>
    <row r="1344" spans="1:16">
      <c r="A1344" t="s">
        <v>432</v>
      </c>
      <c r="B1344" t="s">
        <v>632</v>
      </c>
      <c r="C1344" t="s">
        <v>407</v>
      </c>
      <c r="D1344" t="s">
        <v>542</v>
      </c>
      <c r="L1344" s="107" t="s">
        <v>1060</v>
      </c>
      <c r="M1344" s="107"/>
      <c r="N1344">
        <f t="shared" si="108"/>
        <v>1982</v>
      </c>
      <c r="O1344" t="str">
        <f t="shared" si="107"/>
        <v>Power Law</v>
      </c>
      <c r="P1344" s="28">
        <v>7.1886780936499797</v>
      </c>
    </row>
    <row r="1345" spans="1:16">
      <c r="A1345" t="s">
        <v>433</v>
      </c>
      <c r="B1345" t="s">
        <v>633</v>
      </c>
      <c r="C1345" t="s">
        <v>408</v>
      </c>
      <c r="D1345" t="s">
        <v>543</v>
      </c>
      <c r="L1345" s="107" t="s">
        <v>1061</v>
      </c>
      <c r="M1345" s="107"/>
      <c r="N1345">
        <f t="shared" si="108"/>
        <v>1983</v>
      </c>
      <c r="O1345" t="str">
        <f t="shared" si="107"/>
        <v>Power Law</v>
      </c>
      <c r="P1345" s="28">
        <v>9.0531675128026006</v>
      </c>
    </row>
    <row r="1346" spans="1:16">
      <c r="A1346" t="s">
        <v>434</v>
      </c>
      <c r="B1346" t="s">
        <v>634</v>
      </c>
      <c r="C1346" t="s">
        <v>409</v>
      </c>
      <c r="D1346" t="s">
        <v>544</v>
      </c>
      <c r="L1346" s="107" t="s">
        <v>934</v>
      </c>
      <c r="M1346" s="107"/>
      <c r="N1346">
        <f t="shared" si="108"/>
        <v>1984</v>
      </c>
      <c r="O1346" t="str">
        <f t="shared" si="107"/>
        <v>Power Law</v>
      </c>
      <c r="P1346" s="28">
        <v>7.6763117438724402</v>
      </c>
    </row>
    <row r="1347" spans="1:16">
      <c r="A1347" t="s">
        <v>435</v>
      </c>
      <c r="B1347" t="s">
        <v>635</v>
      </c>
      <c r="C1347" t="s">
        <v>410</v>
      </c>
      <c r="D1347" t="s">
        <v>545</v>
      </c>
      <c r="L1347" s="107" t="s">
        <v>935</v>
      </c>
      <c r="M1347" s="107"/>
      <c r="N1347">
        <f t="shared" si="108"/>
        <v>1985</v>
      </c>
      <c r="O1347" t="str">
        <f t="shared" si="107"/>
        <v>Power Law</v>
      </c>
      <c r="P1347" s="28">
        <v>7.0904287385616502</v>
      </c>
    </row>
    <row r="1348" spans="1:16">
      <c r="A1348" t="s">
        <v>436</v>
      </c>
      <c r="B1348" t="s">
        <v>636</v>
      </c>
      <c r="C1348" t="s">
        <v>411</v>
      </c>
      <c r="D1348" t="s">
        <v>546</v>
      </c>
      <c r="L1348" s="107" t="s">
        <v>936</v>
      </c>
      <c r="M1348" s="107"/>
      <c r="N1348">
        <f t="shared" si="108"/>
        <v>1986</v>
      </c>
      <c r="O1348" t="str">
        <f t="shared" si="107"/>
        <v>Power Law</v>
      </c>
      <c r="P1348" s="28">
        <v>6.9557014372359101</v>
      </c>
    </row>
    <row r="1349" spans="1:16">
      <c r="A1349" t="s">
        <v>437</v>
      </c>
      <c r="B1349" t="s">
        <v>637</v>
      </c>
      <c r="C1349" t="s">
        <v>412</v>
      </c>
      <c r="D1349" t="s">
        <v>547</v>
      </c>
      <c r="L1349" s="107" t="s">
        <v>937</v>
      </c>
      <c r="M1349" s="107"/>
      <c r="N1349">
        <f t="shared" si="108"/>
        <v>1987</v>
      </c>
      <c r="O1349" t="str">
        <f t="shared" si="107"/>
        <v>Power Law</v>
      </c>
      <c r="P1349" s="28">
        <v>6.4416631819130403</v>
      </c>
    </row>
    <row r="1350" spans="1:16">
      <c r="A1350" t="s">
        <v>438</v>
      </c>
      <c r="B1350" t="s">
        <v>638</v>
      </c>
      <c r="C1350" t="s">
        <v>413</v>
      </c>
      <c r="D1350" t="s">
        <v>548</v>
      </c>
      <c r="L1350" s="107" t="s">
        <v>938</v>
      </c>
      <c r="M1350" s="107"/>
      <c r="N1350">
        <f t="shared" si="108"/>
        <v>1988</v>
      </c>
      <c r="O1350" t="str">
        <f t="shared" si="107"/>
        <v>Power Law</v>
      </c>
      <c r="P1350" s="28">
        <v>6.7573710632622301</v>
      </c>
    </row>
    <row r="1351" spans="1:16">
      <c r="A1351" t="s">
        <v>439</v>
      </c>
      <c r="B1351" t="s">
        <v>639</v>
      </c>
      <c r="C1351" t="s">
        <v>414</v>
      </c>
      <c r="D1351" t="s">
        <v>549</v>
      </c>
      <c r="L1351" s="107" t="s">
        <v>939</v>
      </c>
      <c r="M1351" s="107"/>
      <c r="N1351">
        <f t="shared" si="108"/>
        <v>1989</v>
      </c>
      <c r="O1351" t="str">
        <f t="shared" si="107"/>
        <v>Power Law</v>
      </c>
      <c r="P1351" s="28">
        <v>6.68769062013381</v>
      </c>
    </row>
    <row r="1352" spans="1:16">
      <c r="A1352" t="s">
        <v>440</v>
      </c>
      <c r="B1352" t="s">
        <v>640</v>
      </c>
      <c r="C1352" t="s">
        <v>415</v>
      </c>
      <c r="D1352" t="s">
        <v>550</v>
      </c>
      <c r="L1352" s="107" t="s">
        <v>940</v>
      </c>
      <c r="M1352" s="107"/>
      <c r="N1352">
        <f t="shared" si="108"/>
        <v>1990</v>
      </c>
      <c r="O1352" t="str">
        <f t="shared" si="107"/>
        <v>Power Law</v>
      </c>
      <c r="P1352" s="28">
        <v>6.63962554595836</v>
      </c>
    </row>
    <row r="1353" spans="1:16">
      <c r="A1353" t="s">
        <v>441</v>
      </c>
      <c r="B1353" t="s">
        <v>641</v>
      </c>
      <c r="C1353" t="s">
        <v>416</v>
      </c>
      <c r="D1353" t="s">
        <v>551</v>
      </c>
      <c r="L1353" s="107" t="s">
        <v>941</v>
      </c>
      <c r="M1353" s="107"/>
      <c r="N1353">
        <f t="shared" si="108"/>
        <v>1991</v>
      </c>
      <c r="O1353" t="str">
        <f t="shared" si="107"/>
        <v>Power Law</v>
      </c>
      <c r="P1353" s="28">
        <v>6.5296011259110003</v>
      </c>
    </row>
    <row r="1354" spans="1:16">
      <c r="A1354" t="s">
        <v>442</v>
      </c>
      <c r="B1354" t="s">
        <v>642</v>
      </c>
      <c r="C1354" t="s">
        <v>417</v>
      </c>
      <c r="D1354" t="s">
        <v>552</v>
      </c>
      <c r="L1354" s="107" t="s">
        <v>942</v>
      </c>
      <c r="M1354" s="107"/>
      <c r="N1354">
        <f t="shared" si="108"/>
        <v>1992</v>
      </c>
      <c r="O1354" t="str">
        <f t="shared" si="107"/>
        <v>Power Law</v>
      </c>
      <c r="P1354" s="28">
        <v>6.47919177957976</v>
      </c>
    </row>
    <row r="1355" spans="1:16">
      <c r="A1355" t="s">
        <v>443</v>
      </c>
      <c r="B1355" t="s">
        <v>643</v>
      </c>
      <c r="C1355" t="s">
        <v>418</v>
      </c>
      <c r="D1355" t="s">
        <v>553</v>
      </c>
      <c r="L1355" s="107" t="s">
        <v>943</v>
      </c>
      <c r="M1355" s="107"/>
      <c r="N1355">
        <f t="shared" si="108"/>
        <v>1993</v>
      </c>
      <c r="O1355" t="str">
        <f t="shared" si="107"/>
        <v>Power Law</v>
      </c>
      <c r="P1355" s="28">
        <v>6.3194644597539904</v>
      </c>
    </row>
    <row r="1356" spans="1:16">
      <c r="A1356" t="s">
        <v>444</v>
      </c>
      <c r="B1356" t="s">
        <v>644</v>
      </c>
      <c r="C1356" t="s">
        <v>419</v>
      </c>
      <c r="D1356" t="s">
        <v>554</v>
      </c>
      <c r="L1356" s="107" t="s">
        <v>944</v>
      </c>
      <c r="M1356" s="107"/>
      <c r="N1356">
        <f t="shared" si="108"/>
        <v>1994</v>
      </c>
      <c r="O1356" t="str">
        <f t="shared" si="107"/>
        <v>Power Law</v>
      </c>
      <c r="P1356" s="28">
        <v>6.1886174976760797</v>
      </c>
    </row>
    <row r="1357" spans="1:16">
      <c r="A1357" t="s">
        <v>445</v>
      </c>
      <c r="B1357" t="s">
        <v>645</v>
      </c>
      <c r="C1357" t="s">
        <v>420</v>
      </c>
      <c r="D1357" t="s">
        <v>555</v>
      </c>
      <c r="L1357" s="107" t="s">
        <v>945</v>
      </c>
      <c r="M1357" s="107"/>
      <c r="N1357">
        <f t="shared" si="108"/>
        <v>1995</v>
      </c>
      <c r="O1357" t="str">
        <f t="shared" si="107"/>
        <v>Power Law</v>
      </c>
      <c r="P1357" s="28">
        <v>5.9462320017144101</v>
      </c>
    </row>
    <row r="1358" spans="1:16">
      <c r="A1358" t="s">
        <v>446</v>
      </c>
      <c r="B1358" t="s">
        <v>646</v>
      </c>
      <c r="C1358" t="s">
        <v>421</v>
      </c>
      <c r="D1358" t="s">
        <v>556</v>
      </c>
      <c r="L1358" s="107" t="s">
        <v>946</v>
      </c>
      <c r="M1358" s="107"/>
      <c r="N1358">
        <f t="shared" si="108"/>
        <v>1996</v>
      </c>
      <c r="O1358" t="str">
        <f t="shared" si="107"/>
        <v>Power Law</v>
      </c>
      <c r="P1358" s="28">
        <v>5.7191297337057003</v>
      </c>
    </row>
    <row r="1359" spans="1:16">
      <c r="A1359" t="s">
        <v>447</v>
      </c>
      <c r="B1359" t="s">
        <v>647</v>
      </c>
      <c r="C1359" t="s">
        <v>422</v>
      </c>
      <c r="D1359" t="s">
        <v>557</v>
      </c>
      <c r="L1359" s="107" t="s">
        <v>947</v>
      </c>
      <c r="M1359" s="107"/>
      <c r="N1359">
        <f t="shared" si="108"/>
        <v>1997</v>
      </c>
      <c r="O1359" t="str">
        <f t="shared" si="107"/>
        <v>Power Law</v>
      </c>
      <c r="P1359" s="28">
        <v>5.7002394855179901</v>
      </c>
    </row>
    <row r="1360" spans="1:16">
      <c r="A1360" t="s">
        <v>448</v>
      </c>
      <c r="B1360" t="s">
        <v>648</v>
      </c>
      <c r="C1360" t="s">
        <v>423</v>
      </c>
      <c r="D1360" t="s">
        <v>558</v>
      </c>
      <c r="L1360" s="107" t="s">
        <v>948</v>
      </c>
      <c r="M1360" s="107"/>
      <c r="N1360">
        <f t="shared" si="108"/>
        <v>1998</v>
      </c>
      <c r="O1360" t="str">
        <f t="shared" si="107"/>
        <v>Power Law</v>
      </c>
      <c r="P1360" s="28">
        <v>5.7256881860090401</v>
      </c>
    </row>
    <row r="1361" spans="1:16">
      <c r="A1361" t="s">
        <v>449</v>
      </c>
      <c r="B1361" t="s">
        <v>649</v>
      </c>
      <c r="C1361" t="s">
        <v>424</v>
      </c>
      <c r="D1361" t="s">
        <v>559</v>
      </c>
      <c r="L1361" s="107" t="s">
        <v>949</v>
      </c>
      <c r="M1361" s="107"/>
      <c r="N1361">
        <f t="shared" si="108"/>
        <v>1999</v>
      </c>
      <c r="O1361" t="str">
        <f t="shared" si="107"/>
        <v>Power Law</v>
      </c>
      <c r="P1361" s="28">
        <v>5.4750385872378802</v>
      </c>
    </row>
    <row r="1362" spans="1:16">
      <c r="A1362" t="s">
        <v>450</v>
      </c>
      <c r="B1362" t="s">
        <v>650</v>
      </c>
      <c r="C1362" t="s">
        <v>425</v>
      </c>
      <c r="D1362" t="s">
        <v>560</v>
      </c>
      <c r="L1362" s="107" t="s">
        <v>950</v>
      </c>
      <c r="M1362" s="107"/>
      <c r="N1362">
        <f t="shared" si="108"/>
        <v>2000</v>
      </c>
      <c r="O1362" t="str">
        <f t="shared" si="107"/>
        <v>Power Law</v>
      </c>
      <c r="P1362" s="28">
        <v>5.5587974972081096</v>
      </c>
    </row>
    <row r="1363" spans="1:16">
      <c r="A1363" t="s">
        <v>451</v>
      </c>
      <c r="B1363" t="s">
        <v>651</v>
      </c>
      <c r="C1363" t="s">
        <v>426</v>
      </c>
      <c r="D1363" t="s">
        <v>561</v>
      </c>
      <c r="L1363" s="107" t="s">
        <v>951</v>
      </c>
      <c r="M1363" s="107"/>
      <c r="N1363">
        <f t="shared" si="108"/>
        <v>2001</v>
      </c>
      <c r="O1363" t="str">
        <f t="shared" si="107"/>
        <v>Power Law</v>
      </c>
      <c r="P1363" s="28">
        <v>5.6425309600476101</v>
      </c>
    </row>
    <row r="1364" spans="1:16">
      <c r="A1364" t="s">
        <v>452</v>
      </c>
      <c r="B1364" t="s">
        <v>652</v>
      </c>
      <c r="C1364" t="s">
        <v>427</v>
      </c>
      <c r="D1364" t="s">
        <v>562</v>
      </c>
      <c r="L1364" s="107" t="s">
        <v>952</v>
      </c>
      <c r="M1364" s="107"/>
      <c r="N1364">
        <f t="shared" si="108"/>
        <v>2002</v>
      </c>
      <c r="O1364" t="str">
        <f t="shared" si="107"/>
        <v>Power Law</v>
      </c>
      <c r="P1364" s="28">
        <v>5.7158401232180198</v>
      </c>
    </row>
    <row r="1365" spans="1:16">
      <c r="A1365" t="s">
        <v>453</v>
      </c>
      <c r="B1365" t="s">
        <v>653</v>
      </c>
      <c r="C1365" t="s">
        <v>428</v>
      </c>
      <c r="D1365" t="s">
        <v>563</v>
      </c>
      <c r="L1365" s="107" t="s">
        <v>953</v>
      </c>
      <c r="M1365" s="107"/>
      <c r="N1365">
        <f t="shared" si="108"/>
        <v>2003</v>
      </c>
      <c r="O1365" t="str">
        <f t="shared" si="107"/>
        <v>Power Law</v>
      </c>
      <c r="P1365" s="28">
        <v>5.49426662826927</v>
      </c>
    </row>
    <row r="1366" spans="1:16">
      <c r="A1366" t="s">
        <v>454</v>
      </c>
      <c r="B1366" t="s">
        <v>654</v>
      </c>
      <c r="C1366" t="s">
        <v>474</v>
      </c>
      <c r="D1366" t="s">
        <v>564</v>
      </c>
      <c r="L1366" s="107" t="s">
        <v>954</v>
      </c>
      <c r="M1366" s="107"/>
      <c r="N1366">
        <f t="shared" si="108"/>
        <v>2004</v>
      </c>
      <c r="O1366" t="str">
        <f t="shared" si="107"/>
        <v>Power Law</v>
      </c>
      <c r="P1366" s="28">
        <v>5.5515218015239496</v>
      </c>
    </row>
    <row r="1367" spans="1:16">
      <c r="A1367" t="s">
        <v>455</v>
      </c>
      <c r="B1367" t="s">
        <v>655</v>
      </c>
      <c r="C1367" t="s">
        <v>475</v>
      </c>
      <c r="D1367" t="s">
        <v>565</v>
      </c>
      <c r="L1367" s="107" t="s">
        <v>955</v>
      </c>
      <c r="M1367" s="107"/>
      <c r="N1367">
        <f t="shared" si="108"/>
        <v>2005</v>
      </c>
      <c r="O1367" t="str">
        <f t="shared" si="107"/>
        <v>Power Law</v>
      </c>
      <c r="P1367" s="28">
        <v>5.55292437410791</v>
      </c>
    </row>
    <row r="1368" spans="1:16">
      <c r="A1368" t="s">
        <v>456</v>
      </c>
      <c r="B1368" t="s">
        <v>656</v>
      </c>
      <c r="C1368" t="s">
        <v>476</v>
      </c>
      <c r="D1368" t="s">
        <v>566</v>
      </c>
      <c r="L1368" s="107" t="s">
        <v>956</v>
      </c>
      <c r="M1368" s="107"/>
      <c r="N1368">
        <f t="shared" si="108"/>
        <v>2006</v>
      </c>
      <c r="O1368" t="str">
        <f t="shared" si="107"/>
        <v>Power Law</v>
      </c>
      <c r="P1368" s="28">
        <v>5.7093248979325697</v>
      </c>
    </row>
    <row r="1369" spans="1:16">
      <c r="A1369" t="s">
        <v>457</v>
      </c>
      <c r="B1369" t="s">
        <v>657</v>
      </c>
      <c r="C1369" t="s">
        <v>477</v>
      </c>
      <c r="D1369" t="s">
        <v>567</v>
      </c>
      <c r="L1369" s="107" t="s">
        <v>957</v>
      </c>
      <c r="M1369" s="107"/>
      <c r="N1369">
        <f t="shared" si="108"/>
        <v>2007</v>
      </c>
      <c r="O1369" t="str">
        <f t="shared" si="107"/>
        <v>Power Law</v>
      </c>
      <c r="P1369" s="28">
        <v>5.6067420712937004</v>
      </c>
    </row>
    <row r="1370" spans="1:16">
      <c r="A1370" t="s">
        <v>458</v>
      </c>
      <c r="B1370" t="s">
        <v>658</v>
      </c>
      <c r="C1370" t="s">
        <v>478</v>
      </c>
      <c r="D1370" t="s">
        <v>568</v>
      </c>
      <c r="L1370" s="107" t="s">
        <v>958</v>
      </c>
      <c r="M1370" s="107"/>
      <c r="N1370">
        <f t="shared" si="108"/>
        <v>2008</v>
      </c>
      <c r="O1370" t="str">
        <f t="shared" si="107"/>
        <v>Power Law</v>
      </c>
      <c r="P1370" s="28">
        <v>5.2457152611604601</v>
      </c>
    </row>
    <row r="1371" spans="1:16">
      <c r="A1371" t="s">
        <v>459</v>
      </c>
      <c r="B1371" t="s">
        <v>659</v>
      </c>
      <c r="C1371" t="s">
        <v>479</v>
      </c>
      <c r="D1371" t="s">
        <v>569</v>
      </c>
      <c r="L1371" s="107" t="s">
        <v>959</v>
      </c>
      <c r="M1371" s="107"/>
      <c r="N1371">
        <f t="shared" si="108"/>
        <v>2009</v>
      </c>
      <c r="O1371" t="str">
        <f t="shared" si="107"/>
        <v>Power Law</v>
      </c>
      <c r="P1371" s="28">
        <v>2.8037927787899699</v>
      </c>
    </row>
    <row r="1372" spans="1:16">
      <c r="A1372" t="s">
        <v>460</v>
      </c>
      <c r="B1372" t="s">
        <v>660</v>
      </c>
      <c r="C1372" t="s">
        <v>480</v>
      </c>
      <c r="D1372" t="s">
        <v>570</v>
      </c>
      <c r="L1372" s="107" t="s">
        <v>960</v>
      </c>
      <c r="M1372" s="107"/>
      <c r="N1372">
        <f t="shared" si="108"/>
        <v>2010</v>
      </c>
      <c r="O1372" t="str">
        <f t="shared" si="107"/>
        <v>Power Law</v>
      </c>
      <c r="P1372" s="28">
        <v>2.6819420682691999</v>
      </c>
    </row>
    <row r="1373" spans="1:16">
      <c r="A1373" t="s">
        <v>461</v>
      </c>
      <c r="B1373" t="s">
        <v>661</v>
      </c>
      <c r="C1373" t="s">
        <v>481</v>
      </c>
      <c r="D1373" t="s">
        <v>571</v>
      </c>
      <c r="L1373" s="107" t="s">
        <v>961</v>
      </c>
      <c r="M1373" s="107"/>
      <c r="N1373">
        <f t="shared" si="108"/>
        <v>2011</v>
      </c>
      <c r="O1373" t="str">
        <f t="shared" si="107"/>
        <v>Power Law</v>
      </c>
      <c r="P1373" s="28">
        <v>2.6157449468512901</v>
      </c>
    </row>
    <row r="1374" spans="1:16">
      <c r="A1374" t="s">
        <v>462</v>
      </c>
      <c r="B1374" t="s">
        <v>662</v>
      </c>
      <c r="C1374" t="s">
        <v>482</v>
      </c>
      <c r="D1374" t="s">
        <v>572</v>
      </c>
      <c r="L1374" s="107" t="s">
        <v>962</v>
      </c>
      <c r="M1374" s="107"/>
      <c r="N1374">
        <f t="shared" si="108"/>
        <v>2012</v>
      </c>
      <c r="O1374" t="str">
        <f t="shared" si="107"/>
        <v>Power Law</v>
      </c>
      <c r="P1374" s="28">
        <v>2.6459004939262298</v>
      </c>
    </row>
    <row r="1375" spans="1:16">
      <c r="A1375" t="s">
        <v>463</v>
      </c>
      <c r="B1375" t="s">
        <v>663</v>
      </c>
      <c r="C1375" t="s">
        <v>483</v>
      </c>
      <c r="D1375" t="s">
        <v>573</v>
      </c>
      <c r="L1375" s="107" t="s">
        <v>963</v>
      </c>
      <c r="M1375" s="107"/>
      <c r="N1375">
        <f t="shared" si="108"/>
        <v>2013</v>
      </c>
      <c r="O1375" t="str">
        <f t="shared" si="107"/>
        <v>Power Law</v>
      </c>
      <c r="P1375" s="28">
        <v>2.6434059022301502</v>
      </c>
    </row>
    <row r="1376" spans="1:16">
      <c r="A1376" t="s">
        <v>464</v>
      </c>
      <c r="B1376" t="s">
        <v>664</v>
      </c>
      <c r="C1376" t="s">
        <v>484</v>
      </c>
      <c r="D1376" t="s">
        <v>574</v>
      </c>
      <c r="L1376" s="107" t="s">
        <v>964</v>
      </c>
      <c r="M1376" s="107"/>
      <c r="N1376">
        <f t="shared" si="108"/>
        <v>2014</v>
      </c>
      <c r="O1376" t="str">
        <f t="shared" si="107"/>
        <v>Power Law</v>
      </c>
      <c r="P1376" s="28">
        <v>2.66842566384291</v>
      </c>
    </row>
    <row r="1377" spans="1:16">
      <c r="A1377" t="s">
        <v>465</v>
      </c>
      <c r="B1377" t="s">
        <v>665</v>
      </c>
      <c r="C1377" t="s">
        <v>485</v>
      </c>
      <c r="D1377" t="s">
        <v>575</v>
      </c>
      <c r="L1377" s="107" t="s">
        <v>965</v>
      </c>
      <c r="M1377" s="107"/>
      <c r="N1377">
        <f t="shared" si="108"/>
        <v>2015</v>
      </c>
      <c r="O1377" t="str">
        <f t="shared" si="107"/>
        <v>Power Law</v>
      </c>
      <c r="P1377" s="28">
        <v>2.6770456683566901</v>
      </c>
    </row>
    <row r="1378" spans="1:16">
      <c r="A1378" t="s">
        <v>466</v>
      </c>
      <c r="B1378" t="s">
        <v>666</v>
      </c>
      <c r="C1378" t="s">
        <v>486</v>
      </c>
      <c r="D1378" t="s">
        <v>576</v>
      </c>
      <c r="L1378" s="107" t="s">
        <v>966</v>
      </c>
      <c r="M1378" s="107"/>
      <c r="N1378">
        <f t="shared" si="108"/>
        <v>2016</v>
      </c>
      <c r="O1378" t="str">
        <f t="shared" si="107"/>
        <v>Power Law</v>
      </c>
      <c r="P1378" s="28">
        <v>2.6577851208587999</v>
      </c>
    </row>
    <row r="1379" spans="1:16">
      <c r="A1379" t="s">
        <v>467</v>
      </c>
      <c r="B1379" t="s">
        <v>667</v>
      </c>
      <c r="C1379" t="s">
        <v>487</v>
      </c>
      <c r="D1379" t="s">
        <v>577</v>
      </c>
      <c r="L1379" s="107" t="s">
        <v>967</v>
      </c>
      <c r="M1379" s="107"/>
      <c r="N1379">
        <f t="shared" si="108"/>
        <v>2017</v>
      </c>
      <c r="O1379" t="str">
        <f t="shared" si="107"/>
        <v>Power Law</v>
      </c>
      <c r="P1379" s="28">
        <v>2.60881004494497</v>
      </c>
    </row>
    <row r="1380" spans="1:16">
      <c r="A1380" t="s">
        <v>468</v>
      </c>
      <c r="B1380" t="s">
        <v>668</v>
      </c>
      <c r="C1380" t="s">
        <v>488</v>
      </c>
      <c r="D1380" t="s">
        <v>578</v>
      </c>
      <c r="L1380" s="107" t="s">
        <v>968</v>
      </c>
      <c r="M1380" s="107"/>
      <c r="N1380">
        <f t="shared" si="108"/>
        <v>2018</v>
      </c>
      <c r="O1380" t="str">
        <f t="shared" si="107"/>
        <v>Power Law</v>
      </c>
      <c r="P1380" s="28">
        <v>2.6010197382865199</v>
      </c>
    </row>
    <row r="1381" spans="1:16">
      <c r="A1381" t="s">
        <v>469</v>
      </c>
      <c r="B1381" t="s">
        <v>669</v>
      </c>
      <c r="C1381" t="s">
        <v>489</v>
      </c>
      <c r="D1381" t="s">
        <v>579</v>
      </c>
      <c r="L1381" s="107" t="s">
        <v>969</v>
      </c>
      <c r="M1381" s="107"/>
      <c r="N1381">
        <f t="shared" si="108"/>
        <v>2019</v>
      </c>
      <c r="O1381" t="str">
        <f t="shared" si="107"/>
        <v>Power Law</v>
      </c>
      <c r="P1381" s="28">
        <v>2.6195097623675601</v>
      </c>
    </row>
    <row r="1382" spans="1:16">
      <c r="A1382" t="s">
        <v>470</v>
      </c>
      <c r="B1382" t="s">
        <v>670</v>
      </c>
      <c r="C1382" t="s">
        <v>490</v>
      </c>
      <c r="D1382" t="s">
        <v>580</v>
      </c>
      <c r="L1382" s="107" t="s">
        <v>970</v>
      </c>
      <c r="M1382" s="107"/>
      <c r="N1382">
        <f t="shared" si="108"/>
        <v>2020</v>
      </c>
      <c r="O1382" t="str">
        <f t="shared" si="107"/>
        <v>Power Law</v>
      </c>
      <c r="P1382" s="28">
        <v>2.5939337391216002</v>
      </c>
    </row>
    <row r="1383" spans="1:16">
      <c r="A1383" t="s">
        <v>471</v>
      </c>
      <c r="B1383" t="s">
        <v>671</v>
      </c>
      <c r="C1383" t="s">
        <v>491</v>
      </c>
      <c r="D1383" t="s">
        <v>581</v>
      </c>
      <c r="L1383" s="107" t="s">
        <v>971</v>
      </c>
      <c r="M1383" s="107"/>
      <c r="N1383">
        <f t="shared" si="108"/>
        <v>2021</v>
      </c>
      <c r="O1383" t="str">
        <f t="shared" si="107"/>
        <v>Power Law</v>
      </c>
      <c r="P1383" s="28">
        <v>2.5786775084042999</v>
      </c>
    </row>
    <row r="1384" spans="1:16">
      <c r="A1384" t="s">
        <v>472</v>
      </c>
      <c r="B1384" t="s">
        <v>672</v>
      </c>
      <c r="C1384" t="s">
        <v>492</v>
      </c>
      <c r="D1384" t="s">
        <v>582</v>
      </c>
      <c r="L1384" s="107" t="s">
        <v>972</v>
      </c>
      <c r="M1384" s="107"/>
      <c r="N1384">
        <f t="shared" si="108"/>
        <v>2022</v>
      </c>
      <c r="O1384" t="str">
        <f t="shared" si="107"/>
        <v>Power Law</v>
      </c>
      <c r="P1384" s="28">
        <v>2.5681968926635501</v>
      </c>
    </row>
    <row r="1385" spans="1:16">
      <c r="A1385" t="s">
        <v>473</v>
      </c>
      <c r="B1385" t="s">
        <v>673</v>
      </c>
      <c r="C1385" t="s">
        <v>493</v>
      </c>
      <c r="D1385" t="s">
        <v>583</v>
      </c>
      <c r="L1385" s="107" t="s">
        <v>973</v>
      </c>
      <c r="M1385" s="107"/>
      <c r="N1385">
        <f t="shared" si="108"/>
        <v>2023</v>
      </c>
      <c r="O1385" t="str">
        <f t="shared" si="107"/>
        <v>Power Law</v>
      </c>
      <c r="P1385" s="28">
        <v>2.5650803349845601</v>
      </c>
    </row>
    <row r="1386" spans="1:16">
      <c r="L1386" s="108"/>
    </row>
    <row r="1388" spans="1:16">
      <c r="A1388" t="s">
        <v>674</v>
      </c>
    </row>
    <row r="1389" spans="1:16">
      <c r="A1389" t="s">
        <v>429</v>
      </c>
      <c r="B1389" t="s">
        <v>629</v>
      </c>
      <c r="C1389" t="s">
        <v>404</v>
      </c>
      <c r="D1389" t="s">
        <v>404</v>
      </c>
      <c r="L1389" s="107" t="s">
        <v>1052</v>
      </c>
      <c r="M1389" s="106"/>
      <c r="N1389">
        <v>1979</v>
      </c>
      <c r="O1389" t="str">
        <f>IF(AND(L1389&lt;0,M1389&lt;0.05), "Truncated Power Law","Power Law")</f>
        <v>Power Law</v>
      </c>
    </row>
    <row r="1390" spans="1:16">
      <c r="A1390" t="s">
        <v>430</v>
      </c>
      <c r="B1390" t="s">
        <v>630</v>
      </c>
      <c r="C1390" t="s">
        <v>405</v>
      </c>
      <c r="D1390" t="s">
        <v>405</v>
      </c>
      <c r="L1390" s="107" t="s">
        <v>1053</v>
      </c>
      <c r="N1390">
        <f>N1389+1</f>
        <v>1980</v>
      </c>
      <c r="O1390" t="str">
        <f t="shared" ref="O1390:O1433" si="109">IF(AND(L1390&lt;0,M1390&lt;0.05), "Truncated Power Law","Power Law")</f>
        <v>Power Law</v>
      </c>
    </row>
    <row r="1391" spans="1:16">
      <c r="A1391" t="s">
        <v>431</v>
      </c>
      <c r="B1391" t="s">
        <v>631</v>
      </c>
      <c r="C1391" t="s">
        <v>406</v>
      </c>
      <c r="D1391" t="s">
        <v>406</v>
      </c>
      <c r="L1391" s="107" t="s">
        <v>1054</v>
      </c>
      <c r="M1391" s="106"/>
      <c r="N1391">
        <f t="shared" ref="N1391:N1433" si="110">N1390+1</f>
        <v>1981</v>
      </c>
      <c r="O1391" t="str">
        <f t="shared" si="109"/>
        <v>Power Law</v>
      </c>
    </row>
    <row r="1392" spans="1:16">
      <c r="A1392" t="s">
        <v>432</v>
      </c>
      <c r="B1392" t="s">
        <v>632</v>
      </c>
      <c r="C1392" t="s">
        <v>407</v>
      </c>
      <c r="D1392" t="s">
        <v>407</v>
      </c>
      <c r="L1392" s="107" t="s">
        <v>1055</v>
      </c>
      <c r="N1392">
        <f t="shared" si="110"/>
        <v>1982</v>
      </c>
      <c r="O1392" t="str">
        <f t="shared" si="109"/>
        <v>Power Law</v>
      </c>
    </row>
    <row r="1393" spans="1:15">
      <c r="A1393" t="s">
        <v>433</v>
      </c>
      <c r="B1393" t="s">
        <v>733</v>
      </c>
      <c r="C1393" t="s">
        <v>408</v>
      </c>
      <c r="D1393" t="s">
        <v>408</v>
      </c>
      <c r="L1393" s="107" t="s">
        <v>1056</v>
      </c>
      <c r="M1393" s="106"/>
      <c r="N1393">
        <f t="shared" si="110"/>
        <v>1983</v>
      </c>
      <c r="O1393" t="str">
        <f t="shared" si="109"/>
        <v>Power Law</v>
      </c>
    </row>
    <row r="1394" spans="1:15">
      <c r="A1394" t="s">
        <v>434</v>
      </c>
      <c r="B1394" t="s">
        <v>634</v>
      </c>
      <c r="C1394" t="s">
        <v>409</v>
      </c>
      <c r="D1394" t="s">
        <v>409</v>
      </c>
      <c r="L1394" s="107" t="s">
        <v>894</v>
      </c>
      <c r="N1394">
        <f t="shared" si="110"/>
        <v>1984</v>
      </c>
      <c r="O1394" t="str">
        <f t="shared" si="109"/>
        <v>Power Law</v>
      </c>
    </row>
    <row r="1395" spans="1:15">
      <c r="A1395" t="s">
        <v>435</v>
      </c>
      <c r="B1395" t="s">
        <v>635</v>
      </c>
      <c r="C1395" t="s">
        <v>410</v>
      </c>
      <c r="D1395" t="s">
        <v>410</v>
      </c>
      <c r="L1395" s="107" t="s">
        <v>895</v>
      </c>
      <c r="N1395">
        <f t="shared" si="110"/>
        <v>1985</v>
      </c>
      <c r="O1395" t="str">
        <f t="shared" si="109"/>
        <v>Power Law</v>
      </c>
    </row>
    <row r="1396" spans="1:15">
      <c r="A1396" t="s">
        <v>436</v>
      </c>
      <c r="B1396" t="s">
        <v>636</v>
      </c>
      <c r="C1396" t="s">
        <v>411</v>
      </c>
      <c r="D1396" t="s">
        <v>411</v>
      </c>
      <c r="L1396" s="107" t="s">
        <v>896</v>
      </c>
      <c r="M1396" s="106"/>
      <c r="N1396">
        <f t="shared" si="110"/>
        <v>1986</v>
      </c>
      <c r="O1396" t="str">
        <f t="shared" si="109"/>
        <v>Power Law</v>
      </c>
    </row>
    <row r="1397" spans="1:15">
      <c r="A1397" t="s">
        <v>437</v>
      </c>
      <c r="B1397" t="s">
        <v>637</v>
      </c>
      <c r="C1397" t="s">
        <v>412</v>
      </c>
      <c r="D1397" t="s">
        <v>412</v>
      </c>
      <c r="L1397" s="107" t="s">
        <v>897</v>
      </c>
      <c r="M1397" s="106"/>
      <c r="N1397">
        <f t="shared" si="110"/>
        <v>1987</v>
      </c>
      <c r="O1397" t="str">
        <f t="shared" si="109"/>
        <v>Power Law</v>
      </c>
    </row>
    <row r="1398" spans="1:15">
      <c r="A1398" t="s">
        <v>438</v>
      </c>
      <c r="B1398" t="s">
        <v>638</v>
      </c>
      <c r="C1398" t="s">
        <v>413</v>
      </c>
      <c r="D1398" t="s">
        <v>413</v>
      </c>
      <c r="L1398" s="107" t="s">
        <v>898</v>
      </c>
      <c r="M1398" s="106"/>
      <c r="N1398">
        <f t="shared" si="110"/>
        <v>1988</v>
      </c>
      <c r="O1398" t="str">
        <f t="shared" si="109"/>
        <v>Power Law</v>
      </c>
    </row>
    <row r="1399" spans="1:15">
      <c r="A1399" t="s">
        <v>439</v>
      </c>
      <c r="B1399" t="s">
        <v>639</v>
      </c>
      <c r="C1399" t="s">
        <v>414</v>
      </c>
      <c r="D1399" t="s">
        <v>414</v>
      </c>
      <c r="L1399" s="107" t="s">
        <v>899</v>
      </c>
      <c r="M1399" s="106"/>
      <c r="N1399">
        <f t="shared" si="110"/>
        <v>1989</v>
      </c>
      <c r="O1399" t="str">
        <f t="shared" si="109"/>
        <v>Power Law</v>
      </c>
    </row>
    <row r="1400" spans="1:15">
      <c r="A1400" t="s">
        <v>440</v>
      </c>
      <c r="B1400" t="s">
        <v>640</v>
      </c>
      <c r="C1400" t="s">
        <v>415</v>
      </c>
      <c r="D1400" t="s">
        <v>415</v>
      </c>
      <c r="L1400" s="107" t="s">
        <v>900</v>
      </c>
      <c r="M1400" s="106"/>
      <c r="N1400">
        <f t="shared" si="110"/>
        <v>1990</v>
      </c>
      <c r="O1400" t="str">
        <f t="shared" si="109"/>
        <v>Power Law</v>
      </c>
    </row>
    <row r="1401" spans="1:15">
      <c r="A1401" t="s">
        <v>441</v>
      </c>
      <c r="B1401" t="s">
        <v>641</v>
      </c>
      <c r="C1401" t="s">
        <v>416</v>
      </c>
      <c r="D1401" t="s">
        <v>416</v>
      </c>
      <c r="L1401" s="107" t="s">
        <v>901</v>
      </c>
      <c r="M1401" s="106"/>
      <c r="N1401">
        <f t="shared" si="110"/>
        <v>1991</v>
      </c>
      <c r="O1401" t="str">
        <f t="shared" si="109"/>
        <v>Power Law</v>
      </c>
    </row>
    <row r="1402" spans="1:15">
      <c r="A1402" t="s">
        <v>442</v>
      </c>
      <c r="B1402" t="s">
        <v>642</v>
      </c>
      <c r="C1402" t="s">
        <v>417</v>
      </c>
      <c r="D1402" t="s">
        <v>417</v>
      </c>
      <c r="L1402" s="107" t="s">
        <v>902</v>
      </c>
      <c r="M1402" s="106"/>
      <c r="N1402">
        <f t="shared" si="110"/>
        <v>1992</v>
      </c>
      <c r="O1402" t="str">
        <f t="shared" si="109"/>
        <v>Power Law</v>
      </c>
    </row>
    <row r="1403" spans="1:15">
      <c r="A1403" t="s">
        <v>443</v>
      </c>
      <c r="B1403" t="s">
        <v>643</v>
      </c>
      <c r="C1403" t="s">
        <v>418</v>
      </c>
      <c r="D1403" t="s">
        <v>418</v>
      </c>
      <c r="L1403" s="107" t="s">
        <v>903</v>
      </c>
      <c r="M1403" s="106"/>
      <c r="N1403">
        <f t="shared" si="110"/>
        <v>1993</v>
      </c>
      <c r="O1403" t="str">
        <f t="shared" si="109"/>
        <v>Power Law</v>
      </c>
    </row>
    <row r="1404" spans="1:15">
      <c r="A1404" t="s">
        <v>444</v>
      </c>
      <c r="B1404" t="s">
        <v>644</v>
      </c>
      <c r="C1404" t="s">
        <v>419</v>
      </c>
      <c r="D1404" t="s">
        <v>419</v>
      </c>
      <c r="L1404" s="107" t="s">
        <v>904</v>
      </c>
      <c r="M1404" s="106"/>
      <c r="N1404">
        <f t="shared" si="110"/>
        <v>1994</v>
      </c>
      <c r="O1404" t="str">
        <f t="shared" si="109"/>
        <v>Power Law</v>
      </c>
    </row>
    <row r="1405" spans="1:15">
      <c r="A1405" t="s">
        <v>445</v>
      </c>
      <c r="B1405" t="s">
        <v>645</v>
      </c>
      <c r="C1405" t="s">
        <v>420</v>
      </c>
      <c r="D1405" t="s">
        <v>420</v>
      </c>
      <c r="L1405" s="107" t="s">
        <v>905</v>
      </c>
      <c r="M1405" s="106"/>
      <c r="N1405">
        <f t="shared" si="110"/>
        <v>1995</v>
      </c>
      <c r="O1405" t="str">
        <f t="shared" si="109"/>
        <v>Power Law</v>
      </c>
    </row>
    <row r="1406" spans="1:15">
      <c r="A1406" t="s">
        <v>446</v>
      </c>
      <c r="B1406" t="s">
        <v>646</v>
      </c>
      <c r="C1406" t="s">
        <v>421</v>
      </c>
      <c r="D1406" t="s">
        <v>421</v>
      </c>
      <c r="L1406" s="107" t="s">
        <v>906</v>
      </c>
      <c r="M1406" s="106"/>
      <c r="N1406">
        <f t="shared" si="110"/>
        <v>1996</v>
      </c>
      <c r="O1406" t="str">
        <f t="shared" si="109"/>
        <v>Power Law</v>
      </c>
    </row>
    <row r="1407" spans="1:15">
      <c r="A1407" t="s">
        <v>447</v>
      </c>
      <c r="B1407" t="s">
        <v>647</v>
      </c>
      <c r="C1407" t="s">
        <v>422</v>
      </c>
      <c r="D1407" t="s">
        <v>422</v>
      </c>
      <c r="L1407" s="107" t="s">
        <v>907</v>
      </c>
      <c r="M1407" s="106"/>
      <c r="N1407">
        <f t="shared" si="110"/>
        <v>1997</v>
      </c>
      <c r="O1407" t="str">
        <f t="shared" si="109"/>
        <v>Power Law</v>
      </c>
    </row>
    <row r="1408" spans="1:15">
      <c r="A1408" t="s">
        <v>448</v>
      </c>
      <c r="B1408" t="s">
        <v>648</v>
      </c>
      <c r="C1408" t="s">
        <v>423</v>
      </c>
      <c r="D1408" t="s">
        <v>423</v>
      </c>
      <c r="L1408" s="107" t="s">
        <v>908</v>
      </c>
      <c r="M1408" s="106"/>
      <c r="N1408">
        <f t="shared" si="110"/>
        <v>1998</v>
      </c>
      <c r="O1408" t="str">
        <f t="shared" si="109"/>
        <v>Power Law</v>
      </c>
    </row>
    <row r="1409" spans="1:15">
      <c r="A1409" t="s">
        <v>449</v>
      </c>
      <c r="B1409" t="s">
        <v>649</v>
      </c>
      <c r="C1409" t="s">
        <v>424</v>
      </c>
      <c r="D1409" t="s">
        <v>424</v>
      </c>
      <c r="L1409" s="107" t="s">
        <v>909</v>
      </c>
      <c r="M1409" s="106"/>
      <c r="N1409">
        <f t="shared" si="110"/>
        <v>1999</v>
      </c>
      <c r="O1409" t="str">
        <f t="shared" si="109"/>
        <v>Power Law</v>
      </c>
    </row>
    <row r="1410" spans="1:15">
      <c r="A1410" t="s">
        <v>450</v>
      </c>
      <c r="B1410" t="s">
        <v>650</v>
      </c>
      <c r="C1410" t="s">
        <v>425</v>
      </c>
      <c r="D1410" t="s">
        <v>425</v>
      </c>
      <c r="L1410" s="107" t="s">
        <v>910</v>
      </c>
      <c r="M1410" s="106"/>
      <c r="N1410">
        <f t="shared" si="110"/>
        <v>2000</v>
      </c>
      <c r="O1410" t="str">
        <f t="shared" si="109"/>
        <v>Power Law</v>
      </c>
    </row>
    <row r="1411" spans="1:15">
      <c r="A1411" t="s">
        <v>451</v>
      </c>
      <c r="B1411" t="s">
        <v>651</v>
      </c>
      <c r="C1411" t="s">
        <v>426</v>
      </c>
      <c r="D1411" t="s">
        <v>426</v>
      </c>
      <c r="L1411" s="107" t="s">
        <v>911</v>
      </c>
      <c r="M1411" s="106"/>
      <c r="N1411">
        <f t="shared" si="110"/>
        <v>2001</v>
      </c>
      <c r="O1411" t="str">
        <f t="shared" si="109"/>
        <v>Power Law</v>
      </c>
    </row>
    <row r="1412" spans="1:15">
      <c r="A1412" t="s">
        <v>452</v>
      </c>
      <c r="B1412" t="s">
        <v>652</v>
      </c>
      <c r="C1412" t="s">
        <v>427</v>
      </c>
      <c r="D1412" t="s">
        <v>427</v>
      </c>
      <c r="L1412" s="107" t="s">
        <v>912</v>
      </c>
      <c r="M1412" s="106"/>
      <c r="N1412">
        <f t="shared" si="110"/>
        <v>2002</v>
      </c>
      <c r="O1412" t="str">
        <f t="shared" si="109"/>
        <v>Power Law</v>
      </c>
    </row>
    <row r="1413" spans="1:15">
      <c r="A1413" t="s">
        <v>453</v>
      </c>
      <c r="B1413" t="s">
        <v>653</v>
      </c>
      <c r="C1413" t="s">
        <v>428</v>
      </c>
      <c r="D1413" t="s">
        <v>428</v>
      </c>
      <c r="L1413" s="107" t="s">
        <v>913</v>
      </c>
      <c r="M1413" s="106"/>
      <c r="N1413">
        <f t="shared" si="110"/>
        <v>2003</v>
      </c>
      <c r="O1413" t="str">
        <f t="shared" si="109"/>
        <v>Power Law</v>
      </c>
    </row>
    <row r="1414" spans="1:15">
      <c r="A1414" t="s">
        <v>454</v>
      </c>
      <c r="B1414" t="s">
        <v>654</v>
      </c>
      <c r="C1414" t="s">
        <v>474</v>
      </c>
      <c r="D1414" t="s">
        <v>474</v>
      </c>
      <c r="L1414" s="107" t="s">
        <v>914</v>
      </c>
      <c r="M1414" s="106"/>
      <c r="N1414">
        <f t="shared" si="110"/>
        <v>2004</v>
      </c>
      <c r="O1414" t="str">
        <f t="shared" si="109"/>
        <v>Power Law</v>
      </c>
    </row>
    <row r="1415" spans="1:15">
      <c r="A1415" t="s">
        <v>455</v>
      </c>
      <c r="B1415" t="s">
        <v>655</v>
      </c>
      <c r="C1415" t="s">
        <v>475</v>
      </c>
      <c r="D1415" t="s">
        <v>475</v>
      </c>
      <c r="L1415" s="107" t="s">
        <v>915</v>
      </c>
      <c r="M1415" s="106"/>
      <c r="N1415">
        <f t="shared" si="110"/>
        <v>2005</v>
      </c>
      <c r="O1415" t="str">
        <f t="shared" si="109"/>
        <v>Power Law</v>
      </c>
    </row>
    <row r="1416" spans="1:15">
      <c r="A1416" t="s">
        <v>456</v>
      </c>
      <c r="B1416" t="s">
        <v>656</v>
      </c>
      <c r="C1416" t="s">
        <v>476</v>
      </c>
      <c r="D1416" t="s">
        <v>476</v>
      </c>
      <c r="L1416" s="107" t="s">
        <v>916</v>
      </c>
      <c r="M1416" s="106"/>
      <c r="N1416">
        <f t="shared" si="110"/>
        <v>2006</v>
      </c>
      <c r="O1416" t="str">
        <f t="shared" si="109"/>
        <v>Power Law</v>
      </c>
    </row>
    <row r="1417" spans="1:15">
      <c r="A1417" t="s">
        <v>457</v>
      </c>
      <c r="B1417" t="s">
        <v>657</v>
      </c>
      <c r="C1417" t="s">
        <v>477</v>
      </c>
      <c r="D1417" t="s">
        <v>477</v>
      </c>
      <c r="L1417" s="107" t="s">
        <v>917</v>
      </c>
      <c r="M1417" s="106"/>
      <c r="N1417">
        <f t="shared" si="110"/>
        <v>2007</v>
      </c>
      <c r="O1417" t="str">
        <f t="shared" si="109"/>
        <v>Power Law</v>
      </c>
    </row>
    <row r="1418" spans="1:15">
      <c r="A1418" t="s">
        <v>458</v>
      </c>
      <c r="B1418" t="s">
        <v>658</v>
      </c>
      <c r="C1418" t="s">
        <v>478</v>
      </c>
      <c r="D1418" t="s">
        <v>478</v>
      </c>
      <c r="L1418" s="107" t="s">
        <v>918</v>
      </c>
      <c r="N1418">
        <f t="shared" si="110"/>
        <v>2008</v>
      </c>
      <c r="O1418" t="str">
        <f t="shared" si="109"/>
        <v>Power Law</v>
      </c>
    </row>
    <row r="1419" spans="1:15">
      <c r="A1419" t="s">
        <v>459</v>
      </c>
      <c r="B1419" t="s">
        <v>659</v>
      </c>
      <c r="C1419" t="s">
        <v>479</v>
      </c>
      <c r="D1419" t="s">
        <v>479</v>
      </c>
      <c r="L1419" s="107" t="s">
        <v>919</v>
      </c>
      <c r="M1419" s="106"/>
      <c r="N1419">
        <f t="shared" si="110"/>
        <v>2009</v>
      </c>
      <c r="O1419" t="str">
        <f t="shared" si="109"/>
        <v>Power Law</v>
      </c>
    </row>
    <row r="1420" spans="1:15">
      <c r="A1420" t="s">
        <v>460</v>
      </c>
      <c r="B1420" t="s">
        <v>660</v>
      </c>
      <c r="C1420" t="s">
        <v>480</v>
      </c>
      <c r="D1420" t="s">
        <v>480</v>
      </c>
      <c r="L1420" s="107" t="s">
        <v>920</v>
      </c>
      <c r="N1420">
        <f t="shared" si="110"/>
        <v>2010</v>
      </c>
      <c r="O1420" t="str">
        <f t="shared" si="109"/>
        <v>Power Law</v>
      </c>
    </row>
    <row r="1421" spans="1:15">
      <c r="A1421" t="s">
        <v>461</v>
      </c>
      <c r="B1421" t="s">
        <v>661</v>
      </c>
      <c r="C1421" t="s">
        <v>481</v>
      </c>
      <c r="D1421" t="s">
        <v>481</v>
      </c>
      <c r="L1421" s="107" t="s">
        <v>921</v>
      </c>
      <c r="N1421">
        <f t="shared" si="110"/>
        <v>2011</v>
      </c>
      <c r="O1421" t="str">
        <f t="shared" si="109"/>
        <v>Power Law</v>
      </c>
    </row>
    <row r="1422" spans="1:15">
      <c r="A1422" t="s">
        <v>462</v>
      </c>
      <c r="B1422" t="s">
        <v>662</v>
      </c>
      <c r="C1422" t="s">
        <v>482</v>
      </c>
      <c r="D1422" t="s">
        <v>482</v>
      </c>
      <c r="L1422" s="107" t="s">
        <v>922</v>
      </c>
      <c r="M1422" s="106"/>
      <c r="N1422">
        <f t="shared" si="110"/>
        <v>2012</v>
      </c>
      <c r="O1422" t="str">
        <f t="shared" si="109"/>
        <v>Power Law</v>
      </c>
    </row>
    <row r="1423" spans="1:15">
      <c r="A1423" t="s">
        <v>463</v>
      </c>
      <c r="B1423" t="s">
        <v>663</v>
      </c>
      <c r="C1423" t="s">
        <v>483</v>
      </c>
      <c r="D1423" t="s">
        <v>483</v>
      </c>
      <c r="L1423" s="107" t="s">
        <v>923</v>
      </c>
      <c r="M1423" s="106"/>
      <c r="N1423">
        <f t="shared" si="110"/>
        <v>2013</v>
      </c>
      <c r="O1423" t="str">
        <f t="shared" si="109"/>
        <v>Power Law</v>
      </c>
    </row>
    <row r="1424" spans="1:15">
      <c r="A1424" t="s">
        <v>464</v>
      </c>
      <c r="B1424" t="s">
        <v>664</v>
      </c>
      <c r="C1424" t="s">
        <v>484</v>
      </c>
      <c r="D1424" t="s">
        <v>484</v>
      </c>
      <c r="L1424" s="107" t="s">
        <v>924</v>
      </c>
      <c r="M1424" s="106"/>
      <c r="N1424">
        <f t="shared" si="110"/>
        <v>2014</v>
      </c>
      <c r="O1424" t="str">
        <f t="shared" si="109"/>
        <v>Power Law</v>
      </c>
    </row>
    <row r="1425" spans="1:16">
      <c r="A1425" t="s">
        <v>465</v>
      </c>
      <c r="B1425" t="s">
        <v>665</v>
      </c>
      <c r="C1425" t="s">
        <v>485</v>
      </c>
      <c r="D1425" t="s">
        <v>485</v>
      </c>
      <c r="L1425" s="107" t="s">
        <v>925</v>
      </c>
      <c r="M1425" s="106"/>
      <c r="N1425">
        <f t="shared" si="110"/>
        <v>2015</v>
      </c>
      <c r="O1425" t="str">
        <f t="shared" si="109"/>
        <v>Power Law</v>
      </c>
    </row>
    <row r="1426" spans="1:16">
      <c r="A1426" t="s">
        <v>466</v>
      </c>
      <c r="B1426" t="s">
        <v>666</v>
      </c>
      <c r="C1426" t="s">
        <v>486</v>
      </c>
      <c r="D1426" t="s">
        <v>486</v>
      </c>
      <c r="L1426" s="107" t="s">
        <v>926</v>
      </c>
      <c r="M1426" s="106"/>
      <c r="N1426">
        <f t="shared" si="110"/>
        <v>2016</v>
      </c>
      <c r="O1426" t="str">
        <f t="shared" si="109"/>
        <v>Power Law</v>
      </c>
    </row>
    <row r="1427" spans="1:16">
      <c r="A1427" t="s">
        <v>467</v>
      </c>
      <c r="B1427" t="s">
        <v>667</v>
      </c>
      <c r="C1427" t="s">
        <v>487</v>
      </c>
      <c r="D1427" t="s">
        <v>487</v>
      </c>
      <c r="L1427" s="107" t="s">
        <v>927</v>
      </c>
      <c r="M1427" s="106"/>
      <c r="N1427">
        <f t="shared" si="110"/>
        <v>2017</v>
      </c>
      <c r="O1427" t="str">
        <f t="shared" si="109"/>
        <v>Power Law</v>
      </c>
    </row>
    <row r="1428" spans="1:16">
      <c r="A1428" t="s">
        <v>468</v>
      </c>
      <c r="B1428" t="s">
        <v>668</v>
      </c>
      <c r="C1428" t="s">
        <v>488</v>
      </c>
      <c r="D1428" t="s">
        <v>488</v>
      </c>
      <c r="L1428" s="107" t="s">
        <v>928</v>
      </c>
      <c r="M1428" s="106"/>
      <c r="N1428">
        <f t="shared" si="110"/>
        <v>2018</v>
      </c>
      <c r="O1428" t="str">
        <f t="shared" si="109"/>
        <v>Power Law</v>
      </c>
    </row>
    <row r="1429" spans="1:16">
      <c r="A1429" t="s">
        <v>469</v>
      </c>
      <c r="B1429" t="s">
        <v>669</v>
      </c>
      <c r="C1429" t="s">
        <v>489</v>
      </c>
      <c r="D1429" t="s">
        <v>489</v>
      </c>
      <c r="L1429" s="107" t="s">
        <v>929</v>
      </c>
      <c r="M1429" s="106"/>
      <c r="N1429">
        <f t="shared" si="110"/>
        <v>2019</v>
      </c>
      <c r="O1429" t="str">
        <f t="shared" si="109"/>
        <v>Power Law</v>
      </c>
    </row>
    <row r="1430" spans="1:16">
      <c r="A1430" t="s">
        <v>470</v>
      </c>
      <c r="B1430" t="s">
        <v>670</v>
      </c>
      <c r="C1430" t="s">
        <v>490</v>
      </c>
      <c r="D1430" t="s">
        <v>490</v>
      </c>
      <c r="L1430" s="107" t="s">
        <v>930</v>
      </c>
      <c r="M1430" s="106"/>
      <c r="N1430">
        <f t="shared" si="110"/>
        <v>2020</v>
      </c>
      <c r="O1430" t="str">
        <f t="shared" si="109"/>
        <v>Power Law</v>
      </c>
    </row>
    <row r="1431" spans="1:16">
      <c r="A1431" t="s">
        <v>471</v>
      </c>
      <c r="B1431" t="s">
        <v>671</v>
      </c>
      <c r="C1431" t="s">
        <v>491</v>
      </c>
      <c r="D1431" t="s">
        <v>491</v>
      </c>
      <c r="L1431" s="107" t="s">
        <v>931</v>
      </c>
      <c r="M1431" s="106"/>
      <c r="N1431">
        <f t="shared" si="110"/>
        <v>2021</v>
      </c>
      <c r="O1431" t="str">
        <f t="shared" si="109"/>
        <v>Power Law</v>
      </c>
    </row>
    <row r="1432" spans="1:16">
      <c r="A1432" t="s">
        <v>472</v>
      </c>
      <c r="B1432" t="s">
        <v>672</v>
      </c>
      <c r="C1432" t="s">
        <v>492</v>
      </c>
      <c r="D1432" t="s">
        <v>492</v>
      </c>
      <c r="L1432" s="107" t="s">
        <v>932</v>
      </c>
      <c r="M1432" s="106"/>
      <c r="N1432">
        <f t="shared" si="110"/>
        <v>2022</v>
      </c>
      <c r="O1432" t="str">
        <f t="shared" si="109"/>
        <v>Power Law</v>
      </c>
    </row>
    <row r="1433" spans="1:16">
      <c r="A1433" t="s">
        <v>473</v>
      </c>
      <c r="B1433" t="s">
        <v>673</v>
      </c>
      <c r="C1433" t="s">
        <v>493</v>
      </c>
      <c r="D1433" t="s">
        <v>493</v>
      </c>
      <c r="L1433" s="107" t="s">
        <v>933</v>
      </c>
      <c r="M1433" s="106"/>
      <c r="N1433">
        <f t="shared" si="110"/>
        <v>2023</v>
      </c>
      <c r="O1433" t="str">
        <f t="shared" si="109"/>
        <v>Power Law</v>
      </c>
    </row>
    <row r="1434" spans="1:16">
      <c r="L1434" s="108"/>
    </row>
    <row r="1437" spans="1:16">
      <c r="A1437" t="s">
        <v>711</v>
      </c>
      <c r="P1437" t="s">
        <v>878</v>
      </c>
    </row>
    <row r="1438" spans="1:16" ht="17">
      <c r="A1438" t="s">
        <v>429</v>
      </c>
      <c r="B1438" t="s">
        <v>629</v>
      </c>
      <c r="C1438" t="s">
        <v>404</v>
      </c>
      <c r="D1438" t="s">
        <v>539</v>
      </c>
      <c r="L1438" s="107" t="s">
        <v>1064</v>
      </c>
      <c r="M1438" s="107"/>
      <c r="N1438">
        <v>1979</v>
      </c>
      <c r="O1438" t="str">
        <f>IF(AND(L1438&lt;0,M1438&lt;0.05), "Log normal","Power Law")</f>
        <v>Power Law</v>
      </c>
      <c r="P1438" s="105">
        <v>5.1082203406437596</v>
      </c>
    </row>
    <row r="1439" spans="1:16" ht="17">
      <c r="A1439" t="s">
        <v>430</v>
      </c>
      <c r="B1439" t="s">
        <v>630</v>
      </c>
      <c r="C1439" t="s">
        <v>405</v>
      </c>
      <c r="D1439" t="s">
        <v>540</v>
      </c>
      <c r="L1439" s="107" t="s">
        <v>1065</v>
      </c>
      <c r="M1439" s="107"/>
      <c r="N1439">
        <f>N1438+1</f>
        <v>1980</v>
      </c>
      <c r="O1439" t="str">
        <f t="shared" ref="O1439:O1482" si="111">IF(AND(L1439&lt;0,M1439&lt;0.05), "Log normal","Power Law")</f>
        <v>Power Law</v>
      </c>
      <c r="P1439" s="105">
        <v>4.9743906007682499</v>
      </c>
    </row>
    <row r="1440" spans="1:16" ht="17">
      <c r="A1440" t="s">
        <v>431</v>
      </c>
      <c r="B1440" t="s">
        <v>631</v>
      </c>
      <c r="C1440" t="s">
        <v>406</v>
      </c>
      <c r="D1440" t="s">
        <v>541</v>
      </c>
      <c r="L1440" s="107" t="s">
        <v>1066</v>
      </c>
      <c r="M1440" s="107"/>
      <c r="N1440">
        <f t="shared" ref="N1440:N1482" si="112">N1439+1</f>
        <v>1981</v>
      </c>
      <c r="O1440" t="str">
        <f t="shared" si="111"/>
        <v>Power Law</v>
      </c>
      <c r="P1440" s="105">
        <v>4.8667570998619896</v>
      </c>
    </row>
    <row r="1441" spans="1:16" ht="17">
      <c r="A1441" t="s">
        <v>432</v>
      </c>
      <c r="B1441" t="s">
        <v>632</v>
      </c>
      <c r="C1441" t="s">
        <v>407</v>
      </c>
      <c r="D1441" t="s">
        <v>542</v>
      </c>
      <c r="L1441" s="107" t="s">
        <v>1067</v>
      </c>
      <c r="M1441" s="107"/>
      <c r="N1441">
        <f t="shared" si="112"/>
        <v>1982</v>
      </c>
      <c r="O1441" t="str">
        <f t="shared" si="111"/>
        <v>Power Law</v>
      </c>
      <c r="P1441" s="105">
        <v>4.7341469178632201</v>
      </c>
    </row>
    <row r="1442" spans="1:16" ht="17">
      <c r="A1442" t="s">
        <v>433</v>
      </c>
      <c r="B1442" t="s">
        <v>633</v>
      </c>
      <c r="C1442" t="s">
        <v>408</v>
      </c>
      <c r="D1442" t="s">
        <v>543</v>
      </c>
      <c r="L1442" s="107" t="s">
        <v>1068</v>
      </c>
      <c r="M1442" s="107"/>
      <c r="N1442">
        <f t="shared" si="112"/>
        <v>1983</v>
      </c>
      <c r="O1442" t="str">
        <f t="shared" si="111"/>
        <v>Power Law</v>
      </c>
      <c r="P1442" s="105">
        <v>4.60515949631281</v>
      </c>
    </row>
    <row r="1443" spans="1:16" ht="17">
      <c r="A1443" t="s">
        <v>434</v>
      </c>
      <c r="B1443" t="s">
        <v>634</v>
      </c>
      <c r="C1443" t="s">
        <v>409</v>
      </c>
      <c r="D1443" t="s">
        <v>544</v>
      </c>
      <c r="L1443" s="107" t="s">
        <v>1069</v>
      </c>
      <c r="M1443" s="107"/>
      <c r="N1443">
        <f t="shared" si="112"/>
        <v>1984</v>
      </c>
      <c r="O1443" t="str">
        <f t="shared" si="111"/>
        <v>Power Law</v>
      </c>
      <c r="P1443" s="105">
        <v>4.4968593487258097</v>
      </c>
    </row>
    <row r="1444" spans="1:16" ht="17">
      <c r="A1444" t="s">
        <v>435</v>
      </c>
      <c r="B1444" t="s">
        <v>635</v>
      </c>
      <c r="C1444" t="s">
        <v>410</v>
      </c>
      <c r="D1444" t="s">
        <v>545</v>
      </c>
      <c r="L1444" s="107" t="s">
        <v>1070</v>
      </c>
      <c r="M1444" s="107"/>
      <c r="N1444">
        <f t="shared" si="112"/>
        <v>1985</v>
      </c>
      <c r="O1444" t="str">
        <f t="shared" si="111"/>
        <v>Power Law</v>
      </c>
      <c r="P1444" s="105">
        <v>4.3937265497762104</v>
      </c>
    </row>
    <row r="1445" spans="1:16" ht="17">
      <c r="A1445" t="s">
        <v>436</v>
      </c>
      <c r="B1445" t="s">
        <v>636</v>
      </c>
      <c r="C1445" t="s">
        <v>411</v>
      </c>
      <c r="D1445" t="s">
        <v>546</v>
      </c>
      <c r="L1445" s="107" t="s">
        <v>1071</v>
      </c>
      <c r="M1445" s="107"/>
      <c r="N1445">
        <f t="shared" si="112"/>
        <v>1986</v>
      </c>
      <c r="O1445" t="str">
        <f t="shared" si="111"/>
        <v>Power Law</v>
      </c>
      <c r="P1445" s="105">
        <v>4.3102882226855499</v>
      </c>
    </row>
    <row r="1446" spans="1:16" ht="17">
      <c r="A1446" t="s">
        <v>437</v>
      </c>
      <c r="B1446" t="s">
        <v>637</v>
      </c>
      <c r="C1446" t="s">
        <v>412</v>
      </c>
      <c r="D1446" t="s">
        <v>547</v>
      </c>
      <c r="L1446" s="107" t="s">
        <v>1072</v>
      </c>
      <c r="M1446" s="107"/>
      <c r="N1446">
        <f t="shared" si="112"/>
        <v>1987</v>
      </c>
      <c r="O1446" t="str">
        <f t="shared" si="111"/>
        <v>Power Law</v>
      </c>
      <c r="P1446" s="105">
        <v>4.2360933153960998</v>
      </c>
    </row>
    <row r="1447" spans="1:16" ht="17">
      <c r="A1447" t="s">
        <v>438</v>
      </c>
      <c r="B1447" t="s">
        <v>638</v>
      </c>
      <c r="C1447" t="s">
        <v>413</v>
      </c>
      <c r="D1447" t="s">
        <v>548</v>
      </c>
      <c r="L1447" s="107" t="s">
        <v>1073</v>
      </c>
      <c r="M1447" s="107"/>
      <c r="N1447">
        <f t="shared" si="112"/>
        <v>1988</v>
      </c>
      <c r="O1447" t="str">
        <f>IF(AND(L1447&lt;0,M1447&lt;0.05), "Log normal","Power Law")</f>
        <v>Power Law</v>
      </c>
      <c r="P1447" s="105">
        <v>4.1584952698626303</v>
      </c>
    </row>
    <row r="1448" spans="1:16" ht="17">
      <c r="A1448" t="s">
        <v>439</v>
      </c>
      <c r="B1448" t="s">
        <v>639</v>
      </c>
      <c r="C1448" t="s">
        <v>414</v>
      </c>
      <c r="D1448" t="s">
        <v>549</v>
      </c>
      <c r="L1448" s="107" t="s">
        <v>1074</v>
      </c>
      <c r="M1448" s="107"/>
      <c r="N1448">
        <f t="shared" si="112"/>
        <v>1989</v>
      </c>
      <c r="O1448" t="str">
        <f t="shared" si="111"/>
        <v>Power Law</v>
      </c>
      <c r="P1448" s="105">
        <v>4.0825245361699398</v>
      </c>
    </row>
    <row r="1449" spans="1:16" ht="17">
      <c r="A1449" t="s">
        <v>440</v>
      </c>
      <c r="B1449" t="s">
        <v>640</v>
      </c>
      <c r="C1449" t="s">
        <v>415</v>
      </c>
      <c r="D1449" t="s">
        <v>550</v>
      </c>
      <c r="L1449" s="107" t="s">
        <v>1075</v>
      </c>
      <c r="M1449" s="107"/>
      <c r="N1449">
        <f t="shared" si="112"/>
        <v>1990</v>
      </c>
      <c r="O1449" t="str">
        <f t="shared" si="111"/>
        <v>Power Law</v>
      </c>
      <c r="P1449" s="105">
        <v>4.0150447646845402</v>
      </c>
    </row>
    <row r="1450" spans="1:16" ht="17">
      <c r="A1450" t="s">
        <v>441</v>
      </c>
      <c r="B1450" t="s">
        <v>641</v>
      </c>
      <c r="C1450" t="s">
        <v>416</v>
      </c>
      <c r="D1450" t="s">
        <v>551</v>
      </c>
      <c r="L1450" s="107" t="s">
        <v>1076</v>
      </c>
      <c r="M1450" s="107"/>
      <c r="N1450">
        <f t="shared" si="112"/>
        <v>1991</v>
      </c>
      <c r="O1450" t="str">
        <f t="shared" si="111"/>
        <v>Power Law</v>
      </c>
      <c r="P1450" s="105">
        <v>3.96260122517611</v>
      </c>
    </row>
    <row r="1451" spans="1:16" ht="17">
      <c r="A1451" t="s">
        <v>442</v>
      </c>
      <c r="B1451" t="s">
        <v>642</v>
      </c>
      <c r="C1451" t="s">
        <v>417</v>
      </c>
      <c r="D1451" t="s">
        <v>552</v>
      </c>
      <c r="L1451" s="107" t="s">
        <v>1077</v>
      </c>
      <c r="M1451" s="107"/>
      <c r="N1451">
        <f t="shared" si="112"/>
        <v>1992</v>
      </c>
      <c r="O1451" t="str">
        <f t="shared" si="111"/>
        <v>Power Law</v>
      </c>
      <c r="P1451" s="105">
        <v>3.9160973532819399</v>
      </c>
    </row>
    <row r="1452" spans="1:16" ht="17">
      <c r="A1452" t="s">
        <v>443</v>
      </c>
      <c r="B1452" t="s">
        <v>643</v>
      </c>
      <c r="C1452" t="s">
        <v>418</v>
      </c>
      <c r="D1452" t="s">
        <v>553</v>
      </c>
      <c r="L1452" s="107" t="s">
        <v>1078</v>
      </c>
      <c r="M1452" s="107"/>
      <c r="N1452">
        <f t="shared" si="112"/>
        <v>1993</v>
      </c>
      <c r="O1452" t="str">
        <f t="shared" si="111"/>
        <v>Power Law</v>
      </c>
      <c r="P1452" s="105">
        <v>3.8789712955497699</v>
      </c>
    </row>
    <row r="1453" spans="1:16" ht="17">
      <c r="A1453" t="s">
        <v>444</v>
      </c>
      <c r="B1453" t="s">
        <v>644</v>
      </c>
      <c r="C1453" t="s">
        <v>419</v>
      </c>
      <c r="D1453" t="s">
        <v>554</v>
      </c>
      <c r="L1453" s="107" t="s">
        <v>1079</v>
      </c>
      <c r="M1453" s="107"/>
      <c r="N1453">
        <f t="shared" si="112"/>
        <v>1994</v>
      </c>
      <c r="O1453" t="str">
        <f t="shared" si="111"/>
        <v>Power Law</v>
      </c>
      <c r="P1453" s="105">
        <v>3.8499746636122598</v>
      </c>
    </row>
    <row r="1454" spans="1:16" ht="17">
      <c r="A1454" t="s">
        <v>445</v>
      </c>
      <c r="B1454" t="s">
        <v>645</v>
      </c>
      <c r="C1454" t="s">
        <v>420</v>
      </c>
      <c r="D1454" t="s">
        <v>555</v>
      </c>
      <c r="L1454" s="107" t="s">
        <v>1080</v>
      </c>
      <c r="M1454" s="107"/>
      <c r="N1454">
        <f t="shared" si="112"/>
        <v>1995</v>
      </c>
      <c r="O1454" t="str">
        <f t="shared" si="111"/>
        <v>Power Law</v>
      </c>
      <c r="P1454" s="105">
        <v>3.8289646313398702</v>
      </c>
    </row>
    <row r="1455" spans="1:16" ht="17">
      <c r="A1455" t="s">
        <v>446</v>
      </c>
      <c r="B1455" t="s">
        <v>646</v>
      </c>
      <c r="C1455" t="s">
        <v>421</v>
      </c>
      <c r="D1455" t="s">
        <v>556</v>
      </c>
      <c r="L1455" s="107" t="s">
        <v>1081</v>
      </c>
      <c r="M1455" s="107"/>
      <c r="N1455">
        <f t="shared" si="112"/>
        <v>1996</v>
      </c>
      <c r="O1455" t="str">
        <f t="shared" si="111"/>
        <v>Power Law</v>
      </c>
      <c r="P1455" s="105">
        <v>3.8140749522377</v>
      </c>
    </row>
    <row r="1456" spans="1:16" ht="17">
      <c r="A1456" t="s">
        <v>447</v>
      </c>
      <c r="B1456" t="s">
        <v>647</v>
      </c>
      <c r="C1456" t="s">
        <v>422</v>
      </c>
      <c r="D1456" t="s">
        <v>557</v>
      </c>
      <c r="L1456" s="107" t="s">
        <v>1082</v>
      </c>
      <c r="M1456" s="107"/>
      <c r="N1456">
        <f t="shared" si="112"/>
        <v>1997</v>
      </c>
      <c r="O1456" t="str">
        <f t="shared" si="111"/>
        <v>Power Law</v>
      </c>
      <c r="P1456" s="105">
        <v>3.8055541867059399</v>
      </c>
    </row>
    <row r="1457" spans="1:16" ht="17">
      <c r="A1457" t="s">
        <v>448</v>
      </c>
      <c r="B1457" t="s">
        <v>648</v>
      </c>
      <c r="C1457" t="s">
        <v>423</v>
      </c>
      <c r="D1457" t="s">
        <v>558</v>
      </c>
      <c r="L1457" s="107" t="s">
        <v>1083</v>
      </c>
      <c r="M1457" s="107"/>
      <c r="N1457">
        <f t="shared" si="112"/>
        <v>1998</v>
      </c>
      <c r="O1457" t="str">
        <f t="shared" si="111"/>
        <v>Power Law</v>
      </c>
      <c r="P1457" s="105">
        <v>3.7991418024110901</v>
      </c>
    </row>
    <row r="1458" spans="1:16" ht="17">
      <c r="A1458" t="s">
        <v>449</v>
      </c>
      <c r="B1458" t="s">
        <v>649</v>
      </c>
      <c r="C1458" t="s">
        <v>424</v>
      </c>
      <c r="D1458" t="s">
        <v>559</v>
      </c>
      <c r="L1458" s="107" t="s">
        <v>1084</v>
      </c>
      <c r="M1458" s="107"/>
      <c r="N1458">
        <f t="shared" si="112"/>
        <v>1999</v>
      </c>
      <c r="O1458" t="str">
        <f t="shared" si="111"/>
        <v>Power Law</v>
      </c>
      <c r="P1458" s="105">
        <v>3.7989171313445</v>
      </c>
    </row>
    <row r="1459" spans="1:16" ht="17">
      <c r="A1459" t="s">
        <v>450</v>
      </c>
      <c r="B1459" t="s">
        <v>650</v>
      </c>
      <c r="C1459" t="s">
        <v>425</v>
      </c>
      <c r="D1459" t="s">
        <v>560</v>
      </c>
      <c r="L1459" s="107" t="s">
        <v>1085</v>
      </c>
      <c r="M1459" s="107"/>
      <c r="N1459">
        <f t="shared" si="112"/>
        <v>2000</v>
      </c>
      <c r="O1459" t="str">
        <f t="shared" si="111"/>
        <v>Power Law</v>
      </c>
      <c r="P1459" s="105">
        <v>3.80869556080015</v>
      </c>
    </row>
    <row r="1460" spans="1:16" ht="17">
      <c r="A1460" t="s">
        <v>451</v>
      </c>
      <c r="B1460" t="s">
        <v>651</v>
      </c>
      <c r="C1460" t="s">
        <v>426</v>
      </c>
      <c r="D1460" t="s">
        <v>561</v>
      </c>
      <c r="L1460" s="107" t="s">
        <v>1086</v>
      </c>
      <c r="M1460" s="107"/>
      <c r="N1460">
        <f t="shared" si="112"/>
        <v>2001</v>
      </c>
      <c r="O1460" t="str">
        <f t="shared" si="111"/>
        <v>Power Law</v>
      </c>
      <c r="P1460" s="105">
        <v>3.8174035338125201</v>
      </c>
    </row>
    <row r="1461" spans="1:16" ht="17">
      <c r="A1461" t="s">
        <v>452</v>
      </c>
      <c r="B1461" t="s">
        <v>652</v>
      </c>
      <c r="C1461" t="s">
        <v>427</v>
      </c>
      <c r="D1461" t="s">
        <v>562</v>
      </c>
      <c r="L1461" s="107" t="s">
        <v>1087</v>
      </c>
      <c r="M1461" s="107"/>
      <c r="N1461">
        <f t="shared" si="112"/>
        <v>2002</v>
      </c>
      <c r="O1461" t="str">
        <f t="shared" si="111"/>
        <v>Power Law</v>
      </c>
      <c r="P1461" s="105">
        <v>3.82646871900279</v>
      </c>
    </row>
    <row r="1462" spans="1:16" ht="17">
      <c r="A1462" t="s">
        <v>453</v>
      </c>
      <c r="B1462" t="s">
        <v>653</v>
      </c>
      <c r="C1462" t="s">
        <v>428</v>
      </c>
      <c r="D1462" t="s">
        <v>563</v>
      </c>
      <c r="L1462" s="107" t="s">
        <v>1088</v>
      </c>
      <c r="M1462" s="107"/>
      <c r="N1462">
        <f t="shared" si="112"/>
        <v>2003</v>
      </c>
      <c r="O1462" t="str">
        <f t="shared" si="111"/>
        <v>Power Law</v>
      </c>
      <c r="P1462" s="105">
        <v>3.8367139545630802</v>
      </c>
    </row>
    <row r="1463" spans="1:16" ht="17">
      <c r="A1463" t="s">
        <v>454</v>
      </c>
      <c r="B1463" t="s">
        <v>654</v>
      </c>
      <c r="C1463" t="s">
        <v>474</v>
      </c>
      <c r="D1463" t="s">
        <v>564</v>
      </c>
      <c r="L1463" s="107" t="s">
        <v>1089</v>
      </c>
      <c r="M1463" s="107"/>
      <c r="N1463">
        <f t="shared" si="112"/>
        <v>2004</v>
      </c>
      <c r="O1463" t="str">
        <f t="shared" si="111"/>
        <v>Power Law</v>
      </c>
      <c r="P1463" s="105">
        <v>3.8490979256719302</v>
      </c>
    </row>
    <row r="1464" spans="1:16" ht="17">
      <c r="A1464" t="s">
        <v>455</v>
      </c>
      <c r="B1464" t="s">
        <v>655</v>
      </c>
      <c r="C1464" t="s">
        <v>475</v>
      </c>
      <c r="D1464" t="s">
        <v>565</v>
      </c>
      <c r="L1464" s="107" t="s">
        <v>1090</v>
      </c>
      <c r="M1464" s="107"/>
      <c r="N1464">
        <f t="shared" si="112"/>
        <v>2005</v>
      </c>
      <c r="O1464" t="str">
        <f t="shared" si="111"/>
        <v>Power Law</v>
      </c>
      <c r="P1464" s="105">
        <v>3.8601446517924001</v>
      </c>
    </row>
    <row r="1465" spans="1:16" ht="17">
      <c r="A1465" t="s">
        <v>456</v>
      </c>
      <c r="B1465" t="s">
        <v>656</v>
      </c>
      <c r="C1465" t="s">
        <v>476</v>
      </c>
      <c r="D1465" t="s">
        <v>566</v>
      </c>
      <c r="L1465" s="107" t="s">
        <v>1091</v>
      </c>
      <c r="M1465" s="107"/>
      <c r="N1465">
        <f t="shared" si="112"/>
        <v>2006</v>
      </c>
      <c r="O1465" t="str">
        <f t="shared" si="111"/>
        <v>Power Law</v>
      </c>
      <c r="P1465" s="105">
        <v>3.8705773649509299</v>
      </c>
    </row>
    <row r="1466" spans="1:16" ht="17">
      <c r="A1466" t="s">
        <v>457</v>
      </c>
      <c r="B1466" t="s">
        <v>657</v>
      </c>
      <c r="C1466" t="s">
        <v>477</v>
      </c>
      <c r="D1466" t="s">
        <v>567</v>
      </c>
      <c r="L1466" s="107" t="s">
        <v>1092</v>
      </c>
      <c r="M1466" s="107"/>
      <c r="N1466">
        <f t="shared" si="112"/>
        <v>2007</v>
      </c>
      <c r="O1466" t="str">
        <f t="shared" si="111"/>
        <v>Power Law</v>
      </c>
      <c r="P1466" s="105">
        <v>3.8785610189024502</v>
      </c>
    </row>
    <row r="1467" spans="1:16" ht="17">
      <c r="A1467" t="s">
        <v>458</v>
      </c>
      <c r="B1467" t="s">
        <v>658</v>
      </c>
      <c r="C1467" t="s">
        <v>478</v>
      </c>
      <c r="D1467" t="s">
        <v>568</v>
      </c>
      <c r="L1467" s="107" t="s">
        <v>1093</v>
      </c>
      <c r="M1467" s="107"/>
      <c r="N1467">
        <f t="shared" si="112"/>
        <v>2008</v>
      </c>
      <c r="O1467" t="str">
        <f t="shared" si="111"/>
        <v>Power Law</v>
      </c>
      <c r="P1467" s="105">
        <v>3.8880748516765999</v>
      </c>
    </row>
    <row r="1468" spans="1:16" ht="17">
      <c r="A1468" t="s">
        <v>459</v>
      </c>
      <c r="B1468" t="s">
        <v>659</v>
      </c>
      <c r="C1468" t="s">
        <v>479</v>
      </c>
      <c r="D1468" t="s">
        <v>569</v>
      </c>
      <c r="L1468" s="107" t="s">
        <v>1094</v>
      </c>
      <c r="M1468" s="107"/>
      <c r="N1468">
        <f t="shared" si="112"/>
        <v>2009</v>
      </c>
      <c r="O1468" t="str">
        <f t="shared" si="111"/>
        <v>Power Law</v>
      </c>
      <c r="P1468" s="105">
        <v>3.8932190595458298</v>
      </c>
    </row>
    <row r="1469" spans="1:16" ht="17">
      <c r="A1469" t="s">
        <v>460</v>
      </c>
      <c r="B1469" t="s">
        <v>660</v>
      </c>
      <c r="C1469" t="s">
        <v>480</v>
      </c>
      <c r="D1469" t="s">
        <v>570</v>
      </c>
      <c r="L1469" s="107" t="s">
        <v>1095</v>
      </c>
      <c r="M1469" s="107"/>
      <c r="N1469">
        <f t="shared" si="112"/>
        <v>2010</v>
      </c>
      <c r="O1469" t="str">
        <f t="shared" si="111"/>
        <v>Power Law</v>
      </c>
      <c r="P1469" s="105">
        <v>3.89209656336892</v>
      </c>
    </row>
    <row r="1470" spans="1:16" ht="17">
      <c r="A1470" t="s">
        <v>461</v>
      </c>
      <c r="B1470" t="s">
        <v>661</v>
      </c>
      <c r="C1470" t="s">
        <v>481</v>
      </c>
      <c r="D1470" t="s">
        <v>571</v>
      </c>
      <c r="L1470" s="107" t="s">
        <v>1096</v>
      </c>
      <c r="M1470" s="107"/>
      <c r="N1470">
        <f t="shared" si="112"/>
        <v>2011</v>
      </c>
      <c r="O1470" t="str">
        <f t="shared" si="111"/>
        <v>Power Law</v>
      </c>
      <c r="P1470" s="105">
        <v>3.8758914952663499</v>
      </c>
    </row>
    <row r="1471" spans="1:16" ht="17">
      <c r="A1471" t="s">
        <v>462</v>
      </c>
      <c r="B1471" t="s">
        <v>662</v>
      </c>
      <c r="C1471" t="s">
        <v>482</v>
      </c>
      <c r="D1471" t="s">
        <v>572</v>
      </c>
      <c r="L1471" s="107" t="s">
        <v>1097</v>
      </c>
      <c r="M1471" s="107"/>
      <c r="N1471">
        <f t="shared" si="112"/>
        <v>2012</v>
      </c>
      <c r="O1471" t="str">
        <f t="shared" si="111"/>
        <v>Power Law</v>
      </c>
      <c r="P1471" s="105">
        <v>3.87251521337511</v>
      </c>
    </row>
    <row r="1472" spans="1:16" ht="17">
      <c r="A1472" t="s">
        <v>463</v>
      </c>
      <c r="B1472" t="s">
        <v>663</v>
      </c>
      <c r="C1472" t="s">
        <v>483</v>
      </c>
      <c r="D1472" t="s">
        <v>573</v>
      </c>
      <c r="L1472" s="107" t="s">
        <v>1098</v>
      </c>
      <c r="M1472" s="107"/>
      <c r="N1472">
        <f t="shared" si="112"/>
        <v>2013</v>
      </c>
      <c r="O1472" t="str">
        <f t="shared" si="111"/>
        <v>Power Law</v>
      </c>
      <c r="P1472" s="105">
        <v>3.8713905423383701</v>
      </c>
    </row>
    <row r="1473" spans="1:16" ht="17">
      <c r="A1473" t="s">
        <v>464</v>
      </c>
      <c r="B1473" t="s">
        <v>664</v>
      </c>
      <c r="C1473" t="s">
        <v>484</v>
      </c>
      <c r="D1473" t="s">
        <v>574</v>
      </c>
      <c r="L1473" s="107" t="s">
        <v>1099</v>
      </c>
      <c r="M1473" s="107"/>
      <c r="N1473">
        <f t="shared" si="112"/>
        <v>2014</v>
      </c>
      <c r="O1473" t="str">
        <f t="shared" si="111"/>
        <v>Power Law</v>
      </c>
      <c r="P1473" s="105">
        <v>3.8706014542837299</v>
      </c>
    </row>
    <row r="1474" spans="1:16" ht="17">
      <c r="A1474" t="s">
        <v>465</v>
      </c>
      <c r="B1474" t="s">
        <v>665</v>
      </c>
      <c r="C1474" t="s">
        <v>485</v>
      </c>
      <c r="D1474" t="s">
        <v>575</v>
      </c>
      <c r="L1474" s="107" t="s">
        <v>1100</v>
      </c>
      <c r="M1474" s="107"/>
      <c r="N1474">
        <f t="shared" si="112"/>
        <v>2015</v>
      </c>
      <c r="O1474" t="str">
        <f t="shared" si="111"/>
        <v>Power Law</v>
      </c>
      <c r="P1474" s="105">
        <v>3.8694329176334898</v>
      </c>
    </row>
    <row r="1475" spans="1:16" ht="17">
      <c r="A1475" t="s">
        <v>466</v>
      </c>
      <c r="B1475" t="s">
        <v>666</v>
      </c>
      <c r="C1475" t="s">
        <v>486</v>
      </c>
      <c r="D1475" t="s">
        <v>576</v>
      </c>
      <c r="L1475" s="107" t="s">
        <v>1101</v>
      </c>
      <c r="M1475" s="107"/>
      <c r="N1475">
        <f t="shared" si="112"/>
        <v>2016</v>
      </c>
      <c r="O1475" t="str">
        <f t="shared" si="111"/>
        <v>Power Law</v>
      </c>
      <c r="P1475" s="105">
        <v>3.8669423507820699</v>
      </c>
    </row>
    <row r="1476" spans="1:16" ht="17">
      <c r="A1476" t="s">
        <v>467</v>
      </c>
      <c r="B1476" t="s">
        <v>667</v>
      </c>
      <c r="C1476" t="s">
        <v>487</v>
      </c>
      <c r="D1476" t="s">
        <v>577</v>
      </c>
      <c r="L1476" s="107" t="s">
        <v>1102</v>
      </c>
      <c r="M1476" s="107"/>
      <c r="N1476">
        <f t="shared" si="112"/>
        <v>2017</v>
      </c>
      <c r="O1476" t="str">
        <f t="shared" si="111"/>
        <v>Power Law</v>
      </c>
      <c r="P1476" s="105">
        <v>3.8637219960048701</v>
      </c>
    </row>
    <row r="1477" spans="1:16" ht="17">
      <c r="A1477" t="s">
        <v>468</v>
      </c>
      <c r="B1477" t="s">
        <v>668</v>
      </c>
      <c r="C1477" t="s">
        <v>488</v>
      </c>
      <c r="D1477" t="s">
        <v>578</v>
      </c>
      <c r="L1477" s="107" t="s">
        <v>1103</v>
      </c>
      <c r="M1477" s="107"/>
      <c r="N1477">
        <f t="shared" si="112"/>
        <v>2018</v>
      </c>
      <c r="O1477" t="str">
        <f t="shared" si="111"/>
        <v>Power Law</v>
      </c>
      <c r="P1477" s="105">
        <v>3.86037970133949</v>
      </c>
    </row>
    <row r="1478" spans="1:16" ht="17">
      <c r="A1478" t="s">
        <v>469</v>
      </c>
      <c r="B1478" t="s">
        <v>669</v>
      </c>
      <c r="C1478" t="s">
        <v>489</v>
      </c>
      <c r="D1478" t="s">
        <v>579</v>
      </c>
      <c r="L1478" s="107" t="s">
        <v>1104</v>
      </c>
      <c r="M1478" s="107"/>
      <c r="N1478">
        <f t="shared" si="112"/>
        <v>2019</v>
      </c>
      <c r="O1478" t="str">
        <f t="shared" si="111"/>
        <v>Power Law</v>
      </c>
      <c r="P1478" s="105">
        <v>3.8559083287779101</v>
      </c>
    </row>
    <row r="1479" spans="1:16" ht="17">
      <c r="A1479" t="s">
        <v>470</v>
      </c>
      <c r="B1479" t="s">
        <v>670</v>
      </c>
      <c r="C1479" t="s">
        <v>490</v>
      </c>
      <c r="D1479" t="s">
        <v>580</v>
      </c>
      <c r="L1479" s="107" t="s">
        <v>1105</v>
      </c>
      <c r="M1479" s="107"/>
      <c r="N1479">
        <f t="shared" si="112"/>
        <v>2020</v>
      </c>
      <c r="O1479" t="str">
        <f t="shared" si="111"/>
        <v>Power Law</v>
      </c>
      <c r="P1479" s="105">
        <v>3.8527223184097599</v>
      </c>
    </row>
    <row r="1480" spans="1:16" ht="17">
      <c r="A1480" t="s">
        <v>471</v>
      </c>
      <c r="B1480" t="s">
        <v>671</v>
      </c>
      <c r="C1480" t="s">
        <v>491</v>
      </c>
      <c r="D1480" t="s">
        <v>581</v>
      </c>
      <c r="L1480" s="107" t="s">
        <v>1106</v>
      </c>
      <c r="M1480" s="107"/>
      <c r="N1480">
        <f t="shared" si="112"/>
        <v>2021</v>
      </c>
      <c r="O1480" t="str">
        <f t="shared" si="111"/>
        <v>Power Law</v>
      </c>
      <c r="P1480" s="105">
        <v>3.8540532632726698</v>
      </c>
    </row>
    <row r="1481" spans="1:16" ht="17">
      <c r="A1481" t="s">
        <v>472</v>
      </c>
      <c r="B1481" t="s">
        <v>672</v>
      </c>
      <c r="C1481" t="s">
        <v>492</v>
      </c>
      <c r="D1481" t="s">
        <v>582</v>
      </c>
      <c r="L1481" s="107" t="s">
        <v>1107</v>
      </c>
      <c r="M1481" s="107"/>
      <c r="N1481">
        <f t="shared" si="112"/>
        <v>2022</v>
      </c>
      <c r="O1481" t="str">
        <f t="shared" si="111"/>
        <v>Power Law</v>
      </c>
      <c r="P1481" s="105">
        <v>3.8658986306372101</v>
      </c>
    </row>
    <row r="1482" spans="1:16" ht="17">
      <c r="A1482" t="s">
        <v>473</v>
      </c>
      <c r="B1482" t="s">
        <v>673</v>
      </c>
      <c r="C1482" t="s">
        <v>493</v>
      </c>
      <c r="D1482" t="s">
        <v>583</v>
      </c>
      <c r="L1482" s="107" t="s">
        <v>1108</v>
      </c>
      <c r="M1482" s="107"/>
      <c r="N1482">
        <f t="shared" si="112"/>
        <v>2023</v>
      </c>
      <c r="O1482" t="str">
        <f t="shared" si="111"/>
        <v>Power Law</v>
      </c>
      <c r="P1482" s="105">
        <v>3.8783755306084799</v>
      </c>
    </row>
    <row r="1483" spans="1:16" ht="17">
      <c r="L1483" s="108"/>
      <c r="P1483" s="105"/>
    </row>
    <row r="1484" spans="1:16" ht="17">
      <c r="P1484" s="105"/>
    </row>
    <row r="1485" spans="1:16" ht="17">
      <c r="A1485" t="s">
        <v>1063</v>
      </c>
      <c r="P1485" s="105"/>
    </row>
    <row r="1486" spans="1:16" ht="17">
      <c r="A1486" t="s">
        <v>429</v>
      </c>
      <c r="B1486" t="s">
        <v>629</v>
      </c>
      <c r="C1486" t="s">
        <v>404</v>
      </c>
      <c r="D1486" t="s">
        <v>404</v>
      </c>
      <c r="L1486" s="107" t="s">
        <v>1064</v>
      </c>
      <c r="M1486" s="106"/>
      <c r="N1486">
        <v>1979</v>
      </c>
      <c r="O1486" t="str">
        <f>IF(AND(L1486&lt;0,M1486&lt;0.05), "Truncated Power Law","Power Law")</f>
        <v>Power Law</v>
      </c>
      <c r="P1486" s="105"/>
    </row>
    <row r="1487" spans="1:16" ht="17">
      <c r="A1487" t="s">
        <v>430</v>
      </c>
      <c r="B1487" t="s">
        <v>630</v>
      </c>
      <c r="C1487" t="s">
        <v>405</v>
      </c>
      <c r="D1487" t="s">
        <v>405</v>
      </c>
      <c r="L1487" s="107" t="s">
        <v>1065</v>
      </c>
      <c r="N1487">
        <f>N1486+1</f>
        <v>1980</v>
      </c>
      <c r="O1487" t="str">
        <f t="shared" ref="O1487:O1530" si="113">IF(AND(L1487&lt;0,M1487&lt;0.05), "Truncated Power Law","Power Law")</f>
        <v>Power Law</v>
      </c>
      <c r="P1487" s="105"/>
    </row>
    <row r="1488" spans="1:16" ht="17">
      <c r="A1488" t="s">
        <v>431</v>
      </c>
      <c r="B1488" t="s">
        <v>631</v>
      </c>
      <c r="C1488" t="s">
        <v>406</v>
      </c>
      <c r="D1488" t="s">
        <v>406</v>
      </c>
      <c r="L1488" s="107" t="s">
        <v>1066</v>
      </c>
      <c r="M1488" s="106"/>
      <c r="N1488">
        <f t="shared" ref="N1488:N1530" si="114">N1487+1</f>
        <v>1981</v>
      </c>
      <c r="O1488" t="str">
        <f t="shared" si="113"/>
        <v>Power Law</v>
      </c>
      <c r="P1488" s="105"/>
    </row>
    <row r="1489" spans="1:16" ht="17">
      <c r="A1489" t="s">
        <v>432</v>
      </c>
      <c r="B1489" t="s">
        <v>632</v>
      </c>
      <c r="C1489" t="s">
        <v>407</v>
      </c>
      <c r="D1489" t="s">
        <v>407</v>
      </c>
      <c r="L1489" s="107" t="s">
        <v>1067</v>
      </c>
      <c r="N1489">
        <f t="shared" si="114"/>
        <v>1982</v>
      </c>
      <c r="O1489" t="str">
        <f t="shared" si="113"/>
        <v>Power Law</v>
      </c>
      <c r="P1489" s="105"/>
    </row>
    <row r="1490" spans="1:16" ht="17">
      <c r="A1490" t="s">
        <v>433</v>
      </c>
      <c r="B1490" t="s">
        <v>733</v>
      </c>
      <c r="C1490" t="s">
        <v>408</v>
      </c>
      <c r="D1490" t="s">
        <v>408</v>
      </c>
      <c r="L1490" s="107" t="s">
        <v>1068</v>
      </c>
      <c r="M1490" s="106"/>
      <c r="N1490">
        <f t="shared" si="114"/>
        <v>1983</v>
      </c>
      <c r="O1490" t="str">
        <f t="shared" si="113"/>
        <v>Power Law</v>
      </c>
      <c r="P1490" s="105"/>
    </row>
    <row r="1491" spans="1:16" ht="17">
      <c r="A1491" t="s">
        <v>434</v>
      </c>
      <c r="B1491" t="s">
        <v>634</v>
      </c>
      <c r="C1491" t="s">
        <v>409</v>
      </c>
      <c r="D1491" t="s">
        <v>409</v>
      </c>
      <c r="L1491" s="107" t="s">
        <v>1069</v>
      </c>
      <c r="N1491">
        <f t="shared" si="114"/>
        <v>1984</v>
      </c>
      <c r="O1491" t="str">
        <f t="shared" si="113"/>
        <v>Power Law</v>
      </c>
      <c r="P1491" s="105"/>
    </row>
    <row r="1492" spans="1:16" ht="17">
      <c r="A1492" t="s">
        <v>435</v>
      </c>
      <c r="B1492" t="s">
        <v>635</v>
      </c>
      <c r="C1492" t="s">
        <v>410</v>
      </c>
      <c r="D1492" t="s">
        <v>410</v>
      </c>
      <c r="L1492" s="107" t="s">
        <v>1070</v>
      </c>
      <c r="N1492">
        <f t="shared" si="114"/>
        <v>1985</v>
      </c>
      <c r="O1492" t="str">
        <f t="shared" si="113"/>
        <v>Power Law</v>
      </c>
      <c r="P1492" s="105"/>
    </row>
    <row r="1493" spans="1:16" ht="17">
      <c r="A1493" t="s">
        <v>436</v>
      </c>
      <c r="B1493" t="s">
        <v>636</v>
      </c>
      <c r="C1493" t="s">
        <v>411</v>
      </c>
      <c r="D1493" t="s">
        <v>411</v>
      </c>
      <c r="L1493" s="107" t="s">
        <v>1071</v>
      </c>
      <c r="M1493" s="106"/>
      <c r="N1493">
        <f t="shared" si="114"/>
        <v>1986</v>
      </c>
      <c r="O1493" t="str">
        <f t="shared" si="113"/>
        <v>Power Law</v>
      </c>
      <c r="P1493" s="105"/>
    </row>
    <row r="1494" spans="1:16" ht="17">
      <c r="A1494" t="s">
        <v>437</v>
      </c>
      <c r="B1494" t="s">
        <v>637</v>
      </c>
      <c r="C1494" t="s">
        <v>412</v>
      </c>
      <c r="D1494" t="s">
        <v>412</v>
      </c>
      <c r="L1494" s="107" t="s">
        <v>1072</v>
      </c>
      <c r="M1494" s="106"/>
      <c r="N1494">
        <f t="shared" si="114"/>
        <v>1987</v>
      </c>
      <c r="O1494" t="str">
        <f t="shared" si="113"/>
        <v>Power Law</v>
      </c>
      <c r="P1494" s="105"/>
    </row>
    <row r="1495" spans="1:16" ht="17">
      <c r="A1495" t="s">
        <v>438</v>
      </c>
      <c r="B1495" t="s">
        <v>638</v>
      </c>
      <c r="C1495" t="s">
        <v>413</v>
      </c>
      <c r="D1495" t="s">
        <v>413</v>
      </c>
      <c r="L1495" s="107" t="s">
        <v>1073</v>
      </c>
      <c r="M1495" s="106"/>
      <c r="N1495">
        <f t="shared" si="114"/>
        <v>1988</v>
      </c>
      <c r="O1495" t="str">
        <f t="shared" si="113"/>
        <v>Power Law</v>
      </c>
      <c r="P1495" s="105"/>
    </row>
    <row r="1496" spans="1:16" ht="17">
      <c r="A1496" t="s">
        <v>439</v>
      </c>
      <c r="B1496" t="s">
        <v>639</v>
      </c>
      <c r="C1496" t="s">
        <v>414</v>
      </c>
      <c r="D1496" t="s">
        <v>414</v>
      </c>
      <c r="L1496" s="107" t="s">
        <v>1074</v>
      </c>
      <c r="M1496" s="106"/>
      <c r="N1496">
        <f t="shared" si="114"/>
        <v>1989</v>
      </c>
      <c r="O1496" t="str">
        <f t="shared" si="113"/>
        <v>Power Law</v>
      </c>
      <c r="P1496" s="105"/>
    </row>
    <row r="1497" spans="1:16" ht="17">
      <c r="A1497" t="s">
        <v>440</v>
      </c>
      <c r="B1497" t="s">
        <v>640</v>
      </c>
      <c r="C1497" t="s">
        <v>415</v>
      </c>
      <c r="D1497" t="s">
        <v>415</v>
      </c>
      <c r="L1497" s="107" t="s">
        <v>1075</v>
      </c>
      <c r="M1497" s="106"/>
      <c r="N1497">
        <f t="shared" si="114"/>
        <v>1990</v>
      </c>
      <c r="O1497" t="str">
        <f t="shared" si="113"/>
        <v>Power Law</v>
      </c>
      <c r="P1497" s="105"/>
    </row>
    <row r="1498" spans="1:16" ht="17">
      <c r="A1498" t="s">
        <v>441</v>
      </c>
      <c r="B1498" t="s">
        <v>641</v>
      </c>
      <c r="C1498" t="s">
        <v>416</v>
      </c>
      <c r="D1498" t="s">
        <v>416</v>
      </c>
      <c r="L1498" s="107" t="s">
        <v>1076</v>
      </c>
      <c r="M1498" s="106"/>
      <c r="N1498">
        <f t="shared" si="114"/>
        <v>1991</v>
      </c>
      <c r="O1498" t="str">
        <f t="shared" si="113"/>
        <v>Power Law</v>
      </c>
      <c r="P1498" s="105"/>
    </row>
    <row r="1499" spans="1:16" ht="17">
      <c r="A1499" t="s">
        <v>442</v>
      </c>
      <c r="B1499" t="s">
        <v>642</v>
      </c>
      <c r="C1499" t="s">
        <v>417</v>
      </c>
      <c r="D1499" t="s">
        <v>417</v>
      </c>
      <c r="L1499" s="107" t="s">
        <v>1077</v>
      </c>
      <c r="M1499" s="106"/>
      <c r="N1499">
        <f t="shared" si="114"/>
        <v>1992</v>
      </c>
      <c r="O1499" t="str">
        <f t="shared" si="113"/>
        <v>Power Law</v>
      </c>
      <c r="P1499" s="105"/>
    </row>
    <row r="1500" spans="1:16" ht="17">
      <c r="A1500" t="s">
        <v>443</v>
      </c>
      <c r="B1500" t="s">
        <v>643</v>
      </c>
      <c r="C1500" t="s">
        <v>418</v>
      </c>
      <c r="D1500" t="s">
        <v>418</v>
      </c>
      <c r="L1500" s="107" t="s">
        <v>1078</v>
      </c>
      <c r="M1500" s="106"/>
      <c r="N1500">
        <f t="shared" si="114"/>
        <v>1993</v>
      </c>
      <c r="O1500" t="str">
        <f t="shared" si="113"/>
        <v>Power Law</v>
      </c>
      <c r="P1500" s="105"/>
    </row>
    <row r="1501" spans="1:16" ht="17">
      <c r="A1501" t="s">
        <v>444</v>
      </c>
      <c r="B1501" t="s">
        <v>644</v>
      </c>
      <c r="C1501" t="s">
        <v>419</v>
      </c>
      <c r="D1501" t="s">
        <v>419</v>
      </c>
      <c r="L1501" s="107" t="s">
        <v>1079</v>
      </c>
      <c r="M1501" s="106"/>
      <c r="N1501">
        <f t="shared" si="114"/>
        <v>1994</v>
      </c>
      <c r="O1501" t="str">
        <f t="shared" si="113"/>
        <v>Power Law</v>
      </c>
      <c r="P1501" s="105"/>
    </row>
    <row r="1502" spans="1:16" ht="17">
      <c r="A1502" t="s">
        <v>445</v>
      </c>
      <c r="B1502" t="s">
        <v>645</v>
      </c>
      <c r="C1502" t="s">
        <v>420</v>
      </c>
      <c r="D1502" t="s">
        <v>420</v>
      </c>
      <c r="L1502" s="107" t="s">
        <v>1080</v>
      </c>
      <c r="M1502" s="106"/>
      <c r="N1502">
        <f t="shared" si="114"/>
        <v>1995</v>
      </c>
      <c r="O1502" t="str">
        <f t="shared" si="113"/>
        <v>Power Law</v>
      </c>
      <c r="P1502" s="105"/>
    </row>
    <row r="1503" spans="1:16" ht="17">
      <c r="A1503" t="s">
        <v>446</v>
      </c>
      <c r="B1503" t="s">
        <v>646</v>
      </c>
      <c r="C1503" t="s">
        <v>421</v>
      </c>
      <c r="D1503" t="s">
        <v>421</v>
      </c>
      <c r="L1503" s="107" t="s">
        <v>1081</v>
      </c>
      <c r="M1503" s="106"/>
      <c r="N1503">
        <f t="shared" si="114"/>
        <v>1996</v>
      </c>
      <c r="O1503" t="str">
        <f t="shared" si="113"/>
        <v>Power Law</v>
      </c>
      <c r="P1503" s="105"/>
    </row>
    <row r="1504" spans="1:16" ht="17">
      <c r="A1504" t="s">
        <v>447</v>
      </c>
      <c r="B1504" t="s">
        <v>647</v>
      </c>
      <c r="C1504" t="s">
        <v>422</v>
      </c>
      <c r="D1504" t="s">
        <v>422</v>
      </c>
      <c r="L1504" s="107" t="s">
        <v>1082</v>
      </c>
      <c r="M1504" s="106"/>
      <c r="N1504">
        <f t="shared" si="114"/>
        <v>1997</v>
      </c>
      <c r="O1504" t="str">
        <f t="shared" si="113"/>
        <v>Power Law</v>
      </c>
      <c r="P1504" s="105"/>
    </row>
    <row r="1505" spans="1:16" ht="17">
      <c r="A1505" t="s">
        <v>448</v>
      </c>
      <c r="B1505" t="s">
        <v>648</v>
      </c>
      <c r="C1505" t="s">
        <v>423</v>
      </c>
      <c r="D1505" t="s">
        <v>423</v>
      </c>
      <c r="L1505" s="107" t="s">
        <v>1083</v>
      </c>
      <c r="M1505" s="106"/>
      <c r="N1505">
        <f t="shared" si="114"/>
        <v>1998</v>
      </c>
      <c r="O1505" t="str">
        <f t="shared" si="113"/>
        <v>Power Law</v>
      </c>
      <c r="P1505" s="105"/>
    </row>
    <row r="1506" spans="1:16" ht="17">
      <c r="A1506" t="s">
        <v>449</v>
      </c>
      <c r="B1506" t="s">
        <v>649</v>
      </c>
      <c r="C1506" t="s">
        <v>424</v>
      </c>
      <c r="D1506" t="s">
        <v>424</v>
      </c>
      <c r="L1506" s="107" t="s">
        <v>1084</v>
      </c>
      <c r="M1506" s="106"/>
      <c r="N1506">
        <f t="shared" si="114"/>
        <v>1999</v>
      </c>
      <c r="O1506" t="str">
        <f t="shared" si="113"/>
        <v>Power Law</v>
      </c>
      <c r="P1506" s="105"/>
    </row>
    <row r="1507" spans="1:16" ht="17">
      <c r="A1507" t="s">
        <v>450</v>
      </c>
      <c r="B1507" t="s">
        <v>650</v>
      </c>
      <c r="C1507" t="s">
        <v>425</v>
      </c>
      <c r="D1507" t="s">
        <v>425</v>
      </c>
      <c r="L1507" s="107" t="s">
        <v>1085</v>
      </c>
      <c r="M1507" s="106"/>
      <c r="N1507">
        <f t="shared" si="114"/>
        <v>2000</v>
      </c>
      <c r="O1507" t="str">
        <f t="shared" si="113"/>
        <v>Power Law</v>
      </c>
      <c r="P1507" s="105"/>
    </row>
    <row r="1508" spans="1:16" ht="17">
      <c r="A1508" t="s">
        <v>451</v>
      </c>
      <c r="B1508" t="s">
        <v>651</v>
      </c>
      <c r="C1508" t="s">
        <v>426</v>
      </c>
      <c r="D1508" t="s">
        <v>426</v>
      </c>
      <c r="L1508" s="107" t="s">
        <v>1086</v>
      </c>
      <c r="M1508" s="106"/>
      <c r="N1508">
        <f t="shared" si="114"/>
        <v>2001</v>
      </c>
      <c r="O1508" t="str">
        <f t="shared" si="113"/>
        <v>Power Law</v>
      </c>
      <c r="P1508" s="105"/>
    </row>
    <row r="1509" spans="1:16" ht="17">
      <c r="A1509" t="s">
        <v>452</v>
      </c>
      <c r="B1509" t="s">
        <v>652</v>
      </c>
      <c r="C1509" t="s">
        <v>427</v>
      </c>
      <c r="D1509" t="s">
        <v>427</v>
      </c>
      <c r="L1509" s="107" t="s">
        <v>1087</v>
      </c>
      <c r="M1509" s="106"/>
      <c r="N1509">
        <f t="shared" si="114"/>
        <v>2002</v>
      </c>
      <c r="O1509" t="str">
        <f t="shared" si="113"/>
        <v>Power Law</v>
      </c>
      <c r="P1509" s="105"/>
    </row>
    <row r="1510" spans="1:16" ht="17">
      <c r="A1510" t="s">
        <v>453</v>
      </c>
      <c r="B1510" t="s">
        <v>653</v>
      </c>
      <c r="C1510" t="s">
        <v>428</v>
      </c>
      <c r="D1510" t="s">
        <v>428</v>
      </c>
      <c r="L1510" s="107" t="s">
        <v>1088</v>
      </c>
      <c r="M1510" s="106"/>
      <c r="N1510">
        <f t="shared" si="114"/>
        <v>2003</v>
      </c>
      <c r="O1510" t="str">
        <f t="shared" si="113"/>
        <v>Power Law</v>
      </c>
      <c r="P1510" s="105"/>
    </row>
    <row r="1511" spans="1:16" ht="17">
      <c r="A1511" t="s">
        <v>454</v>
      </c>
      <c r="B1511" t="s">
        <v>654</v>
      </c>
      <c r="C1511" t="s">
        <v>474</v>
      </c>
      <c r="D1511" t="s">
        <v>474</v>
      </c>
      <c r="L1511" s="107" t="s">
        <v>1089</v>
      </c>
      <c r="M1511" s="106"/>
      <c r="N1511">
        <f t="shared" si="114"/>
        <v>2004</v>
      </c>
      <c r="O1511" t="str">
        <f t="shared" si="113"/>
        <v>Power Law</v>
      </c>
      <c r="P1511" s="105"/>
    </row>
    <row r="1512" spans="1:16" ht="17">
      <c r="A1512" t="s">
        <v>455</v>
      </c>
      <c r="B1512" t="s">
        <v>655</v>
      </c>
      <c r="C1512" t="s">
        <v>475</v>
      </c>
      <c r="D1512" t="s">
        <v>475</v>
      </c>
      <c r="L1512" s="107" t="s">
        <v>1090</v>
      </c>
      <c r="M1512" s="106"/>
      <c r="N1512">
        <f t="shared" si="114"/>
        <v>2005</v>
      </c>
      <c r="O1512" t="str">
        <f t="shared" si="113"/>
        <v>Power Law</v>
      </c>
      <c r="P1512" s="105"/>
    </row>
    <row r="1513" spans="1:16" ht="17">
      <c r="A1513" t="s">
        <v>456</v>
      </c>
      <c r="B1513" t="s">
        <v>656</v>
      </c>
      <c r="C1513" t="s">
        <v>476</v>
      </c>
      <c r="D1513" t="s">
        <v>476</v>
      </c>
      <c r="L1513" s="107" t="s">
        <v>1091</v>
      </c>
      <c r="M1513" s="106"/>
      <c r="N1513">
        <f t="shared" si="114"/>
        <v>2006</v>
      </c>
      <c r="O1513" t="str">
        <f t="shared" si="113"/>
        <v>Power Law</v>
      </c>
      <c r="P1513" s="105"/>
    </row>
    <row r="1514" spans="1:16" ht="17">
      <c r="A1514" t="s">
        <v>457</v>
      </c>
      <c r="B1514" t="s">
        <v>657</v>
      </c>
      <c r="C1514" t="s">
        <v>477</v>
      </c>
      <c r="D1514" t="s">
        <v>477</v>
      </c>
      <c r="L1514" s="107" t="s">
        <v>1092</v>
      </c>
      <c r="M1514" s="106"/>
      <c r="N1514">
        <f t="shared" si="114"/>
        <v>2007</v>
      </c>
      <c r="O1514" t="str">
        <f t="shared" si="113"/>
        <v>Power Law</v>
      </c>
      <c r="P1514" s="105"/>
    </row>
    <row r="1515" spans="1:16" ht="17">
      <c r="A1515" t="s">
        <v>458</v>
      </c>
      <c r="B1515" t="s">
        <v>658</v>
      </c>
      <c r="C1515" t="s">
        <v>478</v>
      </c>
      <c r="D1515" t="s">
        <v>478</v>
      </c>
      <c r="L1515" s="107" t="s">
        <v>1093</v>
      </c>
      <c r="N1515">
        <f t="shared" si="114"/>
        <v>2008</v>
      </c>
      <c r="O1515" t="str">
        <f t="shared" si="113"/>
        <v>Power Law</v>
      </c>
      <c r="P1515" s="105"/>
    </row>
    <row r="1516" spans="1:16" ht="17">
      <c r="A1516" t="s">
        <v>459</v>
      </c>
      <c r="B1516" t="s">
        <v>659</v>
      </c>
      <c r="C1516" t="s">
        <v>479</v>
      </c>
      <c r="D1516" t="s">
        <v>479</v>
      </c>
      <c r="L1516" s="107" t="s">
        <v>1094</v>
      </c>
      <c r="M1516" s="106"/>
      <c r="N1516">
        <f t="shared" si="114"/>
        <v>2009</v>
      </c>
      <c r="O1516" t="str">
        <f t="shared" si="113"/>
        <v>Power Law</v>
      </c>
      <c r="P1516" s="105"/>
    </row>
    <row r="1517" spans="1:16" ht="17">
      <c r="A1517" t="s">
        <v>460</v>
      </c>
      <c r="B1517" t="s">
        <v>660</v>
      </c>
      <c r="C1517" t="s">
        <v>480</v>
      </c>
      <c r="D1517" t="s">
        <v>480</v>
      </c>
      <c r="L1517" s="107" t="s">
        <v>1095</v>
      </c>
      <c r="N1517">
        <f t="shared" si="114"/>
        <v>2010</v>
      </c>
      <c r="O1517" t="str">
        <f t="shared" si="113"/>
        <v>Power Law</v>
      </c>
      <c r="P1517" s="105"/>
    </row>
    <row r="1518" spans="1:16" ht="17">
      <c r="A1518" t="s">
        <v>461</v>
      </c>
      <c r="B1518" t="s">
        <v>661</v>
      </c>
      <c r="C1518" t="s">
        <v>481</v>
      </c>
      <c r="D1518" t="s">
        <v>481</v>
      </c>
      <c r="L1518" s="107" t="s">
        <v>1096</v>
      </c>
      <c r="N1518">
        <f t="shared" si="114"/>
        <v>2011</v>
      </c>
      <c r="O1518" t="str">
        <f t="shared" si="113"/>
        <v>Power Law</v>
      </c>
      <c r="P1518" s="105"/>
    </row>
    <row r="1519" spans="1:16" ht="17">
      <c r="A1519" t="s">
        <v>462</v>
      </c>
      <c r="B1519" t="s">
        <v>662</v>
      </c>
      <c r="C1519" t="s">
        <v>482</v>
      </c>
      <c r="D1519" t="s">
        <v>482</v>
      </c>
      <c r="L1519" s="107" t="s">
        <v>1097</v>
      </c>
      <c r="M1519" s="106"/>
      <c r="N1519">
        <f t="shared" si="114"/>
        <v>2012</v>
      </c>
      <c r="O1519" t="str">
        <f t="shared" si="113"/>
        <v>Power Law</v>
      </c>
      <c r="P1519" s="105"/>
    </row>
    <row r="1520" spans="1:16" ht="17">
      <c r="A1520" t="s">
        <v>463</v>
      </c>
      <c r="B1520" t="s">
        <v>663</v>
      </c>
      <c r="C1520" t="s">
        <v>483</v>
      </c>
      <c r="D1520" t="s">
        <v>483</v>
      </c>
      <c r="L1520" s="107" t="s">
        <v>1098</v>
      </c>
      <c r="M1520" s="106"/>
      <c r="N1520">
        <f t="shared" si="114"/>
        <v>2013</v>
      </c>
      <c r="O1520" t="str">
        <f t="shared" si="113"/>
        <v>Power Law</v>
      </c>
      <c r="P1520" s="105"/>
    </row>
    <row r="1521" spans="1:16" ht="17">
      <c r="A1521" t="s">
        <v>464</v>
      </c>
      <c r="B1521" t="s">
        <v>664</v>
      </c>
      <c r="C1521" t="s">
        <v>484</v>
      </c>
      <c r="D1521" t="s">
        <v>484</v>
      </c>
      <c r="L1521" s="107" t="s">
        <v>1099</v>
      </c>
      <c r="M1521" s="106"/>
      <c r="N1521">
        <f t="shared" si="114"/>
        <v>2014</v>
      </c>
      <c r="O1521" t="str">
        <f t="shared" si="113"/>
        <v>Power Law</v>
      </c>
      <c r="P1521" s="105"/>
    </row>
    <row r="1522" spans="1:16" ht="17">
      <c r="A1522" t="s">
        <v>465</v>
      </c>
      <c r="B1522" t="s">
        <v>665</v>
      </c>
      <c r="C1522" t="s">
        <v>485</v>
      </c>
      <c r="D1522" t="s">
        <v>485</v>
      </c>
      <c r="L1522" s="107" t="s">
        <v>1100</v>
      </c>
      <c r="M1522" s="106"/>
      <c r="N1522">
        <f t="shared" si="114"/>
        <v>2015</v>
      </c>
      <c r="O1522" t="str">
        <f t="shared" si="113"/>
        <v>Power Law</v>
      </c>
      <c r="P1522" s="105"/>
    </row>
    <row r="1523" spans="1:16" ht="17">
      <c r="A1523" t="s">
        <v>466</v>
      </c>
      <c r="B1523" t="s">
        <v>666</v>
      </c>
      <c r="C1523" t="s">
        <v>486</v>
      </c>
      <c r="D1523" t="s">
        <v>486</v>
      </c>
      <c r="L1523" s="107" t="s">
        <v>1101</v>
      </c>
      <c r="M1523" s="106"/>
      <c r="N1523">
        <f t="shared" si="114"/>
        <v>2016</v>
      </c>
      <c r="O1523" t="str">
        <f t="shared" si="113"/>
        <v>Power Law</v>
      </c>
      <c r="P1523" s="105"/>
    </row>
    <row r="1524" spans="1:16" ht="17">
      <c r="A1524" t="s">
        <v>467</v>
      </c>
      <c r="B1524" t="s">
        <v>667</v>
      </c>
      <c r="C1524" t="s">
        <v>487</v>
      </c>
      <c r="D1524" t="s">
        <v>487</v>
      </c>
      <c r="L1524" s="107" t="s">
        <v>1102</v>
      </c>
      <c r="M1524" s="106"/>
      <c r="N1524">
        <f t="shared" si="114"/>
        <v>2017</v>
      </c>
      <c r="O1524" t="str">
        <f t="shared" si="113"/>
        <v>Power Law</v>
      </c>
      <c r="P1524" s="105"/>
    </row>
    <row r="1525" spans="1:16" ht="17">
      <c r="A1525" t="s">
        <v>468</v>
      </c>
      <c r="B1525" t="s">
        <v>668</v>
      </c>
      <c r="C1525" t="s">
        <v>488</v>
      </c>
      <c r="D1525" t="s">
        <v>488</v>
      </c>
      <c r="L1525" s="107" t="s">
        <v>1103</v>
      </c>
      <c r="M1525" s="106"/>
      <c r="N1525">
        <f t="shared" si="114"/>
        <v>2018</v>
      </c>
      <c r="O1525" t="str">
        <f t="shared" si="113"/>
        <v>Power Law</v>
      </c>
      <c r="P1525" s="105"/>
    </row>
    <row r="1526" spans="1:16" ht="17">
      <c r="A1526" t="s">
        <v>469</v>
      </c>
      <c r="B1526" t="s">
        <v>669</v>
      </c>
      <c r="C1526" t="s">
        <v>489</v>
      </c>
      <c r="D1526" t="s">
        <v>489</v>
      </c>
      <c r="L1526" s="107" t="s">
        <v>1104</v>
      </c>
      <c r="M1526" s="106"/>
      <c r="N1526">
        <f t="shared" si="114"/>
        <v>2019</v>
      </c>
      <c r="O1526" t="str">
        <f t="shared" si="113"/>
        <v>Power Law</v>
      </c>
      <c r="P1526" s="105"/>
    </row>
    <row r="1527" spans="1:16" ht="17">
      <c r="A1527" t="s">
        <v>470</v>
      </c>
      <c r="B1527" t="s">
        <v>670</v>
      </c>
      <c r="C1527" t="s">
        <v>490</v>
      </c>
      <c r="D1527" t="s">
        <v>490</v>
      </c>
      <c r="L1527" s="107" t="s">
        <v>1105</v>
      </c>
      <c r="M1527" s="106"/>
      <c r="N1527">
        <f t="shared" si="114"/>
        <v>2020</v>
      </c>
      <c r="O1527" t="str">
        <f t="shared" si="113"/>
        <v>Power Law</v>
      </c>
      <c r="P1527" s="105"/>
    </row>
    <row r="1528" spans="1:16">
      <c r="A1528" t="s">
        <v>471</v>
      </c>
      <c r="B1528" t="s">
        <v>671</v>
      </c>
      <c r="C1528" t="s">
        <v>491</v>
      </c>
      <c r="D1528" t="s">
        <v>491</v>
      </c>
      <c r="L1528" s="107" t="s">
        <v>1106</v>
      </c>
      <c r="M1528" s="106"/>
      <c r="N1528">
        <f t="shared" si="114"/>
        <v>2021</v>
      </c>
      <c r="O1528" t="str">
        <f t="shared" si="113"/>
        <v>Power Law</v>
      </c>
    </row>
    <row r="1529" spans="1:16">
      <c r="A1529" t="s">
        <v>472</v>
      </c>
      <c r="B1529" t="s">
        <v>672</v>
      </c>
      <c r="C1529" t="s">
        <v>492</v>
      </c>
      <c r="D1529" t="s">
        <v>492</v>
      </c>
      <c r="L1529" s="107" t="s">
        <v>1107</v>
      </c>
      <c r="M1529" s="106"/>
      <c r="N1529">
        <f t="shared" si="114"/>
        <v>2022</v>
      </c>
      <c r="O1529" t="str">
        <f t="shared" si="113"/>
        <v>Power Law</v>
      </c>
    </row>
    <row r="1530" spans="1:16">
      <c r="A1530" t="s">
        <v>473</v>
      </c>
      <c r="B1530" t="s">
        <v>673</v>
      </c>
      <c r="C1530" t="s">
        <v>493</v>
      </c>
      <c r="D1530" t="s">
        <v>493</v>
      </c>
      <c r="L1530" s="107" t="s">
        <v>1108</v>
      </c>
      <c r="M1530" s="106"/>
      <c r="N1530">
        <f t="shared" si="114"/>
        <v>2023</v>
      </c>
      <c r="O1530" t="str">
        <f t="shared" si="113"/>
        <v>Power Law</v>
      </c>
    </row>
    <row r="1531" spans="1:16">
      <c r="L1531" s="108"/>
    </row>
  </sheetData>
  <phoneticPr fontId="2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2CDF-00B5-FC40-8A61-58003A804711}">
  <dimension ref="A1:T194"/>
  <sheetViews>
    <sheetView topLeftCell="H1" zoomScale="75" zoomScaleNormal="75" workbookViewId="0">
      <selection activeCell="H1" sqref="H1"/>
    </sheetView>
  </sheetViews>
  <sheetFormatPr baseColWidth="10" defaultRowHeight="16"/>
  <cols>
    <col min="1" max="2" width="18" customWidth="1"/>
    <col min="3" max="3" width="22.33203125" customWidth="1"/>
    <col min="4" max="4" width="23.6640625" customWidth="1"/>
    <col min="5" max="5" width="16.33203125" customWidth="1"/>
    <col min="6" max="6" width="16.1640625" customWidth="1"/>
    <col min="7" max="7" width="17.5" customWidth="1"/>
    <col min="8" max="8" width="17.33203125" customWidth="1"/>
    <col min="9" max="9" width="18.5" customWidth="1"/>
    <col min="10" max="10" width="15.6640625" customWidth="1"/>
    <col min="11" max="11" width="22" customWidth="1"/>
    <col min="12" max="12" width="20.1640625" customWidth="1"/>
    <col min="13" max="13" width="17.5" customWidth="1"/>
    <col min="14" max="14" width="18.1640625" customWidth="1"/>
    <col min="15" max="15" width="25.33203125" customWidth="1"/>
    <col min="16" max="16" width="19" customWidth="1"/>
    <col min="17" max="17" width="26.1640625" customWidth="1"/>
    <col min="18" max="18" width="20.33203125" customWidth="1"/>
    <col min="19" max="19" width="19.83203125" customWidth="1"/>
    <col min="20" max="20" width="21.33203125" customWidth="1"/>
  </cols>
  <sheetData>
    <row r="1" spans="1:20">
      <c r="A1" s="163" t="s">
        <v>1038</v>
      </c>
      <c r="B1" s="163"/>
      <c r="C1" s="163"/>
      <c r="D1" s="164" t="s">
        <v>1039</v>
      </c>
      <c r="E1" s="163"/>
      <c r="F1" s="163"/>
    </row>
    <row r="2" spans="1:20">
      <c r="C2" s="149" t="s">
        <v>819</v>
      </c>
      <c r="E2" s="149"/>
      <c r="G2" s="149"/>
      <c r="I2" s="149" t="s">
        <v>822</v>
      </c>
      <c r="K2" s="149"/>
      <c r="M2" s="149"/>
      <c r="P2" s="149"/>
      <c r="Q2" s="149"/>
    </row>
    <row r="3" spans="1:20">
      <c r="C3" s="149" t="s">
        <v>981</v>
      </c>
      <c r="D3" t="s">
        <v>981</v>
      </c>
      <c r="E3" s="149" t="s">
        <v>982</v>
      </c>
      <c r="F3" t="s">
        <v>982</v>
      </c>
      <c r="G3" s="149" t="s">
        <v>983</v>
      </c>
      <c r="H3" t="s">
        <v>983</v>
      </c>
      <c r="I3" s="149" t="s">
        <v>978</v>
      </c>
      <c r="J3" t="s">
        <v>978</v>
      </c>
      <c r="K3" s="149" t="s">
        <v>979</v>
      </c>
      <c r="L3" t="s">
        <v>979</v>
      </c>
      <c r="M3" s="149" t="s">
        <v>980</v>
      </c>
      <c r="N3" t="s">
        <v>980</v>
      </c>
      <c r="O3" t="s">
        <v>991</v>
      </c>
      <c r="P3" s="149" t="s">
        <v>992</v>
      </c>
      <c r="Q3" s="149"/>
      <c r="R3" t="s">
        <v>702</v>
      </c>
    </row>
    <row r="4" spans="1:20">
      <c r="C4" s="149" t="s">
        <v>820</v>
      </c>
      <c r="D4" t="s">
        <v>753</v>
      </c>
      <c r="E4" s="149" t="s">
        <v>754</v>
      </c>
      <c r="F4" t="s">
        <v>753</v>
      </c>
      <c r="G4" s="149" t="s">
        <v>820</v>
      </c>
      <c r="H4" t="s">
        <v>753</v>
      </c>
      <c r="I4" s="149" t="s">
        <v>820</v>
      </c>
      <c r="J4" t="s">
        <v>753</v>
      </c>
      <c r="K4" s="149" t="s">
        <v>754</v>
      </c>
      <c r="L4" t="s">
        <v>753</v>
      </c>
      <c r="M4" s="149" t="s">
        <v>820</v>
      </c>
      <c r="N4" t="s">
        <v>753</v>
      </c>
      <c r="O4" t="s">
        <v>757</v>
      </c>
      <c r="P4" s="149" t="s">
        <v>756</v>
      </c>
      <c r="Q4" s="149" t="s">
        <v>993</v>
      </c>
      <c r="R4" t="s">
        <v>831</v>
      </c>
      <c r="S4" t="s">
        <v>985</v>
      </c>
      <c r="T4" t="s">
        <v>989</v>
      </c>
    </row>
    <row r="5" spans="1:20" ht="17">
      <c r="A5">
        <v>1979</v>
      </c>
      <c r="B5" s="105">
        <v>4.5076048240495297</v>
      </c>
      <c r="C5" s="150">
        <v>7.04101914180987</v>
      </c>
      <c r="D5" s="105">
        <v>5.8237989251097302</v>
      </c>
      <c r="E5" s="107">
        <v>7.04101914180987</v>
      </c>
      <c r="F5" s="105">
        <v>4.6055677388589098</v>
      </c>
      <c r="G5" s="149">
        <v>7.04101914180987</v>
      </c>
      <c r="H5" s="107">
        <v>4.5076048240495297</v>
      </c>
      <c r="I5" s="149">
        <v>7.04101914180987</v>
      </c>
      <c r="J5" s="107">
        <v>6.0426768005278104</v>
      </c>
      <c r="K5" s="149">
        <v>7.04101914180987</v>
      </c>
      <c r="L5">
        <v>4.7445252907255604</v>
      </c>
      <c r="M5" s="149">
        <v>7.04101914180987</v>
      </c>
      <c r="N5" s="105">
        <v>4.5076048240495297</v>
      </c>
      <c r="O5" s="105">
        <v>5.2410570132490601</v>
      </c>
      <c r="P5" s="149">
        <v>5.9955935648611201</v>
      </c>
      <c r="Q5" s="149">
        <v>7.04101914180987</v>
      </c>
      <c r="R5">
        <v>4.4763138045984601</v>
      </c>
      <c r="S5">
        <v>4.3674301094979002</v>
      </c>
      <c r="T5" s="107">
        <v>4.3353541512217797</v>
      </c>
    </row>
    <row r="6" spans="1:20" ht="17">
      <c r="A6">
        <f>A5+1</f>
        <v>1980</v>
      </c>
      <c r="B6" s="105">
        <v>4.4929280365964397</v>
      </c>
      <c r="C6" s="150">
        <v>6.4709703808953503</v>
      </c>
      <c r="D6" s="105">
        <v>5.4481592334757298</v>
      </c>
      <c r="E6" s="107">
        <v>6.4709703808953503</v>
      </c>
      <c r="F6" s="105">
        <v>4.5732694490393202</v>
      </c>
      <c r="G6" s="149">
        <v>6.4709703808953503</v>
      </c>
      <c r="H6" s="107">
        <v>4.4929280365964397</v>
      </c>
      <c r="I6" s="149">
        <v>6.4709703808953503</v>
      </c>
      <c r="J6" s="107">
        <v>5.5628118767711303</v>
      </c>
      <c r="K6" s="149">
        <v>6.4709703808953503</v>
      </c>
      <c r="L6">
        <v>4.6919442213493197</v>
      </c>
      <c r="M6" s="149">
        <v>6.4709703808953503</v>
      </c>
      <c r="N6" s="105">
        <v>4.4929280365964397</v>
      </c>
      <c r="O6" s="105">
        <v>5.1871481834223898</v>
      </c>
      <c r="P6" s="149">
        <v>7.6684893133805998</v>
      </c>
      <c r="Q6" s="149">
        <v>6.4709703808953503</v>
      </c>
      <c r="R6">
        <v>4.4696035524932602</v>
      </c>
      <c r="S6">
        <v>4.2933058834689604</v>
      </c>
      <c r="T6" s="107">
        <v>4.2471548291255097</v>
      </c>
    </row>
    <row r="7" spans="1:20" ht="17">
      <c r="A7">
        <f t="shared" ref="A7:A49" si="0">A6+1</f>
        <v>1981</v>
      </c>
      <c r="B7" s="105">
        <v>4.3973489740455403</v>
      </c>
      <c r="C7" s="150">
        <v>5.15293144853334</v>
      </c>
      <c r="D7" s="105">
        <v>4.9674057421622404</v>
      </c>
      <c r="E7" s="107">
        <v>5.15293144853334</v>
      </c>
      <c r="F7" s="105">
        <v>4.4617272058224504</v>
      </c>
      <c r="G7" s="149">
        <v>5.15293144853334</v>
      </c>
      <c r="H7" s="107">
        <v>4.3973489740455403</v>
      </c>
      <c r="I7" s="149">
        <v>5.15293144853334</v>
      </c>
      <c r="J7" s="107">
        <v>4.9765111158635804</v>
      </c>
      <c r="K7" s="149">
        <v>5.15293144853334</v>
      </c>
      <c r="L7">
        <v>4.55866548608115</v>
      </c>
      <c r="M7" s="149">
        <v>5.15293144853334</v>
      </c>
      <c r="N7" s="105">
        <v>4.3973489740455403</v>
      </c>
      <c r="O7" s="105">
        <v>5.1583509060576098</v>
      </c>
      <c r="P7" s="149">
        <v>10.5338791700743</v>
      </c>
      <c r="Q7" s="149">
        <v>5.15293144853334</v>
      </c>
      <c r="R7">
        <v>4.3761551730235899</v>
      </c>
      <c r="S7">
        <v>4.1394108579214501</v>
      </c>
      <c r="T7" s="107">
        <v>4.08350821737102</v>
      </c>
    </row>
    <row r="8" spans="1:20" ht="17">
      <c r="A8">
        <f t="shared" si="0"/>
        <v>1982</v>
      </c>
      <c r="B8" s="105">
        <v>4.2739748664163502</v>
      </c>
      <c r="C8" s="150">
        <v>4.8598838804756399</v>
      </c>
      <c r="D8" s="105">
        <v>4.5442845547738502</v>
      </c>
      <c r="E8" s="107">
        <v>4.8598838804756399</v>
      </c>
      <c r="F8" s="105">
        <v>4.3249803787485996</v>
      </c>
      <c r="G8" s="149">
        <v>4.8598838804756399</v>
      </c>
      <c r="H8" s="107">
        <v>4.2739748664163502</v>
      </c>
      <c r="I8" s="149">
        <v>4.8598838804756399</v>
      </c>
      <c r="J8" s="107">
        <v>4.4899478158876702</v>
      </c>
      <c r="K8" s="149">
        <v>4.8598838804756399</v>
      </c>
      <c r="L8">
        <v>4.4007883315482799</v>
      </c>
      <c r="M8" s="149">
        <v>4.8598838804756399</v>
      </c>
      <c r="N8" s="105">
        <v>4.2739748664163502</v>
      </c>
      <c r="O8" s="105">
        <v>5.0893092288527697</v>
      </c>
      <c r="P8" s="149">
        <v>7.1886780936499797</v>
      </c>
      <c r="Q8" s="149">
        <v>4.8598838804756399</v>
      </c>
      <c r="R8">
        <v>4.2591023252602502</v>
      </c>
      <c r="S8">
        <v>3.9760446622633201</v>
      </c>
      <c r="T8" s="107">
        <v>3.9176028132797098</v>
      </c>
    </row>
    <row r="9" spans="1:20" ht="17">
      <c r="A9">
        <f t="shared" si="0"/>
        <v>1983</v>
      </c>
      <c r="B9" s="105">
        <v>4.1263918282935297</v>
      </c>
      <c r="C9" s="150">
        <v>4.3338726096801796</v>
      </c>
      <c r="D9" s="105">
        <v>4.1016018046811</v>
      </c>
      <c r="E9" s="107">
        <v>4.3338726096801796</v>
      </c>
      <c r="F9" s="105">
        <v>4.16416791824577</v>
      </c>
      <c r="G9" s="149">
        <v>4.3338726096801796</v>
      </c>
      <c r="H9" s="107">
        <v>4.1263918282935297</v>
      </c>
      <c r="I9" s="149">
        <v>4.3338726096801796</v>
      </c>
      <c r="J9" s="107">
        <v>4.0069300530751404</v>
      </c>
      <c r="K9" s="149">
        <v>4.3338726096801796</v>
      </c>
      <c r="L9">
        <v>4.2158538910164998</v>
      </c>
      <c r="M9" s="149">
        <v>4.3338726096801796</v>
      </c>
      <c r="N9" s="105">
        <v>4.1263918282935297</v>
      </c>
      <c r="O9" s="105">
        <v>5.0139969453026501</v>
      </c>
      <c r="P9" s="149">
        <v>9.0531675128026006</v>
      </c>
      <c r="Q9" s="149">
        <v>4.3338726096801796</v>
      </c>
      <c r="R9">
        <v>4.1177394404441099</v>
      </c>
      <c r="S9">
        <v>3.8001884664858898</v>
      </c>
      <c r="T9" s="107">
        <v>3.7414898108419301</v>
      </c>
    </row>
    <row r="10" spans="1:20" ht="17">
      <c r="A10">
        <f t="shared" si="0"/>
        <v>1984</v>
      </c>
      <c r="B10" s="105">
        <v>4.0011922416594103</v>
      </c>
      <c r="C10" s="150">
        <v>4.00680666067126</v>
      </c>
      <c r="D10" s="105">
        <v>3.7891754004127698</v>
      </c>
      <c r="E10" s="107">
        <v>4.00680666067126</v>
      </c>
      <c r="F10" s="105">
        <v>4.0274022997524304</v>
      </c>
      <c r="G10" s="149">
        <v>4.00680666067126</v>
      </c>
      <c r="H10" s="107">
        <v>4.0011922416594103</v>
      </c>
      <c r="I10" s="149">
        <v>4.00680666067126</v>
      </c>
      <c r="J10" s="107">
        <v>3.6834026256558801</v>
      </c>
      <c r="K10" s="149">
        <v>4.00680666067126</v>
      </c>
      <c r="L10">
        <v>4.0581322757399301</v>
      </c>
      <c r="M10" s="149">
        <v>4.00680666067126</v>
      </c>
      <c r="N10" s="105">
        <v>4.0011922416594103</v>
      </c>
      <c r="O10" s="105">
        <v>4.9544742424075698</v>
      </c>
      <c r="P10" s="149">
        <v>7.6763117438724402</v>
      </c>
      <c r="Q10" s="149">
        <v>4.00680666067126</v>
      </c>
      <c r="R10">
        <v>3.99720675404838</v>
      </c>
      <c r="S10">
        <v>3.650367612858</v>
      </c>
      <c r="T10" s="107">
        <v>3.5905692865863998</v>
      </c>
    </row>
    <row r="11" spans="1:20" ht="17">
      <c r="A11">
        <f t="shared" si="0"/>
        <v>1985</v>
      </c>
      <c r="B11" s="105">
        <v>3.87875172963974</v>
      </c>
      <c r="C11" s="150">
        <v>3.71471458400605</v>
      </c>
      <c r="D11" s="105">
        <v>3.5260085996136099</v>
      </c>
      <c r="E11" s="107">
        <v>3.71471458400605</v>
      </c>
      <c r="F11" s="105">
        <v>3.8944341252483001</v>
      </c>
      <c r="G11" s="149">
        <v>3.71471458400605</v>
      </c>
      <c r="H11" s="107">
        <v>3.87875172963974</v>
      </c>
      <c r="I11" s="149">
        <v>3.71471458400605</v>
      </c>
      <c r="J11" s="107">
        <v>3.41545714367183</v>
      </c>
      <c r="K11" s="149">
        <v>3.71471458400605</v>
      </c>
      <c r="L11">
        <v>3.9063031489549398</v>
      </c>
      <c r="M11" s="149">
        <v>3.71471458400605</v>
      </c>
      <c r="N11" s="105">
        <v>3.87875172963974</v>
      </c>
      <c r="O11" s="105">
        <v>4.8955178420804799</v>
      </c>
      <c r="P11" s="149">
        <v>7.0904287385616502</v>
      </c>
      <c r="Q11" s="149">
        <v>3.71471458400605</v>
      </c>
      <c r="R11">
        <v>3.8789124385260201</v>
      </c>
      <c r="S11">
        <v>3.5080726037411001</v>
      </c>
      <c r="T11" s="107">
        <v>3.4475937194268398</v>
      </c>
    </row>
    <row r="12" spans="1:20" ht="17">
      <c r="A12">
        <f t="shared" si="0"/>
        <v>1986</v>
      </c>
      <c r="B12" s="105">
        <v>3.7645750929714201</v>
      </c>
      <c r="C12" s="150">
        <v>3.5233210803294099</v>
      </c>
      <c r="D12" s="105">
        <v>3.3241037860085001</v>
      </c>
      <c r="E12" s="107">
        <v>3.5233210803294099</v>
      </c>
      <c r="F12" s="105">
        <v>3.7710518698883102</v>
      </c>
      <c r="G12" s="149">
        <v>3.5233210803294099</v>
      </c>
      <c r="H12" s="107">
        <v>3.7645750929714201</v>
      </c>
      <c r="I12" s="149">
        <v>3.5233210803294099</v>
      </c>
      <c r="J12" s="107">
        <v>3.2170990475683601</v>
      </c>
      <c r="K12" s="149">
        <v>3.5233210803294099</v>
      </c>
      <c r="L12">
        <v>3.7669992082325798</v>
      </c>
      <c r="M12" s="149">
        <v>3.5233210803294099</v>
      </c>
      <c r="N12" s="105">
        <v>3.7645750929714201</v>
      </c>
      <c r="O12" s="105">
        <v>4.84527484106275</v>
      </c>
      <c r="P12" s="149">
        <v>6.9557014372359101</v>
      </c>
      <c r="Q12" s="149">
        <v>3.5233210803294099</v>
      </c>
      <c r="R12">
        <v>3.76832418653325</v>
      </c>
      <c r="S12">
        <v>3.3831719005874299</v>
      </c>
      <c r="T12" s="107">
        <v>3.31949345351113</v>
      </c>
    </row>
    <row r="13" spans="1:20" ht="17">
      <c r="A13">
        <f t="shared" si="0"/>
        <v>1987</v>
      </c>
      <c r="B13" s="105">
        <v>3.6591686858601</v>
      </c>
      <c r="C13" s="150">
        <v>3.3585274441920601</v>
      </c>
      <c r="D13" s="105">
        <v>3.1580299910397001</v>
      </c>
      <c r="E13" s="107">
        <v>3.3585274441920601</v>
      </c>
      <c r="F13" s="105">
        <v>3.6574616846902201</v>
      </c>
      <c r="G13" s="149">
        <v>3.3585274441920601</v>
      </c>
      <c r="H13" s="107">
        <v>3.6591686858601</v>
      </c>
      <c r="I13" s="149">
        <v>3.3585274441920601</v>
      </c>
      <c r="J13" s="107">
        <v>3.0556360305827099</v>
      </c>
      <c r="K13" s="149">
        <v>3.3585274441920601</v>
      </c>
      <c r="L13">
        <v>3.6396635183505199</v>
      </c>
      <c r="M13" s="149">
        <v>3.3585274441920601</v>
      </c>
      <c r="N13" s="105">
        <v>3.6591686858601</v>
      </c>
      <c r="O13" s="105">
        <v>4.7959478965221702</v>
      </c>
      <c r="P13" s="149">
        <v>6.4416631819130403</v>
      </c>
      <c r="Q13" s="149">
        <v>3.3585274441920601</v>
      </c>
      <c r="R13">
        <v>3.6659911055342498</v>
      </c>
      <c r="S13">
        <v>3.2727909420014001</v>
      </c>
      <c r="T13" s="107">
        <v>3.2057615809240501</v>
      </c>
    </row>
    <row r="14" spans="1:20" ht="17">
      <c r="A14">
        <f t="shared" si="0"/>
        <v>1988</v>
      </c>
      <c r="B14" s="105">
        <v>3.5534036045852302</v>
      </c>
      <c r="C14" s="150">
        <v>3.2037437631219898</v>
      </c>
      <c r="D14" s="105">
        <v>3.00572063088276</v>
      </c>
      <c r="E14" s="107">
        <v>3.2037437631219898</v>
      </c>
      <c r="F14" s="105">
        <v>3.54412675544582</v>
      </c>
      <c r="G14" s="149">
        <v>3.2037437631219898</v>
      </c>
      <c r="H14" s="107">
        <v>3.5534036045852302</v>
      </c>
      <c r="I14" s="149">
        <v>3.2037437631219898</v>
      </c>
      <c r="J14" s="107">
        <v>2.9081051542832501</v>
      </c>
      <c r="K14" s="149">
        <v>3.2037437631219898</v>
      </c>
      <c r="L14">
        <v>3.5140773274721102</v>
      </c>
      <c r="M14" s="149">
        <v>3.2037437631219898</v>
      </c>
      <c r="N14" s="105">
        <v>3.5534036045852302</v>
      </c>
      <c r="O14" s="105">
        <v>4.74260584424154</v>
      </c>
      <c r="P14" s="149">
        <v>6.7573710632622301</v>
      </c>
      <c r="Q14" s="149">
        <v>3.2037437631219898</v>
      </c>
      <c r="R14">
        <v>3.5631009055080498</v>
      </c>
      <c r="S14">
        <v>3.1630763225264</v>
      </c>
      <c r="T14" s="107">
        <v>3.0969030230460501</v>
      </c>
    </row>
    <row r="15" spans="1:20" ht="17">
      <c r="A15">
        <f t="shared" si="0"/>
        <v>1989</v>
      </c>
      <c r="B15" s="105">
        <v>3.4479628704726601</v>
      </c>
      <c r="C15" s="150">
        <v>4.4423378075562203</v>
      </c>
      <c r="D15" s="105">
        <v>2.8661299935708602</v>
      </c>
      <c r="E15" s="107">
        <v>4.4423378075562203</v>
      </c>
      <c r="F15" s="105">
        <v>3.43176135802603</v>
      </c>
      <c r="G15" s="149">
        <v>4.4423378075562203</v>
      </c>
      <c r="H15" s="107">
        <v>3.4479628704726601</v>
      </c>
      <c r="I15" s="149">
        <v>4.4423378075562203</v>
      </c>
      <c r="J15" s="107">
        <v>2.7737208109768998</v>
      </c>
      <c r="K15" s="149">
        <v>4.4423378075562203</v>
      </c>
      <c r="L15">
        <v>3.39070855775614</v>
      </c>
      <c r="M15" s="149">
        <v>4.4423378075562203</v>
      </c>
      <c r="N15" s="105">
        <v>3.4479628704726601</v>
      </c>
      <c r="O15" s="105">
        <v>4.6913697333743496</v>
      </c>
      <c r="P15" s="149">
        <v>6.68769062013381</v>
      </c>
      <c r="Q15" s="149">
        <v>4.4423378075562203</v>
      </c>
      <c r="R15">
        <v>3.46038370686562</v>
      </c>
      <c r="S15">
        <v>3.05457423466307</v>
      </c>
      <c r="T15" s="107">
        <v>2.9898849720391301</v>
      </c>
    </row>
    <row r="16" spans="1:20" ht="17">
      <c r="A16">
        <f t="shared" si="0"/>
        <v>1990</v>
      </c>
      <c r="B16" s="105">
        <v>3.3504592612401098</v>
      </c>
      <c r="C16" s="150">
        <v>4.1647779646173797</v>
      </c>
      <c r="D16" s="105">
        <v>2.7480476621229899</v>
      </c>
      <c r="E16" s="107">
        <v>4.1647779646173797</v>
      </c>
      <c r="F16" s="105">
        <v>3.3283348077362001</v>
      </c>
      <c r="G16" s="149">
        <v>4.1647779646173797</v>
      </c>
      <c r="H16" s="107">
        <v>3.3504592612401098</v>
      </c>
      <c r="I16" s="149">
        <v>4.1647779646173797</v>
      </c>
      <c r="J16" s="107">
        <v>2.6609614248323998</v>
      </c>
      <c r="K16" s="149">
        <v>4.1647779646173797</v>
      </c>
      <c r="L16">
        <v>3.2782755780733299</v>
      </c>
      <c r="M16" s="149">
        <v>4.1647779646173797</v>
      </c>
      <c r="N16" s="105">
        <v>3.3504592612401098</v>
      </c>
      <c r="O16" s="105">
        <v>4.6415082730330299</v>
      </c>
      <c r="P16" s="149">
        <v>6.63962554595836</v>
      </c>
      <c r="Q16" s="149">
        <v>4.1647779646173797</v>
      </c>
      <c r="R16">
        <v>3.3653376350726201</v>
      </c>
      <c r="S16">
        <v>2.9584189623156001</v>
      </c>
      <c r="T16" s="107">
        <v>2.8936760080384398</v>
      </c>
    </row>
    <row r="17" spans="1:20" ht="17">
      <c r="A17">
        <f t="shared" si="0"/>
        <v>1991</v>
      </c>
      <c r="B17" s="105">
        <v>3.26389690821386</v>
      </c>
      <c r="C17" s="150">
        <v>3.9736579339289899</v>
      </c>
      <c r="D17" s="105">
        <v>2.6529417588348498</v>
      </c>
      <c r="E17" s="107">
        <v>3.9736579339289899</v>
      </c>
      <c r="F17" s="105">
        <v>3.2368975449505202</v>
      </c>
      <c r="G17" s="149">
        <v>3.9736579339289899</v>
      </c>
      <c r="H17" s="107">
        <v>3.26389690821386</v>
      </c>
      <c r="I17" s="149">
        <v>3.9736579339289899</v>
      </c>
      <c r="J17" s="107">
        <v>2.5708867929857901</v>
      </c>
      <c r="K17" s="149">
        <v>3.9736579339289899</v>
      </c>
      <c r="L17">
        <v>3.1799338421438601</v>
      </c>
      <c r="M17" s="149">
        <v>3.9736579339289899</v>
      </c>
      <c r="N17" s="105">
        <v>3.26389690821386</v>
      </c>
      <c r="O17" s="105">
        <v>4.5986761607479396</v>
      </c>
      <c r="P17" s="149">
        <v>6.5296011259110003</v>
      </c>
      <c r="Q17" s="149">
        <v>3.9736579339289899</v>
      </c>
      <c r="R17">
        <v>3.2809425213339001</v>
      </c>
      <c r="S17">
        <v>2.8777802743038801</v>
      </c>
      <c r="T17" s="107">
        <v>2.81033913168163</v>
      </c>
    </row>
    <row r="18" spans="1:20" ht="17">
      <c r="A18">
        <f t="shared" si="0"/>
        <v>1992</v>
      </c>
      <c r="B18" s="105">
        <v>3.1867686175709</v>
      </c>
      <c r="C18" s="150">
        <v>3.80702636050487</v>
      </c>
      <c r="D18" s="105">
        <v>2.5750503670783802</v>
      </c>
      <c r="E18" s="107">
        <v>3.80702636050487</v>
      </c>
      <c r="F18" s="105">
        <v>3.15593852674197</v>
      </c>
      <c r="G18" s="149">
        <v>3.80702636050487</v>
      </c>
      <c r="H18" s="107">
        <v>3.1867686175709</v>
      </c>
      <c r="I18" s="149">
        <v>3.80702636050487</v>
      </c>
      <c r="J18" s="107">
        <v>2.49752223487318</v>
      </c>
      <c r="K18" s="149">
        <v>3.80702636050487</v>
      </c>
      <c r="L18">
        <v>3.0938412260988399</v>
      </c>
      <c r="M18" s="149">
        <v>3.80702636050487</v>
      </c>
      <c r="N18" s="105">
        <v>3.1867686175709</v>
      </c>
      <c r="O18" s="105">
        <v>4.5569503750098299</v>
      </c>
      <c r="P18" s="149">
        <v>6.47919177957976</v>
      </c>
      <c r="Q18" s="149">
        <v>3.80702636050487</v>
      </c>
      <c r="R18">
        <v>3.2055221290515101</v>
      </c>
      <c r="S18">
        <v>2.8081548981728699</v>
      </c>
      <c r="T18" s="107">
        <v>2.7376093234964398</v>
      </c>
    </row>
    <row r="19" spans="1:20" ht="17">
      <c r="A19">
        <f t="shared" si="0"/>
        <v>1993</v>
      </c>
      <c r="B19" s="105">
        <v>3.1242582265714498</v>
      </c>
      <c r="C19" s="150">
        <v>3.6021227694936901</v>
      </c>
      <c r="D19" s="105">
        <v>2.5182913393186599</v>
      </c>
      <c r="E19" s="107">
        <v>3.6021227694936901</v>
      </c>
      <c r="F19" s="105">
        <v>3.0907113569639799</v>
      </c>
      <c r="G19" s="149">
        <v>3.6021227694936901</v>
      </c>
      <c r="H19" s="107">
        <v>3.1242582265714498</v>
      </c>
      <c r="I19" s="149">
        <v>3.6021227694936901</v>
      </c>
      <c r="J19" s="107">
        <v>2.44493846545552</v>
      </c>
      <c r="K19" s="149">
        <v>3.6021227694936901</v>
      </c>
      <c r="L19">
        <v>3.0253062589490498</v>
      </c>
      <c r="M19" s="149">
        <v>3.6021227694936901</v>
      </c>
      <c r="N19" s="105">
        <v>3.1242582265714498</v>
      </c>
      <c r="O19" s="105">
        <v>4.5227618181411398</v>
      </c>
      <c r="P19" s="149">
        <v>6.3194644597539904</v>
      </c>
      <c r="Q19" s="149">
        <v>3.6021227694936901</v>
      </c>
      <c r="R19">
        <v>3.1442735237207402</v>
      </c>
      <c r="S19">
        <v>2.7524040066543098</v>
      </c>
      <c r="T19" s="107">
        <v>2.6780269562689898</v>
      </c>
    </row>
    <row r="20" spans="1:20" ht="17">
      <c r="A20">
        <f t="shared" si="0"/>
        <v>1994</v>
      </c>
      <c r="B20" s="105">
        <v>3.0740159392425999</v>
      </c>
      <c r="C20" s="150">
        <v>3.4548384894660802</v>
      </c>
      <c r="D20" s="105">
        <v>2.4760926847520301</v>
      </c>
      <c r="E20" s="107">
        <v>3.4548384894660802</v>
      </c>
      <c r="F20" s="105">
        <v>3.0385751411492601</v>
      </c>
      <c r="G20" s="149">
        <v>3.4548384894660802</v>
      </c>
      <c r="H20" s="107">
        <v>3.0740159392425999</v>
      </c>
      <c r="I20" s="149">
        <v>3.4548384894660802</v>
      </c>
      <c r="J20" s="107">
        <v>2.4060362894012202</v>
      </c>
      <c r="K20" s="149">
        <v>3.4548384894660802</v>
      </c>
      <c r="L20">
        <v>2.9710856461455601</v>
      </c>
      <c r="M20" s="149">
        <v>3.4548384894660802</v>
      </c>
      <c r="N20" s="105">
        <v>3.0740159392425999</v>
      </c>
      <c r="O20" s="105">
        <v>4.4940737627296503</v>
      </c>
      <c r="P20" s="149">
        <v>6.1886174976760797</v>
      </c>
      <c r="Q20" s="149">
        <v>3.4548384894660802</v>
      </c>
      <c r="R20">
        <v>3.0948850214917498</v>
      </c>
      <c r="S20">
        <v>2.7087129923004598</v>
      </c>
      <c r="T20" s="107">
        <v>2.6297542043278099</v>
      </c>
    </row>
    <row r="21" spans="1:20" ht="17">
      <c r="A21">
        <f t="shared" si="0"/>
        <v>1995</v>
      </c>
      <c r="B21" s="105">
        <v>3.03398570053099</v>
      </c>
      <c r="C21" s="150">
        <v>3.3699123996655</v>
      </c>
      <c r="D21" s="105">
        <v>2.44843248496292</v>
      </c>
      <c r="E21" s="107">
        <v>3.3699123996655</v>
      </c>
      <c r="F21" s="105">
        <v>2.99719112788339</v>
      </c>
      <c r="G21" s="149">
        <v>3.3699123996655</v>
      </c>
      <c r="H21" s="107">
        <v>3.03398570053099</v>
      </c>
      <c r="I21" s="149">
        <v>3.3699123996655</v>
      </c>
      <c r="J21" s="107">
        <v>2.3821602052004498</v>
      </c>
      <c r="K21" s="149">
        <v>3.3699123996655</v>
      </c>
      <c r="L21">
        <v>2.9286245923662002</v>
      </c>
      <c r="M21" s="149">
        <v>3.3699123996655</v>
      </c>
      <c r="N21" s="105">
        <v>3.03398570053099</v>
      </c>
      <c r="O21" s="105">
        <v>4.4724216775691703</v>
      </c>
      <c r="P21" s="149">
        <v>5.9462320017144101</v>
      </c>
      <c r="Q21" s="149">
        <v>3.3699123996655</v>
      </c>
      <c r="R21">
        <v>3.05547459290357</v>
      </c>
      <c r="S21">
        <v>2.6745849046802799</v>
      </c>
      <c r="T21" s="107">
        <v>2.5900730195882802</v>
      </c>
    </row>
    <row r="22" spans="1:20" ht="17">
      <c r="A22">
        <f t="shared" si="0"/>
        <v>1996</v>
      </c>
      <c r="B22" s="105">
        <v>3.01238441727565</v>
      </c>
      <c r="C22" s="150">
        <v>3.2681770706294802</v>
      </c>
      <c r="D22" s="105">
        <v>2.4493974916968702</v>
      </c>
      <c r="E22" s="107">
        <v>3.2681770706294802</v>
      </c>
      <c r="F22" s="105">
        <v>2.9756366416649702</v>
      </c>
      <c r="G22" s="149">
        <v>3.2681770706294802</v>
      </c>
      <c r="H22" s="107">
        <v>3.01238441727565</v>
      </c>
      <c r="I22" s="149">
        <v>3.2681770706294802</v>
      </c>
      <c r="J22" s="107">
        <v>2.3874350449122299</v>
      </c>
      <c r="K22" s="149">
        <v>3.2681770706294802</v>
      </c>
      <c r="L22">
        <v>2.90799966963481</v>
      </c>
      <c r="M22" s="149">
        <v>3.2681770706294802</v>
      </c>
      <c r="N22" s="105">
        <v>3.01238441727565</v>
      </c>
      <c r="O22" s="105">
        <v>4.46520967469736</v>
      </c>
      <c r="P22" s="149">
        <v>5.7191297337057003</v>
      </c>
      <c r="Q22" s="149">
        <v>3.2681770706294802</v>
      </c>
      <c r="R22">
        <v>3.03395543957875</v>
      </c>
      <c r="S22">
        <v>2.6517624022234898</v>
      </c>
      <c r="T22" s="107">
        <v>2.5612020792294299</v>
      </c>
    </row>
    <row r="23" spans="1:20" ht="17">
      <c r="A23">
        <f t="shared" si="0"/>
        <v>1997</v>
      </c>
      <c r="B23" s="105">
        <v>2.99225635309524</v>
      </c>
      <c r="C23" s="150">
        <v>3.8529662703093202</v>
      </c>
      <c r="D23" s="105">
        <v>2.4446802403876999</v>
      </c>
      <c r="E23" s="107">
        <v>3.8529662703093202</v>
      </c>
      <c r="F23" s="105">
        <v>2.9552697767515901</v>
      </c>
      <c r="G23" s="149">
        <v>3.8529662703093202</v>
      </c>
      <c r="H23" s="107">
        <v>2.99225635309524</v>
      </c>
      <c r="I23" s="149">
        <v>3.8529662703093202</v>
      </c>
      <c r="J23" s="107">
        <v>2.38622170712951</v>
      </c>
      <c r="K23" s="149">
        <v>3.8529662703093202</v>
      </c>
      <c r="L23">
        <v>2.8879793795340101</v>
      </c>
      <c r="M23" s="149">
        <v>3.8529662703093202</v>
      </c>
      <c r="N23" s="105">
        <v>2.99225635309524</v>
      </c>
      <c r="O23" s="105">
        <v>4.4593071522641701</v>
      </c>
      <c r="P23" s="149">
        <v>5.7002394855179901</v>
      </c>
      <c r="Q23" s="149">
        <v>3.8529662703093202</v>
      </c>
      <c r="R23">
        <v>3.0140184744485898</v>
      </c>
      <c r="S23">
        <v>2.6334016363346202</v>
      </c>
      <c r="T23" s="107">
        <v>2.5353715320140999</v>
      </c>
    </row>
    <row r="24" spans="1:20" ht="17">
      <c r="A24">
        <f t="shared" si="0"/>
        <v>1998</v>
      </c>
      <c r="B24" s="105">
        <v>2.9661657028723201</v>
      </c>
      <c r="C24" s="150">
        <v>3.6812620110095802</v>
      </c>
      <c r="D24" s="105">
        <v>2.4261866306678601</v>
      </c>
      <c r="E24" s="107">
        <v>3.6812620110095802</v>
      </c>
      <c r="F24" s="105">
        <v>2.9284471163731798</v>
      </c>
      <c r="G24" s="149">
        <v>3.6812620110095802</v>
      </c>
      <c r="H24" s="107">
        <v>2.9661657028723201</v>
      </c>
      <c r="I24" s="149">
        <v>3.6812620110095802</v>
      </c>
      <c r="J24" s="107">
        <v>2.3695413833423098</v>
      </c>
      <c r="K24" s="149">
        <v>3.6812620110095802</v>
      </c>
      <c r="L24">
        <v>2.8606054142813</v>
      </c>
      <c r="M24" s="149">
        <v>3.6812620110095802</v>
      </c>
      <c r="N24" s="105">
        <v>2.9661657028723201</v>
      </c>
      <c r="O24" s="105">
        <v>4.4476442229383002</v>
      </c>
      <c r="P24" s="149">
        <v>5.7256881860090401</v>
      </c>
      <c r="Q24" s="149">
        <v>3.6812620110095802</v>
      </c>
      <c r="R24">
        <v>2.9883637701108601</v>
      </c>
      <c r="S24">
        <v>2.6143522322537001</v>
      </c>
      <c r="T24" s="107">
        <v>2.5083062680572699</v>
      </c>
    </row>
    <row r="25" spans="1:20" ht="17">
      <c r="A25">
        <f t="shared" si="0"/>
        <v>1999</v>
      </c>
      <c r="B25" s="105">
        <v>2.9467849638584198</v>
      </c>
      <c r="C25" s="150">
        <v>3.3476113332686399</v>
      </c>
      <c r="D25" s="105">
        <v>2.4140744952710298</v>
      </c>
      <c r="E25" s="107">
        <v>3.3476113332686399</v>
      </c>
      <c r="F25" s="105">
        <v>2.9085900934831099</v>
      </c>
      <c r="G25" s="149">
        <v>3.3476113332686399</v>
      </c>
      <c r="H25" s="107">
        <v>2.9467849638584198</v>
      </c>
      <c r="I25" s="149">
        <v>3.3476113332686399</v>
      </c>
      <c r="J25" s="107">
        <v>2.3593832552436802</v>
      </c>
      <c r="K25" s="149">
        <v>3.3476113332686399</v>
      </c>
      <c r="L25">
        <v>2.8405551900302202</v>
      </c>
      <c r="M25" s="149">
        <v>3.3476113332686399</v>
      </c>
      <c r="N25" s="105">
        <v>2.9467849638584198</v>
      </c>
      <c r="O25" s="105">
        <v>4.4406541052653097</v>
      </c>
      <c r="P25" s="149">
        <v>5.4750385872378802</v>
      </c>
      <c r="Q25" s="149">
        <v>3.3476113332686399</v>
      </c>
      <c r="R25">
        <v>2.9692722629811801</v>
      </c>
      <c r="S25">
        <v>2.6019721149584698</v>
      </c>
      <c r="T25" s="107">
        <v>2.4868576635839101</v>
      </c>
    </row>
    <row r="26" spans="1:20" ht="17">
      <c r="A26">
        <f t="shared" si="0"/>
        <v>2000</v>
      </c>
      <c r="B26" s="105">
        <v>2.9300121547591398</v>
      </c>
      <c r="C26" s="150">
        <v>3.1850656613581099</v>
      </c>
      <c r="D26" s="105">
        <v>2.4020645918282901</v>
      </c>
      <c r="E26" s="107">
        <v>3.1850656613581099</v>
      </c>
      <c r="F26" s="105">
        <v>2.8911250640505002</v>
      </c>
      <c r="G26" s="149">
        <v>3.1850656613581099</v>
      </c>
      <c r="H26" s="107">
        <v>2.9300121547591398</v>
      </c>
      <c r="I26" s="149">
        <v>3.1850656613581099</v>
      </c>
      <c r="J26" s="107">
        <v>2.3488462726749599</v>
      </c>
      <c r="K26" s="149">
        <v>3.1850656613581099</v>
      </c>
      <c r="L26">
        <v>2.8227212745730799</v>
      </c>
      <c r="M26" s="149">
        <v>3.1850656613581099</v>
      </c>
      <c r="N26" s="105">
        <v>2.9300121547591398</v>
      </c>
      <c r="O26" s="105">
        <v>4.4370846774555899</v>
      </c>
      <c r="P26" s="149">
        <v>5.5587974972081096</v>
      </c>
      <c r="Q26" s="149">
        <v>3.1850656613581099</v>
      </c>
      <c r="R26">
        <v>2.9529227062852601</v>
      </c>
      <c r="S26">
        <v>2.59587727695722</v>
      </c>
      <c r="T26" s="107">
        <v>2.46776577611729</v>
      </c>
    </row>
    <row r="27" spans="1:20" ht="17">
      <c r="A27">
        <f t="shared" si="0"/>
        <v>2001</v>
      </c>
      <c r="B27" s="105">
        <v>2.9185310284455701</v>
      </c>
      <c r="C27" s="150">
        <v>3.0411941281159098</v>
      </c>
      <c r="D27" s="105">
        <v>2.39482368818341</v>
      </c>
      <c r="E27" s="107">
        <v>3.0411941281159098</v>
      </c>
      <c r="F27" s="105">
        <v>2.8792040119841902</v>
      </c>
      <c r="G27" s="149">
        <v>3.0411941281159098</v>
      </c>
      <c r="H27" s="107">
        <v>2.9185310284455701</v>
      </c>
      <c r="I27" s="149">
        <v>3.0411941281159098</v>
      </c>
      <c r="J27" s="107">
        <v>2.3428837676104002</v>
      </c>
      <c r="K27" s="149">
        <v>3.0411941281159098</v>
      </c>
      <c r="L27">
        <v>2.8105364711945202</v>
      </c>
      <c r="M27" s="149">
        <v>3.0411941281159098</v>
      </c>
      <c r="N27" s="105">
        <v>2.9185310284455701</v>
      </c>
      <c r="O27" s="105">
        <v>4.4357755372516898</v>
      </c>
      <c r="P27" s="149">
        <v>5.6425309600476101</v>
      </c>
      <c r="Q27" s="149">
        <v>3.0411941281159098</v>
      </c>
      <c r="R27">
        <v>2.9416585912610902</v>
      </c>
      <c r="S27">
        <v>2.59219824379222</v>
      </c>
      <c r="T27" s="107">
        <v>2.4520593488093398</v>
      </c>
    </row>
    <row r="28" spans="1:20" ht="17">
      <c r="A28">
        <f t="shared" si="0"/>
        <v>2002</v>
      </c>
      <c r="B28" s="105">
        <v>2.91098474072753</v>
      </c>
      <c r="C28" s="150">
        <v>2.95290384511231</v>
      </c>
      <c r="D28" s="105">
        <v>2.3905988138428902</v>
      </c>
      <c r="E28" s="107">
        <v>2.95290384511231</v>
      </c>
      <c r="F28" s="105">
        <v>2.8713696650357599</v>
      </c>
      <c r="G28" s="149">
        <v>2.95290384511231</v>
      </c>
      <c r="H28" s="107">
        <v>2.91098474072753</v>
      </c>
      <c r="I28" s="149">
        <v>2.95290384511231</v>
      </c>
      <c r="J28" s="107">
        <v>2.3394143911694698</v>
      </c>
      <c r="K28" s="149">
        <v>2.95290384511231</v>
      </c>
      <c r="L28">
        <v>2.8025375383022602</v>
      </c>
      <c r="M28" s="149">
        <v>2.95290384511231</v>
      </c>
      <c r="N28" s="105">
        <v>2.91098474072753</v>
      </c>
      <c r="O28" s="105">
        <v>4.4371202437328101</v>
      </c>
      <c r="P28" s="149">
        <v>5.7158401232180198</v>
      </c>
      <c r="Q28" s="149">
        <v>2.95290384511231</v>
      </c>
      <c r="R28">
        <v>2.9343432915427301</v>
      </c>
      <c r="S28">
        <v>2.5906806912931</v>
      </c>
      <c r="T28" s="107">
        <v>2.4394952305764899</v>
      </c>
    </row>
    <row r="29" spans="1:20" ht="17">
      <c r="A29">
        <f t="shared" si="0"/>
        <v>2003</v>
      </c>
      <c r="B29" s="105">
        <v>2.9065080127893199</v>
      </c>
      <c r="C29" s="150">
        <v>2.8805208569245702</v>
      </c>
      <c r="D29" s="105">
        <v>2.3889749913312599</v>
      </c>
      <c r="E29" s="107">
        <v>2.8805208569245702</v>
      </c>
      <c r="F29" s="105">
        <v>2.8667169187275299</v>
      </c>
      <c r="G29" s="149">
        <v>2.8805208569245702</v>
      </c>
      <c r="H29" s="107">
        <v>2.9065080127893199</v>
      </c>
      <c r="I29" s="149">
        <v>2.8805208569245702</v>
      </c>
      <c r="J29" s="107">
        <v>2.3388834781835999</v>
      </c>
      <c r="K29" s="149">
        <v>2.8805208569245702</v>
      </c>
      <c r="L29">
        <v>2.79775747422058</v>
      </c>
      <c r="M29" s="149">
        <v>2.8805208569245702</v>
      </c>
      <c r="N29" s="105">
        <v>2.9065080127893199</v>
      </c>
      <c r="O29" s="105">
        <v>4.4409097303234901</v>
      </c>
      <c r="P29" s="149">
        <v>5.49426662826927</v>
      </c>
      <c r="Q29" s="149">
        <v>2.8805208569245702</v>
      </c>
      <c r="R29">
        <v>2.93012078682378</v>
      </c>
      <c r="S29">
        <v>2.59120726757937</v>
      </c>
      <c r="T29" s="107">
        <v>2.4297492990461098</v>
      </c>
    </row>
    <row r="30" spans="1:20" ht="17">
      <c r="A30">
        <f t="shared" si="0"/>
        <v>2004</v>
      </c>
      <c r="B30" s="105">
        <v>2.9057171354218401</v>
      </c>
      <c r="C30" s="150">
        <v>2.7954623445017801</v>
      </c>
      <c r="D30" s="105">
        <v>2.3889832913151299</v>
      </c>
      <c r="E30" s="107">
        <v>2.7954623445017801</v>
      </c>
      <c r="F30" s="105">
        <v>2.86573853273423</v>
      </c>
      <c r="G30" s="149">
        <v>2.7954623445017801</v>
      </c>
      <c r="H30" s="107">
        <v>2.9057171354218401</v>
      </c>
      <c r="I30" s="149">
        <v>2.7954623445017801</v>
      </c>
      <c r="J30" s="107">
        <v>2.33952932861953</v>
      </c>
      <c r="K30" s="149">
        <v>2.7954623445017801</v>
      </c>
      <c r="L30">
        <v>2.7965066536104102</v>
      </c>
      <c r="M30" s="149">
        <v>2.7954623445017801</v>
      </c>
      <c r="N30" s="105">
        <v>2.9057171354218401</v>
      </c>
      <c r="O30" s="105">
        <v>4.4473252581350202</v>
      </c>
      <c r="P30" s="149">
        <v>5.5515218015239496</v>
      </c>
      <c r="Q30" s="149">
        <v>2.7954623445017801</v>
      </c>
      <c r="R30">
        <v>2.9296089816675299</v>
      </c>
      <c r="S30">
        <v>2.5947566694072499</v>
      </c>
      <c r="T30" s="107">
        <v>2.42322677301016</v>
      </c>
    </row>
    <row r="31" spans="1:20" ht="17">
      <c r="A31">
        <f t="shared" si="0"/>
        <v>2005</v>
      </c>
      <c r="B31" s="105">
        <v>2.9081165843166601</v>
      </c>
      <c r="C31" s="150">
        <v>2.7045872799893198</v>
      </c>
      <c r="D31" s="105">
        <v>2.3918546164942498</v>
      </c>
      <c r="E31" s="107">
        <v>2.7045872799893198</v>
      </c>
      <c r="F31" s="105">
        <v>2.8680261078806502</v>
      </c>
      <c r="G31" s="149">
        <v>2.7045872799893198</v>
      </c>
      <c r="H31" s="107">
        <v>2.9081165843166601</v>
      </c>
      <c r="I31" s="149">
        <v>2.7045872799893198</v>
      </c>
      <c r="J31" s="107">
        <v>2.3428410379411901</v>
      </c>
      <c r="K31" s="149">
        <v>2.7045872799893198</v>
      </c>
      <c r="L31">
        <v>2.7985828812368099</v>
      </c>
      <c r="M31" s="149">
        <v>2.7045872799893198</v>
      </c>
      <c r="N31" s="105">
        <v>2.9081165843166601</v>
      </c>
      <c r="O31" s="105">
        <v>4.4560414139092499</v>
      </c>
      <c r="P31" s="149">
        <v>5.55292437410791</v>
      </c>
      <c r="Q31" s="149">
        <v>2.7045872799893198</v>
      </c>
      <c r="R31">
        <v>2.93223734421395</v>
      </c>
      <c r="S31">
        <v>2.59907757002133</v>
      </c>
      <c r="T31" s="107">
        <v>2.4198174392107799</v>
      </c>
    </row>
    <row r="32" spans="1:20" ht="17">
      <c r="A32">
        <f t="shared" si="0"/>
        <v>2006</v>
      </c>
      <c r="B32" s="105">
        <v>2.9205507462526601</v>
      </c>
      <c r="C32" s="150">
        <v>2.6600252817529002</v>
      </c>
      <c r="D32" s="105">
        <v>2.41011422417245</v>
      </c>
      <c r="E32" s="107">
        <v>2.6600252817529002</v>
      </c>
      <c r="F32" s="105">
        <v>2.8811107494924499</v>
      </c>
      <c r="G32" s="149">
        <v>2.6600252817529002</v>
      </c>
      <c r="H32" s="107">
        <v>2.9205507462526601</v>
      </c>
      <c r="I32" s="149">
        <v>2.6600252817529002</v>
      </c>
      <c r="J32" s="107">
        <v>2.36172880305211</v>
      </c>
      <c r="K32" s="149">
        <v>2.6600252817529002</v>
      </c>
      <c r="L32">
        <v>2.81255162718795</v>
      </c>
      <c r="M32" s="149">
        <v>2.6600252817529002</v>
      </c>
      <c r="N32" s="105">
        <v>2.9205507462526601</v>
      </c>
      <c r="O32" s="105">
        <v>4.4743707511865098</v>
      </c>
      <c r="P32" s="149">
        <v>5.7093248979325697</v>
      </c>
      <c r="Q32" s="149">
        <v>2.6600252817529002</v>
      </c>
      <c r="R32">
        <v>2.9445461828442698</v>
      </c>
      <c r="S32">
        <v>2.6066132998812002</v>
      </c>
      <c r="T32" s="107">
        <v>2.4198168104515299</v>
      </c>
    </row>
    <row r="33" spans="1:20" ht="17">
      <c r="A33">
        <f t="shared" si="0"/>
        <v>2007</v>
      </c>
      <c r="B33" s="105">
        <v>2.9292858201702399</v>
      </c>
      <c r="C33" s="150">
        <v>2.6304664827534898</v>
      </c>
      <c r="D33" s="105">
        <v>2.4220547204329002</v>
      </c>
      <c r="E33" s="107">
        <v>2.6304664827534898</v>
      </c>
      <c r="F33" s="105">
        <v>2.8902061205792999</v>
      </c>
      <c r="G33" s="149">
        <v>2.6304664827534898</v>
      </c>
      <c r="H33" s="107">
        <v>2.9292858201702399</v>
      </c>
      <c r="I33" s="149">
        <v>2.6304664827534898</v>
      </c>
      <c r="J33" s="107">
        <v>2.37407046977988</v>
      </c>
      <c r="K33" s="149">
        <v>2.6304664827534898</v>
      </c>
      <c r="L33">
        <v>2.8221847392176098</v>
      </c>
      <c r="M33" s="149">
        <v>2.6304664827534898</v>
      </c>
      <c r="N33" s="105">
        <v>2.9292858201702399</v>
      </c>
      <c r="O33" s="105">
        <v>4.48636831214686</v>
      </c>
      <c r="P33" s="149">
        <v>5.6067420712937004</v>
      </c>
      <c r="Q33" s="149">
        <v>2.6304664827534898</v>
      </c>
      <c r="R33">
        <v>2.9532041499095398</v>
      </c>
      <c r="S33">
        <v>2.61268598853971</v>
      </c>
      <c r="T33" s="107">
        <v>2.4193508208305801</v>
      </c>
    </row>
    <row r="34" spans="1:20" ht="17">
      <c r="A34">
        <f t="shared" si="0"/>
        <v>2008</v>
      </c>
      <c r="B34" s="105">
        <v>2.95041366876052</v>
      </c>
      <c r="C34" s="150">
        <v>2.6150450058863699</v>
      </c>
      <c r="D34" s="105">
        <v>2.4527524948566399</v>
      </c>
      <c r="E34" s="107">
        <v>2.6150450058863699</v>
      </c>
      <c r="F34" s="105">
        <v>2.9123546032632301</v>
      </c>
      <c r="G34" s="149">
        <v>2.6150450058863699</v>
      </c>
      <c r="H34" s="107">
        <v>2.95041366876052</v>
      </c>
      <c r="I34" s="149">
        <v>2.6150450058863699</v>
      </c>
      <c r="J34" s="107">
        <v>2.4056450396242401</v>
      </c>
      <c r="K34" s="149">
        <v>2.6150450058863699</v>
      </c>
      <c r="L34">
        <v>2.8460102459454899</v>
      </c>
      <c r="M34" s="149">
        <v>2.6150450058863699</v>
      </c>
      <c r="N34" s="105">
        <v>2.95041366876052</v>
      </c>
      <c r="O34" s="105">
        <v>4.5131584842301402</v>
      </c>
      <c r="P34" s="149">
        <v>5.2457152611604601</v>
      </c>
      <c r="Q34" s="149">
        <v>2.6150450058863699</v>
      </c>
      <c r="R34">
        <v>2.9740013247779702</v>
      </c>
      <c r="S34">
        <v>2.6227743806203101</v>
      </c>
      <c r="T34" s="107">
        <v>2.4233392225888801</v>
      </c>
    </row>
    <row r="35" spans="1:20" ht="17">
      <c r="A35">
        <f t="shared" si="0"/>
        <v>2009</v>
      </c>
      <c r="B35" s="105">
        <v>2.9813836171621002</v>
      </c>
      <c r="C35" s="150">
        <v>2.6016895641262199</v>
      </c>
      <c r="D35" s="105">
        <v>2.50019430406146</v>
      </c>
      <c r="E35" s="107">
        <v>2.6016895641262199</v>
      </c>
      <c r="F35" s="105">
        <v>2.94505159889344</v>
      </c>
      <c r="G35" s="149">
        <v>2.6016895641262199</v>
      </c>
      <c r="H35" s="107">
        <v>2.9813836171621002</v>
      </c>
      <c r="I35" s="149">
        <v>2.6016895641262199</v>
      </c>
      <c r="J35" s="107">
        <v>2.45471515765517</v>
      </c>
      <c r="K35" s="149">
        <v>2.6016895641262199</v>
      </c>
      <c r="L35">
        <v>2.88141400557131</v>
      </c>
      <c r="M35" s="149">
        <v>2.6016895641262199</v>
      </c>
      <c r="N35" s="105">
        <v>2.9813836171621002</v>
      </c>
      <c r="O35" s="105">
        <v>4.5523023432281402</v>
      </c>
      <c r="P35" s="149">
        <v>2.8037927787899699</v>
      </c>
      <c r="Q35" s="149">
        <v>2.6016895641262199</v>
      </c>
      <c r="R35">
        <v>3.0043208997300801</v>
      </c>
      <c r="S35">
        <v>2.63244534621322</v>
      </c>
      <c r="T35">
        <v>2.4295204436406199</v>
      </c>
    </row>
    <row r="36" spans="1:20" ht="17">
      <c r="A36">
        <f t="shared" si="0"/>
        <v>2010</v>
      </c>
      <c r="B36" s="105">
        <v>3.01779106809991</v>
      </c>
      <c r="C36" s="150">
        <v>2.5874689667220601</v>
      </c>
      <c r="D36" s="105">
        <v>2.5558119283300802</v>
      </c>
      <c r="E36" s="107">
        <v>2.5874689667220601</v>
      </c>
      <c r="F36" s="105">
        <v>2.9833424063785299</v>
      </c>
      <c r="G36" s="149">
        <v>2.5874689667220601</v>
      </c>
      <c r="H36" s="107">
        <v>3.01779106809991</v>
      </c>
      <c r="I36" s="149">
        <v>2.5874689667220601</v>
      </c>
      <c r="J36" s="107">
        <v>2.5121388091370802</v>
      </c>
      <c r="K36" s="149">
        <v>2.5874689667220601</v>
      </c>
      <c r="L36">
        <v>2.9227810198664899</v>
      </c>
      <c r="M36" s="149">
        <v>2.5874689667220601</v>
      </c>
      <c r="N36" s="105">
        <v>3.01779106809991</v>
      </c>
      <c r="O36" s="105">
        <v>4.6000187011520204</v>
      </c>
      <c r="P36" s="149">
        <v>2.6819420682691999</v>
      </c>
      <c r="Q36" s="149">
        <v>2.5874689667220601</v>
      </c>
      <c r="R36">
        <v>3.03998488819528</v>
      </c>
      <c r="S36">
        <v>2.63883406566364</v>
      </c>
      <c r="T36" s="107">
        <v>2.43348722820937</v>
      </c>
    </row>
    <row r="37" spans="1:20" ht="17">
      <c r="A37">
        <f t="shared" si="0"/>
        <v>2011</v>
      </c>
      <c r="B37" s="105">
        <v>3.0776779621402199</v>
      </c>
      <c r="C37" s="150">
        <v>2.5940427476431198</v>
      </c>
      <c r="D37" s="105">
        <v>2.6490458317357901</v>
      </c>
      <c r="E37" s="107">
        <v>2.5940427476431198</v>
      </c>
      <c r="F37" s="105">
        <v>3.0464924518985899</v>
      </c>
      <c r="G37" s="149">
        <v>2.5940427476431198</v>
      </c>
      <c r="H37" s="107">
        <v>3.0776779621402199</v>
      </c>
      <c r="I37" s="149">
        <v>2.5940427476431198</v>
      </c>
      <c r="J37" s="107">
        <v>2.6089990164252201</v>
      </c>
      <c r="K37" s="149">
        <v>2.5940427476431198</v>
      </c>
      <c r="L37">
        <v>2.9909335734653202</v>
      </c>
      <c r="M37" s="149">
        <v>2.5940427476431198</v>
      </c>
      <c r="N37" s="105">
        <v>3.0776779621402199</v>
      </c>
      <c r="O37" s="105">
        <v>4.67888291432096</v>
      </c>
      <c r="P37" s="149">
        <v>2.6157449468512901</v>
      </c>
      <c r="Q37" s="149">
        <v>2.5940427476431198</v>
      </c>
      <c r="R37">
        <v>3.09841354497043</v>
      </c>
      <c r="S37">
        <v>2.6403918820140202</v>
      </c>
      <c r="T37" s="107">
        <v>2.43525284815381</v>
      </c>
    </row>
    <row r="38" spans="1:20" ht="17">
      <c r="A38">
        <f t="shared" si="0"/>
        <v>2012</v>
      </c>
      <c r="B38" s="105">
        <v>3.1100778728889602</v>
      </c>
      <c r="C38" s="150">
        <v>2.6015090862642301</v>
      </c>
      <c r="D38" s="105">
        <v>2.69535993247883</v>
      </c>
      <c r="E38" s="107">
        <v>2.6015090862642301</v>
      </c>
      <c r="F38" s="105">
        <v>3.08037668123275</v>
      </c>
      <c r="G38" s="149">
        <v>2.6015090862642301</v>
      </c>
      <c r="H38" s="107">
        <v>3.1100778728889602</v>
      </c>
      <c r="I38" s="149">
        <v>2.6015090862642301</v>
      </c>
      <c r="J38" s="107">
        <v>2.65688401171121</v>
      </c>
      <c r="K38" s="149">
        <v>2.6015090862642301</v>
      </c>
      <c r="L38">
        <v>3.0269562961802099</v>
      </c>
      <c r="M38" s="149">
        <v>2.6015090862642301</v>
      </c>
      <c r="N38" s="105">
        <v>3.1100778728889602</v>
      </c>
      <c r="O38" s="105">
        <v>4.71897496414421</v>
      </c>
      <c r="P38" s="149">
        <v>2.6459004939262298</v>
      </c>
      <c r="Q38" s="149">
        <v>2.6015090862642301</v>
      </c>
      <c r="R38">
        <v>3.1302696907034</v>
      </c>
      <c r="S38">
        <v>2.6454082520411699</v>
      </c>
      <c r="T38" s="107">
        <v>2.4390164740006202</v>
      </c>
    </row>
    <row r="39" spans="1:20" ht="17">
      <c r="A39">
        <f t="shared" si="0"/>
        <v>2013</v>
      </c>
      <c r="B39" s="105">
        <v>3.1333358039609598</v>
      </c>
      <c r="C39" s="150">
        <v>2.60877267748833</v>
      </c>
      <c r="D39" s="105">
        <v>2.72615363988603</v>
      </c>
      <c r="E39" s="107">
        <v>2.60877267748833</v>
      </c>
      <c r="F39" s="105">
        <v>3.1045412148768099</v>
      </c>
      <c r="G39" s="149">
        <v>2.60877267748833</v>
      </c>
      <c r="H39" s="107">
        <v>3.1333358039609598</v>
      </c>
      <c r="I39" s="149">
        <v>2.60877267748833</v>
      </c>
      <c r="J39" s="107">
        <v>2.6885683497000601</v>
      </c>
      <c r="K39" s="149">
        <v>2.60877267748833</v>
      </c>
      <c r="L39">
        <v>3.05227911365788</v>
      </c>
      <c r="M39" s="149">
        <v>2.60877267748833</v>
      </c>
      <c r="N39" s="105">
        <v>3.1333358039609598</v>
      </c>
      <c r="O39" s="105">
        <v>4.7466771484324797</v>
      </c>
      <c r="P39" s="149">
        <v>2.6434059022301502</v>
      </c>
      <c r="Q39" s="149">
        <v>2.60877267748833</v>
      </c>
      <c r="R39">
        <v>3.15322727456092</v>
      </c>
      <c r="S39">
        <v>2.65019727794426</v>
      </c>
      <c r="T39" s="107">
        <v>2.4425572238991</v>
      </c>
    </row>
    <row r="40" spans="1:20" ht="17">
      <c r="A40">
        <f t="shared" si="0"/>
        <v>2014</v>
      </c>
      <c r="B40" s="105">
        <v>3.1501975758634599</v>
      </c>
      <c r="C40" s="150">
        <v>2.6192247826555901</v>
      </c>
      <c r="D40" s="105">
        <v>2.7466619206668401</v>
      </c>
      <c r="E40" s="107">
        <v>2.6192247826555901</v>
      </c>
      <c r="F40" s="105">
        <v>3.1219433531492902</v>
      </c>
      <c r="G40" s="149">
        <v>2.6192247826555901</v>
      </c>
      <c r="H40" s="107">
        <v>3.1501975758634599</v>
      </c>
      <c r="I40" s="149">
        <v>2.6192247826555901</v>
      </c>
      <c r="J40" s="107">
        <v>2.7095278083591099</v>
      </c>
      <c r="K40" s="149">
        <v>2.6192247826555901</v>
      </c>
      <c r="L40">
        <v>3.0703626601473899</v>
      </c>
      <c r="M40" s="149">
        <v>2.6192247826555901</v>
      </c>
      <c r="N40" s="105">
        <v>3.1501975758634599</v>
      </c>
      <c r="O40" s="105">
        <v>4.7657735077141101</v>
      </c>
      <c r="P40" s="149">
        <v>2.66842566384291</v>
      </c>
      <c r="Q40" s="149">
        <v>2.6192247826555901</v>
      </c>
      <c r="R40">
        <v>3.1699421348255501</v>
      </c>
      <c r="S40">
        <v>2.6541194087168898</v>
      </c>
      <c r="T40" s="107">
        <v>2.4460007356578002</v>
      </c>
    </row>
    <row r="41" spans="1:20" ht="17">
      <c r="A41">
        <f t="shared" si="0"/>
        <v>2015</v>
      </c>
      <c r="B41" s="105">
        <v>3.1658195626885401</v>
      </c>
      <c r="C41" s="150">
        <v>2.6259382686448598</v>
      </c>
      <c r="D41" s="105">
        <v>2.7652266926019902</v>
      </c>
      <c r="E41" s="107">
        <v>2.6259382686448598</v>
      </c>
      <c r="F41" s="105">
        <v>3.1380767132187701</v>
      </c>
      <c r="G41" s="149">
        <v>2.6259382686448598</v>
      </c>
      <c r="H41" s="107">
        <v>3.1658195626885401</v>
      </c>
      <c r="I41" s="149">
        <v>2.6259382686448598</v>
      </c>
      <c r="J41" s="107">
        <v>2.7284149522863199</v>
      </c>
      <c r="K41" s="149">
        <v>2.6259382686448598</v>
      </c>
      <c r="L41">
        <v>3.0870433735319001</v>
      </c>
      <c r="M41" s="149">
        <v>2.6259382686448598</v>
      </c>
      <c r="N41" s="105">
        <v>3.1658195626885401</v>
      </c>
      <c r="O41" s="105">
        <v>4.78296327997524</v>
      </c>
      <c r="P41" s="149">
        <v>2.6770456683566901</v>
      </c>
      <c r="Q41" s="149">
        <v>2.6259382686448598</v>
      </c>
      <c r="R41">
        <v>3.1854200677711302</v>
      </c>
      <c r="S41">
        <v>2.6576730507837101</v>
      </c>
      <c r="T41" s="107">
        <v>2.4491182296337199</v>
      </c>
    </row>
    <row r="42" spans="1:20" ht="17">
      <c r="A42">
        <f t="shared" si="0"/>
        <v>2016</v>
      </c>
      <c r="B42" s="105">
        <v>3.18778160257816</v>
      </c>
      <c r="C42" s="150">
        <v>2.6322560732873401</v>
      </c>
      <c r="D42" s="105">
        <v>2.7937295962522102</v>
      </c>
      <c r="E42" s="107">
        <v>2.6322560732873401</v>
      </c>
      <c r="F42" s="105">
        <v>3.1608977027837701</v>
      </c>
      <c r="G42" s="149">
        <v>2.6322560732873401</v>
      </c>
      <c r="H42" s="107">
        <v>3.18778160257816</v>
      </c>
      <c r="I42" s="149">
        <v>2.6322560732873401</v>
      </c>
      <c r="J42" s="107">
        <v>2.7578506604644502</v>
      </c>
      <c r="K42" s="149">
        <v>2.6322560732873401</v>
      </c>
      <c r="L42">
        <v>3.11085954201394</v>
      </c>
      <c r="M42" s="149">
        <v>2.6322560732873401</v>
      </c>
      <c r="N42" s="105">
        <v>3.18778160257816</v>
      </c>
      <c r="O42" s="105">
        <v>4.8094805286360804</v>
      </c>
      <c r="P42" s="149">
        <v>2.6577851208587999</v>
      </c>
      <c r="Q42" s="149">
        <v>2.6322560732873401</v>
      </c>
      <c r="R42">
        <v>3.2070182559301301</v>
      </c>
      <c r="S42">
        <v>2.6609598236063601</v>
      </c>
      <c r="T42" s="107">
        <v>2.4522229128302602</v>
      </c>
    </row>
    <row r="43" spans="1:20" ht="17">
      <c r="A43">
        <f t="shared" si="0"/>
        <v>2017</v>
      </c>
      <c r="B43" s="105">
        <v>3.2074314088658</v>
      </c>
      <c r="C43" s="150">
        <v>2.6373319411821901</v>
      </c>
      <c r="D43" s="105">
        <v>2.8183024103519299</v>
      </c>
      <c r="E43" s="107">
        <v>2.6373319411821901</v>
      </c>
      <c r="F43" s="105">
        <v>3.1813184469524001</v>
      </c>
      <c r="G43" s="149">
        <v>2.6373319411821901</v>
      </c>
      <c r="H43" s="107">
        <v>3.2074314088658</v>
      </c>
      <c r="I43" s="149">
        <v>2.6373319411821901</v>
      </c>
      <c r="J43" s="107">
        <v>2.7832391348195098</v>
      </c>
      <c r="K43" s="149">
        <v>2.6373319411821901</v>
      </c>
      <c r="L43">
        <v>3.1320559743483001</v>
      </c>
      <c r="M43" s="149">
        <v>2.6373319411821901</v>
      </c>
      <c r="N43" s="105">
        <v>3.2074314088658</v>
      </c>
      <c r="O43" s="105">
        <v>4.8315227290801097</v>
      </c>
      <c r="P43" s="149">
        <v>2.60881004494497</v>
      </c>
      <c r="Q43" s="149">
        <v>2.6373319411821901</v>
      </c>
      <c r="R43">
        <v>3.2262744087041799</v>
      </c>
      <c r="S43">
        <v>2.6639418435290199</v>
      </c>
      <c r="T43" s="107">
        <v>2.4547926915235601</v>
      </c>
    </row>
    <row r="44" spans="1:20" ht="17">
      <c r="A44">
        <f t="shared" si="0"/>
        <v>2018</v>
      </c>
      <c r="B44" s="105">
        <v>3.2272833339460698</v>
      </c>
      <c r="C44" s="150">
        <v>2.64529995248864</v>
      </c>
      <c r="D44" s="105">
        <v>2.8431689391665902</v>
      </c>
      <c r="E44" s="107">
        <v>2.64529995248864</v>
      </c>
      <c r="F44" s="105">
        <v>3.2019766260151399</v>
      </c>
      <c r="G44" s="149">
        <v>2.64529995248864</v>
      </c>
      <c r="H44" s="107">
        <v>3.2272833339460698</v>
      </c>
      <c r="I44" s="149">
        <v>2.64529995248864</v>
      </c>
      <c r="J44" s="107">
        <v>2.8089985380870699</v>
      </c>
      <c r="K44" s="149">
        <v>2.64529995248864</v>
      </c>
      <c r="L44">
        <v>3.1534567065174599</v>
      </c>
      <c r="M44" s="149">
        <v>2.64529995248864</v>
      </c>
      <c r="N44" s="105">
        <v>3.2272833339460698</v>
      </c>
      <c r="O44" s="105">
        <v>4.8532180821182402</v>
      </c>
      <c r="P44" s="149">
        <v>2.6010197382865199</v>
      </c>
      <c r="Q44" s="149">
        <v>2.64529995248864</v>
      </c>
      <c r="R44">
        <v>3.2456276238637001</v>
      </c>
      <c r="S44">
        <v>2.66700859779414</v>
      </c>
      <c r="T44" s="107">
        <v>2.4568568454898201</v>
      </c>
    </row>
    <row r="45" spans="1:20" ht="17">
      <c r="A45">
        <f t="shared" si="0"/>
        <v>2019</v>
      </c>
      <c r="B45" s="105">
        <v>3.2482123829200198</v>
      </c>
      <c r="C45" s="150">
        <v>2.64708433694019</v>
      </c>
      <c r="D45" s="105">
        <v>2.8700660710847599</v>
      </c>
      <c r="E45" s="107">
        <v>2.64708433694019</v>
      </c>
      <c r="F45" s="105">
        <v>3.2237697622437</v>
      </c>
      <c r="G45" s="149">
        <v>2.64708433694019</v>
      </c>
      <c r="H45" s="107">
        <v>3.2482123829200198</v>
      </c>
      <c r="I45" s="149">
        <v>2.64708433694019</v>
      </c>
      <c r="J45" s="107">
        <v>2.8369578437692602</v>
      </c>
      <c r="K45" s="149">
        <v>2.64708433694019</v>
      </c>
      <c r="L45">
        <v>3.1760505783084199</v>
      </c>
      <c r="M45" s="149">
        <v>2.64708433694019</v>
      </c>
      <c r="N45" s="105">
        <v>3.2482123829200198</v>
      </c>
      <c r="O45" s="105">
        <v>4.8760076657346003</v>
      </c>
      <c r="P45" s="149">
        <v>2.6195097623675601</v>
      </c>
      <c r="Q45" s="149">
        <v>2.64708433694019</v>
      </c>
      <c r="R45">
        <v>3.26603174174226</v>
      </c>
      <c r="S45">
        <v>2.6696507031521399</v>
      </c>
      <c r="T45" s="107">
        <v>2.4583334532553098</v>
      </c>
    </row>
    <row r="46" spans="1:20" ht="17">
      <c r="A46">
        <f t="shared" si="0"/>
        <v>2020</v>
      </c>
      <c r="B46" s="105">
        <v>3.2718524292629501</v>
      </c>
      <c r="C46" s="150">
        <v>2.6507271910968</v>
      </c>
      <c r="D46" s="105">
        <v>2.90186338676852</v>
      </c>
      <c r="E46" s="107">
        <v>2.6507271910968</v>
      </c>
      <c r="F46" s="105">
        <v>3.2484221460300802</v>
      </c>
      <c r="G46" s="149">
        <v>2.6507271910968</v>
      </c>
      <c r="H46" s="107">
        <v>3.2718524292629501</v>
      </c>
      <c r="I46" s="149">
        <v>2.6507271910968</v>
      </c>
      <c r="J46" s="107">
        <v>2.8699185805537799</v>
      </c>
      <c r="K46" s="149">
        <v>2.6507271910968</v>
      </c>
      <c r="L46">
        <v>3.2018400114854999</v>
      </c>
      <c r="M46" s="149">
        <v>2.6507271910968</v>
      </c>
      <c r="N46" s="105">
        <v>3.2718524292629501</v>
      </c>
      <c r="O46" s="105">
        <v>4.9031920636392599</v>
      </c>
      <c r="P46" s="149">
        <v>2.5939337391216002</v>
      </c>
      <c r="Q46" s="149">
        <v>2.6507271910968</v>
      </c>
      <c r="R46">
        <v>3.28903840602498</v>
      </c>
      <c r="S46">
        <v>2.6729873503780701</v>
      </c>
      <c r="T46" s="107">
        <v>2.4600110689098802</v>
      </c>
    </row>
    <row r="47" spans="1:20" ht="17">
      <c r="A47">
        <f t="shared" si="0"/>
        <v>2021</v>
      </c>
      <c r="B47" s="105">
        <v>3.29113224680431</v>
      </c>
      <c r="C47" s="150">
        <v>2.6496332839038099</v>
      </c>
      <c r="D47" s="105">
        <v>2.9263931148868401</v>
      </c>
      <c r="E47" s="107">
        <v>2.6496332839038099</v>
      </c>
      <c r="F47" s="105">
        <v>3.2683973392182999</v>
      </c>
      <c r="G47" s="149">
        <v>2.6496332839038099</v>
      </c>
      <c r="H47" s="107">
        <v>3.29113224680431</v>
      </c>
      <c r="I47" s="149">
        <v>2.6496332839038099</v>
      </c>
      <c r="J47" s="107">
        <v>2.89540085880631</v>
      </c>
      <c r="K47" s="149">
        <v>2.6496332839038099</v>
      </c>
      <c r="L47">
        <v>3.22246449111615</v>
      </c>
      <c r="M47" s="149">
        <v>2.6496332839038099</v>
      </c>
      <c r="N47" s="105">
        <v>3.29113224680431</v>
      </c>
      <c r="O47" s="105">
        <v>4.9245907462418499</v>
      </c>
      <c r="P47" s="149">
        <v>2.5786775084042999</v>
      </c>
      <c r="Q47" s="149">
        <v>2.6496332839038099</v>
      </c>
      <c r="R47">
        <v>3.3078696473620699</v>
      </c>
      <c r="S47">
        <v>2.6783362455229498</v>
      </c>
      <c r="T47" s="107">
        <v>2.4626289823068701</v>
      </c>
    </row>
    <row r="48" spans="1:20" ht="17">
      <c r="A48">
        <f t="shared" si="0"/>
        <v>2022</v>
      </c>
      <c r="B48" s="105">
        <v>3.3059908015823001</v>
      </c>
      <c r="C48" s="150">
        <v>2.6423975972479798</v>
      </c>
      <c r="D48" s="105">
        <v>2.9449195146910898</v>
      </c>
      <c r="E48" s="107">
        <v>2.6423975972479798</v>
      </c>
      <c r="F48" s="105">
        <v>3.2838163167032701</v>
      </c>
      <c r="G48" s="149">
        <v>2.6423975972479798</v>
      </c>
      <c r="H48" s="107">
        <v>3.3059908015823001</v>
      </c>
      <c r="I48" s="149">
        <v>2.6423975972479798</v>
      </c>
      <c r="J48" s="107">
        <v>2.91450487976017</v>
      </c>
      <c r="K48" s="149">
        <v>2.6423975972479798</v>
      </c>
      <c r="L48">
        <v>3.2384015215436799</v>
      </c>
      <c r="M48" s="149">
        <v>2.6423975972479798</v>
      </c>
      <c r="N48" s="105">
        <v>3.3059908015823001</v>
      </c>
      <c r="O48" s="105">
        <v>4.9395218444361797</v>
      </c>
      <c r="P48" s="149">
        <v>2.5681968926635501</v>
      </c>
      <c r="Q48" s="149">
        <v>2.6423975972479798</v>
      </c>
      <c r="R48">
        <v>3.3223288205866499</v>
      </c>
      <c r="S48">
        <v>2.6894331976374999</v>
      </c>
      <c r="T48" s="107">
        <v>2.4655629698215402</v>
      </c>
    </row>
    <row r="49" spans="1:20" ht="17">
      <c r="A49">
        <f t="shared" si="0"/>
        <v>2023</v>
      </c>
      <c r="B49" s="105">
        <v>3.3127384539418698</v>
      </c>
      <c r="C49" s="150">
        <v>2.6413358635019701</v>
      </c>
      <c r="D49" s="105">
        <v>2.9539183932922501</v>
      </c>
      <c r="E49" s="107">
        <v>2.6413358635019701</v>
      </c>
      <c r="F49" s="105">
        <v>3.2909232835370101</v>
      </c>
      <c r="G49" s="149">
        <v>2.6413358635019701</v>
      </c>
      <c r="H49" s="107">
        <v>3.3127384539418698</v>
      </c>
      <c r="I49" s="149">
        <v>2.6413358635019701</v>
      </c>
      <c r="J49" s="107">
        <v>2.9237374066262798</v>
      </c>
      <c r="K49" s="149">
        <v>2.6413358635019701</v>
      </c>
      <c r="L49">
        <v>3.2459299664057402</v>
      </c>
      <c r="M49" s="149">
        <v>2.6413358635019701</v>
      </c>
      <c r="N49" s="105">
        <v>3.3127384539418698</v>
      </c>
      <c r="O49" s="105">
        <v>4.9456842472089804</v>
      </c>
      <c r="P49" s="149">
        <v>2.5650803349845601</v>
      </c>
      <c r="Q49" s="149">
        <v>2.6413358635019701</v>
      </c>
      <c r="R49">
        <v>3.3288306831302101</v>
      </c>
      <c r="S49">
        <v>2.69888131773186</v>
      </c>
      <c r="T49" s="107">
        <v>2.4661852303948999</v>
      </c>
    </row>
    <row r="50" spans="1:20" ht="17">
      <c r="A50" t="s">
        <v>821</v>
      </c>
      <c r="B50" s="105">
        <v>1</v>
      </c>
      <c r="C50" s="105">
        <v>15</v>
      </c>
      <c r="D50" s="107">
        <v>1</v>
      </c>
      <c r="E50" s="107">
        <v>15</v>
      </c>
      <c r="F50">
        <v>1</v>
      </c>
      <c r="G50">
        <v>15</v>
      </c>
      <c r="H50" s="108"/>
      <c r="I50">
        <v>15</v>
      </c>
      <c r="J50" s="107">
        <v>1</v>
      </c>
      <c r="K50">
        <v>15</v>
      </c>
      <c r="L50" s="107">
        <v>1</v>
      </c>
      <c r="M50">
        <v>15</v>
      </c>
      <c r="N50" s="105">
        <v>1</v>
      </c>
    </row>
    <row r="51" spans="1:20" ht="17">
      <c r="B51" s="105">
        <v>1</v>
      </c>
      <c r="C51" s="105">
        <v>15</v>
      </c>
      <c r="D51" s="107">
        <v>1</v>
      </c>
      <c r="E51" s="107">
        <v>15</v>
      </c>
      <c r="F51">
        <v>1</v>
      </c>
      <c r="G51">
        <v>15</v>
      </c>
      <c r="H51">
        <v>1</v>
      </c>
      <c r="I51">
        <v>15</v>
      </c>
      <c r="J51" s="107">
        <v>1</v>
      </c>
      <c r="K51">
        <v>15</v>
      </c>
      <c r="L51" s="107">
        <v>1</v>
      </c>
      <c r="M51">
        <v>15</v>
      </c>
      <c r="N51" s="105">
        <v>1</v>
      </c>
    </row>
    <row r="52" spans="1:20" ht="17">
      <c r="B52" s="105">
        <v>1</v>
      </c>
      <c r="C52" s="105">
        <v>20</v>
      </c>
      <c r="D52" s="107">
        <v>1</v>
      </c>
      <c r="E52" s="107">
        <v>20</v>
      </c>
      <c r="F52">
        <v>1</v>
      </c>
      <c r="G52">
        <v>20</v>
      </c>
      <c r="H52">
        <v>1</v>
      </c>
      <c r="I52">
        <v>20</v>
      </c>
      <c r="J52" s="107">
        <v>1</v>
      </c>
      <c r="K52">
        <v>20</v>
      </c>
      <c r="L52" s="107">
        <v>1</v>
      </c>
      <c r="M52">
        <v>20</v>
      </c>
      <c r="N52" s="105">
        <v>1</v>
      </c>
    </row>
    <row r="53" spans="1:20" ht="17">
      <c r="B53" s="105">
        <v>1</v>
      </c>
      <c r="C53" s="105">
        <v>17</v>
      </c>
      <c r="D53" s="107">
        <v>1</v>
      </c>
      <c r="E53" s="107">
        <v>17</v>
      </c>
      <c r="F53">
        <v>1</v>
      </c>
      <c r="G53">
        <v>17</v>
      </c>
      <c r="H53">
        <v>1</v>
      </c>
      <c r="I53">
        <v>17</v>
      </c>
      <c r="J53" s="107">
        <v>1</v>
      </c>
      <c r="K53">
        <v>17</v>
      </c>
      <c r="L53" s="107">
        <v>1</v>
      </c>
      <c r="M53">
        <v>17</v>
      </c>
      <c r="N53" s="105">
        <v>1</v>
      </c>
    </row>
    <row r="54" spans="1:20" ht="17">
      <c r="B54" s="105">
        <v>1</v>
      </c>
      <c r="C54" s="105">
        <v>17</v>
      </c>
      <c r="D54" s="107">
        <v>1</v>
      </c>
      <c r="E54" s="107">
        <v>17</v>
      </c>
      <c r="F54">
        <v>1</v>
      </c>
      <c r="G54">
        <v>17</v>
      </c>
      <c r="H54">
        <v>1</v>
      </c>
      <c r="I54">
        <v>17</v>
      </c>
      <c r="J54" s="107">
        <v>1</v>
      </c>
      <c r="K54">
        <v>17</v>
      </c>
      <c r="L54" s="107">
        <v>1</v>
      </c>
      <c r="M54">
        <v>17</v>
      </c>
      <c r="N54" s="105">
        <v>1</v>
      </c>
    </row>
    <row r="55" spans="1:20" ht="17">
      <c r="B55" s="105">
        <v>1</v>
      </c>
      <c r="C55" s="105">
        <v>22</v>
      </c>
      <c r="D55" s="107">
        <v>1</v>
      </c>
      <c r="E55" s="107">
        <v>22</v>
      </c>
      <c r="F55">
        <v>1</v>
      </c>
      <c r="G55">
        <v>22</v>
      </c>
      <c r="H55">
        <v>1</v>
      </c>
      <c r="I55">
        <v>22</v>
      </c>
      <c r="J55" s="107">
        <v>1</v>
      </c>
      <c r="K55">
        <v>22</v>
      </c>
      <c r="L55" s="107">
        <v>1</v>
      </c>
      <c r="M55">
        <v>22</v>
      </c>
      <c r="N55" s="105">
        <v>1</v>
      </c>
    </row>
    <row r="56" spans="1:20" ht="17">
      <c r="B56" s="105">
        <v>1</v>
      </c>
      <c r="C56" s="105">
        <v>25</v>
      </c>
      <c r="D56" s="107">
        <v>1</v>
      </c>
      <c r="E56" s="107">
        <v>25</v>
      </c>
      <c r="F56">
        <v>1</v>
      </c>
      <c r="G56">
        <v>25</v>
      </c>
      <c r="H56">
        <v>1</v>
      </c>
      <c r="I56">
        <v>25</v>
      </c>
      <c r="J56" s="107">
        <v>1</v>
      </c>
      <c r="K56">
        <v>25</v>
      </c>
      <c r="L56" s="107">
        <v>1</v>
      </c>
      <c r="M56">
        <v>25</v>
      </c>
      <c r="N56" s="105">
        <v>1</v>
      </c>
    </row>
    <row r="57" spans="1:20" ht="17">
      <c r="B57" s="105">
        <v>1</v>
      </c>
      <c r="C57" s="105">
        <v>26</v>
      </c>
      <c r="D57" s="107">
        <v>1</v>
      </c>
      <c r="E57" s="107">
        <v>26</v>
      </c>
      <c r="F57">
        <v>1</v>
      </c>
      <c r="G57">
        <v>26</v>
      </c>
      <c r="H57">
        <v>1</v>
      </c>
      <c r="I57">
        <v>26</v>
      </c>
      <c r="J57" s="107">
        <v>1</v>
      </c>
      <c r="K57">
        <v>26</v>
      </c>
      <c r="L57" s="107">
        <v>1</v>
      </c>
      <c r="M57">
        <v>26</v>
      </c>
      <c r="N57" s="105">
        <v>1</v>
      </c>
    </row>
    <row r="58" spans="1:20" ht="17">
      <c r="B58" s="105">
        <v>1</v>
      </c>
      <c r="C58" s="105">
        <v>24</v>
      </c>
      <c r="D58" s="107">
        <v>1</v>
      </c>
      <c r="E58" s="107">
        <v>24</v>
      </c>
      <c r="F58">
        <v>1</v>
      </c>
      <c r="G58">
        <v>24</v>
      </c>
      <c r="H58">
        <v>1</v>
      </c>
      <c r="I58">
        <v>24</v>
      </c>
      <c r="J58" s="107">
        <v>1</v>
      </c>
      <c r="K58">
        <v>24</v>
      </c>
      <c r="L58" s="107">
        <v>1</v>
      </c>
      <c r="M58">
        <v>24</v>
      </c>
      <c r="N58" s="105">
        <v>1</v>
      </c>
    </row>
    <row r="59" spans="1:20" ht="17">
      <c r="B59" s="105">
        <v>1</v>
      </c>
      <c r="C59" s="105">
        <v>25</v>
      </c>
      <c r="D59" s="107">
        <v>1</v>
      </c>
      <c r="E59" s="107">
        <v>25</v>
      </c>
      <c r="F59">
        <v>1</v>
      </c>
      <c r="G59">
        <v>25</v>
      </c>
      <c r="H59">
        <v>1</v>
      </c>
      <c r="I59">
        <v>25</v>
      </c>
      <c r="J59" s="107">
        <v>1</v>
      </c>
      <c r="K59">
        <v>25</v>
      </c>
      <c r="L59" s="107">
        <v>1</v>
      </c>
      <c r="M59">
        <v>25</v>
      </c>
      <c r="N59" s="105">
        <v>1</v>
      </c>
    </row>
    <row r="60" spans="1:20" ht="17">
      <c r="B60" s="105">
        <v>1</v>
      </c>
      <c r="C60" s="105">
        <v>106</v>
      </c>
      <c r="D60" s="107">
        <v>1</v>
      </c>
      <c r="E60" s="107">
        <v>106</v>
      </c>
      <c r="F60">
        <v>1</v>
      </c>
      <c r="G60">
        <v>106</v>
      </c>
      <c r="H60">
        <v>1</v>
      </c>
      <c r="I60">
        <v>106</v>
      </c>
      <c r="J60" s="107">
        <v>1</v>
      </c>
      <c r="K60">
        <v>106</v>
      </c>
      <c r="L60" s="107">
        <v>1</v>
      </c>
      <c r="M60">
        <v>106</v>
      </c>
      <c r="N60" s="105">
        <v>1</v>
      </c>
    </row>
    <row r="61" spans="1:20" ht="17">
      <c r="B61" s="105">
        <v>1</v>
      </c>
      <c r="C61" s="105">
        <v>108</v>
      </c>
      <c r="D61" s="107">
        <v>1</v>
      </c>
      <c r="E61" s="107">
        <v>108</v>
      </c>
      <c r="F61">
        <v>1</v>
      </c>
      <c r="G61">
        <v>108</v>
      </c>
      <c r="H61">
        <v>1</v>
      </c>
      <c r="I61">
        <v>108</v>
      </c>
      <c r="J61" s="107">
        <v>1</v>
      </c>
      <c r="K61">
        <v>108</v>
      </c>
      <c r="L61" s="107">
        <v>1</v>
      </c>
      <c r="M61">
        <v>108</v>
      </c>
      <c r="N61" s="105">
        <v>1</v>
      </c>
    </row>
    <row r="62" spans="1:20" ht="17">
      <c r="B62" s="105">
        <v>1</v>
      </c>
      <c r="C62" s="105">
        <v>110</v>
      </c>
      <c r="D62" s="107">
        <v>1</v>
      </c>
      <c r="E62" s="107">
        <v>110</v>
      </c>
      <c r="F62">
        <v>1</v>
      </c>
      <c r="G62">
        <v>110</v>
      </c>
      <c r="H62">
        <v>1</v>
      </c>
      <c r="I62">
        <v>110</v>
      </c>
      <c r="J62" s="107">
        <v>1</v>
      </c>
      <c r="K62">
        <v>110</v>
      </c>
      <c r="L62" s="107">
        <v>1</v>
      </c>
      <c r="M62">
        <v>110</v>
      </c>
      <c r="N62" s="105">
        <v>1</v>
      </c>
    </row>
    <row r="63" spans="1:20" ht="17">
      <c r="B63" s="105">
        <v>1</v>
      </c>
      <c r="C63" s="105">
        <v>111</v>
      </c>
      <c r="D63" s="107">
        <v>1</v>
      </c>
      <c r="E63" s="107">
        <v>111</v>
      </c>
      <c r="F63">
        <v>1</v>
      </c>
      <c r="G63">
        <v>111</v>
      </c>
      <c r="H63">
        <v>1</v>
      </c>
      <c r="I63">
        <v>111</v>
      </c>
      <c r="J63" s="107">
        <v>1</v>
      </c>
      <c r="K63">
        <v>111</v>
      </c>
      <c r="L63" s="107">
        <v>1</v>
      </c>
      <c r="M63">
        <v>111</v>
      </c>
      <c r="N63" s="105">
        <v>1</v>
      </c>
    </row>
    <row r="64" spans="1:20" ht="17">
      <c r="B64" s="105">
        <v>1</v>
      </c>
      <c r="C64" s="105">
        <v>107</v>
      </c>
      <c r="D64" s="107">
        <v>1</v>
      </c>
      <c r="E64" s="107">
        <v>107</v>
      </c>
      <c r="F64">
        <v>1</v>
      </c>
      <c r="G64">
        <v>107</v>
      </c>
      <c r="H64">
        <v>1</v>
      </c>
      <c r="I64">
        <v>107</v>
      </c>
      <c r="J64" s="107">
        <v>1</v>
      </c>
      <c r="K64">
        <v>107</v>
      </c>
      <c r="L64" s="107">
        <v>1</v>
      </c>
      <c r="M64">
        <v>107</v>
      </c>
      <c r="N64" s="105">
        <v>1</v>
      </c>
    </row>
    <row r="65" spans="2:14" ht="17">
      <c r="B65" s="105">
        <v>1</v>
      </c>
      <c r="C65" s="105">
        <v>107</v>
      </c>
      <c r="D65" s="107">
        <v>1</v>
      </c>
      <c r="E65" s="107">
        <v>107</v>
      </c>
      <c r="F65">
        <v>1</v>
      </c>
      <c r="G65">
        <v>107</v>
      </c>
      <c r="H65">
        <v>1</v>
      </c>
      <c r="I65">
        <v>107</v>
      </c>
      <c r="J65" s="107">
        <v>1</v>
      </c>
      <c r="K65">
        <v>107</v>
      </c>
      <c r="L65" s="107">
        <v>1</v>
      </c>
      <c r="M65">
        <v>107</v>
      </c>
      <c r="N65" s="105">
        <v>1</v>
      </c>
    </row>
    <row r="66" spans="2:14" ht="17">
      <c r="B66" s="105">
        <v>1</v>
      </c>
      <c r="C66" s="105">
        <v>107</v>
      </c>
      <c r="D66" s="107">
        <v>1</v>
      </c>
      <c r="E66" s="107">
        <v>107</v>
      </c>
      <c r="F66">
        <v>1</v>
      </c>
      <c r="G66">
        <v>107</v>
      </c>
      <c r="H66">
        <v>1</v>
      </c>
      <c r="I66">
        <v>107</v>
      </c>
      <c r="J66" s="107">
        <v>1</v>
      </c>
      <c r="K66">
        <v>107</v>
      </c>
      <c r="L66" s="107">
        <v>1</v>
      </c>
      <c r="M66">
        <v>107</v>
      </c>
      <c r="N66" s="105">
        <v>1</v>
      </c>
    </row>
    <row r="67" spans="2:14" ht="17">
      <c r="B67" s="105">
        <v>1</v>
      </c>
      <c r="C67" s="105">
        <v>108</v>
      </c>
      <c r="D67" s="107">
        <v>1</v>
      </c>
      <c r="E67" s="107">
        <v>108</v>
      </c>
      <c r="F67">
        <v>1</v>
      </c>
      <c r="G67">
        <v>108</v>
      </c>
      <c r="H67">
        <v>1</v>
      </c>
      <c r="I67">
        <v>108</v>
      </c>
      <c r="J67" s="107">
        <v>1</v>
      </c>
      <c r="K67">
        <v>108</v>
      </c>
      <c r="L67" s="107">
        <v>1</v>
      </c>
      <c r="M67">
        <v>108</v>
      </c>
      <c r="N67" s="105">
        <v>1</v>
      </c>
    </row>
    <row r="68" spans="2:14" ht="17">
      <c r="B68" s="105">
        <v>1</v>
      </c>
      <c r="C68" s="105">
        <v>281</v>
      </c>
      <c r="D68" s="107">
        <v>1</v>
      </c>
      <c r="E68" s="107">
        <v>281</v>
      </c>
      <c r="F68">
        <v>1</v>
      </c>
      <c r="G68">
        <v>281</v>
      </c>
      <c r="H68">
        <v>1</v>
      </c>
      <c r="I68">
        <v>281</v>
      </c>
      <c r="J68" s="107">
        <v>1</v>
      </c>
      <c r="K68">
        <v>281</v>
      </c>
      <c r="L68" s="107">
        <v>1</v>
      </c>
      <c r="M68">
        <v>281</v>
      </c>
      <c r="N68" s="105">
        <v>1</v>
      </c>
    </row>
    <row r="69" spans="2:14" ht="17">
      <c r="B69" s="105">
        <v>1</v>
      </c>
      <c r="C69" s="105">
        <v>282</v>
      </c>
      <c r="D69" s="107">
        <v>1</v>
      </c>
      <c r="E69" s="107">
        <v>282</v>
      </c>
      <c r="F69">
        <v>1</v>
      </c>
      <c r="G69">
        <v>282</v>
      </c>
      <c r="H69">
        <v>1</v>
      </c>
      <c r="I69">
        <v>282</v>
      </c>
      <c r="J69" s="107">
        <v>1</v>
      </c>
      <c r="K69">
        <v>282</v>
      </c>
      <c r="L69" s="107">
        <v>1</v>
      </c>
      <c r="M69">
        <v>282</v>
      </c>
      <c r="N69" s="105">
        <v>1</v>
      </c>
    </row>
    <row r="70" spans="2:14" ht="17">
      <c r="B70" s="105">
        <v>1</v>
      </c>
      <c r="C70" s="105">
        <v>254</v>
      </c>
      <c r="D70" s="107">
        <v>1</v>
      </c>
      <c r="E70" s="107">
        <v>254</v>
      </c>
      <c r="F70">
        <v>1</v>
      </c>
      <c r="G70">
        <v>254</v>
      </c>
      <c r="H70">
        <v>1</v>
      </c>
      <c r="I70">
        <v>254</v>
      </c>
      <c r="J70" s="107">
        <v>1</v>
      </c>
      <c r="K70">
        <v>254</v>
      </c>
      <c r="L70" s="107">
        <v>1</v>
      </c>
      <c r="M70">
        <v>254</v>
      </c>
      <c r="N70" s="105">
        <v>1</v>
      </c>
    </row>
    <row r="71" spans="2:14" ht="17">
      <c r="B71" s="105">
        <v>1</v>
      </c>
      <c r="C71" s="105">
        <v>241</v>
      </c>
      <c r="D71" s="107">
        <v>1</v>
      </c>
      <c r="E71" s="107">
        <v>241</v>
      </c>
      <c r="F71">
        <v>1</v>
      </c>
      <c r="G71">
        <v>241</v>
      </c>
      <c r="H71">
        <v>1</v>
      </c>
      <c r="I71">
        <v>241</v>
      </c>
      <c r="J71" s="107">
        <v>1</v>
      </c>
      <c r="K71">
        <v>241</v>
      </c>
      <c r="L71" s="107">
        <v>1</v>
      </c>
      <c r="M71">
        <v>241</v>
      </c>
      <c r="N71" s="105">
        <v>1</v>
      </c>
    </row>
    <row r="72" spans="2:14" ht="17">
      <c r="B72" s="105">
        <v>1</v>
      </c>
      <c r="C72" s="105">
        <v>223</v>
      </c>
      <c r="D72" s="107">
        <v>1</v>
      </c>
      <c r="E72" s="107">
        <v>223</v>
      </c>
      <c r="F72">
        <v>1</v>
      </c>
      <c r="G72">
        <v>223</v>
      </c>
      <c r="H72">
        <v>1</v>
      </c>
      <c r="I72">
        <v>223</v>
      </c>
      <c r="J72" s="107">
        <v>1</v>
      </c>
      <c r="K72">
        <v>223</v>
      </c>
      <c r="L72" s="107">
        <v>1</v>
      </c>
      <c r="M72">
        <v>223</v>
      </c>
      <c r="N72" s="105">
        <v>1</v>
      </c>
    </row>
    <row r="73" spans="2:14" ht="17">
      <c r="B73" s="105">
        <v>1</v>
      </c>
      <c r="C73" s="105">
        <v>215</v>
      </c>
      <c r="D73" s="107">
        <v>1</v>
      </c>
      <c r="E73" s="107">
        <v>215</v>
      </c>
      <c r="F73">
        <v>1</v>
      </c>
      <c r="G73">
        <v>215</v>
      </c>
      <c r="H73">
        <v>1</v>
      </c>
      <c r="I73">
        <v>215</v>
      </c>
      <c r="J73" s="107">
        <v>1</v>
      </c>
      <c r="K73">
        <v>215</v>
      </c>
      <c r="L73" s="107">
        <v>1</v>
      </c>
      <c r="M73">
        <v>215</v>
      </c>
      <c r="N73" s="105">
        <v>1</v>
      </c>
    </row>
    <row r="74" spans="2:14" ht="17">
      <c r="B74" s="105">
        <v>1</v>
      </c>
      <c r="C74" s="105">
        <v>211</v>
      </c>
      <c r="D74" s="107">
        <v>1</v>
      </c>
      <c r="E74" s="107">
        <v>211</v>
      </c>
      <c r="F74">
        <v>1</v>
      </c>
      <c r="G74">
        <v>211</v>
      </c>
      <c r="H74">
        <v>1</v>
      </c>
      <c r="I74">
        <v>211</v>
      </c>
      <c r="J74" s="107">
        <v>1</v>
      </c>
      <c r="K74">
        <v>211</v>
      </c>
      <c r="L74" s="107">
        <v>1</v>
      </c>
      <c r="M74">
        <v>211</v>
      </c>
      <c r="N74" s="105">
        <v>1</v>
      </c>
    </row>
    <row r="75" spans="2:14" ht="17">
      <c r="B75" s="105">
        <v>1</v>
      </c>
      <c r="C75" s="105">
        <v>199</v>
      </c>
      <c r="D75" s="107">
        <v>1</v>
      </c>
      <c r="E75" s="107">
        <v>199</v>
      </c>
      <c r="F75">
        <v>1</v>
      </c>
      <c r="G75">
        <v>199</v>
      </c>
      <c r="H75">
        <v>1</v>
      </c>
      <c r="I75">
        <v>199</v>
      </c>
      <c r="J75" s="107">
        <v>1</v>
      </c>
      <c r="K75">
        <v>199</v>
      </c>
      <c r="L75" s="107">
        <v>1</v>
      </c>
      <c r="M75">
        <v>199</v>
      </c>
      <c r="N75" s="105">
        <v>1</v>
      </c>
    </row>
    <row r="76" spans="2:14" ht="17">
      <c r="B76" s="105">
        <v>1</v>
      </c>
      <c r="C76" s="105">
        <v>188</v>
      </c>
      <c r="D76" s="107">
        <v>1</v>
      </c>
      <c r="E76" s="107">
        <v>188</v>
      </c>
      <c r="F76">
        <v>1</v>
      </c>
      <c r="G76">
        <v>188</v>
      </c>
      <c r="H76">
        <v>1</v>
      </c>
      <c r="I76">
        <v>188</v>
      </c>
      <c r="J76" s="107">
        <v>1</v>
      </c>
      <c r="K76">
        <v>188</v>
      </c>
      <c r="L76" s="107">
        <v>1</v>
      </c>
      <c r="M76">
        <v>188</v>
      </c>
      <c r="N76" s="105">
        <v>1</v>
      </c>
    </row>
    <row r="77" spans="2:14" ht="17">
      <c r="B77" s="105">
        <v>1</v>
      </c>
      <c r="C77" s="105">
        <v>188</v>
      </c>
      <c r="D77" s="107">
        <v>1</v>
      </c>
      <c r="E77" s="107">
        <v>188</v>
      </c>
      <c r="F77">
        <v>1</v>
      </c>
      <c r="G77">
        <v>188</v>
      </c>
      <c r="H77">
        <v>1</v>
      </c>
      <c r="I77">
        <v>188</v>
      </c>
      <c r="J77" s="107">
        <v>1</v>
      </c>
      <c r="K77">
        <v>188</v>
      </c>
      <c r="L77" s="107">
        <v>1</v>
      </c>
      <c r="M77">
        <v>188</v>
      </c>
      <c r="N77" s="105">
        <v>1</v>
      </c>
    </row>
    <row r="78" spans="2:14" ht="17">
      <c r="B78" s="105">
        <v>1</v>
      </c>
      <c r="C78" s="105">
        <v>192</v>
      </c>
      <c r="D78" s="107">
        <v>1</v>
      </c>
      <c r="E78" s="107">
        <v>192</v>
      </c>
      <c r="F78">
        <v>1</v>
      </c>
      <c r="G78">
        <v>192</v>
      </c>
      <c r="H78">
        <v>1</v>
      </c>
      <c r="I78">
        <v>192</v>
      </c>
      <c r="J78" s="107">
        <v>1</v>
      </c>
      <c r="K78">
        <v>192</v>
      </c>
      <c r="L78" s="107">
        <v>1</v>
      </c>
      <c r="M78">
        <v>192</v>
      </c>
      <c r="N78" s="105">
        <v>1</v>
      </c>
    </row>
    <row r="79" spans="2:14" ht="17">
      <c r="B79" s="105">
        <v>1</v>
      </c>
      <c r="C79" s="105">
        <v>198</v>
      </c>
      <c r="D79" s="107">
        <v>1</v>
      </c>
      <c r="E79" s="107">
        <v>198</v>
      </c>
      <c r="F79">
        <v>1</v>
      </c>
      <c r="G79">
        <v>198</v>
      </c>
      <c r="H79">
        <v>1</v>
      </c>
      <c r="I79">
        <v>198</v>
      </c>
      <c r="J79" s="107">
        <v>1</v>
      </c>
      <c r="K79">
        <v>198</v>
      </c>
      <c r="L79" s="107">
        <v>1</v>
      </c>
      <c r="M79">
        <v>198</v>
      </c>
      <c r="N79" s="105">
        <v>1</v>
      </c>
    </row>
    <row r="80" spans="2:14" ht="17">
      <c r="B80" s="105">
        <v>1</v>
      </c>
      <c r="C80" s="105">
        <v>201</v>
      </c>
      <c r="D80" s="107">
        <v>1</v>
      </c>
      <c r="E80" s="107">
        <v>201</v>
      </c>
      <c r="F80">
        <v>1</v>
      </c>
      <c r="G80">
        <v>201</v>
      </c>
      <c r="H80">
        <v>1</v>
      </c>
      <c r="I80">
        <v>201</v>
      </c>
      <c r="J80" s="107">
        <v>1</v>
      </c>
      <c r="K80">
        <v>201</v>
      </c>
      <c r="L80" s="107">
        <v>1</v>
      </c>
      <c r="M80">
        <v>201</v>
      </c>
      <c r="N80" s="105">
        <v>1</v>
      </c>
    </row>
    <row r="81" spans="2:14" ht="17">
      <c r="B81" s="105">
        <v>1</v>
      </c>
      <c r="C81" s="105">
        <v>202</v>
      </c>
      <c r="D81" s="107">
        <v>1</v>
      </c>
      <c r="E81" s="107">
        <v>202</v>
      </c>
      <c r="F81">
        <v>1</v>
      </c>
      <c r="G81">
        <v>202</v>
      </c>
      <c r="H81">
        <v>1</v>
      </c>
      <c r="I81">
        <v>202</v>
      </c>
      <c r="J81" s="107">
        <v>1</v>
      </c>
      <c r="K81">
        <v>202</v>
      </c>
      <c r="L81" s="107">
        <v>1</v>
      </c>
      <c r="M81">
        <v>202</v>
      </c>
      <c r="N81" s="105">
        <v>1</v>
      </c>
    </row>
    <row r="82" spans="2:14" ht="17">
      <c r="B82" s="105">
        <v>1</v>
      </c>
      <c r="C82" s="105">
        <v>210</v>
      </c>
      <c r="D82" s="107">
        <v>1</v>
      </c>
      <c r="E82" s="107">
        <v>210</v>
      </c>
      <c r="F82">
        <v>1</v>
      </c>
      <c r="G82">
        <v>210</v>
      </c>
      <c r="H82">
        <v>1</v>
      </c>
      <c r="I82">
        <v>210</v>
      </c>
      <c r="J82" s="107">
        <v>1</v>
      </c>
      <c r="K82">
        <v>210</v>
      </c>
      <c r="L82" s="107">
        <v>1</v>
      </c>
      <c r="M82">
        <v>210</v>
      </c>
      <c r="N82" s="105">
        <v>1</v>
      </c>
    </row>
    <row r="83" spans="2:14" ht="17">
      <c r="B83" s="105">
        <v>1</v>
      </c>
      <c r="C83" s="105">
        <v>211</v>
      </c>
      <c r="D83" s="107">
        <v>1</v>
      </c>
      <c r="E83" s="107">
        <v>211</v>
      </c>
      <c r="F83">
        <v>1</v>
      </c>
      <c r="G83">
        <v>211</v>
      </c>
      <c r="H83">
        <v>1</v>
      </c>
      <c r="I83">
        <v>211</v>
      </c>
      <c r="J83" s="107">
        <v>1</v>
      </c>
      <c r="K83">
        <v>211</v>
      </c>
      <c r="L83" s="107">
        <v>1</v>
      </c>
      <c r="M83">
        <v>211</v>
      </c>
      <c r="N83" s="105">
        <v>1</v>
      </c>
    </row>
    <row r="84" spans="2:14" ht="17">
      <c r="B84" s="105">
        <v>1</v>
      </c>
      <c r="C84" s="105">
        <v>213</v>
      </c>
      <c r="D84" s="107">
        <v>1</v>
      </c>
      <c r="E84" s="107">
        <v>213</v>
      </c>
      <c r="F84">
        <v>1</v>
      </c>
      <c r="G84">
        <v>213</v>
      </c>
      <c r="H84">
        <v>1</v>
      </c>
      <c r="I84">
        <v>213</v>
      </c>
      <c r="J84" s="107">
        <v>1</v>
      </c>
      <c r="K84">
        <v>213</v>
      </c>
      <c r="L84" s="107">
        <v>1</v>
      </c>
      <c r="M84">
        <v>213</v>
      </c>
      <c r="N84" s="105">
        <v>1</v>
      </c>
    </row>
    <row r="85" spans="2:14" ht="17">
      <c r="B85" s="105">
        <v>1</v>
      </c>
      <c r="C85" s="105">
        <v>215</v>
      </c>
      <c r="D85" s="107">
        <v>1</v>
      </c>
      <c r="E85" s="107">
        <v>215</v>
      </c>
      <c r="F85">
        <v>1</v>
      </c>
      <c r="G85">
        <v>215</v>
      </c>
      <c r="H85">
        <v>1</v>
      </c>
      <c r="I85">
        <v>215</v>
      </c>
      <c r="J85" s="107">
        <v>1</v>
      </c>
      <c r="K85">
        <v>215</v>
      </c>
      <c r="L85" s="107">
        <v>1</v>
      </c>
      <c r="M85">
        <v>215</v>
      </c>
      <c r="N85" s="105">
        <v>1</v>
      </c>
    </row>
    <row r="86" spans="2:14" ht="17">
      <c r="B86" s="105">
        <v>1</v>
      </c>
      <c r="C86" s="105">
        <v>217</v>
      </c>
      <c r="D86" s="107">
        <v>1</v>
      </c>
      <c r="E86" s="107">
        <v>217</v>
      </c>
      <c r="F86">
        <v>1</v>
      </c>
      <c r="G86">
        <v>217</v>
      </c>
      <c r="H86">
        <v>1</v>
      </c>
      <c r="I86">
        <v>217</v>
      </c>
      <c r="J86" s="107">
        <v>1</v>
      </c>
      <c r="K86">
        <v>217</v>
      </c>
      <c r="L86" s="107">
        <v>1</v>
      </c>
      <c r="M86">
        <v>217</v>
      </c>
      <c r="N86" s="105">
        <v>1</v>
      </c>
    </row>
    <row r="87" spans="2:14" ht="17">
      <c r="B87" s="105">
        <v>1</v>
      </c>
      <c r="C87" s="105">
        <v>219</v>
      </c>
      <c r="D87" s="107">
        <v>1</v>
      </c>
      <c r="E87" s="107">
        <v>219</v>
      </c>
      <c r="F87">
        <v>1</v>
      </c>
      <c r="G87">
        <v>219</v>
      </c>
      <c r="H87">
        <v>1</v>
      </c>
      <c r="I87">
        <v>219</v>
      </c>
      <c r="J87" s="107">
        <v>1</v>
      </c>
      <c r="K87">
        <v>219</v>
      </c>
      <c r="L87" s="107">
        <v>1</v>
      </c>
      <c r="M87">
        <v>219</v>
      </c>
      <c r="N87" s="105">
        <v>1</v>
      </c>
    </row>
    <row r="88" spans="2:14" ht="17">
      <c r="B88" s="105">
        <v>1</v>
      </c>
      <c r="C88" s="105">
        <v>222</v>
      </c>
      <c r="D88" s="107">
        <v>1</v>
      </c>
      <c r="E88" s="107">
        <v>222</v>
      </c>
      <c r="F88">
        <v>1</v>
      </c>
      <c r="G88">
        <v>222</v>
      </c>
      <c r="H88">
        <v>1</v>
      </c>
      <c r="I88">
        <v>222</v>
      </c>
      <c r="J88" s="107">
        <v>1</v>
      </c>
      <c r="K88">
        <v>222</v>
      </c>
      <c r="L88" s="107">
        <v>1</v>
      </c>
      <c r="M88">
        <v>222</v>
      </c>
      <c r="N88" s="105">
        <v>1</v>
      </c>
    </row>
    <row r="89" spans="2:14" ht="17">
      <c r="B89" s="105">
        <v>1</v>
      </c>
      <c r="C89" s="105">
        <v>227</v>
      </c>
      <c r="D89" s="107">
        <v>1</v>
      </c>
      <c r="E89" s="107">
        <v>227</v>
      </c>
      <c r="F89">
        <v>1</v>
      </c>
      <c r="G89">
        <v>227</v>
      </c>
      <c r="H89">
        <v>1</v>
      </c>
      <c r="I89">
        <v>227</v>
      </c>
      <c r="J89" s="107">
        <v>1</v>
      </c>
      <c r="K89">
        <v>227</v>
      </c>
      <c r="L89" s="107">
        <v>1</v>
      </c>
      <c r="M89">
        <v>227</v>
      </c>
      <c r="N89" s="105">
        <v>1</v>
      </c>
    </row>
    <row r="90" spans="2:14" ht="17">
      <c r="B90" s="105">
        <v>1</v>
      </c>
      <c r="C90" s="105">
        <v>228</v>
      </c>
      <c r="D90" s="107">
        <v>1</v>
      </c>
      <c r="E90" s="107">
        <v>228</v>
      </c>
      <c r="F90">
        <v>1</v>
      </c>
      <c r="G90">
        <v>228</v>
      </c>
      <c r="H90">
        <v>1</v>
      </c>
      <c r="I90">
        <v>228</v>
      </c>
      <c r="J90" s="107">
        <v>1</v>
      </c>
      <c r="K90">
        <v>228</v>
      </c>
      <c r="L90" s="107">
        <v>1</v>
      </c>
      <c r="M90">
        <v>228</v>
      </c>
      <c r="N90" s="105">
        <v>1</v>
      </c>
    </row>
    <row r="91" spans="2:14" ht="17">
      <c r="B91" s="105">
        <v>1</v>
      </c>
      <c r="C91" s="105">
        <v>232</v>
      </c>
      <c r="D91" s="107">
        <v>1</v>
      </c>
      <c r="E91" s="107">
        <v>232</v>
      </c>
      <c r="F91">
        <v>1</v>
      </c>
      <c r="G91">
        <v>232</v>
      </c>
      <c r="H91">
        <v>1</v>
      </c>
      <c r="I91">
        <v>232</v>
      </c>
      <c r="J91" s="107">
        <v>1</v>
      </c>
      <c r="K91">
        <v>232</v>
      </c>
      <c r="L91" s="107">
        <v>1</v>
      </c>
      <c r="M91">
        <v>232</v>
      </c>
      <c r="N91" s="105">
        <v>1</v>
      </c>
    </row>
    <row r="92" spans="2:14" ht="17">
      <c r="B92" s="105">
        <v>1</v>
      </c>
      <c r="C92" s="105">
        <v>235</v>
      </c>
      <c r="D92" s="107">
        <v>1</v>
      </c>
      <c r="E92" s="107">
        <v>235</v>
      </c>
      <c r="F92">
        <v>1</v>
      </c>
      <c r="G92">
        <v>235</v>
      </c>
      <c r="H92">
        <v>1</v>
      </c>
      <c r="I92">
        <v>235</v>
      </c>
      <c r="J92" s="107">
        <v>1</v>
      </c>
      <c r="K92">
        <v>235</v>
      </c>
      <c r="L92" s="107">
        <v>1</v>
      </c>
      <c r="M92">
        <v>235</v>
      </c>
      <c r="N92" s="105">
        <v>1</v>
      </c>
    </row>
    <row r="93" spans="2:14" ht="17">
      <c r="B93" s="105">
        <v>1</v>
      </c>
      <c r="C93" s="105">
        <v>232</v>
      </c>
      <c r="D93" s="107">
        <v>1</v>
      </c>
      <c r="E93" s="107">
        <v>232</v>
      </c>
      <c r="F93">
        <v>1</v>
      </c>
      <c r="G93">
        <v>232</v>
      </c>
      <c r="H93">
        <v>1</v>
      </c>
      <c r="I93">
        <v>232</v>
      </c>
      <c r="J93" s="107">
        <v>1</v>
      </c>
      <c r="K93">
        <v>232</v>
      </c>
      <c r="L93" s="107">
        <v>1</v>
      </c>
      <c r="M93">
        <v>232</v>
      </c>
      <c r="N93" s="105">
        <v>1</v>
      </c>
    </row>
    <row r="94" spans="2:14" ht="17">
      <c r="B94" s="105">
        <v>1</v>
      </c>
      <c r="C94" s="105">
        <v>234</v>
      </c>
      <c r="D94" s="107">
        <v>1</v>
      </c>
      <c r="E94" s="107">
        <v>234</v>
      </c>
      <c r="F94">
        <v>1</v>
      </c>
      <c r="G94">
        <v>234</v>
      </c>
      <c r="H94">
        <v>1</v>
      </c>
      <c r="I94">
        <v>234</v>
      </c>
      <c r="J94" s="107">
        <v>1</v>
      </c>
      <c r="K94">
        <v>234</v>
      </c>
      <c r="L94" s="107">
        <v>1</v>
      </c>
      <c r="M94">
        <v>234</v>
      </c>
      <c r="N94" s="105">
        <v>1</v>
      </c>
    </row>
    <row r="95" spans="2:14">
      <c r="B95" t="s">
        <v>999</v>
      </c>
      <c r="D95" s="108" t="s">
        <v>997</v>
      </c>
      <c r="E95" s="108"/>
      <c r="F95" t="s">
        <v>998</v>
      </c>
      <c r="I95" t="s">
        <v>853</v>
      </c>
      <c r="J95" s="108"/>
      <c r="L95" s="108"/>
    </row>
    <row r="96" spans="2:14" ht="17">
      <c r="B96" t="s">
        <v>996</v>
      </c>
      <c r="D96" s="109" t="s">
        <v>996</v>
      </c>
      <c r="E96" s="109"/>
      <c r="F96" t="s">
        <v>996</v>
      </c>
    </row>
    <row r="101" spans="1:18">
      <c r="C101" t="s">
        <v>819</v>
      </c>
      <c r="I101" t="s">
        <v>822</v>
      </c>
    </row>
    <row r="102" spans="1:18">
      <c r="C102" t="s">
        <v>981</v>
      </c>
      <c r="D102" t="s">
        <v>981</v>
      </c>
      <c r="E102" t="s">
        <v>982</v>
      </c>
      <c r="F102" t="s">
        <v>982</v>
      </c>
      <c r="G102" t="s">
        <v>983</v>
      </c>
      <c r="H102" t="s">
        <v>983</v>
      </c>
      <c r="I102" t="s">
        <v>978</v>
      </c>
      <c r="J102" t="s">
        <v>978</v>
      </c>
      <c r="K102" t="s">
        <v>979</v>
      </c>
      <c r="L102" t="s">
        <v>979</v>
      </c>
      <c r="M102" t="s">
        <v>980</v>
      </c>
      <c r="N102" t="s">
        <v>980</v>
      </c>
      <c r="O102" t="s">
        <v>711</v>
      </c>
      <c r="P102" t="s">
        <v>984</v>
      </c>
      <c r="R102" t="s">
        <v>702</v>
      </c>
    </row>
    <row r="103" spans="1:18">
      <c r="C103" t="s">
        <v>820</v>
      </c>
      <c r="D103" t="s">
        <v>753</v>
      </c>
      <c r="E103" t="s">
        <v>754</v>
      </c>
      <c r="F103" t="s">
        <v>753</v>
      </c>
      <c r="G103" t="s">
        <v>820</v>
      </c>
      <c r="H103" t="s">
        <v>753</v>
      </c>
      <c r="I103" t="s">
        <v>820</v>
      </c>
      <c r="J103" t="s">
        <v>753</v>
      </c>
      <c r="K103" t="s">
        <v>754</v>
      </c>
      <c r="L103" t="s">
        <v>753</v>
      </c>
      <c r="M103" t="s">
        <v>820</v>
      </c>
      <c r="N103" t="s">
        <v>753</v>
      </c>
      <c r="O103" t="s">
        <v>757</v>
      </c>
      <c r="P103" t="s">
        <v>756</v>
      </c>
      <c r="Q103" t="s">
        <v>830</v>
      </c>
      <c r="R103" t="s">
        <v>831</v>
      </c>
    </row>
    <row r="104" spans="1:18" ht="17">
      <c r="A104">
        <v>1979</v>
      </c>
      <c r="C104" s="105">
        <v>7.04101914180987</v>
      </c>
      <c r="D104" s="105">
        <v>5.8237989251097302</v>
      </c>
      <c r="E104" s="105">
        <v>7.04101914180987</v>
      </c>
      <c r="F104">
        <v>4.6055677388589098</v>
      </c>
      <c r="G104">
        <v>7.04101914180987</v>
      </c>
      <c r="H104">
        <v>4.5076048240495297</v>
      </c>
      <c r="I104">
        <v>6.0683510195676398</v>
      </c>
      <c r="J104" s="107">
        <v>6.0683510195676398</v>
      </c>
      <c r="K104">
        <v>5.9955935648611201</v>
      </c>
      <c r="L104">
        <v>5.0407264173720296</v>
      </c>
      <c r="M104">
        <v>5.9955935648611201</v>
      </c>
      <c r="N104">
        <v>5.06403018502757</v>
      </c>
      <c r="O104" s="105">
        <v>5.2410570132490601</v>
      </c>
      <c r="P104">
        <v>5.9955935648611201</v>
      </c>
      <c r="Q104">
        <v>7.04101914180987</v>
      </c>
      <c r="R104">
        <v>4.4763138045984601</v>
      </c>
    </row>
    <row r="105" spans="1:18" ht="17">
      <c r="A105">
        <f>A104+1</f>
        <v>1980</v>
      </c>
      <c r="C105" s="105">
        <v>6.4709703808953503</v>
      </c>
      <c r="D105" s="105">
        <v>5.4481592334757298</v>
      </c>
      <c r="E105" s="105">
        <v>6.4709703808953503</v>
      </c>
      <c r="F105">
        <v>4.5732694490393202</v>
      </c>
      <c r="G105">
        <v>6.4709703808953503</v>
      </c>
      <c r="H105">
        <v>4.4929280365964397</v>
      </c>
      <c r="I105">
        <v>7.6684893133805998</v>
      </c>
      <c r="J105" s="107">
        <v>5.8476804607222599</v>
      </c>
      <c r="K105">
        <v>7.6684893133805998</v>
      </c>
      <c r="L105">
        <v>5.0330956881215601</v>
      </c>
      <c r="M105">
        <v>7.6684893133805998</v>
      </c>
      <c r="N105">
        <v>5.0534635025987704</v>
      </c>
      <c r="O105" s="105">
        <v>5.1871481834223898</v>
      </c>
      <c r="P105">
        <v>7.6684893133805998</v>
      </c>
      <c r="Q105">
        <v>6.4709703808953503</v>
      </c>
      <c r="R105">
        <v>4.4696035524932602</v>
      </c>
    </row>
    <row r="106" spans="1:18" ht="17">
      <c r="A106">
        <f t="shared" ref="A106:A148" si="1">A105+1</f>
        <v>1981</v>
      </c>
      <c r="C106" s="105">
        <v>5.15293144853334</v>
      </c>
      <c r="D106" s="105">
        <v>4.9674057421622404</v>
      </c>
      <c r="E106" s="105">
        <v>5.15293144853334</v>
      </c>
      <c r="F106">
        <v>4.4617272058224504</v>
      </c>
      <c r="G106">
        <v>5.15293144853334</v>
      </c>
      <c r="H106">
        <v>4.3973489740455403</v>
      </c>
      <c r="I106">
        <v>10.5338791700743</v>
      </c>
      <c r="J106" s="107">
        <v>5.6065485679125597</v>
      </c>
      <c r="K106">
        <v>10.5338791700743</v>
      </c>
      <c r="L106">
        <v>4.98974581527506</v>
      </c>
      <c r="M106">
        <v>10.5338791700743</v>
      </c>
      <c r="N106">
        <v>5.0114793329124003</v>
      </c>
      <c r="O106" s="105">
        <v>5.1583509060576098</v>
      </c>
      <c r="P106">
        <v>10.5338791700743</v>
      </c>
      <c r="Q106">
        <v>5.15293144853334</v>
      </c>
      <c r="R106">
        <v>4.3761551730235899</v>
      </c>
    </row>
    <row r="107" spans="1:18" ht="17">
      <c r="A107">
        <f t="shared" si="1"/>
        <v>1982</v>
      </c>
      <c r="C107" s="105">
        <v>4.8598838804756399</v>
      </c>
      <c r="D107" s="105">
        <v>4.5442845547738502</v>
      </c>
      <c r="E107" s="105">
        <v>4.8598838804756399</v>
      </c>
      <c r="F107">
        <v>4.3249803787485996</v>
      </c>
      <c r="G107">
        <v>4.8598838804756399</v>
      </c>
      <c r="H107">
        <v>4.2739748664163502</v>
      </c>
      <c r="I107">
        <v>7.1886780936499797</v>
      </c>
      <c r="J107" s="107">
        <v>5.3806098490331902</v>
      </c>
      <c r="K107">
        <v>7.1886780936499797</v>
      </c>
      <c r="L107">
        <v>4.9254662362276598</v>
      </c>
      <c r="M107">
        <v>7.1886780936499797</v>
      </c>
      <c r="N107">
        <v>4.9510799791012898</v>
      </c>
      <c r="O107" s="105">
        <v>5.0893092288527697</v>
      </c>
      <c r="P107">
        <v>7.1886780936499797</v>
      </c>
      <c r="Q107">
        <v>4.8598838804756399</v>
      </c>
      <c r="R107">
        <v>4.2591023252602502</v>
      </c>
    </row>
    <row r="108" spans="1:18" ht="17">
      <c r="A108">
        <f t="shared" si="1"/>
        <v>1983</v>
      </c>
      <c r="C108" s="105">
        <v>4.3338726096801796</v>
      </c>
      <c r="D108" s="105">
        <v>4.1016018046811</v>
      </c>
      <c r="E108" s="105">
        <v>4.3338726096801796</v>
      </c>
      <c r="F108">
        <v>4.16416791824577</v>
      </c>
      <c r="G108">
        <v>4.3338726096801796</v>
      </c>
      <c r="H108">
        <v>4.1263918282935297</v>
      </c>
      <c r="I108">
        <v>9.0531675128026006</v>
      </c>
      <c r="J108" s="107">
        <v>5.1266047510341197</v>
      </c>
      <c r="K108">
        <v>9.0531675128026006</v>
      </c>
      <c r="L108">
        <v>4.8501718902392303</v>
      </c>
      <c r="M108">
        <v>9.0531675128026006</v>
      </c>
      <c r="N108">
        <v>4.8810931021885899</v>
      </c>
      <c r="O108" s="105">
        <v>5.0139969453026501</v>
      </c>
      <c r="P108">
        <v>9.0531675128026006</v>
      </c>
      <c r="Q108">
        <v>4.3338726096801796</v>
      </c>
      <c r="R108">
        <v>4.1177394404441099</v>
      </c>
    </row>
    <row r="109" spans="1:18" ht="17">
      <c r="A109">
        <f t="shared" si="1"/>
        <v>1984</v>
      </c>
      <c r="C109" s="105">
        <v>4.00680666067126</v>
      </c>
      <c r="D109" s="105">
        <v>3.7891754004127698</v>
      </c>
      <c r="E109" s="105">
        <v>4.00680666067126</v>
      </c>
      <c r="F109">
        <v>4.0274022997524304</v>
      </c>
      <c r="G109">
        <v>4.00680666067126</v>
      </c>
      <c r="H109">
        <v>4.0011922416594103</v>
      </c>
      <c r="I109">
        <v>7.6763117438724402</v>
      </c>
      <c r="J109" s="107">
        <v>4.9379779191118196</v>
      </c>
      <c r="K109">
        <v>7.6763117438724402</v>
      </c>
      <c r="L109">
        <v>4.7901570847945303</v>
      </c>
      <c r="M109">
        <v>7.6763117438724402</v>
      </c>
      <c r="N109">
        <v>4.8249831744356904</v>
      </c>
      <c r="O109" s="105">
        <v>4.9544742424075698</v>
      </c>
      <c r="P109">
        <v>7.6763117438724402</v>
      </c>
      <c r="Q109">
        <v>4.00680666067126</v>
      </c>
      <c r="R109">
        <v>3.99720675404838</v>
      </c>
    </row>
    <row r="110" spans="1:18" ht="17">
      <c r="A110">
        <f t="shared" si="1"/>
        <v>1985</v>
      </c>
      <c r="C110" s="105">
        <v>3.71471458400605</v>
      </c>
      <c r="D110" s="105">
        <v>3.5260085996136099</v>
      </c>
      <c r="E110" s="105">
        <v>3.71471458400605</v>
      </c>
      <c r="F110">
        <v>3.8944341252483001</v>
      </c>
      <c r="G110">
        <v>3.71471458400605</v>
      </c>
      <c r="H110">
        <v>3.87875172963974</v>
      </c>
      <c r="I110">
        <v>7.0904287385616502</v>
      </c>
      <c r="J110" s="107">
        <v>4.76039479091832</v>
      </c>
      <c r="K110">
        <v>7.0904287385616502</v>
      </c>
      <c r="L110">
        <v>4.7288164359792502</v>
      </c>
      <c r="M110">
        <v>7.0904287385616502</v>
      </c>
      <c r="N110">
        <v>4.7676373387966597</v>
      </c>
      <c r="O110" s="105">
        <v>4.8955178420804799</v>
      </c>
      <c r="P110">
        <v>7.0904287385616502</v>
      </c>
      <c r="Q110">
        <v>3.71471458400605</v>
      </c>
      <c r="R110">
        <v>3.8789124385260201</v>
      </c>
    </row>
    <row r="111" spans="1:18" ht="17">
      <c r="A111">
        <f t="shared" si="1"/>
        <v>1986</v>
      </c>
      <c r="C111" s="105">
        <v>3.5233210803294099</v>
      </c>
      <c r="D111" s="105">
        <v>3.3241037860085001</v>
      </c>
      <c r="E111" s="105">
        <v>3.5233210803294099</v>
      </c>
      <c r="F111">
        <v>3.7710518698883102</v>
      </c>
      <c r="G111">
        <v>3.5233210803294099</v>
      </c>
      <c r="H111">
        <v>3.7645750929714201</v>
      </c>
      <c r="I111">
        <v>6.9557014372359101</v>
      </c>
      <c r="J111" s="107">
        <v>4.6287396649751598</v>
      </c>
      <c r="K111">
        <v>6.9557014372359101</v>
      </c>
      <c r="L111">
        <v>4.6763325639211404</v>
      </c>
      <c r="M111">
        <v>6.9557014372359101</v>
      </c>
      <c r="N111">
        <v>4.7183316314553698</v>
      </c>
      <c r="O111" s="105">
        <v>4.84527484106275</v>
      </c>
      <c r="P111">
        <v>6.9557014372359101</v>
      </c>
      <c r="Q111">
        <v>3.5233210803294099</v>
      </c>
      <c r="R111">
        <v>3.76832418653325</v>
      </c>
    </row>
    <row r="112" spans="1:18" ht="17">
      <c r="A112">
        <f t="shared" si="1"/>
        <v>1987</v>
      </c>
      <c r="C112" s="105">
        <v>3.3585274441920601</v>
      </c>
      <c r="D112" s="105">
        <v>3.1580299910397001</v>
      </c>
      <c r="E112" s="105">
        <v>3.3585274441920601</v>
      </c>
      <c r="F112">
        <v>3.6574616846902201</v>
      </c>
      <c r="G112">
        <v>3.3585274441920601</v>
      </c>
      <c r="H112">
        <v>3.6591686858601</v>
      </c>
      <c r="I112">
        <v>6.4416631819130403</v>
      </c>
      <c r="J112" s="107">
        <v>4.5128320038811198</v>
      </c>
      <c r="K112">
        <v>6.4416631819130403</v>
      </c>
      <c r="L112">
        <v>4.6258855119104698</v>
      </c>
      <c r="M112">
        <v>6.4416631819130403</v>
      </c>
      <c r="N112">
        <v>4.6705727939911803</v>
      </c>
      <c r="O112" s="105">
        <v>4.7959478965221702</v>
      </c>
      <c r="P112">
        <v>6.4416631819130403</v>
      </c>
      <c r="Q112">
        <v>3.3585274441920601</v>
      </c>
      <c r="R112">
        <v>3.6659911055342498</v>
      </c>
    </row>
    <row r="113" spans="1:18" ht="17">
      <c r="A113">
        <f t="shared" si="1"/>
        <v>1988</v>
      </c>
      <c r="C113" s="105">
        <v>3.2037437631219898</v>
      </c>
      <c r="D113" s="105">
        <v>3.00572063088276</v>
      </c>
      <c r="E113" s="105">
        <v>3.2037437631219898</v>
      </c>
      <c r="F113">
        <v>3.54412675544582</v>
      </c>
      <c r="G113">
        <v>3.2037437631219898</v>
      </c>
      <c r="H113">
        <v>3.5534036045852302</v>
      </c>
      <c r="I113">
        <v>6.7573710632622301</v>
      </c>
      <c r="J113" s="107">
        <v>4.3956638257853102</v>
      </c>
      <c r="K113">
        <v>6.7573710632622301</v>
      </c>
      <c r="L113">
        <v>4.5710774041944804</v>
      </c>
      <c r="M113">
        <v>6.7573710632622301</v>
      </c>
      <c r="N113">
        <v>4.6186522146743796</v>
      </c>
      <c r="O113" s="105">
        <v>4.74260584424154</v>
      </c>
      <c r="P113">
        <v>6.7573710632622301</v>
      </c>
      <c r="Q113">
        <v>3.2037437631219898</v>
      </c>
      <c r="R113">
        <v>3.5631009055080498</v>
      </c>
    </row>
    <row r="114" spans="1:18" ht="17">
      <c r="A114">
        <f t="shared" si="1"/>
        <v>1989</v>
      </c>
      <c r="C114" s="105">
        <v>4.4423378075562203</v>
      </c>
      <c r="D114" s="105">
        <v>2.8661299935708602</v>
      </c>
      <c r="E114" s="105">
        <v>4.4423378075562203</v>
      </c>
      <c r="F114">
        <v>3.43176135802603</v>
      </c>
      <c r="G114">
        <v>4.4423378075562203</v>
      </c>
      <c r="H114">
        <v>3.4479628704726601</v>
      </c>
      <c r="I114">
        <v>6.68769062013381</v>
      </c>
      <c r="J114" s="107">
        <v>4.2893150563405902</v>
      </c>
      <c r="K114">
        <v>6.68769062013381</v>
      </c>
      <c r="L114">
        <v>4.5170452006245503</v>
      </c>
      <c r="M114">
        <v>6.68769062013381</v>
      </c>
      <c r="N114">
        <v>4.5678073104761499</v>
      </c>
      <c r="O114" s="105">
        <v>4.6913697333743496</v>
      </c>
      <c r="P114">
        <v>6.68769062013381</v>
      </c>
      <c r="Q114">
        <v>4.4423378075562203</v>
      </c>
      <c r="R114">
        <v>3.46038370686562</v>
      </c>
    </row>
    <row r="115" spans="1:18" ht="17">
      <c r="A115">
        <f t="shared" si="1"/>
        <v>1990</v>
      </c>
      <c r="C115" s="105">
        <v>4.1647779646173797</v>
      </c>
      <c r="D115" s="105">
        <v>2.7480476621229899</v>
      </c>
      <c r="E115" s="105">
        <v>4.1647779646173797</v>
      </c>
      <c r="F115">
        <v>3.3283348077362001</v>
      </c>
      <c r="G115">
        <v>4.1647779646173797</v>
      </c>
      <c r="H115">
        <v>3.3504592612401098</v>
      </c>
      <c r="I115">
        <v>6.63962554595836</v>
      </c>
      <c r="J115" s="107">
        <v>4.1917628219564396</v>
      </c>
      <c r="K115">
        <v>6.63962554595836</v>
      </c>
      <c r="L115">
        <v>4.4637598762941497</v>
      </c>
      <c r="M115">
        <v>6.63962554595836</v>
      </c>
      <c r="N115">
        <v>4.5174672099939004</v>
      </c>
      <c r="O115" s="105">
        <v>4.6415082730330299</v>
      </c>
      <c r="P115">
        <v>6.63962554595836</v>
      </c>
      <c r="Q115">
        <v>4.1647779646173797</v>
      </c>
      <c r="R115">
        <v>3.3653376350726201</v>
      </c>
    </row>
    <row r="116" spans="1:18" ht="17">
      <c r="A116">
        <f t="shared" si="1"/>
        <v>1991</v>
      </c>
      <c r="C116" s="105">
        <v>3.9736579339289899</v>
      </c>
      <c r="D116" s="105">
        <v>2.6529417588348498</v>
      </c>
      <c r="E116" s="105">
        <v>3.9736579339289899</v>
      </c>
      <c r="F116">
        <v>3.2368975449505202</v>
      </c>
      <c r="G116">
        <v>3.9736579339289899</v>
      </c>
      <c r="H116">
        <v>3.26389690821386</v>
      </c>
      <c r="I116">
        <v>6.5296011259110003</v>
      </c>
      <c r="J116" s="107">
        <v>4.1149472609911397</v>
      </c>
      <c r="K116">
        <v>6.5296011259110003</v>
      </c>
      <c r="L116">
        <v>4.4171656569644799</v>
      </c>
      <c r="M116">
        <v>6.5296011259110003</v>
      </c>
      <c r="N116">
        <v>4.4734474962875801</v>
      </c>
      <c r="O116" s="105">
        <v>4.5986761607479396</v>
      </c>
      <c r="P116">
        <v>6.5296011259110003</v>
      </c>
      <c r="Q116">
        <v>3.9736579339289899</v>
      </c>
      <c r="R116">
        <v>3.2809425213339001</v>
      </c>
    </row>
    <row r="117" spans="1:18" ht="17">
      <c r="A117">
        <f t="shared" si="1"/>
        <v>1992</v>
      </c>
      <c r="C117" s="105">
        <v>3.80702636050487</v>
      </c>
      <c r="D117" s="105">
        <v>2.5750503670783802</v>
      </c>
      <c r="E117" s="105">
        <v>3.80702636050487</v>
      </c>
      <c r="F117">
        <v>3.15593852674197</v>
      </c>
      <c r="G117">
        <v>3.80702636050487</v>
      </c>
      <c r="H117">
        <v>3.1867686175709</v>
      </c>
      <c r="I117">
        <v>6.47919177957976</v>
      </c>
      <c r="J117" s="107">
        <v>4.0463093741828899</v>
      </c>
      <c r="K117">
        <v>6.47919177957976</v>
      </c>
      <c r="L117">
        <v>4.3733705849737596</v>
      </c>
      <c r="M117">
        <v>6.47919177957976</v>
      </c>
      <c r="N117">
        <v>4.4317377576817298</v>
      </c>
      <c r="O117" s="105">
        <v>4.5569503750098299</v>
      </c>
      <c r="P117">
        <v>6.47919177957976</v>
      </c>
      <c r="Q117">
        <v>3.80702636050487</v>
      </c>
      <c r="R117">
        <v>3.2055221290515101</v>
      </c>
    </row>
    <row r="118" spans="1:18" ht="17">
      <c r="A118">
        <f t="shared" si="1"/>
        <v>1993</v>
      </c>
      <c r="C118" s="105">
        <v>3.6021227694936901</v>
      </c>
      <c r="D118" s="105">
        <v>2.5182913393186599</v>
      </c>
      <c r="E118" s="105">
        <v>3.6021227694936901</v>
      </c>
      <c r="F118">
        <v>3.0907113569639799</v>
      </c>
      <c r="G118">
        <v>3.6021227694936901</v>
      </c>
      <c r="H118">
        <v>3.1242582265714498</v>
      </c>
      <c r="I118">
        <v>6.3194644597539904</v>
      </c>
      <c r="J118" s="107">
        <v>3.9971329452705402</v>
      </c>
      <c r="K118">
        <v>6.3194644597539904</v>
      </c>
      <c r="L118">
        <v>4.3381703937302198</v>
      </c>
      <c r="M118">
        <v>6.3194644597539904</v>
      </c>
      <c r="N118">
        <v>4.3978504429338896</v>
      </c>
      <c r="O118" s="105">
        <v>4.5227618181411398</v>
      </c>
      <c r="P118">
        <v>6.3194644597539904</v>
      </c>
      <c r="Q118">
        <v>3.6021227694936901</v>
      </c>
      <c r="R118">
        <v>3.1442735237207402</v>
      </c>
    </row>
    <row r="119" spans="1:18" ht="17">
      <c r="A119">
        <f t="shared" si="1"/>
        <v>1994</v>
      </c>
      <c r="C119" s="105">
        <v>3.4548384894660802</v>
      </c>
      <c r="D119" s="105">
        <v>2.4760926847520301</v>
      </c>
      <c r="E119" s="105">
        <v>3.4548384894660802</v>
      </c>
      <c r="F119">
        <v>3.0385751411492601</v>
      </c>
      <c r="G119">
        <v>3.4548384894660802</v>
      </c>
      <c r="H119">
        <v>3.0740159392425999</v>
      </c>
      <c r="I119">
        <v>6.1886174976760797</v>
      </c>
      <c r="J119" s="107">
        <v>3.96026690040966</v>
      </c>
      <c r="K119">
        <v>6.1886174976760797</v>
      </c>
      <c r="L119">
        <v>4.3096084396056904</v>
      </c>
      <c r="M119">
        <v>6.1886174976760797</v>
      </c>
      <c r="N119">
        <v>4.37007136115656</v>
      </c>
      <c r="O119" s="105">
        <v>4.4940737627296503</v>
      </c>
      <c r="P119">
        <v>6.1886174976760797</v>
      </c>
      <c r="Q119">
        <v>3.4548384894660802</v>
      </c>
      <c r="R119">
        <v>3.0948850214917498</v>
      </c>
    </row>
    <row r="120" spans="1:18" ht="17">
      <c r="A120">
        <f t="shared" si="1"/>
        <v>1995</v>
      </c>
      <c r="C120" s="105">
        <v>3.3699123996655</v>
      </c>
      <c r="D120" s="105">
        <v>2.44843248496292</v>
      </c>
      <c r="E120" s="105">
        <v>3.3699123996655</v>
      </c>
      <c r="F120">
        <v>2.99719112788339</v>
      </c>
      <c r="G120">
        <v>3.3699123996655</v>
      </c>
      <c r="H120">
        <v>3.03398570053099</v>
      </c>
      <c r="I120">
        <v>5.9462320017144101</v>
      </c>
      <c r="J120" s="107">
        <v>3.9392348462559799</v>
      </c>
      <c r="K120">
        <v>5.9462320017144101</v>
      </c>
      <c r="L120">
        <v>4.2883663436737702</v>
      </c>
      <c r="M120">
        <v>5.9462320017144101</v>
      </c>
      <c r="N120">
        <v>4.34919034957852</v>
      </c>
      <c r="O120" s="105">
        <v>4.4724216775691703</v>
      </c>
      <c r="P120">
        <v>5.9462320017144101</v>
      </c>
      <c r="Q120">
        <v>3.3699123996655</v>
      </c>
      <c r="R120">
        <v>3.05547459290357</v>
      </c>
    </row>
    <row r="121" spans="1:18" ht="17">
      <c r="A121">
        <f t="shared" si="1"/>
        <v>1996</v>
      </c>
      <c r="C121" s="105">
        <v>3.2681770706294802</v>
      </c>
      <c r="D121" s="105">
        <v>2.4493974916968702</v>
      </c>
      <c r="E121" s="105">
        <v>3.2681770706294802</v>
      </c>
      <c r="F121">
        <v>2.9756366416649702</v>
      </c>
      <c r="G121">
        <v>3.2681770706294802</v>
      </c>
      <c r="H121">
        <v>3.01238441727565</v>
      </c>
      <c r="I121">
        <v>5.7191297337057003</v>
      </c>
      <c r="J121" s="107">
        <v>3.95319021022816</v>
      </c>
      <c r="K121">
        <v>5.7191297337057003</v>
      </c>
      <c r="L121">
        <v>4.2839116313879</v>
      </c>
      <c r="M121">
        <v>5.7191297337057003</v>
      </c>
      <c r="N121">
        <v>4.3435643621182098</v>
      </c>
      <c r="O121" s="105">
        <v>4.46520967469736</v>
      </c>
      <c r="P121">
        <v>5.7191297337057003</v>
      </c>
      <c r="Q121">
        <v>3.2681770706294802</v>
      </c>
      <c r="R121">
        <v>3.03395543957875</v>
      </c>
    </row>
    <row r="122" spans="1:18" ht="17">
      <c r="A122">
        <f t="shared" si="1"/>
        <v>1997</v>
      </c>
      <c r="C122" s="105">
        <v>3.8529662703093202</v>
      </c>
      <c r="D122" s="105">
        <v>2.4446802403876999</v>
      </c>
      <c r="E122" s="105">
        <v>3.8529662703093202</v>
      </c>
      <c r="F122">
        <v>2.9552697767515901</v>
      </c>
      <c r="G122">
        <v>3.8529662703093202</v>
      </c>
      <c r="H122">
        <v>2.99225635309524</v>
      </c>
      <c r="I122">
        <v>5.7002394855179901</v>
      </c>
      <c r="J122" s="107">
        <v>3.9611088256980702</v>
      </c>
      <c r="K122">
        <v>5.7002394855179901</v>
      </c>
      <c r="L122">
        <v>4.2794100312739403</v>
      </c>
      <c r="M122">
        <v>5.7002394855179901</v>
      </c>
      <c r="N122">
        <v>4.3383776443303601</v>
      </c>
      <c r="O122" s="105">
        <v>4.4593071522641701</v>
      </c>
      <c r="P122">
        <v>5.7002394855179901</v>
      </c>
      <c r="Q122">
        <v>3.8529662703093202</v>
      </c>
      <c r="R122">
        <v>3.0140184744485898</v>
      </c>
    </row>
    <row r="123" spans="1:18" ht="17">
      <c r="A123">
        <f t="shared" si="1"/>
        <v>1998</v>
      </c>
      <c r="C123" s="105">
        <v>3.6812620110095802</v>
      </c>
      <c r="D123" s="105">
        <v>2.4261866306678601</v>
      </c>
      <c r="E123" s="105">
        <v>3.6812620110095802</v>
      </c>
      <c r="F123">
        <v>2.9284471163731798</v>
      </c>
      <c r="G123">
        <v>3.6812620110095802</v>
      </c>
      <c r="H123">
        <v>2.9661657028723201</v>
      </c>
      <c r="I123">
        <v>5.7256881860090401</v>
      </c>
      <c r="J123" s="107">
        <v>3.9512470037843999</v>
      </c>
      <c r="K123">
        <v>5.7256881860090401</v>
      </c>
      <c r="L123">
        <v>4.2676053189159502</v>
      </c>
      <c r="M123">
        <v>5.7256881860090401</v>
      </c>
      <c r="N123">
        <v>4.3266581053076196</v>
      </c>
      <c r="O123" s="105">
        <v>4.4476442229383002</v>
      </c>
      <c r="P123">
        <v>5.7256881860090401</v>
      </c>
      <c r="Q123">
        <v>3.6812620110095802</v>
      </c>
      <c r="R123">
        <v>2.9883637701108601</v>
      </c>
    </row>
    <row r="124" spans="1:18" ht="17">
      <c r="A124">
        <f t="shared" si="1"/>
        <v>1999</v>
      </c>
      <c r="C124" s="105">
        <v>3.3476113332686399</v>
      </c>
      <c r="D124" s="105">
        <v>2.4140744952710298</v>
      </c>
      <c r="E124" s="105">
        <v>3.3476113332686399</v>
      </c>
      <c r="F124">
        <v>2.9085900934831099</v>
      </c>
      <c r="G124">
        <v>3.3476113332686399</v>
      </c>
      <c r="H124">
        <v>2.9467849638584198</v>
      </c>
      <c r="I124">
        <v>5.4750385872378802</v>
      </c>
      <c r="J124" s="107">
        <v>3.94848633778212</v>
      </c>
      <c r="K124">
        <v>5.4750385872378802</v>
      </c>
      <c r="L124">
        <v>4.2607418493939102</v>
      </c>
      <c r="M124">
        <v>5.4750385872378802</v>
      </c>
      <c r="N124">
        <v>4.3197142075163999</v>
      </c>
      <c r="O124" s="105">
        <v>4.4406541052653097</v>
      </c>
      <c r="P124">
        <v>5.4750385872378802</v>
      </c>
      <c r="Q124">
        <v>3.3476113332686399</v>
      </c>
      <c r="R124">
        <v>2.9692722629811801</v>
      </c>
    </row>
    <row r="125" spans="1:18" ht="17">
      <c r="A125">
        <f t="shared" si="1"/>
        <v>2000</v>
      </c>
      <c r="C125" s="105">
        <v>3.1850656613581099</v>
      </c>
      <c r="D125" s="105">
        <v>2.4020645918282901</v>
      </c>
      <c r="E125" s="105">
        <v>3.1850656613581099</v>
      </c>
      <c r="F125">
        <v>2.8911250640505002</v>
      </c>
      <c r="G125">
        <v>3.1850656613581099</v>
      </c>
      <c r="H125">
        <v>2.9300121547591398</v>
      </c>
      <c r="I125">
        <v>5.5587974972081096</v>
      </c>
      <c r="J125" s="107">
        <v>3.9472835704081399</v>
      </c>
      <c r="K125">
        <v>5.5587974972081096</v>
      </c>
      <c r="L125">
        <v>4.25593373504715</v>
      </c>
      <c r="M125">
        <v>5.5587974972081096</v>
      </c>
      <c r="N125">
        <v>4.3151394530471503</v>
      </c>
      <c r="O125" s="105">
        <v>4.4370846774555899</v>
      </c>
      <c r="P125">
        <v>5.5587974972081096</v>
      </c>
      <c r="Q125">
        <v>3.1850656613581099</v>
      </c>
      <c r="R125">
        <v>2.9529227062852601</v>
      </c>
    </row>
    <row r="126" spans="1:18" ht="17">
      <c r="A126">
        <f t="shared" si="1"/>
        <v>2001</v>
      </c>
      <c r="C126" s="105">
        <v>3.0411941281159098</v>
      </c>
      <c r="D126" s="105">
        <v>2.39482368818341</v>
      </c>
      <c r="E126" s="105">
        <v>3.0411941281159098</v>
      </c>
      <c r="F126">
        <v>2.8792040119841902</v>
      </c>
      <c r="G126">
        <v>3.0411941281159098</v>
      </c>
      <c r="H126">
        <v>2.9185310284455701</v>
      </c>
      <c r="I126">
        <v>5.6425309600476101</v>
      </c>
      <c r="J126" s="107">
        <v>3.9499902030172001</v>
      </c>
      <c r="K126">
        <v>5.6425309600476101</v>
      </c>
      <c r="L126">
        <v>4.2542352081999297</v>
      </c>
      <c r="M126">
        <v>5.6425309600476101</v>
      </c>
      <c r="N126">
        <v>4.3134801793878701</v>
      </c>
      <c r="O126" s="105">
        <v>4.4357755372516898</v>
      </c>
      <c r="P126">
        <v>5.6425309600476101</v>
      </c>
      <c r="Q126">
        <v>3.0411941281159098</v>
      </c>
      <c r="R126">
        <v>2.9416585912610902</v>
      </c>
    </row>
    <row r="127" spans="1:18" ht="17">
      <c r="A127">
        <f t="shared" si="1"/>
        <v>2002</v>
      </c>
      <c r="C127" s="105">
        <v>2.95290384511231</v>
      </c>
      <c r="D127" s="105">
        <v>2.3905988138428902</v>
      </c>
      <c r="E127" s="105">
        <v>2.95290384511231</v>
      </c>
      <c r="F127">
        <v>2.8713696650357599</v>
      </c>
      <c r="G127">
        <v>2.95290384511231</v>
      </c>
      <c r="H127">
        <v>2.91098474072753</v>
      </c>
      <c r="I127">
        <v>5.7158401232180198</v>
      </c>
      <c r="J127" s="107">
        <v>3.9553632697761998</v>
      </c>
      <c r="K127">
        <v>5.7158401232180198</v>
      </c>
      <c r="L127">
        <v>4.2548592718982698</v>
      </c>
      <c r="M127">
        <v>5.7158401232180198</v>
      </c>
      <c r="N127">
        <v>4.3140501283290096</v>
      </c>
      <c r="O127" s="105">
        <v>4.4371202437328101</v>
      </c>
      <c r="P127">
        <v>5.7158401232180198</v>
      </c>
      <c r="Q127">
        <v>2.95290384511231</v>
      </c>
      <c r="R127">
        <v>2.9343432915427301</v>
      </c>
    </row>
    <row r="128" spans="1:18" ht="17">
      <c r="A128">
        <f t="shared" si="1"/>
        <v>2003</v>
      </c>
      <c r="C128" s="105">
        <v>2.8805208569245702</v>
      </c>
      <c r="D128" s="105">
        <v>2.3889749913312599</v>
      </c>
      <c r="E128" s="105">
        <v>2.8805208569245702</v>
      </c>
      <c r="F128">
        <v>2.8667169187275299</v>
      </c>
      <c r="G128">
        <v>2.8805208569245702</v>
      </c>
      <c r="H128">
        <v>2.9065080127893199</v>
      </c>
      <c r="I128">
        <v>5.49426662826927</v>
      </c>
      <c r="J128" s="107">
        <v>3.96345441989821</v>
      </c>
      <c r="K128">
        <v>5.49426662826927</v>
      </c>
      <c r="L128">
        <v>4.2576342764921096</v>
      </c>
      <c r="M128">
        <v>5.49426662826927</v>
      </c>
      <c r="N128">
        <v>4.3166714362215499</v>
      </c>
      <c r="O128" s="105">
        <v>4.4409097303234901</v>
      </c>
      <c r="P128">
        <v>5.49426662826927</v>
      </c>
      <c r="Q128">
        <v>2.8805208569245702</v>
      </c>
      <c r="R128">
        <v>2.93012078682378</v>
      </c>
    </row>
    <row r="129" spans="1:18" ht="17">
      <c r="A129">
        <f t="shared" si="1"/>
        <v>2004</v>
      </c>
      <c r="C129" s="105">
        <v>2.7954623445017801</v>
      </c>
      <c r="D129" s="105">
        <v>2.3889832913151299</v>
      </c>
      <c r="E129" s="105">
        <v>2.7954623445017801</v>
      </c>
      <c r="F129">
        <v>2.86573853273423</v>
      </c>
      <c r="G129">
        <v>2.7954623445017801</v>
      </c>
      <c r="H129">
        <v>2.9057171354218401</v>
      </c>
      <c r="I129">
        <v>5.5515218015239496</v>
      </c>
      <c r="J129" s="107">
        <v>3.97290381304401</v>
      </c>
      <c r="K129">
        <v>5.5515218015239496</v>
      </c>
      <c r="L129">
        <v>4.26250163472774</v>
      </c>
      <c r="M129">
        <v>5.5515218015239496</v>
      </c>
      <c r="N129">
        <v>4.3214591315009798</v>
      </c>
      <c r="O129" s="105">
        <v>4.4473252581350202</v>
      </c>
      <c r="P129">
        <v>5.5515218015239496</v>
      </c>
      <c r="Q129">
        <v>2.7954623445017801</v>
      </c>
      <c r="R129">
        <v>2.9296089816675299</v>
      </c>
    </row>
    <row r="130" spans="1:18" ht="17">
      <c r="A130">
        <f t="shared" si="1"/>
        <v>2005</v>
      </c>
      <c r="C130" s="105">
        <v>2.7045872799893198</v>
      </c>
      <c r="D130" s="105">
        <v>2.3918546164942498</v>
      </c>
      <c r="E130" s="105">
        <v>2.7045872799893198</v>
      </c>
      <c r="F130">
        <v>2.8680261078806502</v>
      </c>
      <c r="G130">
        <v>2.7045872799893198</v>
      </c>
      <c r="H130">
        <v>2.9081165843166601</v>
      </c>
      <c r="I130">
        <v>5.55292437410791</v>
      </c>
      <c r="J130" s="107">
        <v>3.9856442125634599</v>
      </c>
      <c r="K130">
        <v>5.55292437410791</v>
      </c>
      <c r="L130">
        <v>4.2697300280440302</v>
      </c>
      <c r="M130">
        <v>5.55292437410791</v>
      </c>
      <c r="N130">
        <v>4.3285137271286702</v>
      </c>
      <c r="O130" s="105">
        <v>4.4560414139092499</v>
      </c>
      <c r="P130">
        <v>5.55292437410791</v>
      </c>
      <c r="Q130">
        <v>2.7045872799893198</v>
      </c>
      <c r="R130">
        <v>2.93223734421395</v>
      </c>
    </row>
    <row r="131" spans="1:18" ht="17">
      <c r="A131">
        <f t="shared" si="1"/>
        <v>2006</v>
      </c>
      <c r="C131" s="105">
        <v>2.6600252817529002</v>
      </c>
      <c r="D131" s="105">
        <v>2.41011422417245</v>
      </c>
      <c r="E131" s="105">
        <v>2.6600252817529002</v>
      </c>
      <c r="F131">
        <v>2.8811107494924499</v>
      </c>
      <c r="G131">
        <v>2.6600252817529002</v>
      </c>
      <c r="H131">
        <v>2.9205507462526601</v>
      </c>
      <c r="I131">
        <v>5.7093248979325697</v>
      </c>
      <c r="J131" s="107">
        <v>4.01998391617055</v>
      </c>
      <c r="K131">
        <v>5.7093248979325697</v>
      </c>
      <c r="L131">
        <v>4.28843569488662</v>
      </c>
      <c r="M131">
        <v>5.7093248979325697</v>
      </c>
      <c r="N131">
        <v>4.3460056257653497</v>
      </c>
      <c r="O131" s="105">
        <v>4.4743707511865098</v>
      </c>
      <c r="P131">
        <v>5.7093248979325697</v>
      </c>
      <c r="Q131">
        <v>2.6600252817529002</v>
      </c>
      <c r="R131">
        <v>2.9445461828442698</v>
      </c>
    </row>
    <row r="132" spans="1:18" ht="17">
      <c r="A132">
        <f t="shared" si="1"/>
        <v>2007</v>
      </c>
      <c r="C132" s="105">
        <v>2.6304664827534898</v>
      </c>
      <c r="D132" s="105">
        <v>2.4220547204329002</v>
      </c>
      <c r="E132" s="105">
        <v>2.6304664827534898</v>
      </c>
      <c r="F132">
        <v>2.8902061205792999</v>
      </c>
      <c r="G132">
        <v>2.6304664827534898</v>
      </c>
      <c r="H132">
        <v>2.9292858201702399</v>
      </c>
      <c r="I132">
        <v>5.6067420712937004</v>
      </c>
      <c r="J132" s="107">
        <v>4.0416395757749202</v>
      </c>
      <c r="K132">
        <v>5.6067420712937004</v>
      </c>
      <c r="L132">
        <v>4.3005203278200996</v>
      </c>
      <c r="M132">
        <v>5.6067420712937004</v>
      </c>
      <c r="N132">
        <v>4.3573708724395201</v>
      </c>
      <c r="O132" s="105">
        <v>4.48636831214686</v>
      </c>
      <c r="P132">
        <v>5.6067420712937004</v>
      </c>
      <c r="Q132">
        <v>2.6304664827534898</v>
      </c>
      <c r="R132">
        <v>2.9532041499095398</v>
      </c>
    </row>
    <row r="133" spans="1:18" ht="17">
      <c r="A133">
        <f t="shared" si="1"/>
        <v>2008</v>
      </c>
      <c r="C133" s="105">
        <v>2.6150450058863699</v>
      </c>
      <c r="D133" s="105">
        <v>2.4527524948566399</v>
      </c>
      <c r="E133" s="105">
        <v>2.6150450058863699</v>
      </c>
      <c r="F133">
        <v>2.9123546032632301</v>
      </c>
      <c r="G133">
        <v>2.6150450058863699</v>
      </c>
      <c r="H133">
        <v>2.95041366876052</v>
      </c>
      <c r="I133">
        <v>5.2457152611604601</v>
      </c>
      <c r="J133" s="107">
        <v>4.0923785829153996</v>
      </c>
      <c r="K133">
        <v>5.2457152611604601</v>
      </c>
      <c r="L133">
        <v>4.3282798497053498</v>
      </c>
      <c r="M133">
        <v>5.2457152611604601</v>
      </c>
      <c r="N133">
        <v>4.3834437063453198</v>
      </c>
      <c r="O133" s="105">
        <v>4.5131584842301402</v>
      </c>
      <c r="P133">
        <v>5.2457152611604601</v>
      </c>
      <c r="Q133">
        <v>2.6150450058863699</v>
      </c>
      <c r="R133">
        <v>2.9740013247779702</v>
      </c>
    </row>
    <row r="134" spans="1:18" ht="17">
      <c r="A134">
        <f t="shared" si="1"/>
        <v>2009</v>
      </c>
      <c r="C134" s="105">
        <v>2.6016895641262199</v>
      </c>
      <c r="D134" s="105">
        <v>2.50019430406146</v>
      </c>
      <c r="E134" s="105">
        <v>2.6016895641262199</v>
      </c>
      <c r="F134">
        <v>2.94505159889344</v>
      </c>
      <c r="G134">
        <v>2.6016895641262199</v>
      </c>
      <c r="H134">
        <v>2.9813836171621002</v>
      </c>
      <c r="I134">
        <v>2.8037927787899699</v>
      </c>
      <c r="J134" s="107">
        <v>4.1692492594812798</v>
      </c>
      <c r="K134">
        <v>2.8037927787899699</v>
      </c>
      <c r="L134">
        <v>4.3699025607742898</v>
      </c>
      <c r="M134">
        <v>2.8037927787899699</v>
      </c>
      <c r="N134">
        <v>4.4223760493578599</v>
      </c>
      <c r="O134" s="105">
        <v>4.5523023432281402</v>
      </c>
      <c r="P134">
        <v>2.8037927787899699</v>
      </c>
      <c r="Q134">
        <v>2.6016895641262199</v>
      </c>
      <c r="R134">
        <v>3.0043208997300801</v>
      </c>
    </row>
    <row r="135" spans="1:18" ht="17">
      <c r="A135">
        <f t="shared" si="1"/>
        <v>2010</v>
      </c>
      <c r="C135" s="105">
        <v>2.5874689667220601</v>
      </c>
      <c r="D135" s="105">
        <v>2.5558119283300802</v>
      </c>
      <c r="E135" s="105">
        <v>2.5874689667220601</v>
      </c>
      <c r="F135">
        <v>2.9833424063785299</v>
      </c>
      <c r="G135">
        <v>2.5874689667220601</v>
      </c>
      <c r="H135">
        <v>3.01779106809991</v>
      </c>
      <c r="I135">
        <v>2.6819420682691999</v>
      </c>
      <c r="J135" s="107">
        <v>4.2611604584331202</v>
      </c>
      <c r="K135">
        <v>2.6819420682691999</v>
      </c>
      <c r="L135">
        <v>4.42003567399275</v>
      </c>
      <c r="M135">
        <v>2.6819420682691999</v>
      </c>
      <c r="N135">
        <v>4.4695778502285703</v>
      </c>
      <c r="O135" s="105">
        <v>4.6000187011520204</v>
      </c>
      <c r="P135">
        <v>2.6819420682691999</v>
      </c>
      <c r="Q135">
        <v>2.5874689667220601</v>
      </c>
      <c r="R135">
        <v>3.03998488819528</v>
      </c>
    </row>
    <row r="136" spans="1:18" ht="17">
      <c r="A136">
        <f t="shared" si="1"/>
        <v>2011</v>
      </c>
      <c r="C136" s="105">
        <v>2.5940427476431198</v>
      </c>
      <c r="D136" s="105">
        <v>2.6490458317357901</v>
      </c>
      <c r="E136" s="105">
        <v>2.5940427476431198</v>
      </c>
      <c r="F136">
        <v>3.0464924518985899</v>
      </c>
      <c r="G136">
        <v>2.5940427476431198</v>
      </c>
      <c r="H136">
        <v>3.0776779621402199</v>
      </c>
      <c r="I136">
        <v>2.6157449468512901</v>
      </c>
      <c r="J136" s="107">
        <v>4.4154346411118199</v>
      </c>
      <c r="K136">
        <v>2.6157449468512901</v>
      </c>
      <c r="L136">
        <v>4.5043012339246102</v>
      </c>
      <c r="M136">
        <v>2.6157449468512901</v>
      </c>
      <c r="N136">
        <v>4.5488216832184403</v>
      </c>
      <c r="O136" s="105">
        <v>4.67888291432096</v>
      </c>
      <c r="P136">
        <v>2.6157449468512901</v>
      </c>
      <c r="Q136">
        <v>2.5940427476431198</v>
      </c>
      <c r="R136">
        <v>3.09841354497043</v>
      </c>
    </row>
    <row r="137" spans="1:18" ht="17">
      <c r="A137">
        <f t="shared" si="1"/>
        <v>2012</v>
      </c>
      <c r="C137" s="105">
        <v>2.6015090862642301</v>
      </c>
      <c r="D137" s="105">
        <v>2.69535993247883</v>
      </c>
      <c r="E137" s="105">
        <v>2.6015090862642301</v>
      </c>
      <c r="F137">
        <v>3.08037668123275</v>
      </c>
      <c r="G137">
        <v>2.6015090862642301</v>
      </c>
      <c r="H137">
        <v>3.1100778728889602</v>
      </c>
      <c r="I137">
        <v>2.6459004939262298</v>
      </c>
      <c r="J137" s="107">
        <v>4.48814148369578</v>
      </c>
      <c r="K137">
        <v>2.6459004939262298</v>
      </c>
      <c r="L137">
        <v>4.5452170529276703</v>
      </c>
      <c r="M137">
        <v>2.6459004939262298</v>
      </c>
      <c r="N137">
        <v>4.5875679734012396</v>
      </c>
      <c r="O137" s="105">
        <v>4.71897496414421</v>
      </c>
      <c r="P137">
        <v>2.6459004939262298</v>
      </c>
      <c r="Q137">
        <v>2.6015090862642301</v>
      </c>
      <c r="R137">
        <v>3.1302696907034</v>
      </c>
    </row>
    <row r="138" spans="1:18" ht="17">
      <c r="A138">
        <f t="shared" si="1"/>
        <v>2013</v>
      </c>
      <c r="C138" s="105">
        <v>2.60877267748833</v>
      </c>
      <c r="D138" s="105">
        <v>2.72615363988603</v>
      </c>
      <c r="E138" s="105">
        <v>2.60877267748833</v>
      </c>
      <c r="F138">
        <v>3.1045412148768099</v>
      </c>
      <c r="G138">
        <v>2.60877267748833</v>
      </c>
      <c r="H138">
        <v>3.1333358039609598</v>
      </c>
      <c r="I138">
        <v>2.6434059022301502</v>
      </c>
      <c r="J138" s="107">
        <v>4.5359358205459497</v>
      </c>
      <c r="K138">
        <v>2.6434059022301502</v>
      </c>
      <c r="L138">
        <v>4.5725683280087503</v>
      </c>
      <c r="M138">
        <v>2.6434059022301502</v>
      </c>
      <c r="N138">
        <v>4.6136424943068697</v>
      </c>
      <c r="O138" s="105">
        <v>4.7466771484324797</v>
      </c>
      <c r="P138">
        <v>2.6434059022301502</v>
      </c>
      <c r="Q138">
        <v>2.60877267748833</v>
      </c>
      <c r="R138">
        <v>3.15322727456092</v>
      </c>
    </row>
    <row r="139" spans="1:18" ht="17">
      <c r="A139">
        <f t="shared" si="1"/>
        <v>2014</v>
      </c>
      <c r="C139" s="105">
        <v>2.6192247826555901</v>
      </c>
      <c r="D139" s="105">
        <v>2.7466619206668401</v>
      </c>
      <c r="E139" s="105">
        <v>2.6192247826555901</v>
      </c>
      <c r="F139">
        <v>3.1219433531492902</v>
      </c>
      <c r="G139">
        <v>2.6192247826555901</v>
      </c>
      <c r="H139">
        <v>3.1501975758634599</v>
      </c>
      <c r="I139">
        <v>2.66842566384291</v>
      </c>
      <c r="J139" s="107">
        <v>4.5668961934236201</v>
      </c>
      <c r="K139">
        <v>2.66842566384291</v>
      </c>
      <c r="L139">
        <v>4.5906858947550502</v>
      </c>
      <c r="M139">
        <v>2.66842566384291</v>
      </c>
      <c r="N139">
        <v>4.6310504772682703</v>
      </c>
      <c r="O139" s="105">
        <v>4.7657735077141101</v>
      </c>
      <c r="P139">
        <v>2.66842566384291</v>
      </c>
      <c r="Q139">
        <v>2.6192247826555901</v>
      </c>
      <c r="R139">
        <v>3.1699421348255501</v>
      </c>
    </row>
    <row r="140" spans="1:18" ht="17">
      <c r="A140">
        <f t="shared" si="1"/>
        <v>2015</v>
      </c>
      <c r="C140" s="105">
        <v>2.6259382686448598</v>
      </c>
      <c r="D140" s="105">
        <v>2.7652266926019902</v>
      </c>
      <c r="E140" s="105">
        <v>2.6259382686448598</v>
      </c>
      <c r="F140">
        <v>3.1380767132187701</v>
      </c>
      <c r="G140">
        <v>2.6259382686448598</v>
      </c>
      <c r="H140">
        <v>3.1658195626885401</v>
      </c>
      <c r="I140">
        <v>2.6770456683566901</v>
      </c>
      <c r="J140" s="107">
        <v>4.5947470065430798</v>
      </c>
      <c r="K140">
        <v>2.6770456683566901</v>
      </c>
      <c r="L140">
        <v>4.6069545329058101</v>
      </c>
      <c r="M140">
        <v>2.6770456683566901</v>
      </c>
      <c r="N140">
        <v>4.6466612693068203</v>
      </c>
      <c r="O140" s="105">
        <v>4.78296327997524</v>
      </c>
      <c r="P140">
        <v>2.6770456683566901</v>
      </c>
      <c r="Q140">
        <v>2.6259382686448598</v>
      </c>
      <c r="R140">
        <v>3.1854200677711302</v>
      </c>
    </row>
    <row r="141" spans="1:18" ht="17">
      <c r="A141">
        <f t="shared" si="1"/>
        <v>2016</v>
      </c>
      <c r="C141" s="105">
        <v>2.6322560732873401</v>
      </c>
      <c r="D141" s="105">
        <v>2.7937295962522102</v>
      </c>
      <c r="E141" s="105">
        <v>2.6322560732873401</v>
      </c>
      <c r="F141">
        <v>3.1608977027837701</v>
      </c>
      <c r="G141">
        <v>2.6322560732873401</v>
      </c>
      <c r="H141">
        <v>3.18778160257816</v>
      </c>
      <c r="I141">
        <v>2.6577851208587999</v>
      </c>
      <c r="J141" s="107">
        <v>4.6419240993255197</v>
      </c>
      <c r="K141">
        <v>2.6577851208587999</v>
      </c>
      <c r="L141">
        <v>4.6333933540661798</v>
      </c>
      <c r="M141">
        <v>2.6577851208587999</v>
      </c>
      <c r="N141">
        <v>4.6718837099453898</v>
      </c>
      <c r="O141" s="105">
        <v>4.8094805286360804</v>
      </c>
      <c r="P141">
        <v>2.6577851208587999</v>
      </c>
      <c r="Q141">
        <v>2.6322560732873401</v>
      </c>
      <c r="R141">
        <v>3.2070182559301301</v>
      </c>
    </row>
    <row r="142" spans="1:18" ht="17">
      <c r="A142">
        <f t="shared" si="1"/>
        <v>2017</v>
      </c>
      <c r="C142" s="105">
        <v>2.6373319411821901</v>
      </c>
      <c r="D142" s="105">
        <v>2.8183024103519299</v>
      </c>
      <c r="E142" s="105">
        <v>2.6373319411821901</v>
      </c>
      <c r="F142">
        <v>3.1813184469524001</v>
      </c>
      <c r="G142">
        <v>2.6373319411821901</v>
      </c>
      <c r="H142">
        <v>3.2074314088658</v>
      </c>
      <c r="I142">
        <v>2.60881004494497</v>
      </c>
      <c r="J142" s="107">
        <v>4.6818249695013296</v>
      </c>
      <c r="K142">
        <v>2.60881004494497</v>
      </c>
      <c r="L142">
        <v>4.6557525427076598</v>
      </c>
      <c r="M142">
        <v>2.60881004494497</v>
      </c>
      <c r="N142">
        <v>4.6932355521367297</v>
      </c>
      <c r="O142" s="105">
        <v>4.8315227290801097</v>
      </c>
      <c r="P142">
        <v>2.60881004494497</v>
      </c>
      <c r="Q142">
        <v>2.6373319411821901</v>
      </c>
      <c r="R142">
        <v>3.2262744087041799</v>
      </c>
    </row>
    <row r="143" spans="1:18" ht="17">
      <c r="A143">
        <f t="shared" si="1"/>
        <v>2018</v>
      </c>
      <c r="C143" s="105">
        <v>2.64529995248864</v>
      </c>
      <c r="D143" s="105">
        <v>2.8431689391665902</v>
      </c>
      <c r="E143" s="105">
        <v>2.64529995248864</v>
      </c>
      <c r="F143">
        <v>3.2019766260151399</v>
      </c>
      <c r="G143">
        <v>2.64529995248864</v>
      </c>
      <c r="H143">
        <v>3.2272833339460698</v>
      </c>
      <c r="I143">
        <v>2.6010197382865199</v>
      </c>
      <c r="J143" s="107">
        <v>4.7232772134548497</v>
      </c>
      <c r="K143">
        <v>2.6010197382865199</v>
      </c>
      <c r="L143">
        <v>4.6784953646345597</v>
      </c>
      <c r="M143">
        <v>2.6010197382865199</v>
      </c>
      <c r="N143">
        <v>4.7149381295100001</v>
      </c>
      <c r="O143" s="105">
        <v>4.8532180821182402</v>
      </c>
      <c r="P143">
        <v>2.6010197382865199</v>
      </c>
      <c r="Q143">
        <v>2.64529995248864</v>
      </c>
      <c r="R143">
        <v>3.2456276238637001</v>
      </c>
    </row>
    <row r="144" spans="1:18" ht="17">
      <c r="A144">
        <f t="shared" si="1"/>
        <v>2019</v>
      </c>
      <c r="C144" s="105">
        <v>2.64708433694019</v>
      </c>
      <c r="D144" s="105">
        <v>2.8700660710847599</v>
      </c>
      <c r="E144" s="105">
        <v>2.64708433694019</v>
      </c>
      <c r="F144">
        <v>3.2237697622437</v>
      </c>
      <c r="G144">
        <v>2.64708433694019</v>
      </c>
      <c r="H144">
        <v>3.2482123829200198</v>
      </c>
      <c r="I144">
        <v>2.6195097623675601</v>
      </c>
      <c r="J144" s="107">
        <v>4.7673946337155098</v>
      </c>
      <c r="K144">
        <v>2.6195097623675601</v>
      </c>
      <c r="L144">
        <v>4.7023615385261301</v>
      </c>
      <c r="M144">
        <v>2.6195097623675601</v>
      </c>
      <c r="N144">
        <v>4.7377036957055401</v>
      </c>
      <c r="O144" s="105">
        <v>4.8760076657346003</v>
      </c>
      <c r="P144">
        <v>2.6195097623675601</v>
      </c>
      <c r="Q144">
        <v>2.64708433694019</v>
      </c>
      <c r="R144">
        <v>3.26603174174226</v>
      </c>
    </row>
    <row r="145" spans="1:18" ht="17">
      <c r="A145">
        <f t="shared" si="1"/>
        <v>2020</v>
      </c>
      <c r="C145" s="105">
        <v>2.6507271910968</v>
      </c>
      <c r="D145" s="105">
        <v>2.90186338676852</v>
      </c>
      <c r="E145" s="105">
        <v>2.6507271910968</v>
      </c>
      <c r="F145">
        <v>3.2484221460300802</v>
      </c>
      <c r="G145">
        <v>2.6507271910968</v>
      </c>
      <c r="H145">
        <v>3.2718524292629501</v>
      </c>
      <c r="I145">
        <v>2.5939337391216002</v>
      </c>
      <c r="J145" s="107">
        <v>4.8211993122154402</v>
      </c>
      <c r="K145">
        <v>2.5939337391216002</v>
      </c>
      <c r="L145">
        <v>4.7310673879370801</v>
      </c>
      <c r="M145">
        <v>2.5939337391216002</v>
      </c>
      <c r="N145">
        <v>4.7650850418293897</v>
      </c>
      <c r="O145" s="105">
        <v>4.9031920636392599</v>
      </c>
      <c r="P145">
        <v>2.5939337391216002</v>
      </c>
      <c r="Q145">
        <v>2.6507271910968</v>
      </c>
      <c r="R145">
        <v>3.28903840602498</v>
      </c>
    </row>
    <row r="146" spans="1:18" ht="17">
      <c r="A146">
        <f t="shared" si="1"/>
        <v>2021</v>
      </c>
      <c r="C146" s="105">
        <v>2.6496332839038099</v>
      </c>
      <c r="D146" s="105">
        <v>2.9263931148868401</v>
      </c>
      <c r="E146" s="105">
        <v>2.6496332839038099</v>
      </c>
      <c r="F146">
        <v>3.2683973392182999</v>
      </c>
      <c r="G146">
        <v>2.6496332839038099</v>
      </c>
      <c r="H146">
        <v>3.29113224680431</v>
      </c>
      <c r="I146">
        <v>2.5786775084042999</v>
      </c>
      <c r="J146" s="107">
        <v>4.8631202809909304</v>
      </c>
      <c r="K146">
        <v>2.5786775084042999</v>
      </c>
      <c r="L146">
        <v>4.7529131469903803</v>
      </c>
      <c r="M146">
        <v>2.5786775084042999</v>
      </c>
      <c r="N146">
        <v>4.7860915250517699</v>
      </c>
      <c r="O146" s="105">
        <v>4.9245907462418499</v>
      </c>
      <c r="P146">
        <v>2.5786775084042999</v>
      </c>
      <c r="Q146">
        <v>2.6496332839038099</v>
      </c>
      <c r="R146">
        <v>3.3078696473620699</v>
      </c>
    </row>
    <row r="147" spans="1:18" ht="17">
      <c r="A147">
        <f t="shared" si="1"/>
        <v>2022</v>
      </c>
      <c r="C147" s="105">
        <v>2.6423975972479798</v>
      </c>
      <c r="D147" s="105">
        <v>2.9449195146910898</v>
      </c>
      <c r="E147" s="105">
        <v>2.6423975972479798</v>
      </c>
      <c r="F147">
        <v>3.2838163167032701</v>
      </c>
      <c r="G147">
        <v>2.6423975972479798</v>
      </c>
      <c r="H147">
        <v>3.3059908015823001</v>
      </c>
      <c r="I147">
        <v>2.5681968926635501</v>
      </c>
      <c r="J147" s="107">
        <v>4.8934551932034296</v>
      </c>
      <c r="K147">
        <v>2.5681968926635501</v>
      </c>
      <c r="L147">
        <v>4.7686231191491899</v>
      </c>
      <c r="M147">
        <v>2.5681968926635501</v>
      </c>
      <c r="N147">
        <v>4.8011878473119802</v>
      </c>
      <c r="O147" s="105">
        <v>4.9395218444361797</v>
      </c>
      <c r="P147">
        <v>2.5681968926635501</v>
      </c>
      <c r="Q147">
        <v>2.6423975972479798</v>
      </c>
      <c r="R147">
        <v>3.3223288205866499</v>
      </c>
    </row>
    <row r="148" spans="1:18" ht="17">
      <c r="A148">
        <f t="shared" si="1"/>
        <v>2023</v>
      </c>
      <c r="C148" s="105">
        <v>2.6413358635019701</v>
      </c>
      <c r="D148" s="105">
        <v>2.9539183932922501</v>
      </c>
      <c r="E148" s="105">
        <v>2.6413358635019701</v>
      </c>
      <c r="F148">
        <v>3.2909232835370101</v>
      </c>
      <c r="G148">
        <v>2.6413358635019701</v>
      </c>
      <c r="H148">
        <v>3.3127384539418698</v>
      </c>
      <c r="I148">
        <v>2.5650803349845601</v>
      </c>
      <c r="J148" s="107">
        <v>4.9070529384809598</v>
      </c>
      <c r="K148">
        <v>2.5650803349845601</v>
      </c>
      <c r="L148">
        <v>4.7758617212517596</v>
      </c>
      <c r="M148">
        <v>2.5650803349845601</v>
      </c>
      <c r="N148">
        <v>4.8079926246044398</v>
      </c>
      <c r="O148" s="105">
        <v>4.9456842472089804</v>
      </c>
      <c r="P148">
        <v>2.5650803349845601</v>
      </c>
      <c r="Q148">
        <v>2.6413358635019701</v>
      </c>
      <c r="R148">
        <v>3.3288306831302101</v>
      </c>
    </row>
    <row r="149" spans="1:18" ht="17">
      <c r="A149" t="s">
        <v>821</v>
      </c>
      <c r="C149" s="105">
        <v>15</v>
      </c>
      <c r="D149">
        <v>1</v>
      </c>
      <c r="E149" s="105">
        <v>15</v>
      </c>
      <c r="G149">
        <v>15</v>
      </c>
      <c r="H149">
        <v>1</v>
      </c>
      <c r="I149">
        <v>1</v>
      </c>
      <c r="J149" s="107">
        <v>1</v>
      </c>
      <c r="K149">
        <v>9</v>
      </c>
      <c r="L149">
        <v>1</v>
      </c>
      <c r="M149">
        <v>9</v>
      </c>
      <c r="N149">
        <v>1</v>
      </c>
    </row>
    <row r="150" spans="1:18" ht="17">
      <c r="C150" s="105">
        <v>15</v>
      </c>
      <c r="D150">
        <v>1</v>
      </c>
      <c r="E150" s="105">
        <v>15</v>
      </c>
      <c r="G150">
        <v>15</v>
      </c>
      <c r="H150">
        <v>1</v>
      </c>
      <c r="I150">
        <v>18</v>
      </c>
      <c r="J150" s="107">
        <v>1</v>
      </c>
      <c r="K150">
        <v>18</v>
      </c>
      <c r="L150">
        <v>1</v>
      </c>
      <c r="M150">
        <v>18</v>
      </c>
      <c r="N150">
        <v>1</v>
      </c>
    </row>
    <row r="151" spans="1:18" ht="17">
      <c r="C151" s="105">
        <v>20</v>
      </c>
      <c r="D151">
        <v>1</v>
      </c>
      <c r="E151" s="105">
        <v>20</v>
      </c>
      <c r="G151">
        <v>20</v>
      </c>
      <c r="H151">
        <v>1</v>
      </c>
      <c r="I151">
        <v>17</v>
      </c>
      <c r="J151" s="107">
        <v>1</v>
      </c>
      <c r="K151">
        <v>17</v>
      </c>
      <c r="L151">
        <v>1</v>
      </c>
      <c r="M151">
        <v>17</v>
      </c>
      <c r="N151">
        <v>1</v>
      </c>
    </row>
    <row r="152" spans="1:18" ht="17">
      <c r="C152" s="105">
        <v>17</v>
      </c>
      <c r="D152">
        <v>1</v>
      </c>
      <c r="E152" s="105">
        <v>17</v>
      </c>
      <c r="G152">
        <v>17</v>
      </c>
      <c r="H152">
        <v>1</v>
      </c>
      <c r="I152">
        <v>18</v>
      </c>
      <c r="J152" s="107">
        <v>1</v>
      </c>
      <c r="K152">
        <v>18</v>
      </c>
      <c r="L152">
        <v>1</v>
      </c>
      <c r="M152">
        <v>18</v>
      </c>
      <c r="N152">
        <v>1</v>
      </c>
    </row>
    <row r="153" spans="1:18" ht="17">
      <c r="C153" s="105">
        <v>17</v>
      </c>
      <c r="D153">
        <v>1</v>
      </c>
      <c r="E153" s="105">
        <v>17</v>
      </c>
      <c r="G153">
        <v>17</v>
      </c>
      <c r="H153">
        <v>1</v>
      </c>
      <c r="I153">
        <v>17</v>
      </c>
      <c r="J153" s="107">
        <v>1</v>
      </c>
      <c r="K153">
        <v>17</v>
      </c>
      <c r="L153">
        <v>1</v>
      </c>
      <c r="M153">
        <v>17</v>
      </c>
      <c r="N153">
        <v>1</v>
      </c>
    </row>
    <row r="154" spans="1:18" ht="17">
      <c r="C154" s="105">
        <v>22</v>
      </c>
      <c r="D154">
        <v>1</v>
      </c>
      <c r="E154" s="105">
        <v>22</v>
      </c>
      <c r="G154">
        <v>22</v>
      </c>
      <c r="H154">
        <v>1</v>
      </c>
      <c r="I154">
        <v>16</v>
      </c>
      <c r="J154" s="107">
        <v>1</v>
      </c>
      <c r="K154">
        <v>16</v>
      </c>
      <c r="L154">
        <v>1</v>
      </c>
      <c r="M154">
        <v>16</v>
      </c>
      <c r="N154">
        <v>1</v>
      </c>
    </row>
    <row r="155" spans="1:18" ht="17">
      <c r="C155" s="105">
        <v>25</v>
      </c>
      <c r="D155">
        <v>1</v>
      </c>
      <c r="E155" s="105">
        <v>25</v>
      </c>
      <c r="G155">
        <v>25</v>
      </c>
      <c r="H155">
        <v>1</v>
      </c>
      <c r="I155">
        <v>16</v>
      </c>
      <c r="J155" s="107">
        <v>1</v>
      </c>
      <c r="K155">
        <v>16</v>
      </c>
      <c r="L155">
        <v>1</v>
      </c>
      <c r="M155">
        <v>16</v>
      </c>
      <c r="N155">
        <v>1</v>
      </c>
    </row>
    <row r="156" spans="1:18" ht="17">
      <c r="C156" s="105">
        <v>26</v>
      </c>
      <c r="D156">
        <v>1</v>
      </c>
      <c r="E156" s="105">
        <v>26</v>
      </c>
      <c r="G156">
        <v>26</v>
      </c>
      <c r="H156">
        <v>1</v>
      </c>
      <c r="I156">
        <v>14</v>
      </c>
      <c r="J156" s="107">
        <v>1</v>
      </c>
      <c r="K156">
        <v>14</v>
      </c>
      <c r="L156">
        <v>1</v>
      </c>
      <c r="M156">
        <v>14</v>
      </c>
      <c r="N156">
        <v>1</v>
      </c>
    </row>
    <row r="157" spans="1:18" ht="17">
      <c r="C157" s="105">
        <v>24</v>
      </c>
      <c r="D157">
        <v>1</v>
      </c>
      <c r="E157" s="105">
        <v>24</v>
      </c>
      <c r="G157">
        <v>24</v>
      </c>
      <c r="H157">
        <v>1</v>
      </c>
      <c r="I157">
        <v>14</v>
      </c>
      <c r="J157" s="107">
        <v>1</v>
      </c>
      <c r="K157">
        <v>14</v>
      </c>
      <c r="L157">
        <v>1</v>
      </c>
      <c r="M157">
        <v>14</v>
      </c>
      <c r="N157">
        <v>1</v>
      </c>
    </row>
    <row r="158" spans="1:18" ht="17">
      <c r="C158" s="105">
        <v>25</v>
      </c>
      <c r="D158">
        <v>1</v>
      </c>
      <c r="E158" s="105">
        <v>25</v>
      </c>
      <c r="G158">
        <v>25</v>
      </c>
      <c r="H158">
        <v>1</v>
      </c>
      <c r="I158">
        <v>13</v>
      </c>
      <c r="J158" s="107">
        <v>1</v>
      </c>
      <c r="K158">
        <v>13</v>
      </c>
      <c r="L158">
        <v>1</v>
      </c>
      <c r="M158">
        <v>13</v>
      </c>
      <c r="N158">
        <v>1</v>
      </c>
    </row>
    <row r="159" spans="1:18" ht="17">
      <c r="C159" s="105">
        <v>106</v>
      </c>
      <c r="D159">
        <v>1</v>
      </c>
      <c r="E159" s="105">
        <v>106</v>
      </c>
      <c r="G159">
        <v>106</v>
      </c>
      <c r="H159">
        <v>1</v>
      </c>
      <c r="I159">
        <v>13</v>
      </c>
      <c r="J159" s="107">
        <v>1</v>
      </c>
      <c r="K159">
        <v>13</v>
      </c>
      <c r="L159">
        <v>1</v>
      </c>
      <c r="M159">
        <v>13</v>
      </c>
      <c r="N159">
        <v>1</v>
      </c>
    </row>
    <row r="160" spans="1:18" ht="17">
      <c r="C160" s="105">
        <v>108</v>
      </c>
      <c r="D160">
        <v>1</v>
      </c>
      <c r="E160" s="105">
        <v>108</v>
      </c>
      <c r="G160">
        <v>108</v>
      </c>
      <c r="H160">
        <v>1</v>
      </c>
      <c r="I160">
        <v>13</v>
      </c>
      <c r="J160" s="107">
        <v>1</v>
      </c>
      <c r="K160">
        <v>13</v>
      </c>
      <c r="L160">
        <v>1</v>
      </c>
      <c r="M160">
        <v>13</v>
      </c>
      <c r="N160">
        <v>1</v>
      </c>
    </row>
    <row r="161" spans="3:14" ht="17">
      <c r="C161" s="105">
        <v>110</v>
      </c>
      <c r="D161">
        <v>1</v>
      </c>
      <c r="E161" s="105">
        <v>110</v>
      </c>
      <c r="G161">
        <v>110</v>
      </c>
      <c r="H161">
        <v>1</v>
      </c>
      <c r="I161">
        <v>13</v>
      </c>
      <c r="J161" s="107">
        <v>1</v>
      </c>
      <c r="K161">
        <v>13</v>
      </c>
      <c r="L161">
        <v>1</v>
      </c>
      <c r="M161">
        <v>13</v>
      </c>
      <c r="N161">
        <v>1</v>
      </c>
    </row>
    <row r="162" spans="3:14" ht="17">
      <c r="C162" s="105">
        <v>111</v>
      </c>
      <c r="D162">
        <v>1</v>
      </c>
      <c r="E162" s="105">
        <v>111</v>
      </c>
      <c r="G162">
        <v>111</v>
      </c>
      <c r="H162">
        <v>1</v>
      </c>
      <c r="I162">
        <v>13</v>
      </c>
      <c r="J162" s="107">
        <v>1</v>
      </c>
      <c r="K162">
        <v>13</v>
      </c>
      <c r="L162">
        <v>1</v>
      </c>
      <c r="M162">
        <v>13</v>
      </c>
      <c r="N162">
        <v>1</v>
      </c>
    </row>
    <row r="163" spans="3:14" ht="17">
      <c r="C163" s="105">
        <v>107</v>
      </c>
      <c r="D163">
        <v>1</v>
      </c>
      <c r="E163" s="105">
        <v>107</v>
      </c>
      <c r="G163">
        <v>107</v>
      </c>
      <c r="H163">
        <v>1</v>
      </c>
      <c r="I163">
        <v>13</v>
      </c>
      <c r="J163" s="107">
        <v>1</v>
      </c>
      <c r="K163">
        <v>13</v>
      </c>
      <c r="L163">
        <v>1</v>
      </c>
      <c r="M163">
        <v>13</v>
      </c>
      <c r="N163">
        <v>1</v>
      </c>
    </row>
    <row r="164" spans="3:14" ht="17">
      <c r="C164" s="105">
        <v>107</v>
      </c>
      <c r="D164">
        <v>1</v>
      </c>
      <c r="E164" s="105">
        <v>107</v>
      </c>
      <c r="G164">
        <v>107</v>
      </c>
      <c r="H164">
        <v>1</v>
      </c>
      <c r="I164">
        <v>13</v>
      </c>
      <c r="J164" s="107">
        <v>1</v>
      </c>
      <c r="K164">
        <v>13</v>
      </c>
      <c r="L164">
        <v>1</v>
      </c>
      <c r="M164">
        <v>13</v>
      </c>
      <c r="N164">
        <v>1</v>
      </c>
    </row>
    <row r="165" spans="3:14" ht="17">
      <c r="C165" s="105">
        <v>107</v>
      </c>
      <c r="D165">
        <v>1</v>
      </c>
      <c r="E165" s="105">
        <v>107</v>
      </c>
      <c r="G165">
        <v>107</v>
      </c>
      <c r="H165">
        <v>1</v>
      </c>
      <c r="I165">
        <v>13</v>
      </c>
      <c r="J165" s="107">
        <v>1</v>
      </c>
      <c r="K165">
        <v>13</v>
      </c>
      <c r="L165">
        <v>1</v>
      </c>
      <c r="M165">
        <v>13</v>
      </c>
      <c r="N165">
        <v>1</v>
      </c>
    </row>
    <row r="166" spans="3:14" ht="17">
      <c r="C166" s="105">
        <v>108</v>
      </c>
      <c r="D166">
        <v>1</v>
      </c>
      <c r="E166" s="105">
        <v>108</v>
      </c>
      <c r="G166">
        <v>108</v>
      </c>
      <c r="H166">
        <v>1</v>
      </c>
      <c r="I166">
        <v>12</v>
      </c>
      <c r="J166" s="107">
        <v>1</v>
      </c>
      <c r="K166">
        <v>12</v>
      </c>
      <c r="L166">
        <v>1</v>
      </c>
      <c r="M166">
        <v>12</v>
      </c>
      <c r="N166">
        <v>1</v>
      </c>
    </row>
    <row r="167" spans="3:14" ht="17">
      <c r="C167" s="105">
        <v>281</v>
      </c>
      <c r="D167">
        <v>1</v>
      </c>
      <c r="E167" s="105">
        <v>281</v>
      </c>
      <c r="G167">
        <v>281</v>
      </c>
      <c r="H167">
        <v>1</v>
      </c>
      <c r="I167">
        <v>11</v>
      </c>
      <c r="J167" s="107">
        <v>1</v>
      </c>
      <c r="K167">
        <v>11</v>
      </c>
      <c r="L167">
        <v>1</v>
      </c>
      <c r="M167">
        <v>11</v>
      </c>
      <c r="N167">
        <v>1</v>
      </c>
    </row>
    <row r="168" spans="3:14" ht="17">
      <c r="C168" s="105">
        <v>282</v>
      </c>
      <c r="D168">
        <v>1</v>
      </c>
      <c r="E168" s="105">
        <v>282</v>
      </c>
      <c r="G168">
        <v>282</v>
      </c>
      <c r="H168">
        <v>1</v>
      </c>
      <c r="I168">
        <v>11</v>
      </c>
      <c r="J168" s="107">
        <v>1</v>
      </c>
      <c r="K168">
        <v>11</v>
      </c>
      <c r="L168">
        <v>1</v>
      </c>
      <c r="M168">
        <v>11</v>
      </c>
      <c r="N168">
        <v>1</v>
      </c>
    </row>
    <row r="169" spans="3:14" ht="17">
      <c r="C169" s="105">
        <v>254</v>
      </c>
      <c r="D169">
        <v>1</v>
      </c>
      <c r="E169" s="105">
        <v>254</v>
      </c>
      <c r="G169">
        <v>254</v>
      </c>
      <c r="H169">
        <v>1</v>
      </c>
      <c r="I169">
        <v>12</v>
      </c>
      <c r="J169" s="107">
        <v>1</v>
      </c>
      <c r="K169">
        <v>12</v>
      </c>
      <c r="L169">
        <v>1</v>
      </c>
      <c r="M169">
        <v>12</v>
      </c>
      <c r="N169">
        <v>1</v>
      </c>
    </row>
    <row r="170" spans="3:14" ht="17">
      <c r="C170" s="105">
        <v>241</v>
      </c>
      <c r="D170">
        <v>1</v>
      </c>
      <c r="E170" s="105">
        <v>241</v>
      </c>
      <c r="G170">
        <v>241</v>
      </c>
      <c r="H170">
        <v>1</v>
      </c>
      <c r="I170">
        <v>12</v>
      </c>
      <c r="J170" s="107">
        <v>1</v>
      </c>
      <c r="K170">
        <v>12</v>
      </c>
      <c r="L170">
        <v>1</v>
      </c>
      <c r="M170">
        <v>12</v>
      </c>
      <c r="N170">
        <v>1</v>
      </c>
    </row>
    <row r="171" spans="3:14" ht="17">
      <c r="C171" s="105">
        <v>223</v>
      </c>
      <c r="D171">
        <v>1</v>
      </c>
      <c r="E171" s="105">
        <v>223</v>
      </c>
      <c r="G171">
        <v>223</v>
      </c>
      <c r="H171">
        <v>1</v>
      </c>
      <c r="I171">
        <v>12</v>
      </c>
      <c r="J171" s="107">
        <v>1</v>
      </c>
      <c r="K171">
        <v>12</v>
      </c>
      <c r="L171">
        <v>1</v>
      </c>
      <c r="M171">
        <v>12</v>
      </c>
      <c r="N171">
        <v>1</v>
      </c>
    </row>
    <row r="172" spans="3:14" ht="17">
      <c r="C172" s="105">
        <v>215</v>
      </c>
      <c r="D172">
        <v>1</v>
      </c>
      <c r="E172" s="105">
        <v>215</v>
      </c>
      <c r="G172">
        <v>215</v>
      </c>
      <c r="H172">
        <v>1</v>
      </c>
      <c r="I172">
        <v>12</v>
      </c>
      <c r="J172" s="107">
        <v>1</v>
      </c>
      <c r="K172">
        <v>12</v>
      </c>
      <c r="L172">
        <v>1</v>
      </c>
      <c r="M172">
        <v>12</v>
      </c>
      <c r="N172">
        <v>1</v>
      </c>
    </row>
    <row r="173" spans="3:14" ht="17">
      <c r="C173" s="105">
        <v>211</v>
      </c>
      <c r="D173">
        <v>1</v>
      </c>
      <c r="E173" s="105">
        <v>211</v>
      </c>
      <c r="G173">
        <v>211</v>
      </c>
      <c r="H173">
        <v>1</v>
      </c>
      <c r="I173">
        <v>13</v>
      </c>
      <c r="J173" s="107">
        <v>1</v>
      </c>
      <c r="K173">
        <v>13</v>
      </c>
      <c r="L173">
        <v>1</v>
      </c>
      <c r="M173">
        <v>13</v>
      </c>
      <c r="N173">
        <v>1</v>
      </c>
    </row>
    <row r="174" spans="3:14" ht="17">
      <c r="C174" s="105">
        <v>199</v>
      </c>
      <c r="D174">
        <v>1</v>
      </c>
      <c r="E174" s="105">
        <v>199</v>
      </c>
      <c r="G174">
        <v>199</v>
      </c>
      <c r="H174">
        <v>1</v>
      </c>
      <c r="I174">
        <v>13</v>
      </c>
      <c r="J174" s="107">
        <v>1</v>
      </c>
      <c r="K174">
        <v>13</v>
      </c>
      <c r="L174">
        <v>1</v>
      </c>
      <c r="M174">
        <v>13</v>
      </c>
      <c r="N174">
        <v>1</v>
      </c>
    </row>
    <row r="175" spans="3:14" ht="17">
      <c r="C175" s="105">
        <v>188</v>
      </c>
      <c r="D175">
        <v>1</v>
      </c>
      <c r="E175" s="105">
        <v>188</v>
      </c>
      <c r="G175">
        <v>188</v>
      </c>
      <c r="H175">
        <v>1</v>
      </c>
      <c r="I175">
        <v>13</v>
      </c>
      <c r="J175" s="107">
        <v>1</v>
      </c>
      <c r="K175">
        <v>13</v>
      </c>
      <c r="L175">
        <v>1</v>
      </c>
      <c r="M175">
        <v>13</v>
      </c>
      <c r="N175">
        <v>1</v>
      </c>
    </row>
    <row r="176" spans="3:14" ht="17">
      <c r="C176" s="105">
        <v>188</v>
      </c>
      <c r="D176">
        <v>1</v>
      </c>
      <c r="E176" s="105">
        <v>188</v>
      </c>
      <c r="G176">
        <v>188</v>
      </c>
      <c r="H176">
        <v>1</v>
      </c>
      <c r="I176">
        <v>11</v>
      </c>
      <c r="J176" s="107">
        <v>1</v>
      </c>
      <c r="K176">
        <v>11</v>
      </c>
      <c r="L176">
        <v>1</v>
      </c>
      <c r="M176">
        <v>11</v>
      </c>
      <c r="N176">
        <v>1</v>
      </c>
    </row>
    <row r="177" spans="3:14" ht="17">
      <c r="C177" s="105">
        <v>192</v>
      </c>
      <c r="D177">
        <v>1</v>
      </c>
      <c r="E177" s="105">
        <v>192</v>
      </c>
      <c r="G177">
        <v>192</v>
      </c>
      <c r="H177">
        <v>1</v>
      </c>
      <c r="I177">
        <v>11</v>
      </c>
      <c r="J177" s="107">
        <v>1</v>
      </c>
      <c r="K177">
        <v>11</v>
      </c>
      <c r="L177">
        <v>1</v>
      </c>
      <c r="M177">
        <v>11</v>
      </c>
      <c r="N177">
        <v>1</v>
      </c>
    </row>
    <row r="178" spans="3:14" ht="17">
      <c r="C178" s="105">
        <v>198</v>
      </c>
      <c r="D178">
        <v>1</v>
      </c>
      <c r="E178" s="105">
        <v>198</v>
      </c>
      <c r="G178">
        <v>198</v>
      </c>
      <c r="H178">
        <v>1</v>
      </c>
      <c r="I178">
        <v>11</v>
      </c>
      <c r="J178" s="107">
        <v>1</v>
      </c>
      <c r="K178">
        <v>11</v>
      </c>
      <c r="L178">
        <v>1</v>
      </c>
      <c r="M178">
        <v>11</v>
      </c>
      <c r="N178">
        <v>1</v>
      </c>
    </row>
    <row r="179" spans="3:14" ht="17">
      <c r="C179" s="105">
        <v>201</v>
      </c>
      <c r="D179">
        <v>1</v>
      </c>
      <c r="E179" s="105">
        <v>201</v>
      </c>
      <c r="G179">
        <v>201</v>
      </c>
      <c r="H179">
        <v>1</v>
      </c>
      <c r="I179">
        <v>25</v>
      </c>
      <c r="J179" s="107">
        <v>1</v>
      </c>
      <c r="K179">
        <v>25</v>
      </c>
      <c r="L179">
        <v>1</v>
      </c>
      <c r="M179">
        <v>25</v>
      </c>
      <c r="N179">
        <v>1</v>
      </c>
    </row>
    <row r="180" spans="3:14" ht="17">
      <c r="C180" s="105">
        <v>202</v>
      </c>
      <c r="D180">
        <v>1</v>
      </c>
      <c r="E180" s="105">
        <v>202</v>
      </c>
      <c r="G180">
        <v>202</v>
      </c>
      <c r="H180">
        <v>1</v>
      </c>
      <c r="I180">
        <v>25</v>
      </c>
      <c r="J180" s="107">
        <v>1</v>
      </c>
      <c r="K180">
        <v>25</v>
      </c>
      <c r="L180">
        <v>1</v>
      </c>
      <c r="M180">
        <v>25</v>
      </c>
      <c r="N180">
        <v>1</v>
      </c>
    </row>
    <row r="181" spans="3:14" ht="17">
      <c r="C181" s="105">
        <v>210</v>
      </c>
      <c r="D181">
        <v>1</v>
      </c>
      <c r="E181" s="105">
        <v>210</v>
      </c>
      <c r="G181">
        <v>210</v>
      </c>
      <c r="H181">
        <v>1</v>
      </c>
      <c r="I181">
        <v>23</v>
      </c>
      <c r="J181" s="107">
        <v>1</v>
      </c>
      <c r="K181">
        <v>23</v>
      </c>
      <c r="L181">
        <v>1</v>
      </c>
      <c r="M181">
        <v>23</v>
      </c>
      <c r="N181">
        <v>1</v>
      </c>
    </row>
    <row r="182" spans="3:14" ht="17">
      <c r="C182" s="105">
        <v>211</v>
      </c>
      <c r="D182">
        <v>1</v>
      </c>
      <c r="E182" s="105">
        <v>211</v>
      </c>
      <c r="G182">
        <v>211</v>
      </c>
      <c r="H182">
        <v>1</v>
      </c>
      <c r="I182">
        <v>21</v>
      </c>
      <c r="J182" s="107">
        <v>1</v>
      </c>
      <c r="K182">
        <v>21</v>
      </c>
      <c r="L182">
        <v>1</v>
      </c>
      <c r="M182">
        <v>21</v>
      </c>
      <c r="N182">
        <v>1</v>
      </c>
    </row>
    <row r="183" spans="3:14" ht="17">
      <c r="C183" s="105">
        <v>213</v>
      </c>
      <c r="D183">
        <v>1</v>
      </c>
      <c r="E183" s="105">
        <v>213</v>
      </c>
      <c r="G183">
        <v>213</v>
      </c>
      <c r="H183">
        <v>1</v>
      </c>
      <c r="I183">
        <v>21</v>
      </c>
      <c r="J183" s="107">
        <v>1</v>
      </c>
      <c r="K183">
        <v>21</v>
      </c>
      <c r="L183">
        <v>1</v>
      </c>
      <c r="M183">
        <v>21</v>
      </c>
      <c r="N183">
        <v>1</v>
      </c>
    </row>
    <row r="184" spans="3:14" ht="17">
      <c r="C184" s="105">
        <v>215</v>
      </c>
      <c r="D184">
        <v>1</v>
      </c>
      <c r="E184" s="105">
        <v>215</v>
      </c>
      <c r="G184">
        <v>215</v>
      </c>
      <c r="H184">
        <v>1</v>
      </c>
      <c r="I184">
        <v>20</v>
      </c>
      <c r="J184" s="107">
        <v>1</v>
      </c>
      <c r="K184">
        <v>20</v>
      </c>
      <c r="L184">
        <v>1</v>
      </c>
      <c r="M184">
        <v>20</v>
      </c>
      <c r="N184">
        <v>1</v>
      </c>
    </row>
    <row r="185" spans="3:14" ht="17">
      <c r="C185" s="105">
        <v>217</v>
      </c>
      <c r="D185">
        <v>1</v>
      </c>
      <c r="E185" s="105">
        <v>217</v>
      </c>
      <c r="G185">
        <v>217</v>
      </c>
      <c r="H185">
        <v>1</v>
      </c>
      <c r="I185">
        <v>20</v>
      </c>
      <c r="J185" s="107">
        <v>1</v>
      </c>
      <c r="K185">
        <v>20</v>
      </c>
      <c r="L185">
        <v>1</v>
      </c>
      <c r="M185">
        <v>20</v>
      </c>
      <c r="N185">
        <v>1</v>
      </c>
    </row>
    <row r="186" spans="3:14" ht="17">
      <c r="C186" s="105">
        <v>219</v>
      </c>
      <c r="D186">
        <v>1</v>
      </c>
      <c r="E186" s="105">
        <v>219</v>
      </c>
      <c r="G186">
        <v>219</v>
      </c>
      <c r="H186">
        <v>1</v>
      </c>
      <c r="I186">
        <v>20</v>
      </c>
      <c r="J186" s="107">
        <v>1</v>
      </c>
      <c r="K186">
        <v>20</v>
      </c>
      <c r="L186">
        <v>1</v>
      </c>
      <c r="M186">
        <v>20</v>
      </c>
      <c r="N186">
        <v>1</v>
      </c>
    </row>
    <row r="187" spans="3:14" ht="17">
      <c r="C187" s="105">
        <v>222</v>
      </c>
      <c r="D187">
        <v>1</v>
      </c>
      <c r="E187" s="105">
        <v>222</v>
      </c>
      <c r="G187">
        <v>222</v>
      </c>
      <c r="H187">
        <v>1</v>
      </c>
      <c r="I187">
        <v>22</v>
      </c>
      <c r="J187" s="107">
        <v>1</v>
      </c>
      <c r="K187">
        <v>22</v>
      </c>
      <c r="L187">
        <v>1</v>
      </c>
      <c r="M187">
        <v>22</v>
      </c>
      <c r="N187">
        <v>1</v>
      </c>
    </row>
    <row r="188" spans="3:14" ht="17">
      <c r="C188" s="105">
        <v>227</v>
      </c>
      <c r="D188">
        <v>1</v>
      </c>
      <c r="E188" s="105">
        <v>227</v>
      </c>
      <c r="G188">
        <v>227</v>
      </c>
      <c r="H188">
        <v>1</v>
      </c>
      <c r="I188">
        <v>22</v>
      </c>
      <c r="J188" s="107">
        <v>1</v>
      </c>
      <c r="K188">
        <v>22</v>
      </c>
      <c r="L188">
        <v>1</v>
      </c>
      <c r="M188">
        <v>22</v>
      </c>
      <c r="N188">
        <v>1</v>
      </c>
    </row>
    <row r="189" spans="3:14" ht="17">
      <c r="C189" s="105">
        <v>228</v>
      </c>
      <c r="D189">
        <v>1</v>
      </c>
      <c r="E189" s="105">
        <v>228</v>
      </c>
      <c r="G189">
        <v>228</v>
      </c>
      <c r="H189">
        <v>1</v>
      </c>
      <c r="I189">
        <v>20</v>
      </c>
      <c r="J189" s="107">
        <v>1</v>
      </c>
      <c r="K189">
        <v>20</v>
      </c>
      <c r="L189">
        <v>1</v>
      </c>
      <c r="M189">
        <v>20</v>
      </c>
      <c r="N189">
        <v>1</v>
      </c>
    </row>
    <row r="190" spans="3:14" ht="17">
      <c r="C190" s="105">
        <v>232</v>
      </c>
      <c r="D190">
        <v>1</v>
      </c>
      <c r="E190" s="105">
        <v>232</v>
      </c>
      <c r="G190">
        <v>232</v>
      </c>
      <c r="H190">
        <v>1</v>
      </c>
      <c r="I190">
        <v>20</v>
      </c>
      <c r="J190" s="107">
        <v>1</v>
      </c>
      <c r="K190">
        <v>20</v>
      </c>
      <c r="L190">
        <v>1</v>
      </c>
      <c r="M190">
        <v>20</v>
      </c>
      <c r="N190">
        <v>1</v>
      </c>
    </row>
    <row r="191" spans="3:14" ht="17">
      <c r="C191" s="105">
        <v>235</v>
      </c>
      <c r="D191">
        <v>1</v>
      </c>
      <c r="E191" s="105">
        <v>235</v>
      </c>
      <c r="G191">
        <v>235</v>
      </c>
      <c r="H191">
        <v>1</v>
      </c>
      <c r="I191">
        <v>20</v>
      </c>
      <c r="J191" s="107">
        <v>1</v>
      </c>
      <c r="K191">
        <v>20</v>
      </c>
      <c r="L191">
        <v>1</v>
      </c>
      <c r="M191">
        <v>20</v>
      </c>
      <c r="N191">
        <v>1</v>
      </c>
    </row>
    <row r="192" spans="3:14" ht="17">
      <c r="C192" s="105">
        <v>232</v>
      </c>
      <c r="D192">
        <v>1</v>
      </c>
      <c r="E192" s="105">
        <v>232</v>
      </c>
      <c r="G192">
        <v>232</v>
      </c>
      <c r="H192">
        <v>1</v>
      </c>
      <c r="I192">
        <v>20</v>
      </c>
      <c r="J192" s="107">
        <v>1</v>
      </c>
      <c r="K192">
        <v>20</v>
      </c>
      <c r="L192">
        <v>1</v>
      </c>
      <c r="M192">
        <v>20</v>
      </c>
      <c r="N192">
        <v>1</v>
      </c>
    </row>
    <row r="193" spans="3:14" ht="17">
      <c r="C193" s="105">
        <v>234</v>
      </c>
      <c r="D193">
        <v>1</v>
      </c>
      <c r="E193" s="105">
        <v>234</v>
      </c>
      <c r="G193">
        <v>234</v>
      </c>
      <c r="H193">
        <v>1</v>
      </c>
      <c r="I193">
        <v>20</v>
      </c>
      <c r="J193" s="107">
        <v>1</v>
      </c>
      <c r="K193">
        <v>20</v>
      </c>
      <c r="L193">
        <v>1</v>
      </c>
      <c r="M193">
        <v>20</v>
      </c>
      <c r="N193">
        <v>1</v>
      </c>
    </row>
    <row r="194" spans="3:14">
      <c r="J194" s="108"/>
      <c r="L194" t="s">
        <v>765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6DFEF-890D-AE43-BFF9-D5B71C786851}">
  <dimension ref="A1:O71"/>
  <sheetViews>
    <sheetView topLeftCell="K1" workbookViewId="0">
      <selection activeCell="AJ41" sqref="AJ41"/>
    </sheetView>
  </sheetViews>
  <sheetFormatPr baseColWidth="10" defaultRowHeight="16"/>
  <cols>
    <col min="1" max="1" width="14" customWidth="1"/>
    <col min="2" max="2" width="23.5" customWidth="1"/>
    <col min="3" max="3" width="29.83203125" customWidth="1"/>
    <col min="4" max="4" width="23.6640625" customWidth="1"/>
    <col min="5" max="5" width="29.6640625" customWidth="1"/>
    <col min="6" max="6" width="28" customWidth="1"/>
    <col min="7" max="7" width="22.83203125" customWidth="1"/>
    <col min="8" max="8" width="21.33203125" customWidth="1"/>
    <col min="9" max="9" width="20.33203125" customWidth="1"/>
    <col min="11" max="11" width="17" customWidth="1"/>
  </cols>
  <sheetData>
    <row r="1" spans="1:15" ht="17">
      <c r="G1" s="138">
        <v>6.4416631819130403</v>
      </c>
    </row>
    <row r="2" spans="1:15">
      <c r="A2" t="s">
        <v>1003</v>
      </c>
      <c r="B2" t="s">
        <v>1005</v>
      </c>
    </row>
    <row r="3" spans="1:15">
      <c r="B3" t="s">
        <v>1001</v>
      </c>
      <c r="C3" t="s">
        <v>1027</v>
      </c>
      <c r="D3" t="s">
        <v>1010</v>
      </c>
      <c r="E3" t="s">
        <v>1028</v>
      </c>
      <c r="F3" t="s">
        <v>1016</v>
      </c>
      <c r="G3" t="s">
        <v>1031</v>
      </c>
      <c r="H3" t="s">
        <v>1022</v>
      </c>
      <c r="I3" t="s">
        <v>1034</v>
      </c>
      <c r="J3" t="s">
        <v>757</v>
      </c>
      <c r="K3" t="s">
        <v>756</v>
      </c>
      <c r="L3" t="s">
        <v>993</v>
      </c>
      <c r="M3" t="s">
        <v>831</v>
      </c>
      <c r="N3" t="s">
        <v>985</v>
      </c>
      <c r="O3" t="s">
        <v>989</v>
      </c>
    </row>
    <row r="4" spans="1:15">
      <c r="A4" s="107">
        <v>1979</v>
      </c>
      <c r="B4" s="107">
        <v>6.0426768005278104</v>
      </c>
      <c r="C4" s="111">
        <v>7.04101914180987</v>
      </c>
      <c r="D4">
        <v>6.3955296327641902</v>
      </c>
      <c r="E4" s="111">
        <v>6.3955296327641902</v>
      </c>
      <c r="F4">
        <v>6.5822159408419898</v>
      </c>
      <c r="G4" s="111">
        <v>6.5822159408419898</v>
      </c>
      <c r="H4">
        <v>6.2967859431900699</v>
      </c>
      <c r="I4">
        <v>6.2967859431900699</v>
      </c>
      <c r="J4">
        <v>5.2410570132490601</v>
      </c>
      <c r="K4">
        <v>5.9955935648611201</v>
      </c>
      <c r="L4">
        <v>7.04101914180987</v>
      </c>
      <c r="M4">
        <v>4.4763138045984601</v>
      </c>
      <c r="N4">
        <v>4.3674301094979002</v>
      </c>
      <c r="O4">
        <v>4.3353541512217797</v>
      </c>
    </row>
    <row r="5" spans="1:15">
      <c r="A5" s="107">
        <v>1980</v>
      </c>
      <c r="B5" s="107">
        <v>5.5628118767711303</v>
      </c>
      <c r="C5" s="111">
        <v>6.4709703808953503</v>
      </c>
      <c r="D5">
        <v>6.22097995092322</v>
      </c>
      <c r="E5" s="111">
        <v>6.7012660913622302</v>
      </c>
      <c r="F5">
        <v>6.4378408177383104</v>
      </c>
      <c r="G5">
        <v>7.6684893133805998</v>
      </c>
      <c r="H5">
        <v>6.0023973973213103</v>
      </c>
      <c r="I5">
        <v>7.6684893133805998</v>
      </c>
      <c r="J5">
        <v>5.1871481834223898</v>
      </c>
      <c r="K5">
        <v>7.6684893133805998</v>
      </c>
      <c r="L5">
        <v>6.4709703808953503</v>
      </c>
      <c r="M5">
        <v>4.4696035524932602</v>
      </c>
      <c r="N5">
        <v>4.2933058834689604</v>
      </c>
      <c r="O5">
        <v>4.2471548291255097</v>
      </c>
    </row>
    <row r="6" spans="1:15">
      <c r="A6" s="107">
        <v>1981</v>
      </c>
      <c r="B6" s="107">
        <v>4.9765111158635804</v>
      </c>
      <c r="C6" s="111">
        <v>5.15293144853334</v>
      </c>
      <c r="D6">
        <v>6.15423064349201</v>
      </c>
      <c r="E6" s="111">
        <v>5.9095482543225</v>
      </c>
      <c r="F6">
        <v>6.4092162240289197</v>
      </c>
      <c r="G6">
        <v>10.5338791700743</v>
      </c>
      <c r="H6">
        <v>5.6920272121517401</v>
      </c>
      <c r="I6">
        <v>10.5338791700743</v>
      </c>
      <c r="J6">
        <v>5.1583509060576098</v>
      </c>
      <c r="K6">
        <v>10.5338791700743</v>
      </c>
      <c r="L6">
        <v>5.15293144853334</v>
      </c>
      <c r="M6">
        <v>4.3761551730235899</v>
      </c>
      <c r="N6">
        <v>4.1394108579214501</v>
      </c>
      <c r="O6">
        <v>4.08350821737102</v>
      </c>
    </row>
    <row r="7" spans="1:15">
      <c r="A7" s="107">
        <v>1982</v>
      </c>
      <c r="B7" s="107">
        <v>4.4899478158876702</v>
      </c>
      <c r="C7" s="111">
        <v>4.8598838804756399</v>
      </c>
      <c r="D7">
        <v>6.1046104889146804</v>
      </c>
      <c r="E7" s="111">
        <v>5.3205545498389402</v>
      </c>
      <c r="F7">
        <v>6.3951559741741297</v>
      </c>
      <c r="G7">
        <v>7.1886780936499797</v>
      </c>
      <c r="H7">
        <v>5.4186269626012997</v>
      </c>
      <c r="I7">
        <v>7.1886780936499797</v>
      </c>
      <c r="J7">
        <v>5.0893092288527697</v>
      </c>
      <c r="K7">
        <v>7.1886780936499797</v>
      </c>
      <c r="L7">
        <v>4.8598838804756399</v>
      </c>
      <c r="M7">
        <v>4.2591023252602502</v>
      </c>
      <c r="N7">
        <v>3.9760446622633201</v>
      </c>
      <c r="O7">
        <v>3.9176028132797098</v>
      </c>
    </row>
    <row r="8" spans="1:15">
      <c r="A8" s="107">
        <v>1983</v>
      </c>
      <c r="B8" s="107">
        <v>4.0069300530751404</v>
      </c>
      <c r="C8" s="111">
        <v>4.3338726096801796</v>
      </c>
      <c r="D8">
        <v>6.0354268387552201</v>
      </c>
      <c r="E8" s="111">
        <v>4.7626904017061698</v>
      </c>
      <c r="F8">
        <v>6.3635219579648101</v>
      </c>
      <c r="G8">
        <v>9.0531675128026006</v>
      </c>
      <c r="H8">
        <v>5.1250014860112403</v>
      </c>
      <c r="I8">
        <v>9.0231183802921393</v>
      </c>
      <c r="J8">
        <v>5.0139969453026501</v>
      </c>
      <c r="K8">
        <v>9.0531675128026006</v>
      </c>
      <c r="L8">
        <v>4.3338726096801796</v>
      </c>
      <c r="M8">
        <v>4.1177394404441099</v>
      </c>
      <c r="N8">
        <v>3.8001884664858898</v>
      </c>
      <c r="O8">
        <v>3.7414898108419301</v>
      </c>
    </row>
    <row r="9" spans="1:15">
      <c r="A9" s="107">
        <v>1984</v>
      </c>
      <c r="B9" s="107">
        <v>3.6834026256558801</v>
      </c>
      <c r="C9" s="111">
        <v>4.00680666067126</v>
      </c>
      <c r="D9">
        <v>6.0026409036433597</v>
      </c>
      <c r="E9" s="111">
        <v>4.1482852663207899</v>
      </c>
      <c r="F9">
        <v>6.3817573392534603</v>
      </c>
      <c r="G9">
        <v>7.6763117438724402</v>
      </c>
      <c r="H9">
        <v>4.9146970876257399</v>
      </c>
      <c r="I9">
        <v>7.6676648266788296</v>
      </c>
      <c r="J9">
        <v>4.9544742424075698</v>
      </c>
      <c r="K9">
        <v>7.6763117438724402</v>
      </c>
      <c r="L9">
        <v>4.00680666067126</v>
      </c>
      <c r="M9">
        <v>3.99720675404838</v>
      </c>
      <c r="N9">
        <v>3.650367612858</v>
      </c>
      <c r="O9">
        <v>3.5905692865863998</v>
      </c>
    </row>
    <row r="10" spans="1:15">
      <c r="A10" s="107">
        <v>1985</v>
      </c>
      <c r="B10" s="107">
        <v>3.41545714367183</v>
      </c>
      <c r="C10" s="111">
        <v>3.71471458400605</v>
      </c>
      <c r="D10">
        <v>5.9201771371543401</v>
      </c>
      <c r="E10" s="111">
        <v>3.8839686230347801</v>
      </c>
      <c r="F10">
        <v>6.3596439514250802</v>
      </c>
      <c r="G10">
        <v>7.0904287385616502</v>
      </c>
      <c r="H10">
        <v>4.7188880691960602</v>
      </c>
      <c r="I10">
        <v>7.0831061407913296</v>
      </c>
      <c r="J10">
        <v>4.8955178420804799</v>
      </c>
      <c r="K10">
        <v>7.0904287385616502</v>
      </c>
      <c r="L10">
        <v>3.71471458400605</v>
      </c>
      <c r="M10">
        <v>3.8789124385260201</v>
      </c>
      <c r="N10">
        <v>3.5080726037411001</v>
      </c>
      <c r="O10">
        <v>3.4475937194268398</v>
      </c>
    </row>
    <row r="11" spans="1:15">
      <c r="A11" s="107">
        <v>1986</v>
      </c>
      <c r="B11" s="107">
        <v>3.2170990475683601</v>
      </c>
      <c r="C11" s="111">
        <v>3.5233210803294099</v>
      </c>
      <c r="D11">
        <v>5.9043191513333202</v>
      </c>
      <c r="E11" s="111">
        <v>3.40411161070441</v>
      </c>
      <c r="F11">
        <v>6.40521942197954</v>
      </c>
      <c r="G11">
        <v>6.9557014372359101</v>
      </c>
      <c r="H11">
        <v>4.5805937669103498</v>
      </c>
      <c r="I11">
        <v>6.9493826380607402</v>
      </c>
      <c r="J11">
        <v>4.84527484106275</v>
      </c>
      <c r="K11">
        <v>6.9557014372359101</v>
      </c>
      <c r="L11">
        <v>3.5233210803294099</v>
      </c>
      <c r="M11">
        <v>3.76832418653325</v>
      </c>
      <c r="N11">
        <v>3.3831719005874299</v>
      </c>
      <c r="O11">
        <v>3.31949345351113</v>
      </c>
    </row>
    <row r="12" spans="1:15">
      <c r="A12" s="107">
        <v>1987</v>
      </c>
      <c r="B12" s="107">
        <v>3.0556360305827099</v>
      </c>
      <c r="C12" s="111">
        <v>3.3585274441920601</v>
      </c>
      <c r="D12">
        <v>5.8649371452148902</v>
      </c>
      <c r="E12" s="111">
        <v>3.3030036877664002</v>
      </c>
      <c r="F12">
        <v>6.4230986145801499</v>
      </c>
      <c r="G12" s="111">
        <v>6.4416631819130403</v>
      </c>
      <c r="H12">
        <v>4.4590348431147202</v>
      </c>
      <c r="I12" s="111">
        <v>6.8011732492998203</v>
      </c>
      <c r="J12">
        <v>4.7959478965221702</v>
      </c>
      <c r="K12" s="111">
        <v>6.4416631819130403</v>
      </c>
      <c r="L12">
        <v>3.3585274441920601</v>
      </c>
      <c r="M12">
        <v>3.6659911055342498</v>
      </c>
      <c r="N12">
        <v>3.2727909420014001</v>
      </c>
      <c r="O12">
        <v>3.2057615809240501</v>
      </c>
    </row>
    <row r="13" spans="1:15">
      <c r="A13" s="107">
        <v>1988</v>
      </c>
      <c r="B13" s="107">
        <v>2.9081051542832501</v>
      </c>
      <c r="C13" s="111">
        <v>3.2037437631219898</v>
      </c>
      <c r="D13">
        <v>5.7624885132664199</v>
      </c>
      <c r="E13" s="111">
        <v>3.0704018623203999</v>
      </c>
      <c r="F13">
        <v>6.3808381960110996</v>
      </c>
      <c r="G13">
        <v>6.7573710632622301</v>
      </c>
      <c r="H13">
        <v>4.3378181375591502</v>
      </c>
      <c r="I13">
        <v>6.7543144858756596</v>
      </c>
      <c r="J13">
        <v>4.74260584424154</v>
      </c>
      <c r="K13">
        <v>6.7573710632622301</v>
      </c>
      <c r="L13">
        <v>3.2037437631219898</v>
      </c>
      <c r="M13">
        <v>3.5631009055080498</v>
      </c>
      <c r="N13">
        <v>3.1630763225264</v>
      </c>
      <c r="O13">
        <v>3.0969030230460501</v>
      </c>
    </row>
    <row r="14" spans="1:15">
      <c r="A14" s="107">
        <v>1989</v>
      </c>
      <c r="B14" s="107">
        <v>2.7737208109768998</v>
      </c>
      <c r="C14" s="111">
        <v>4.4423378075562203</v>
      </c>
      <c r="D14">
        <v>5.6838430723599096</v>
      </c>
      <c r="E14" s="111">
        <v>3.0293671728946099</v>
      </c>
      <c r="F14">
        <v>6.3493181483080896</v>
      </c>
      <c r="G14">
        <v>6.68769062013381</v>
      </c>
      <c r="H14">
        <v>4.2292128274404996</v>
      </c>
      <c r="I14">
        <v>6.6828841180763803</v>
      </c>
      <c r="J14">
        <v>4.6913697333743496</v>
      </c>
      <c r="K14">
        <v>6.68769062013381</v>
      </c>
      <c r="L14">
        <v>4.4423378075562203</v>
      </c>
      <c r="M14">
        <v>3.46038370686562</v>
      </c>
      <c r="N14">
        <v>3.05457423466307</v>
      </c>
      <c r="O14">
        <v>2.9898849720391301</v>
      </c>
    </row>
    <row r="15" spans="1:15">
      <c r="A15" s="107">
        <v>1990</v>
      </c>
      <c r="B15" s="107">
        <v>2.6609614248323998</v>
      </c>
      <c r="C15" s="111">
        <v>4.1647779646173797</v>
      </c>
      <c r="D15">
        <v>5.6049972328350597</v>
      </c>
      <c r="E15" s="111">
        <v>3.0214357692076801</v>
      </c>
      <c r="F15">
        <v>6.3155633443271704</v>
      </c>
      <c r="G15">
        <v>6.63962554595836</v>
      </c>
      <c r="H15">
        <v>4.13014441653681</v>
      </c>
      <c r="I15">
        <v>6.6333530079764902</v>
      </c>
      <c r="J15">
        <v>4.6415082730330299</v>
      </c>
      <c r="K15">
        <v>6.63962554595836</v>
      </c>
      <c r="L15">
        <v>4.1647779646173797</v>
      </c>
      <c r="M15">
        <v>3.3653376350726201</v>
      </c>
      <c r="N15">
        <v>2.9584189623156001</v>
      </c>
      <c r="O15">
        <v>2.8936760080384398</v>
      </c>
    </row>
    <row r="16" spans="1:15">
      <c r="A16" s="107">
        <v>1991</v>
      </c>
      <c r="B16" s="107">
        <v>2.5708867929857901</v>
      </c>
      <c r="C16" s="111">
        <v>3.9736579339289899</v>
      </c>
      <c r="D16">
        <v>5.5504262768399499</v>
      </c>
      <c r="E16" s="111">
        <v>2.9161158945064001</v>
      </c>
      <c r="F16">
        <v>6.3037029692489304</v>
      </c>
      <c r="G16">
        <v>6.5296011259110003</v>
      </c>
      <c r="H16">
        <v>4.0534974435560596</v>
      </c>
      <c r="I16">
        <v>6.5243545805395904</v>
      </c>
      <c r="J16">
        <v>4.5986761607479396</v>
      </c>
      <c r="K16">
        <v>6.5296011259110003</v>
      </c>
      <c r="L16">
        <v>3.9736579339289899</v>
      </c>
      <c r="M16">
        <v>3.2809425213339001</v>
      </c>
      <c r="N16">
        <v>2.8777802743038801</v>
      </c>
      <c r="O16">
        <v>2.81033913168163</v>
      </c>
    </row>
    <row r="17" spans="1:15">
      <c r="A17" s="107">
        <v>1992</v>
      </c>
      <c r="B17" s="107">
        <v>2.49752223487318</v>
      </c>
      <c r="C17" s="111">
        <v>3.80702636050487</v>
      </c>
      <c r="D17">
        <v>5.4775730379327401</v>
      </c>
      <c r="E17" s="111">
        <v>2.7730304640574701</v>
      </c>
      <c r="F17">
        <v>6.2740022030997897</v>
      </c>
      <c r="G17">
        <v>6.47919177957976</v>
      </c>
      <c r="H17">
        <v>3.9852862316573399</v>
      </c>
      <c r="I17">
        <v>6.47464709226574</v>
      </c>
      <c r="J17">
        <v>4.5569503750098299</v>
      </c>
      <c r="K17">
        <v>6.47919177957976</v>
      </c>
      <c r="L17">
        <v>3.80702636050487</v>
      </c>
      <c r="M17">
        <v>3.2055221290515101</v>
      </c>
      <c r="N17">
        <v>2.8081548981728699</v>
      </c>
      <c r="O17">
        <v>2.7376093234964398</v>
      </c>
    </row>
    <row r="18" spans="1:15">
      <c r="A18" s="107">
        <v>1993</v>
      </c>
      <c r="B18" s="107">
        <v>2.44493846545552</v>
      </c>
      <c r="C18" s="111">
        <v>3.6021227694936901</v>
      </c>
      <c r="D18">
        <v>5.4238116771025204</v>
      </c>
      <c r="E18" s="111">
        <v>2.6650387970127398</v>
      </c>
      <c r="F18">
        <v>6.2750513099658196</v>
      </c>
      <c r="G18">
        <v>6.3194644597539904</v>
      </c>
      <c r="H18">
        <v>3.93772790067958</v>
      </c>
      <c r="I18">
        <v>6.3147236043190196</v>
      </c>
      <c r="J18">
        <v>4.5227618181411398</v>
      </c>
      <c r="K18">
        <v>6.3194644597539904</v>
      </c>
      <c r="L18">
        <v>3.6021227694936901</v>
      </c>
      <c r="M18">
        <v>3.1442735237207402</v>
      </c>
      <c r="N18">
        <v>2.7524040066543098</v>
      </c>
      <c r="O18">
        <v>2.6780269562689898</v>
      </c>
    </row>
    <row r="19" spans="1:15">
      <c r="A19" s="107">
        <v>1994</v>
      </c>
      <c r="B19" s="107">
        <v>2.4060362894012202</v>
      </c>
      <c r="C19" s="111">
        <v>3.4548384894660802</v>
      </c>
      <c r="D19">
        <v>5.3358239614617897</v>
      </c>
      <c r="E19" s="111">
        <v>2.5682797071026502</v>
      </c>
      <c r="F19">
        <v>6.2467134208988098</v>
      </c>
      <c r="G19">
        <v>6.1886174976760797</v>
      </c>
      <c r="H19">
        <v>3.9023988370584499</v>
      </c>
      <c r="I19">
        <v>6.1889351575089098</v>
      </c>
      <c r="J19">
        <v>4.4940737627296503</v>
      </c>
      <c r="K19">
        <v>6.1886174976760797</v>
      </c>
      <c r="L19">
        <v>3.4548384894660802</v>
      </c>
      <c r="M19">
        <v>3.0948850214917498</v>
      </c>
      <c r="N19">
        <v>2.7087129923004598</v>
      </c>
      <c r="O19">
        <v>2.6297542043278099</v>
      </c>
    </row>
    <row r="20" spans="1:15">
      <c r="A20" s="107">
        <v>1995</v>
      </c>
      <c r="B20" s="107">
        <v>2.3821602052004498</v>
      </c>
      <c r="C20" s="111">
        <v>3.3699123996655</v>
      </c>
      <c r="D20">
        <v>5.2392410796991999</v>
      </c>
      <c r="E20" s="111">
        <v>2.3589903551560498</v>
      </c>
      <c r="F20">
        <v>6.2185062808063103</v>
      </c>
      <c r="G20">
        <v>5.9462320017144101</v>
      </c>
      <c r="H20">
        <v>3.8848024434083799</v>
      </c>
      <c r="I20">
        <v>5.9677122195864003</v>
      </c>
      <c r="J20">
        <v>4.4724216775691703</v>
      </c>
      <c r="K20">
        <v>5.9462320017144101</v>
      </c>
      <c r="L20">
        <v>3.3699123996655</v>
      </c>
      <c r="M20">
        <v>3.05547459290357</v>
      </c>
      <c r="N20">
        <v>2.6745849046802799</v>
      </c>
      <c r="O20">
        <v>2.5900730195882802</v>
      </c>
    </row>
    <row r="21" spans="1:15">
      <c r="A21" s="107">
        <v>1996</v>
      </c>
      <c r="B21" s="107">
        <v>2.3874350449122299</v>
      </c>
      <c r="C21" s="111">
        <v>3.2681770706294802</v>
      </c>
      <c r="D21">
        <v>5.1501629012132204</v>
      </c>
      <c r="E21" s="111">
        <v>2.9401814518861298</v>
      </c>
      <c r="F21">
        <v>6.2427719098551702</v>
      </c>
      <c r="G21">
        <v>5.7191297337057003</v>
      </c>
      <c r="H21">
        <v>3.9053539817662801</v>
      </c>
      <c r="I21">
        <v>5.7442695908632597</v>
      </c>
      <c r="J21">
        <v>4.46520967469736</v>
      </c>
      <c r="K21">
        <v>5.7191297337057003</v>
      </c>
      <c r="L21">
        <v>3.2681770706294802</v>
      </c>
      <c r="M21">
        <v>3.03395543957875</v>
      </c>
      <c r="N21">
        <v>2.6517624022234898</v>
      </c>
      <c r="O21">
        <v>2.5612020792294299</v>
      </c>
    </row>
    <row r="22" spans="1:15">
      <c r="A22" s="107">
        <v>1997</v>
      </c>
      <c r="B22" s="107">
        <v>2.38622170712951</v>
      </c>
      <c r="C22" s="111">
        <v>3.8529662703093202</v>
      </c>
      <c r="D22">
        <v>5.0708966037611196</v>
      </c>
      <c r="E22" s="111">
        <v>2.9071816974282698</v>
      </c>
      <c r="F22">
        <v>6.2505538112175998</v>
      </c>
      <c r="G22">
        <v>5.7002394855179901</v>
      </c>
      <c r="H22">
        <v>3.9184523825211</v>
      </c>
      <c r="I22">
        <v>5.7273734414556303</v>
      </c>
      <c r="J22">
        <v>4.4593071522641701</v>
      </c>
      <c r="K22">
        <v>5.7002394855179901</v>
      </c>
      <c r="L22">
        <v>3.8529662703093202</v>
      </c>
      <c r="M22">
        <v>3.0140184744485898</v>
      </c>
      <c r="N22">
        <v>2.6334016363346202</v>
      </c>
      <c r="O22">
        <v>2.5353715320140999</v>
      </c>
    </row>
    <row r="23" spans="1:15">
      <c r="A23" s="107">
        <v>1998</v>
      </c>
      <c r="B23" s="107">
        <v>2.3695413833423098</v>
      </c>
      <c r="C23" s="111">
        <v>3.6812620110095802</v>
      </c>
      <c r="D23">
        <v>4.9887469956179098</v>
      </c>
      <c r="E23" s="111">
        <v>2.9203110480227701</v>
      </c>
      <c r="F23">
        <v>6.2069287764010799</v>
      </c>
      <c r="G23">
        <v>5.7256881860090401</v>
      </c>
      <c r="H23">
        <v>3.91074219762683</v>
      </c>
      <c r="I23">
        <v>5.7503578189185403</v>
      </c>
      <c r="J23">
        <v>4.4476442229383002</v>
      </c>
      <c r="K23">
        <v>5.7256881860090401</v>
      </c>
      <c r="L23">
        <v>3.6812620110095802</v>
      </c>
      <c r="M23">
        <v>2.9883637701108601</v>
      </c>
      <c r="N23">
        <v>2.6143522322537001</v>
      </c>
      <c r="O23">
        <v>2.5083062680572699</v>
      </c>
    </row>
    <row r="24" spans="1:15">
      <c r="A24" s="107">
        <v>1999</v>
      </c>
      <c r="B24" s="107">
        <v>2.3593832552436802</v>
      </c>
      <c r="C24" s="111">
        <v>3.3476113332686399</v>
      </c>
      <c r="D24">
        <v>4.9177870784209698</v>
      </c>
      <c r="E24" s="111">
        <v>2.8977738544286198</v>
      </c>
      <c r="F24">
        <v>6.1700904839263302</v>
      </c>
      <c r="G24" s="111">
        <v>5.4750385872378802</v>
      </c>
      <c r="H24">
        <v>3.9106191742906198</v>
      </c>
      <c r="I24">
        <v>5.7984525397826996</v>
      </c>
      <c r="J24">
        <v>4.4406541052653097</v>
      </c>
      <c r="K24" s="111">
        <v>5.4750385872378802</v>
      </c>
      <c r="L24">
        <v>3.3476113332686399</v>
      </c>
      <c r="M24">
        <v>2.9692722629811801</v>
      </c>
      <c r="N24">
        <v>2.6019721149584698</v>
      </c>
      <c r="O24">
        <v>2.4868576635839101</v>
      </c>
    </row>
    <row r="25" spans="1:15">
      <c r="A25" s="107">
        <v>2000</v>
      </c>
      <c r="B25" s="107">
        <v>2.3488462726749599</v>
      </c>
      <c r="C25" s="111">
        <v>3.1850656613581099</v>
      </c>
      <c r="D25">
        <v>4.85184356055177</v>
      </c>
      <c r="E25" s="111">
        <v>3.18649354147079</v>
      </c>
      <c r="F25">
        <v>6.1352111561848304</v>
      </c>
      <c r="G25">
        <v>5.5587974972081096</v>
      </c>
      <c r="H25">
        <v>3.91167968903313</v>
      </c>
      <c r="I25">
        <v>5.5800086520561303</v>
      </c>
      <c r="J25">
        <v>4.4370846774555899</v>
      </c>
      <c r="K25">
        <v>5.5587974972081096</v>
      </c>
      <c r="L25">
        <v>3.1850656613581099</v>
      </c>
      <c r="M25">
        <v>2.9529227062852601</v>
      </c>
      <c r="N25">
        <v>2.59587727695722</v>
      </c>
      <c r="O25">
        <v>2.46776577611729</v>
      </c>
    </row>
    <row r="26" spans="1:15">
      <c r="A26" s="107">
        <v>2001</v>
      </c>
      <c r="B26" s="107">
        <v>2.3428837676104002</v>
      </c>
      <c r="C26" s="111">
        <v>3.0411941281159098</v>
      </c>
      <c r="D26">
        <v>4.7891586387534701</v>
      </c>
      <c r="E26" s="111">
        <v>3.1720446651354699</v>
      </c>
      <c r="F26">
        <v>6.1017449950665696</v>
      </c>
      <c r="G26">
        <v>5.6425309600476101</v>
      </c>
      <c r="H26">
        <v>3.9169763977279501</v>
      </c>
      <c r="I26">
        <v>5.6652321427471701</v>
      </c>
      <c r="J26">
        <v>4.4357755372516898</v>
      </c>
      <c r="K26">
        <v>5.6425309600476101</v>
      </c>
      <c r="L26">
        <v>3.0411941281159098</v>
      </c>
      <c r="M26">
        <v>2.9416585912610902</v>
      </c>
      <c r="N26">
        <v>2.59219824379222</v>
      </c>
      <c r="O26">
        <v>2.4520593488093398</v>
      </c>
    </row>
    <row r="27" spans="1:15">
      <c r="A27" s="107">
        <v>2002</v>
      </c>
      <c r="B27" s="107">
        <v>2.3394143911694698</v>
      </c>
      <c r="C27" s="111">
        <v>2.95290384511231</v>
      </c>
      <c r="D27">
        <v>4.7317530053071897</v>
      </c>
      <c r="E27" s="111">
        <v>3.06249112935157</v>
      </c>
      <c r="F27">
        <v>6.0711308342148502</v>
      </c>
      <c r="G27">
        <v>5.7158401232180198</v>
      </c>
      <c r="H27">
        <v>3.9247137555456399</v>
      </c>
      <c r="I27">
        <v>5.7411074122964099</v>
      </c>
      <c r="J27">
        <v>4.4371202437328101</v>
      </c>
      <c r="K27">
        <v>5.7158401232180198</v>
      </c>
      <c r="L27">
        <v>2.95290384511231</v>
      </c>
      <c r="M27">
        <v>2.9343432915427301</v>
      </c>
      <c r="N27">
        <v>2.5906806912931</v>
      </c>
      <c r="O27">
        <v>2.4394952305764899</v>
      </c>
    </row>
    <row r="28" spans="1:15">
      <c r="A28" s="107">
        <v>2003</v>
      </c>
      <c r="B28" s="107">
        <v>2.3388834781835999</v>
      </c>
      <c r="C28" s="111">
        <v>2.8805208569245702</v>
      </c>
      <c r="D28">
        <v>4.6845395413089497</v>
      </c>
      <c r="E28" s="111">
        <v>2.9000933250902698</v>
      </c>
      <c r="F28">
        <v>6.0488293793803498</v>
      </c>
      <c r="G28">
        <v>5.49426662826927</v>
      </c>
      <c r="H28">
        <v>3.9356343546776902</v>
      </c>
      <c r="I28">
        <v>5.5089208224310404</v>
      </c>
      <c r="J28">
        <v>4.4409097303234901</v>
      </c>
      <c r="K28">
        <v>5.49426662826927</v>
      </c>
      <c r="L28">
        <v>2.8805208569245702</v>
      </c>
      <c r="M28">
        <v>2.93012078682378</v>
      </c>
      <c r="N28">
        <v>2.59120726757937</v>
      </c>
      <c r="O28">
        <v>2.4297492990461098</v>
      </c>
    </row>
    <row r="29" spans="1:15">
      <c r="A29" s="107">
        <v>2004</v>
      </c>
      <c r="B29" s="107">
        <v>2.33952932861953</v>
      </c>
      <c r="C29" s="111">
        <v>2.7954623445017801</v>
      </c>
      <c r="D29">
        <v>4.6445358140313902</v>
      </c>
      <c r="E29" s="111">
        <v>2.7303807142062202</v>
      </c>
      <c r="F29">
        <v>6.0358562014161103</v>
      </c>
      <c r="G29">
        <v>5.5515218015239496</v>
      </c>
      <c r="H29">
        <v>3.9473327489005299</v>
      </c>
      <c r="I29">
        <v>5.5664128465175002</v>
      </c>
      <c r="J29">
        <v>4.4473252581350202</v>
      </c>
      <c r="K29">
        <v>5.5515218015239496</v>
      </c>
      <c r="L29">
        <v>2.7954623445017801</v>
      </c>
      <c r="M29">
        <v>2.9296089816675299</v>
      </c>
      <c r="N29">
        <v>2.5947566694072499</v>
      </c>
      <c r="O29">
        <v>2.42322677301016</v>
      </c>
    </row>
    <row r="30" spans="1:15">
      <c r="A30" s="107">
        <v>2005</v>
      </c>
      <c r="B30" s="107">
        <v>2.3428410379411901</v>
      </c>
      <c r="C30" s="111">
        <v>2.7045872799893198</v>
      </c>
      <c r="D30">
        <v>4.6183990580622103</v>
      </c>
      <c r="E30" s="111">
        <v>2.7991704866407501</v>
      </c>
      <c r="F30">
        <v>6.0394620544030797</v>
      </c>
      <c r="G30">
        <v>5.55292437410791</v>
      </c>
      <c r="H30">
        <v>3.9623690091564501</v>
      </c>
      <c r="I30">
        <v>5.57001070972857</v>
      </c>
      <c r="J30">
        <v>4.4560414139092499</v>
      </c>
      <c r="K30">
        <v>5.55292437410791</v>
      </c>
      <c r="L30">
        <v>2.7045872799893198</v>
      </c>
      <c r="M30">
        <v>2.93223734421395</v>
      </c>
      <c r="N30">
        <v>2.59907757002133</v>
      </c>
      <c r="O30">
        <v>2.4198174392107799</v>
      </c>
    </row>
    <row r="31" spans="1:15">
      <c r="A31" s="107">
        <v>2006</v>
      </c>
      <c r="B31" s="107">
        <v>2.36172880305211</v>
      </c>
      <c r="C31" s="111">
        <v>2.6600252817529002</v>
      </c>
      <c r="D31">
        <v>4.6654578462562304</v>
      </c>
      <c r="E31" s="111">
        <v>2.79551292228102</v>
      </c>
      <c r="F31">
        <v>6.1553824148710596</v>
      </c>
      <c r="G31">
        <v>5.7093248979325697</v>
      </c>
      <c r="H31">
        <v>4.0016018218562897</v>
      </c>
      <c r="I31">
        <v>5.7359206060001702</v>
      </c>
      <c r="J31">
        <v>4.4743707511865098</v>
      </c>
      <c r="K31">
        <v>5.7093248979325697</v>
      </c>
      <c r="L31">
        <v>2.6600252817529002</v>
      </c>
      <c r="M31">
        <v>2.9445461828442698</v>
      </c>
      <c r="N31">
        <v>2.6066132998812002</v>
      </c>
      <c r="O31">
        <v>2.4198168104515299</v>
      </c>
    </row>
    <row r="32" spans="1:15">
      <c r="A32" s="107">
        <v>2007</v>
      </c>
      <c r="B32" s="107">
        <v>2.37407046977988</v>
      </c>
      <c r="C32" s="111">
        <v>2.6304664827534898</v>
      </c>
      <c r="D32">
        <v>4.64922338501587</v>
      </c>
      <c r="E32" s="111">
        <v>2.7732625103621502</v>
      </c>
      <c r="F32">
        <v>6.1791498160832496</v>
      </c>
      <c r="G32">
        <v>5.6067420712937004</v>
      </c>
      <c r="H32">
        <v>4.0284950646352398</v>
      </c>
      <c r="I32">
        <v>5.6384701932482004</v>
      </c>
      <c r="J32">
        <v>4.48636831214686</v>
      </c>
      <c r="K32">
        <v>5.6067420712937004</v>
      </c>
      <c r="L32">
        <v>2.6304664827534898</v>
      </c>
      <c r="M32">
        <v>2.9532041499095398</v>
      </c>
      <c r="N32">
        <v>2.61268598853971</v>
      </c>
      <c r="O32">
        <v>2.4193508208305801</v>
      </c>
    </row>
    <row r="33" spans="1:15">
      <c r="A33" s="107">
        <v>2008</v>
      </c>
      <c r="B33" s="107">
        <v>2.4056450396242401</v>
      </c>
      <c r="C33" s="111">
        <v>2.6150450058863699</v>
      </c>
      <c r="D33">
        <v>4.7773601653868498</v>
      </c>
      <c r="E33" s="111">
        <v>2.75379949223947</v>
      </c>
      <c r="F33">
        <v>6.3648570935866804</v>
      </c>
      <c r="G33">
        <v>5.2457152611604601</v>
      </c>
      <c r="H33">
        <v>4.08715385706149</v>
      </c>
      <c r="I33">
        <v>5.2728102304506699</v>
      </c>
      <c r="J33">
        <v>4.5131584842301402</v>
      </c>
      <c r="K33">
        <v>5.2457152611604601</v>
      </c>
      <c r="L33">
        <v>2.6150450058863699</v>
      </c>
      <c r="M33">
        <v>2.9740013247779702</v>
      </c>
      <c r="N33">
        <v>2.6227743806203101</v>
      </c>
      <c r="O33">
        <v>2.4233392225888801</v>
      </c>
    </row>
    <row r="34" spans="1:15">
      <c r="A34" s="153">
        <v>2009</v>
      </c>
      <c r="B34" s="153">
        <v>2.45471515765517</v>
      </c>
      <c r="C34" s="111">
        <v>2.6016895641262199</v>
      </c>
      <c r="D34">
        <v>4.9135752761027502</v>
      </c>
      <c r="E34" s="111">
        <v>2.6250082250859501</v>
      </c>
      <c r="F34">
        <v>6.6525165010400196</v>
      </c>
      <c r="G34">
        <v>2.8037927787899699</v>
      </c>
      <c r="H34">
        <v>4.1817711870209102</v>
      </c>
      <c r="I34">
        <v>2.8226049107650399</v>
      </c>
      <c r="J34">
        <v>4.5523023432281402</v>
      </c>
      <c r="K34">
        <v>2.8037927787899699</v>
      </c>
      <c r="L34">
        <v>2.6016895641262199</v>
      </c>
      <c r="M34">
        <v>3.0043208997300801</v>
      </c>
      <c r="N34">
        <v>2.63244534621322</v>
      </c>
      <c r="O34">
        <v>2.4295204436406199</v>
      </c>
    </row>
    <row r="35" spans="1:15">
      <c r="A35" s="107">
        <v>2010</v>
      </c>
      <c r="B35" s="107">
        <v>2.5121388091370802</v>
      </c>
      <c r="C35" s="111">
        <v>2.5874689667220601</v>
      </c>
      <c r="D35">
        <v>5.0937274838756297</v>
      </c>
      <c r="E35" s="111">
        <v>2.5839257593335998</v>
      </c>
      <c r="F35">
        <v>6.9975752720703799</v>
      </c>
      <c r="G35">
        <v>2.6819420682691999</v>
      </c>
      <c r="H35">
        <v>4.3019885521418999</v>
      </c>
      <c r="I35">
        <v>2.7361663008587702</v>
      </c>
      <c r="J35">
        <v>4.6000187011520204</v>
      </c>
      <c r="K35">
        <v>2.6819420682691999</v>
      </c>
      <c r="L35">
        <v>2.5874689667220601</v>
      </c>
      <c r="M35">
        <v>3.03998488819528</v>
      </c>
      <c r="N35">
        <v>2.63883406566364</v>
      </c>
      <c r="O35">
        <v>2.43348722820937</v>
      </c>
    </row>
    <row r="36" spans="1:15">
      <c r="A36" s="107">
        <v>2011</v>
      </c>
      <c r="B36" s="107">
        <v>2.6089990164252201</v>
      </c>
      <c r="C36" s="111">
        <v>2.5940427476431198</v>
      </c>
      <c r="D36">
        <v>5.4665072394641099</v>
      </c>
      <c r="E36" s="111">
        <v>2.6431893560659199</v>
      </c>
      <c r="F36">
        <v>7.5546470969325901</v>
      </c>
      <c r="G36">
        <v>2.6157449468512901</v>
      </c>
      <c r="H36">
        <v>4.5103462957511304</v>
      </c>
      <c r="I36">
        <v>2.7428615375738001</v>
      </c>
      <c r="J36">
        <v>4.67888291432096</v>
      </c>
      <c r="K36">
        <v>2.6157449468512901</v>
      </c>
      <c r="L36">
        <v>2.5940427476431198</v>
      </c>
      <c r="M36">
        <v>3.09841354497043</v>
      </c>
      <c r="N36">
        <v>2.6403918820140202</v>
      </c>
      <c r="O36">
        <v>2.43525284815381</v>
      </c>
    </row>
    <row r="37" spans="1:15">
      <c r="A37" s="107">
        <v>2012</v>
      </c>
      <c r="B37" s="107">
        <v>2.65688401171121</v>
      </c>
      <c r="C37" s="111">
        <v>2.6015090862642301</v>
      </c>
      <c r="D37">
        <v>5.5732500702245904</v>
      </c>
      <c r="E37" s="111">
        <v>2.6719524890013702</v>
      </c>
      <c r="F37">
        <v>7.7180735303855297</v>
      </c>
      <c r="G37">
        <v>2.6459004939262298</v>
      </c>
      <c r="H37">
        <v>4.6170212710177996</v>
      </c>
      <c r="I37">
        <v>2.7375433954487001</v>
      </c>
      <c r="J37">
        <v>4.71897496414421</v>
      </c>
      <c r="K37">
        <v>2.6459004939262298</v>
      </c>
      <c r="L37">
        <v>2.6015090862642301</v>
      </c>
      <c r="M37">
        <v>3.1302696907034</v>
      </c>
      <c r="N37">
        <v>2.6454082520411699</v>
      </c>
      <c r="O37">
        <v>2.4390164740006202</v>
      </c>
    </row>
    <row r="38" spans="1:15">
      <c r="A38" s="107">
        <v>2013</v>
      </c>
      <c r="B38" s="107">
        <v>2.6885683497000601</v>
      </c>
      <c r="C38" s="111">
        <v>2.60877267748833</v>
      </c>
      <c r="D38">
        <v>5.6111447893312603</v>
      </c>
      <c r="E38" s="111">
        <v>2.6987264325312399</v>
      </c>
      <c r="F38">
        <v>7.8121606847447298</v>
      </c>
      <c r="G38">
        <v>2.6434059022301502</v>
      </c>
      <c r="H38">
        <v>4.6914013965106696</v>
      </c>
      <c r="I38">
        <v>2.7137598256845501</v>
      </c>
      <c r="J38">
        <v>4.7466771484324797</v>
      </c>
      <c r="K38">
        <v>2.6434059022301502</v>
      </c>
      <c r="L38">
        <v>2.60877267748833</v>
      </c>
      <c r="M38">
        <v>3.15322727456092</v>
      </c>
      <c r="N38">
        <v>2.65019727794426</v>
      </c>
      <c r="O38">
        <v>2.4425572238991</v>
      </c>
    </row>
    <row r="39" spans="1:15">
      <c r="A39" s="107">
        <v>2014</v>
      </c>
      <c r="B39" s="107">
        <v>2.7095278083591099</v>
      </c>
      <c r="C39" s="111">
        <v>2.6192247826555901</v>
      </c>
      <c r="D39">
        <v>5.5951084483914801</v>
      </c>
      <c r="E39" s="111">
        <v>2.7383321597596999</v>
      </c>
      <c r="F39">
        <v>7.8491729610279197</v>
      </c>
      <c r="G39">
        <v>2.66842566384291</v>
      </c>
      <c r="H39">
        <v>4.7459895430941996</v>
      </c>
      <c r="I39">
        <v>2.7011029776194202</v>
      </c>
      <c r="J39">
        <v>4.7657735077141101</v>
      </c>
      <c r="K39" s="152">
        <v>2.66842566384291</v>
      </c>
      <c r="L39">
        <v>2.6192247826555901</v>
      </c>
      <c r="M39">
        <v>3.1699421348255501</v>
      </c>
      <c r="N39">
        <v>2.6541194087168898</v>
      </c>
      <c r="O39">
        <v>2.4460007356578002</v>
      </c>
    </row>
    <row r="40" spans="1:15">
      <c r="A40" s="107">
        <v>2015</v>
      </c>
      <c r="B40" s="107">
        <v>2.7284149522863199</v>
      </c>
      <c r="C40" s="111">
        <v>2.6259382686448598</v>
      </c>
      <c r="D40">
        <v>5.5689668771756002</v>
      </c>
      <c r="E40" s="111">
        <v>2.6952606751286501</v>
      </c>
      <c r="F40">
        <v>7.8838484066699497</v>
      </c>
      <c r="G40">
        <v>2.6770456683566901</v>
      </c>
      <c r="H40">
        <v>4.7961943979364401</v>
      </c>
      <c r="I40">
        <v>2.6964762593991298</v>
      </c>
      <c r="J40">
        <v>4.78296327997524</v>
      </c>
      <c r="K40">
        <v>2.6770456683566901</v>
      </c>
      <c r="L40">
        <v>2.6259382686448598</v>
      </c>
      <c r="M40">
        <v>3.1854200677711302</v>
      </c>
      <c r="N40">
        <v>2.6576730507837101</v>
      </c>
      <c r="O40">
        <v>2.4491182296337199</v>
      </c>
    </row>
    <row r="41" spans="1:15">
      <c r="A41" s="107">
        <v>2016</v>
      </c>
      <c r="B41" s="107">
        <v>2.7578506604644502</v>
      </c>
      <c r="C41" s="111">
        <v>2.6322560732873401</v>
      </c>
      <c r="D41">
        <v>5.5704134181871199</v>
      </c>
      <c r="E41" s="111">
        <v>2.6782256634899202</v>
      </c>
      <c r="F41">
        <v>8.02065197866375</v>
      </c>
      <c r="G41">
        <v>2.6577851208587999</v>
      </c>
      <c r="H41">
        <v>4.8702141812755801</v>
      </c>
      <c r="I41">
        <v>2.6744749854127399</v>
      </c>
      <c r="J41">
        <v>4.8094805286360804</v>
      </c>
      <c r="K41">
        <v>2.6577851208587999</v>
      </c>
      <c r="L41">
        <v>2.6322560732873401</v>
      </c>
      <c r="M41">
        <v>3.2070182559301301</v>
      </c>
      <c r="N41">
        <v>2.6609598236063601</v>
      </c>
      <c r="O41">
        <v>2.4522229128302602</v>
      </c>
    </row>
    <row r="42" spans="1:15">
      <c r="A42" s="107">
        <v>2017</v>
      </c>
      <c r="B42" s="107">
        <v>2.7832391348195098</v>
      </c>
      <c r="C42" s="111">
        <v>2.6373319411821901</v>
      </c>
      <c r="D42">
        <v>5.56604019312788</v>
      </c>
      <c r="E42" s="111">
        <v>2.7874046539075201</v>
      </c>
      <c r="F42">
        <v>8.1191000651255898</v>
      </c>
      <c r="G42">
        <v>2.60881004494497</v>
      </c>
      <c r="H42">
        <v>4.9372788629442601</v>
      </c>
      <c r="I42">
        <v>2.6598855716038798</v>
      </c>
      <c r="J42">
        <v>4.8315227290801097</v>
      </c>
      <c r="K42">
        <v>2.60881004494497</v>
      </c>
      <c r="L42">
        <v>2.6373319411821901</v>
      </c>
      <c r="M42">
        <v>3.2262744087041799</v>
      </c>
      <c r="N42">
        <v>2.6639418435290199</v>
      </c>
      <c r="O42">
        <v>2.4547926915235601</v>
      </c>
    </row>
    <row r="43" spans="1:15">
      <c r="A43" s="107">
        <v>2018</v>
      </c>
      <c r="B43" s="107">
        <v>2.8089985380870699</v>
      </c>
      <c r="C43" s="111">
        <v>2.64529995248864</v>
      </c>
      <c r="D43">
        <v>5.5810637124482403</v>
      </c>
      <c r="E43" s="111">
        <v>2.8308451235429</v>
      </c>
      <c r="F43">
        <v>8.2348189925117996</v>
      </c>
      <c r="G43">
        <v>2.6010197382865199</v>
      </c>
      <c r="H43">
        <v>5.0087618525350504</v>
      </c>
      <c r="I43">
        <v>2.6591492225029798</v>
      </c>
      <c r="J43">
        <v>4.8532180821182402</v>
      </c>
      <c r="K43">
        <v>2.6010197382865199</v>
      </c>
      <c r="L43">
        <v>2.64529995248864</v>
      </c>
      <c r="M43">
        <v>3.2456276238637001</v>
      </c>
      <c r="N43">
        <v>2.66700859779414</v>
      </c>
      <c r="O43">
        <v>2.4568568454898201</v>
      </c>
    </row>
    <row r="44" spans="1:15">
      <c r="A44" s="107">
        <v>2019</v>
      </c>
      <c r="B44" s="107">
        <v>2.8369578437692602</v>
      </c>
      <c r="C44" s="111">
        <v>2.64708433694019</v>
      </c>
      <c r="D44">
        <v>5.6066722136045204</v>
      </c>
      <c r="E44" s="111">
        <v>2.8659251804942398</v>
      </c>
      <c r="F44">
        <v>8.3474092331530301</v>
      </c>
      <c r="G44">
        <v>2.6195097623675601</v>
      </c>
      <c r="H44">
        <v>5.0848465552159698</v>
      </c>
      <c r="I44">
        <v>2.67900586617806</v>
      </c>
      <c r="J44">
        <v>4.8760076657346003</v>
      </c>
      <c r="K44">
        <v>2.6195097623675601</v>
      </c>
      <c r="L44">
        <v>2.64708433694019</v>
      </c>
      <c r="M44">
        <v>3.26603174174226</v>
      </c>
      <c r="N44">
        <v>2.6696507031521399</v>
      </c>
      <c r="O44">
        <v>2.4583334532553098</v>
      </c>
    </row>
    <row r="45" spans="1:15">
      <c r="A45" s="107">
        <v>2020</v>
      </c>
      <c r="B45" s="107">
        <v>2.8699185805537799</v>
      </c>
      <c r="C45" s="111">
        <v>2.6507271910968</v>
      </c>
      <c r="D45">
        <v>5.6354989953292698</v>
      </c>
      <c r="E45" s="111">
        <v>2.8600805107053202</v>
      </c>
      <c r="F45">
        <v>8.5192726015322595</v>
      </c>
      <c r="G45">
        <v>2.5939337391216002</v>
      </c>
      <c r="H45">
        <v>5.1739335534894799</v>
      </c>
      <c r="I45">
        <v>2.7082677742732399</v>
      </c>
      <c r="J45">
        <v>4.9031920636392599</v>
      </c>
      <c r="K45">
        <v>2.5939337391216002</v>
      </c>
      <c r="L45">
        <v>2.6507271910968</v>
      </c>
      <c r="M45">
        <v>3.28903840602498</v>
      </c>
      <c r="N45">
        <v>2.6729873503780701</v>
      </c>
      <c r="O45">
        <v>2.4600110689098802</v>
      </c>
    </row>
    <row r="46" spans="1:15">
      <c r="A46" s="107">
        <v>2021</v>
      </c>
      <c r="B46" s="107">
        <v>2.89540085880631</v>
      </c>
      <c r="C46" s="111">
        <v>2.6496332839038099</v>
      </c>
      <c r="D46">
        <v>5.6578586316956203</v>
      </c>
      <c r="E46" s="111">
        <v>2.8338259402135901</v>
      </c>
      <c r="F46">
        <v>8.6547614186223694</v>
      </c>
      <c r="G46">
        <v>2.5786775084042999</v>
      </c>
      <c r="H46">
        <v>5.2468803585197996</v>
      </c>
      <c r="I46">
        <v>2.6936336426271401</v>
      </c>
      <c r="J46">
        <v>4.9245907462418499</v>
      </c>
      <c r="K46">
        <v>2.5786775084042999</v>
      </c>
      <c r="L46">
        <v>2.6496332839038099</v>
      </c>
      <c r="M46">
        <v>3.3078696473620699</v>
      </c>
      <c r="N46">
        <v>2.6783362455229498</v>
      </c>
      <c r="O46">
        <v>2.4626289823068701</v>
      </c>
    </row>
    <row r="47" spans="1:15">
      <c r="A47" s="107">
        <v>2022</v>
      </c>
      <c r="B47" s="107">
        <v>2.91450487976017</v>
      </c>
      <c r="C47" s="111">
        <v>2.6423975972479798</v>
      </c>
      <c r="D47">
        <v>5.6664858034249699</v>
      </c>
      <c r="E47" s="111">
        <v>2.8254247797479199</v>
      </c>
      <c r="F47">
        <v>8.7418918868681104</v>
      </c>
      <c r="G47">
        <v>2.5681968926635501</v>
      </c>
      <c r="H47">
        <v>5.3024795822939996</v>
      </c>
      <c r="I47">
        <v>2.6339146068694599</v>
      </c>
      <c r="J47">
        <v>4.9395218444361797</v>
      </c>
      <c r="K47">
        <v>2.5681968926635501</v>
      </c>
      <c r="L47">
        <v>2.6423975972479798</v>
      </c>
      <c r="M47">
        <v>3.3223288205866499</v>
      </c>
      <c r="N47">
        <v>2.6894331976374999</v>
      </c>
      <c r="O47">
        <v>2.4655629698215402</v>
      </c>
    </row>
    <row r="48" spans="1:15">
      <c r="A48" s="107">
        <v>2023</v>
      </c>
      <c r="B48" s="158">
        <v>2.9237374066262798</v>
      </c>
      <c r="C48" s="111">
        <v>2.6413358635019701</v>
      </c>
      <c r="D48">
        <v>5.6674893120724601</v>
      </c>
      <c r="E48" s="111">
        <v>2.8144630875261498</v>
      </c>
      <c r="F48">
        <v>8.7743080226247407</v>
      </c>
      <c r="G48">
        <v>2.5650803349845601</v>
      </c>
      <c r="H48">
        <v>5.3276916929898501</v>
      </c>
      <c r="I48">
        <v>2.6316304896782601</v>
      </c>
      <c r="J48">
        <v>4.9456842472089804</v>
      </c>
      <c r="K48">
        <v>2.5650803349845601</v>
      </c>
      <c r="L48">
        <v>2.6413358635019701</v>
      </c>
      <c r="M48">
        <v>3.3288306831302101</v>
      </c>
      <c r="N48">
        <v>2.69888131773186</v>
      </c>
      <c r="O48">
        <v>2.4661852303948999</v>
      </c>
    </row>
    <row r="53" spans="1:15">
      <c r="B53" t="s">
        <v>1001</v>
      </c>
      <c r="C53" t="s">
        <v>1027</v>
      </c>
      <c r="D53" t="s">
        <v>1010</v>
      </c>
      <c r="E53" t="s">
        <v>1028</v>
      </c>
      <c r="F53" t="s">
        <v>1016</v>
      </c>
      <c r="G53" t="s">
        <v>1031</v>
      </c>
      <c r="H53" t="s">
        <v>1022</v>
      </c>
      <c r="I53" t="s">
        <v>1034</v>
      </c>
      <c r="J53" t="s">
        <v>757</v>
      </c>
      <c r="K53" t="s">
        <v>756</v>
      </c>
      <c r="L53" t="s">
        <v>993</v>
      </c>
      <c r="M53" t="s">
        <v>831</v>
      </c>
      <c r="N53" t="s">
        <v>985</v>
      </c>
      <c r="O53" t="s">
        <v>989</v>
      </c>
    </row>
    <row r="54" spans="1:15">
      <c r="A54" s="107">
        <v>2006</v>
      </c>
      <c r="B54" s="107">
        <v>2.36172880305211</v>
      </c>
      <c r="C54">
        <v>2.6600252817529002</v>
      </c>
      <c r="D54">
        <v>4.6654578462562304</v>
      </c>
      <c r="E54">
        <v>2.79551292228102</v>
      </c>
      <c r="F54">
        <v>6.1553824148710596</v>
      </c>
      <c r="G54">
        <v>5.7093248979325697</v>
      </c>
      <c r="H54">
        <v>4.0016018218562897</v>
      </c>
      <c r="I54">
        <v>5.7359206060001702</v>
      </c>
      <c r="J54">
        <v>4.4743707511865098</v>
      </c>
      <c r="K54">
        <v>5.7093248979325697</v>
      </c>
      <c r="L54">
        <v>2.6600252817529002</v>
      </c>
      <c r="M54">
        <v>2.9445461828442698</v>
      </c>
      <c r="N54">
        <v>2.6066132998812002</v>
      </c>
      <c r="O54">
        <v>2.4198168104515299</v>
      </c>
    </row>
    <row r="55" spans="1:15">
      <c r="A55" s="107">
        <v>2007</v>
      </c>
      <c r="B55" s="107">
        <v>2.37407046977988</v>
      </c>
      <c r="C55">
        <v>2.6304664827534898</v>
      </c>
      <c r="D55">
        <v>4.64922338501587</v>
      </c>
      <c r="E55">
        <v>2.7732625103621502</v>
      </c>
      <c r="F55">
        <v>6.1791498160832496</v>
      </c>
      <c r="G55">
        <v>5.6067420712937004</v>
      </c>
      <c r="H55">
        <v>4.0284950646352398</v>
      </c>
      <c r="I55">
        <v>5.6384701932482004</v>
      </c>
      <c r="J55">
        <v>4.48636831214686</v>
      </c>
      <c r="K55">
        <v>5.6067420712937004</v>
      </c>
      <c r="L55">
        <v>2.6304664827534898</v>
      </c>
      <c r="M55">
        <v>2.9532041499095398</v>
      </c>
      <c r="N55">
        <v>2.61268598853971</v>
      </c>
      <c r="O55">
        <v>2.4193508208305801</v>
      </c>
    </row>
    <row r="56" spans="1:15">
      <c r="A56" s="107">
        <v>2008</v>
      </c>
      <c r="B56" s="107">
        <v>2.4056450396242401</v>
      </c>
      <c r="C56">
        <v>2.6150450058863699</v>
      </c>
      <c r="D56">
        <v>4.7773601653868498</v>
      </c>
      <c r="E56">
        <v>2.75379949223947</v>
      </c>
      <c r="F56">
        <v>6.3648570935866804</v>
      </c>
      <c r="G56">
        <v>5.2457152611604601</v>
      </c>
      <c r="H56">
        <v>4.08715385706149</v>
      </c>
      <c r="I56">
        <v>5.2728102304506699</v>
      </c>
      <c r="J56">
        <v>4.5131584842301402</v>
      </c>
      <c r="K56">
        <v>5.2457152611604601</v>
      </c>
      <c r="L56">
        <v>2.6150450058863699</v>
      </c>
      <c r="M56">
        <v>2.9740013247779702</v>
      </c>
      <c r="N56">
        <v>2.6227743806203101</v>
      </c>
      <c r="O56">
        <v>2.4233392225888801</v>
      </c>
    </row>
    <row r="57" spans="1:15">
      <c r="A57" s="153">
        <v>2009</v>
      </c>
      <c r="B57" s="153">
        <v>2.45471515765517</v>
      </c>
      <c r="C57">
        <v>2.6016895641262199</v>
      </c>
      <c r="D57">
        <v>4.9135752761027502</v>
      </c>
      <c r="E57">
        <v>2.6250082250859501</v>
      </c>
      <c r="F57">
        <v>6.6525165010400196</v>
      </c>
      <c r="G57">
        <v>2.8037927787899699</v>
      </c>
      <c r="H57">
        <v>4.1817711870209102</v>
      </c>
      <c r="I57">
        <v>2.8226049107650399</v>
      </c>
      <c r="J57">
        <v>4.5523023432281402</v>
      </c>
      <c r="K57">
        <v>2.8037927787899699</v>
      </c>
      <c r="L57">
        <v>2.6016895641262199</v>
      </c>
      <c r="M57">
        <v>3.0043208997300801</v>
      </c>
      <c r="N57">
        <v>2.63244534621322</v>
      </c>
      <c r="O57">
        <v>2.4295204436406199</v>
      </c>
    </row>
    <row r="58" spans="1:15">
      <c r="A58" s="107">
        <v>2010</v>
      </c>
      <c r="B58" s="107">
        <v>2.5121388091370802</v>
      </c>
      <c r="C58">
        <v>2.5874689667220601</v>
      </c>
      <c r="D58">
        <v>5.0937274838756297</v>
      </c>
      <c r="E58">
        <v>2.5839257593335998</v>
      </c>
      <c r="F58">
        <v>6.9975752720703799</v>
      </c>
      <c r="G58">
        <v>2.6819420682691999</v>
      </c>
      <c r="H58">
        <v>4.3019885521418999</v>
      </c>
      <c r="I58">
        <v>2.7361663008587702</v>
      </c>
      <c r="J58">
        <v>4.6000187011520204</v>
      </c>
      <c r="K58">
        <v>2.6819420682691999</v>
      </c>
      <c r="L58">
        <v>2.5874689667220601</v>
      </c>
      <c r="M58">
        <v>3.03998488819528</v>
      </c>
      <c r="N58">
        <v>2.63883406566364</v>
      </c>
      <c r="O58">
        <v>2.43348722820937</v>
      </c>
    </row>
    <row r="59" spans="1:15">
      <c r="A59" s="107">
        <v>2011</v>
      </c>
      <c r="B59" s="107">
        <v>2.6089990164252201</v>
      </c>
      <c r="C59">
        <v>2.5940427476431198</v>
      </c>
      <c r="D59">
        <v>5.4665072394641099</v>
      </c>
      <c r="E59">
        <v>2.6431893560659199</v>
      </c>
      <c r="F59">
        <v>7.5546470969325901</v>
      </c>
      <c r="G59">
        <v>2.6157449468512901</v>
      </c>
      <c r="H59">
        <v>4.5103462957511304</v>
      </c>
      <c r="I59">
        <v>2.7428615375738001</v>
      </c>
      <c r="J59">
        <v>4.67888291432096</v>
      </c>
      <c r="K59">
        <v>2.6157449468512901</v>
      </c>
      <c r="L59">
        <v>2.5940427476431198</v>
      </c>
      <c r="M59">
        <v>3.09841354497043</v>
      </c>
      <c r="N59">
        <v>2.6403918820140202</v>
      </c>
      <c r="O59">
        <v>2.43525284815381</v>
      </c>
    </row>
    <row r="60" spans="1:15">
      <c r="A60" s="107">
        <v>2012</v>
      </c>
      <c r="B60" s="107">
        <v>2.65688401171121</v>
      </c>
      <c r="C60">
        <v>2.6015090862642301</v>
      </c>
      <c r="D60">
        <v>5.5732500702245904</v>
      </c>
      <c r="E60">
        <v>2.6719524890013702</v>
      </c>
      <c r="F60">
        <v>7.7180735303855297</v>
      </c>
      <c r="G60">
        <v>2.6459004939262298</v>
      </c>
      <c r="H60">
        <v>4.6170212710177996</v>
      </c>
      <c r="I60">
        <v>2.7375433954487001</v>
      </c>
      <c r="J60">
        <v>4.71897496414421</v>
      </c>
      <c r="K60">
        <v>2.6459004939262298</v>
      </c>
      <c r="L60">
        <v>2.6015090862642301</v>
      </c>
      <c r="M60">
        <v>3.1302696907034</v>
      </c>
      <c r="N60">
        <v>2.6454082520411699</v>
      </c>
      <c r="O60">
        <v>2.4390164740006202</v>
      </c>
    </row>
    <row r="61" spans="1:15">
      <c r="A61" s="107">
        <v>2013</v>
      </c>
      <c r="B61" s="107">
        <v>2.6885683497000601</v>
      </c>
      <c r="C61">
        <v>2.60877267748833</v>
      </c>
      <c r="D61">
        <v>5.6111447893312603</v>
      </c>
      <c r="E61">
        <v>2.6987264325312399</v>
      </c>
      <c r="F61">
        <v>7.8121606847447298</v>
      </c>
      <c r="G61">
        <v>2.6434059022301502</v>
      </c>
      <c r="H61">
        <v>4.6914013965106696</v>
      </c>
      <c r="I61">
        <v>2.7137598256845501</v>
      </c>
      <c r="J61">
        <v>4.7466771484324797</v>
      </c>
      <c r="K61">
        <v>2.6434059022301502</v>
      </c>
      <c r="L61">
        <v>2.60877267748833</v>
      </c>
      <c r="M61">
        <v>3.15322727456092</v>
      </c>
      <c r="N61">
        <v>2.65019727794426</v>
      </c>
      <c r="O61">
        <v>2.4425572238991</v>
      </c>
    </row>
    <row r="62" spans="1:15">
      <c r="A62" s="107">
        <v>2014</v>
      </c>
      <c r="B62" s="107">
        <v>2.7095278083591099</v>
      </c>
      <c r="C62">
        <v>2.6192247826555901</v>
      </c>
      <c r="D62">
        <v>5.5951084483914801</v>
      </c>
      <c r="E62">
        <v>2.7383321597596999</v>
      </c>
      <c r="F62">
        <v>7.8491729610279197</v>
      </c>
      <c r="G62">
        <v>2.66842566384291</v>
      </c>
      <c r="H62">
        <v>4.7459895430941996</v>
      </c>
      <c r="I62">
        <v>2.7011029776194202</v>
      </c>
      <c r="J62">
        <v>4.7657735077141101</v>
      </c>
      <c r="K62">
        <v>2.66842566384291</v>
      </c>
      <c r="L62">
        <v>2.6192247826555901</v>
      </c>
      <c r="M62">
        <v>3.1699421348255501</v>
      </c>
      <c r="N62">
        <v>2.6541194087168898</v>
      </c>
      <c r="O62">
        <v>2.4460007356578002</v>
      </c>
    </row>
    <row r="63" spans="1:15">
      <c r="A63" s="107">
        <v>2015</v>
      </c>
      <c r="B63" s="107">
        <v>2.7284149522863199</v>
      </c>
      <c r="C63">
        <v>2.6259382686448598</v>
      </c>
      <c r="D63">
        <v>5.5689668771756002</v>
      </c>
      <c r="E63">
        <v>2.6952606751286501</v>
      </c>
      <c r="F63">
        <v>7.8838484066699497</v>
      </c>
      <c r="G63">
        <v>2.6770456683566901</v>
      </c>
      <c r="H63">
        <v>4.7961943979364401</v>
      </c>
      <c r="I63">
        <v>2.6964762593991298</v>
      </c>
      <c r="J63">
        <v>4.78296327997524</v>
      </c>
      <c r="K63">
        <v>2.6770456683566901</v>
      </c>
      <c r="L63">
        <v>2.6259382686448598</v>
      </c>
      <c r="M63">
        <v>3.1854200677711302</v>
      </c>
      <c r="N63">
        <v>2.6576730507837101</v>
      </c>
      <c r="O63">
        <v>2.4491182296337199</v>
      </c>
    </row>
    <row r="64" spans="1:15">
      <c r="A64" s="107">
        <v>2016</v>
      </c>
      <c r="B64" s="107">
        <v>2.7578506604644502</v>
      </c>
      <c r="C64">
        <v>2.6322560732873401</v>
      </c>
      <c r="D64">
        <v>5.5704134181871199</v>
      </c>
      <c r="E64">
        <v>2.6782256634899202</v>
      </c>
      <c r="F64">
        <v>8.02065197866375</v>
      </c>
      <c r="G64">
        <v>2.6577851208587999</v>
      </c>
      <c r="H64">
        <v>4.8702141812755801</v>
      </c>
      <c r="I64">
        <v>2.6744749854127399</v>
      </c>
      <c r="J64">
        <v>4.8094805286360804</v>
      </c>
      <c r="K64">
        <v>2.6577851208587999</v>
      </c>
      <c r="L64">
        <v>2.6322560732873401</v>
      </c>
      <c r="M64">
        <v>3.2070182559301301</v>
      </c>
      <c r="N64">
        <v>2.6609598236063601</v>
      </c>
      <c r="O64">
        <v>2.4522229128302602</v>
      </c>
    </row>
    <row r="65" spans="1:15">
      <c r="A65" s="107">
        <v>2017</v>
      </c>
      <c r="B65" s="107">
        <v>2.7832391348195098</v>
      </c>
      <c r="C65">
        <v>2.6373319411821901</v>
      </c>
      <c r="D65">
        <v>5.56604019312788</v>
      </c>
      <c r="E65">
        <v>2.7874046539075201</v>
      </c>
      <c r="F65">
        <v>8.1191000651255898</v>
      </c>
      <c r="G65">
        <v>2.60881004494497</v>
      </c>
      <c r="H65">
        <v>4.9372788629442601</v>
      </c>
      <c r="I65">
        <v>2.6598855716038798</v>
      </c>
      <c r="J65">
        <v>4.8315227290801097</v>
      </c>
      <c r="K65">
        <v>2.60881004494497</v>
      </c>
      <c r="L65">
        <v>2.6373319411821901</v>
      </c>
      <c r="M65">
        <v>3.2262744087041799</v>
      </c>
      <c r="N65">
        <v>2.6639418435290199</v>
      </c>
      <c r="O65">
        <v>2.4547926915235601</v>
      </c>
    </row>
    <row r="66" spans="1:15">
      <c r="A66" s="107">
        <v>2018</v>
      </c>
      <c r="B66" s="107">
        <v>2.8089985380870699</v>
      </c>
      <c r="C66">
        <v>2.64529995248864</v>
      </c>
      <c r="D66">
        <v>5.5810637124482403</v>
      </c>
      <c r="E66">
        <v>2.8308451235429</v>
      </c>
      <c r="F66">
        <v>8.2348189925117996</v>
      </c>
      <c r="G66">
        <v>2.6010197382865199</v>
      </c>
      <c r="H66">
        <v>5.0087618525350504</v>
      </c>
      <c r="I66">
        <v>2.6591492225029798</v>
      </c>
      <c r="J66">
        <v>4.8532180821182402</v>
      </c>
      <c r="K66">
        <v>2.6010197382865199</v>
      </c>
      <c r="L66">
        <v>2.64529995248864</v>
      </c>
      <c r="M66">
        <v>3.2456276238637001</v>
      </c>
      <c r="N66">
        <v>2.66700859779414</v>
      </c>
      <c r="O66">
        <v>2.4568568454898201</v>
      </c>
    </row>
    <row r="67" spans="1:15">
      <c r="A67" s="107">
        <v>2019</v>
      </c>
      <c r="B67" s="107">
        <v>2.8369578437692602</v>
      </c>
      <c r="C67">
        <v>2.64708433694019</v>
      </c>
      <c r="D67">
        <v>5.6066722136045204</v>
      </c>
      <c r="E67">
        <v>2.8659251804942398</v>
      </c>
      <c r="F67">
        <v>8.3474092331530301</v>
      </c>
      <c r="G67">
        <v>2.6195097623675601</v>
      </c>
      <c r="H67">
        <v>5.0848465552159698</v>
      </c>
      <c r="I67">
        <v>2.67900586617806</v>
      </c>
      <c r="J67">
        <v>4.8760076657346003</v>
      </c>
      <c r="K67">
        <v>2.6195097623675601</v>
      </c>
      <c r="L67">
        <v>2.64708433694019</v>
      </c>
      <c r="M67">
        <v>3.26603174174226</v>
      </c>
      <c r="N67">
        <v>2.6696507031521399</v>
      </c>
      <c r="O67">
        <v>2.4583334532553098</v>
      </c>
    </row>
    <row r="68" spans="1:15">
      <c r="A68" s="107">
        <v>2020</v>
      </c>
      <c r="B68" s="107">
        <v>2.8699185805537799</v>
      </c>
      <c r="C68">
        <v>2.6507271910968</v>
      </c>
      <c r="D68">
        <v>5.6354989953292698</v>
      </c>
      <c r="E68">
        <v>2.8600805107053202</v>
      </c>
      <c r="F68">
        <v>8.5192726015322595</v>
      </c>
      <c r="G68">
        <v>2.5939337391216002</v>
      </c>
      <c r="H68">
        <v>5.1739335534894799</v>
      </c>
      <c r="I68">
        <v>2.7082677742732399</v>
      </c>
      <c r="J68">
        <v>4.9031920636392599</v>
      </c>
      <c r="K68">
        <v>2.5939337391216002</v>
      </c>
      <c r="L68">
        <v>2.6507271910968</v>
      </c>
      <c r="M68">
        <v>3.28903840602498</v>
      </c>
      <c r="N68">
        <v>2.6729873503780701</v>
      </c>
      <c r="O68">
        <v>2.4600110689098802</v>
      </c>
    </row>
    <row r="69" spans="1:15">
      <c r="A69" s="107">
        <v>2021</v>
      </c>
      <c r="B69" s="107">
        <v>2.89540085880631</v>
      </c>
      <c r="C69">
        <v>2.6496332839038099</v>
      </c>
      <c r="D69">
        <v>5.6578586316956203</v>
      </c>
      <c r="E69">
        <v>2.8338259402135901</v>
      </c>
      <c r="F69">
        <v>8.6547614186223694</v>
      </c>
      <c r="G69">
        <v>2.5786775084042999</v>
      </c>
      <c r="H69">
        <v>5.2468803585197996</v>
      </c>
      <c r="I69">
        <v>2.6936336426271401</v>
      </c>
      <c r="J69">
        <v>4.9245907462418499</v>
      </c>
      <c r="K69">
        <v>2.5786775084042999</v>
      </c>
      <c r="L69">
        <v>2.6496332839038099</v>
      </c>
      <c r="M69">
        <v>3.3078696473620699</v>
      </c>
      <c r="N69">
        <v>2.6783362455229498</v>
      </c>
      <c r="O69">
        <v>2.4626289823068701</v>
      </c>
    </row>
    <row r="70" spans="1:15">
      <c r="A70" s="107">
        <v>2022</v>
      </c>
      <c r="B70" s="107">
        <v>2.91450487976017</v>
      </c>
      <c r="C70">
        <v>2.6423975972479798</v>
      </c>
      <c r="D70">
        <v>5.6664858034249699</v>
      </c>
      <c r="E70">
        <v>2.8254247797479199</v>
      </c>
      <c r="F70">
        <v>8.7418918868681104</v>
      </c>
      <c r="G70">
        <v>2.5681968926635501</v>
      </c>
      <c r="H70">
        <v>5.3024795822939996</v>
      </c>
      <c r="I70">
        <v>2.6339146068694599</v>
      </c>
      <c r="J70">
        <v>4.9395218444361797</v>
      </c>
      <c r="K70">
        <v>2.5681968926635501</v>
      </c>
      <c r="L70">
        <v>2.6423975972479798</v>
      </c>
      <c r="M70">
        <v>3.3223288205866499</v>
      </c>
      <c r="N70">
        <v>2.6894331976374999</v>
      </c>
      <c r="O70">
        <v>2.4655629698215402</v>
      </c>
    </row>
    <row r="71" spans="1:15">
      <c r="A71" s="107">
        <v>2023</v>
      </c>
      <c r="B71" s="158">
        <v>2.9237374066262798</v>
      </c>
      <c r="C71">
        <v>2.6413358635019701</v>
      </c>
      <c r="D71">
        <v>5.6674893120724601</v>
      </c>
      <c r="E71">
        <v>2.8144630875261498</v>
      </c>
      <c r="F71">
        <v>8.7743080226247407</v>
      </c>
      <c r="G71">
        <v>2.5650803349845601</v>
      </c>
      <c r="H71">
        <v>5.3276916929898501</v>
      </c>
      <c r="I71">
        <v>2.6316304896782601</v>
      </c>
      <c r="J71">
        <v>4.9456842472089804</v>
      </c>
      <c r="K71">
        <v>2.5650803349845601</v>
      </c>
      <c r="L71">
        <v>2.6413358635019701</v>
      </c>
      <c r="M71">
        <v>3.3288306831302101</v>
      </c>
      <c r="N71">
        <v>2.69888131773186</v>
      </c>
      <c r="O71">
        <v>2.4661852303948999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CF0BF-82DB-8844-8E4E-FDC4F50A0580}">
  <dimension ref="A1:CX200"/>
  <sheetViews>
    <sheetView workbookViewId="0">
      <selection activeCell="K24" sqref="K24"/>
    </sheetView>
  </sheetViews>
  <sheetFormatPr baseColWidth="10" defaultRowHeight="16"/>
  <cols>
    <col min="2" max="2" width="19.1640625" customWidth="1"/>
    <col min="3" max="3" width="18" customWidth="1"/>
    <col min="4" max="4" width="15.83203125" customWidth="1"/>
    <col min="5" max="5" width="20.5" customWidth="1"/>
    <col min="6" max="6" width="18" customWidth="1"/>
    <col min="7" max="7" width="18.83203125" customWidth="1"/>
    <col min="8" max="8" width="27" customWidth="1"/>
    <col min="9" max="10" width="19" customWidth="1"/>
    <col min="11" max="11" width="18.6640625" customWidth="1"/>
    <col min="12" max="12" width="24.5" customWidth="1"/>
    <col min="13" max="13" width="22" customWidth="1"/>
    <col min="14" max="14" width="19" customWidth="1"/>
    <col min="15" max="15" width="16.6640625" customWidth="1"/>
    <col min="16" max="16" width="18.83203125" customWidth="1"/>
    <col min="17" max="17" width="25.33203125" customWidth="1"/>
    <col min="18" max="18" width="24.5" customWidth="1"/>
    <col min="19" max="19" width="28.33203125" customWidth="1"/>
    <col min="20" max="20" width="23.83203125" customWidth="1"/>
    <col min="21" max="21" width="14.6640625" customWidth="1"/>
    <col min="22" max="22" width="16.1640625" customWidth="1"/>
    <col min="23" max="23" width="21.83203125" customWidth="1"/>
    <col min="24" max="24" width="33.83203125" customWidth="1"/>
    <col min="25" max="25" width="20.33203125" customWidth="1"/>
    <col min="26" max="26" width="17" customWidth="1"/>
    <col min="27" max="27" width="17.6640625" customWidth="1"/>
    <col min="55" max="55" width="16.33203125" customWidth="1"/>
    <col min="56" max="56" width="18" customWidth="1"/>
    <col min="57" max="57" width="19.33203125" customWidth="1"/>
    <col min="58" max="58" width="21.83203125" customWidth="1"/>
    <col min="59" max="59" width="18.1640625" customWidth="1"/>
    <col min="60" max="60" width="18.5" customWidth="1"/>
    <col min="61" max="61" width="21.33203125" customWidth="1"/>
    <col min="62" max="62" width="21.1640625" customWidth="1"/>
    <col min="63" max="64" width="22.1640625" customWidth="1"/>
    <col min="65" max="65" width="23.33203125" customWidth="1"/>
    <col min="66" max="66" width="23.5" customWidth="1"/>
    <col min="67" max="67" width="16" customWidth="1"/>
    <col min="68" max="68" width="17.83203125" customWidth="1"/>
    <col min="69" max="69" width="18" customWidth="1"/>
    <col min="85" max="85" width="22.1640625" customWidth="1"/>
    <col min="94" max="94" width="24" customWidth="1"/>
    <col min="95" max="95" width="20.6640625" customWidth="1"/>
    <col min="96" max="96" width="19.1640625" customWidth="1"/>
    <col min="97" max="97" width="14.83203125" customWidth="1"/>
    <col min="98" max="99" width="15.83203125" customWidth="1"/>
    <col min="101" max="101" width="19.83203125" customWidth="1"/>
    <col min="102" max="102" width="13.5" customWidth="1"/>
  </cols>
  <sheetData>
    <row r="1" spans="1:102">
      <c r="A1" t="s">
        <v>1037</v>
      </c>
      <c r="BC1" t="s">
        <v>1001</v>
      </c>
      <c r="BD1" t="s">
        <v>1000</v>
      </c>
      <c r="BE1" t="s">
        <v>1002</v>
      </c>
      <c r="BF1" t="s">
        <v>1027</v>
      </c>
      <c r="BG1" t="s">
        <v>1026</v>
      </c>
      <c r="BH1" t="s">
        <v>1025</v>
      </c>
      <c r="BI1" t="s">
        <v>1022</v>
      </c>
      <c r="BJ1" t="s">
        <v>1023</v>
      </c>
      <c r="BK1" t="s">
        <v>1024</v>
      </c>
      <c r="BL1" t="s">
        <v>1034</v>
      </c>
      <c r="BM1" t="s">
        <v>1036</v>
      </c>
      <c r="BN1" t="s">
        <v>1035</v>
      </c>
      <c r="BO1" t="s">
        <v>771</v>
      </c>
      <c r="BP1" t="s">
        <v>1040</v>
      </c>
      <c r="BQ1" t="s">
        <v>993</v>
      </c>
      <c r="BR1" t="s">
        <v>831</v>
      </c>
      <c r="BS1" t="s">
        <v>985</v>
      </c>
      <c r="BT1" t="s">
        <v>989</v>
      </c>
    </row>
    <row r="2" spans="1:102">
      <c r="A2" t="s">
        <v>1003</v>
      </c>
      <c r="B2" t="s">
        <v>1005</v>
      </c>
      <c r="C2" t="s">
        <v>1006</v>
      </c>
      <c r="D2" t="s">
        <v>1004</v>
      </c>
      <c r="H2" s="147" t="s">
        <v>1007</v>
      </c>
      <c r="I2" s="147" t="s">
        <v>1008</v>
      </c>
      <c r="J2" s="147" t="s">
        <v>1009</v>
      </c>
      <c r="K2" s="147"/>
      <c r="L2" s="147"/>
      <c r="M2" s="147"/>
      <c r="N2" t="s">
        <v>1013</v>
      </c>
      <c r="O2" t="s">
        <v>1014</v>
      </c>
      <c r="P2" t="s">
        <v>1015</v>
      </c>
      <c r="T2" t="s">
        <v>1020</v>
      </c>
      <c r="U2" t="s">
        <v>1021</v>
      </c>
      <c r="V2" t="s">
        <v>1019</v>
      </c>
      <c r="Z2" t="s">
        <v>991</v>
      </c>
      <c r="AA2" s="149" t="s">
        <v>992</v>
      </c>
      <c r="AB2" s="149"/>
      <c r="AC2" t="s">
        <v>702</v>
      </c>
      <c r="BB2">
        <v>1979</v>
      </c>
      <c r="BC2">
        <v>6.0426768005278104</v>
      </c>
      <c r="BD2">
        <v>4.7445252907255604</v>
      </c>
      <c r="BE2">
        <v>4.5076048240495297</v>
      </c>
      <c r="BF2">
        <v>7.04101914180987</v>
      </c>
      <c r="BG2">
        <v>7.04101914180987</v>
      </c>
      <c r="BH2">
        <v>7.04101914180987</v>
      </c>
      <c r="BI2">
        <v>6.2967859431900699</v>
      </c>
      <c r="BJ2">
        <v>5.1076955755841196</v>
      </c>
      <c r="BK2">
        <v>5.06403018502757</v>
      </c>
      <c r="BL2">
        <v>6.2967859431900699</v>
      </c>
      <c r="BM2">
        <v>5.9955935648611201</v>
      </c>
      <c r="BN2">
        <v>5.9955935648611201</v>
      </c>
      <c r="BO2">
        <v>5.2410570132490601</v>
      </c>
      <c r="BP2">
        <v>5.9955935648611201</v>
      </c>
      <c r="BQ2">
        <v>7.04101914180987</v>
      </c>
      <c r="BR2">
        <v>4.4763138045984601</v>
      </c>
      <c r="BS2">
        <v>4.3674301094979002</v>
      </c>
      <c r="BT2">
        <v>4.3353541512217797</v>
      </c>
      <c r="CG2" t="s">
        <v>1007</v>
      </c>
      <c r="CH2" t="s">
        <v>1008</v>
      </c>
      <c r="CI2" t="s">
        <v>1009</v>
      </c>
      <c r="CM2" t="s">
        <v>1013</v>
      </c>
      <c r="CN2" t="s">
        <v>1014</v>
      </c>
      <c r="CO2" t="s">
        <v>1015</v>
      </c>
      <c r="CS2" t="s">
        <v>991</v>
      </c>
      <c r="CT2" t="s">
        <v>992</v>
      </c>
      <c r="CV2" t="s">
        <v>702</v>
      </c>
    </row>
    <row r="3" spans="1:102">
      <c r="B3" t="s">
        <v>1001</v>
      </c>
      <c r="C3" t="s">
        <v>1000</v>
      </c>
      <c r="D3" t="s">
        <v>1002</v>
      </c>
      <c r="E3" t="s">
        <v>1027</v>
      </c>
      <c r="F3" t="s">
        <v>1026</v>
      </c>
      <c r="G3" s="107" t="s">
        <v>1025</v>
      </c>
      <c r="H3" s="147" t="s">
        <v>1010</v>
      </c>
      <c r="I3" s="147" t="s">
        <v>1011</v>
      </c>
      <c r="J3" s="147" t="s">
        <v>1012</v>
      </c>
      <c r="K3" s="147" t="s">
        <v>1028</v>
      </c>
      <c r="L3" s="147" t="s">
        <v>1029</v>
      </c>
      <c r="M3" s="147" t="s">
        <v>1030</v>
      </c>
      <c r="N3" t="s">
        <v>1016</v>
      </c>
      <c r="O3" t="s">
        <v>1017</v>
      </c>
      <c r="P3" t="s">
        <v>1018</v>
      </c>
      <c r="Q3" t="s">
        <v>1031</v>
      </c>
      <c r="R3" t="s">
        <v>1032</v>
      </c>
      <c r="S3" t="s">
        <v>1033</v>
      </c>
      <c r="T3" t="s">
        <v>1022</v>
      </c>
      <c r="U3" t="s">
        <v>1023</v>
      </c>
      <c r="V3" t="s">
        <v>1024</v>
      </c>
      <c r="W3" t="s">
        <v>1034</v>
      </c>
      <c r="X3" t="s">
        <v>1036</v>
      </c>
      <c r="Y3" t="s">
        <v>1035</v>
      </c>
      <c r="Z3" t="s">
        <v>771</v>
      </c>
      <c r="AA3" s="149" t="s">
        <v>1040</v>
      </c>
      <c r="AB3" s="149" t="s">
        <v>993</v>
      </c>
      <c r="AC3" t="s">
        <v>831</v>
      </c>
      <c r="AD3" t="s">
        <v>985</v>
      </c>
      <c r="AE3" t="s">
        <v>989</v>
      </c>
      <c r="BB3">
        <v>1980</v>
      </c>
      <c r="BC3">
        <v>5.5628118767711303</v>
      </c>
      <c r="BD3">
        <v>4.6919442213493197</v>
      </c>
      <c r="BE3">
        <v>4.4929280365964397</v>
      </c>
      <c r="BF3">
        <v>6.4709703808953503</v>
      </c>
      <c r="BG3">
        <v>6.4709703808953503</v>
      </c>
      <c r="BH3">
        <v>6.4709703808953503</v>
      </c>
      <c r="BI3">
        <v>6.0023973973213103</v>
      </c>
      <c r="BJ3">
        <v>5.0918060998245602</v>
      </c>
      <c r="BK3">
        <v>5.0534635025987704</v>
      </c>
      <c r="BL3">
        <v>7.6684893133805998</v>
      </c>
      <c r="BM3">
        <v>7.6684893133805998</v>
      </c>
      <c r="BN3">
        <v>7.6684893133805998</v>
      </c>
      <c r="BO3">
        <v>5.1871481834223898</v>
      </c>
      <c r="BP3">
        <v>7.6684893133805998</v>
      </c>
      <c r="BQ3">
        <v>6.4709703808953503</v>
      </c>
      <c r="BR3">
        <v>4.4696035524932602</v>
      </c>
      <c r="BS3">
        <v>4.2933058834689604</v>
      </c>
      <c r="BT3">
        <v>4.2471548291255097</v>
      </c>
      <c r="CG3" t="s">
        <v>1010</v>
      </c>
      <c r="CH3" t="s">
        <v>1011</v>
      </c>
      <c r="CI3" t="s">
        <v>1012</v>
      </c>
      <c r="CJ3" t="s">
        <v>1028</v>
      </c>
      <c r="CK3" t="s">
        <v>1029</v>
      </c>
      <c r="CL3" t="s">
        <v>1030</v>
      </c>
      <c r="CM3" t="s">
        <v>1016</v>
      </c>
      <c r="CN3" t="s">
        <v>1017</v>
      </c>
      <c r="CO3" t="s">
        <v>1018</v>
      </c>
      <c r="CP3" t="s">
        <v>1031</v>
      </c>
      <c r="CQ3" t="s">
        <v>1032</v>
      </c>
      <c r="CR3" t="s">
        <v>1033</v>
      </c>
      <c r="CS3" t="s">
        <v>771</v>
      </c>
      <c r="CT3" t="s">
        <v>1040</v>
      </c>
      <c r="CU3" t="s">
        <v>993</v>
      </c>
      <c r="CV3" t="s">
        <v>831</v>
      </c>
      <c r="CW3" t="s">
        <v>985</v>
      </c>
      <c r="CX3" t="s">
        <v>1041</v>
      </c>
    </row>
    <row r="4" spans="1:102" ht="17">
      <c r="A4" s="107">
        <v>1979</v>
      </c>
      <c r="B4" s="107">
        <v>6.0426768005278104</v>
      </c>
      <c r="C4" s="107">
        <v>4.7445252907255604</v>
      </c>
      <c r="D4" s="107">
        <v>4.5076048240495297</v>
      </c>
      <c r="E4" s="107">
        <v>7.04101914180987</v>
      </c>
      <c r="F4" s="107">
        <v>7.04101914180987</v>
      </c>
      <c r="G4" s="107">
        <v>7.04101914180987</v>
      </c>
      <c r="H4">
        <v>6.3955296327641902</v>
      </c>
      <c r="I4">
        <v>4.9393419689304103</v>
      </c>
      <c r="J4">
        <v>4.6070242091642202</v>
      </c>
      <c r="K4">
        <v>6.3955296327641902</v>
      </c>
      <c r="L4" s="105">
        <v>7.04101914180987</v>
      </c>
      <c r="M4">
        <v>7.04101914180987</v>
      </c>
      <c r="N4" s="105">
        <v>6.5822159408419898</v>
      </c>
      <c r="O4">
        <v>5.2467234262226103</v>
      </c>
      <c r="P4">
        <v>5.04107451694665</v>
      </c>
      <c r="Q4">
        <v>6.5822159408419898</v>
      </c>
      <c r="R4">
        <v>5.9955935648611201</v>
      </c>
      <c r="S4">
        <v>5.9955935648611201</v>
      </c>
      <c r="T4">
        <v>6.2967859431900699</v>
      </c>
      <c r="U4">
        <v>5.1076955755841196</v>
      </c>
      <c r="V4">
        <v>5.06403018502757</v>
      </c>
      <c r="W4">
        <v>6.2967859431900699</v>
      </c>
      <c r="X4">
        <v>5.9955935648611201</v>
      </c>
      <c r="Y4">
        <v>5.9955935648611201</v>
      </c>
      <c r="Z4" s="105">
        <v>5.2410570132490601</v>
      </c>
      <c r="AA4" s="149">
        <v>5.9955935648611201</v>
      </c>
      <c r="AB4" s="149">
        <v>7.04101914180987</v>
      </c>
      <c r="AC4">
        <v>4.4763138045984601</v>
      </c>
      <c r="AD4">
        <v>4.3674301094979002</v>
      </c>
      <c r="AE4" s="107">
        <v>4.3353541512217797</v>
      </c>
      <c r="BB4">
        <v>1981</v>
      </c>
      <c r="BC4">
        <v>4.9765111158635804</v>
      </c>
      <c r="BD4">
        <v>4.55866548608115</v>
      </c>
      <c r="BE4">
        <v>4.3973489740455403</v>
      </c>
      <c r="BF4">
        <v>5.15293144853334</v>
      </c>
      <c r="BG4">
        <v>5.15293144853334</v>
      </c>
      <c r="BH4">
        <v>5.15293144853334</v>
      </c>
      <c r="BI4">
        <v>5.6920272121517401</v>
      </c>
      <c r="BJ4">
        <v>5.04060878549733</v>
      </c>
      <c r="BK4">
        <v>5.0114793329124003</v>
      </c>
      <c r="BL4">
        <v>10.5338791700743</v>
      </c>
      <c r="BM4">
        <v>10.5338791700743</v>
      </c>
      <c r="BN4">
        <v>10.5338791700743</v>
      </c>
      <c r="BO4">
        <v>5.1583509060576098</v>
      </c>
      <c r="BP4">
        <v>10.5338791700743</v>
      </c>
      <c r="BQ4">
        <v>5.15293144853334</v>
      </c>
      <c r="BR4">
        <v>4.3761551730235899</v>
      </c>
      <c r="BS4">
        <v>4.1394108579214501</v>
      </c>
      <c r="BT4">
        <v>4.08350821737102</v>
      </c>
      <c r="CF4">
        <v>1979</v>
      </c>
      <c r="CG4">
        <v>6.3955296327641902</v>
      </c>
      <c r="CH4">
        <v>4.9393419689304103</v>
      </c>
      <c r="CI4">
        <v>4.6070242091642202</v>
      </c>
      <c r="CJ4">
        <v>6.3955296327641902</v>
      </c>
      <c r="CK4">
        <v>7.04101914180987</v>
      </c>
      <c r="CL4">
        <v>7.04101914180987</v>
      </c>
      <c r="CM4">
        <v>6.5822159408419898</v>
      </c>
      <c r="CN4">
        <v>5.2467234262226103</v>
      </c>
      <c r="CO4">
        <v>5.04107451694665</v>
      </c>
      <c r="CP4">
        <v>6.5822159408419898</v>
      </c>
      <c r="CQ4">
        <v>5.9955935648611201</v>
      </c>
      <c r="CR4">
        <v>5.9955935648611201</v>
      </c>
      <c r="CS4">
        <v>5.2410570132490601</v>
      </c>
      <c r="CT4">
        <v>5.9955935648611201</v>
      </c>
      <c r="CU4">
        <v>7.04101914180987</v>
      </c>
      <c r="CV4">
        <v>4.4763138045984601</v>
      </c>
      <c r="CW4">
        <v>4.3674301094979002</v>
      </c>
      <c r="CX4">
        <f>4/5*(CR4+1)</f>
        <v>5.596474851888896</v>
      </c>
    </row>
    <row r="5" spans="1:102" ht="17">
      <c r="A5" s="107">
        <v>1980</v>
      </c>
      <c r="B5" s="107">
        <v>5.5628118767711303</v>
      </c>
      <c r="C5" s="107">
        <v>4.6919442213493197</v>
      </c>
      <c r="D5" s="107">
        <v>4.4929280365964397</v>
      </c>
      <c r="E5" s="107">
        <v>6.4709703808953503</v>
      </c>
      <c r="F5" s="107">
        <v>6.4709703808953503</v>
      </c>
      <c r="G5" s="107">
        <v>6.4709703808953503</v>
      </c>
      <c r="H5">
        <v>6.22097995092322</v>
      </c>
      <c r="I5">
        <v>4.8960537174671899</v>
      </c>
      <c r="J5">
        <v>4.5828661397179404</v>
      </c>
      <c r="K5">
        <v>6.7012660913622302</v>
      </c>
      <c r="L5" s="105">
        <v>6.69828845713175</v>
      </c>
      <c r="M5">
        <v>6.5104274292812496</v>
      </c>
      <c r="N5" s="105">
        <v>6.4378408177383104</v>
      </c>
      <c r="O5">
        <v>5.2258959803370102</v>
      </c>
      <c r="P5">
        <v>5.0342108197550699</v>
      </c>
      <c r="Q5">
        <v>7.6684893133805998</v>
      </c>
      <c r="R5">
        <v>7.6684893133805998</v>
      </c>
      <c r="S5">
        <v>7.6684893133805998</v>
      </c>
      <c r="T5">
        <v>6.0023973973213103</v>
      </c>
      <c r="U5">
        <v>5.0918060998245602</v>
      </c>
      <c r="V5">
        <v>5.0534635025987704</v>
      </c>
      <c r="W5">
        <v>7.6684893133805998</v>
      </c>
      <c r="X5">
        <v>7.6684893133805998</v>
      </c>
      <c r="Y5">
        <v>7.6684893133805998</v>
      </c>
      <c r="Z5" s="105">
        <v>5.1871481834223898</v>
      </c>
      <c r="AA5" s="149">
        <v>7.6684893133805998</v>
      </c>
      <c r="AB5" s="149">
        <v>6.4709703808953503</v>
      </c>
      <c r="AC5">
        <v>4.4696035524932602</v>
      </c>
      <c r="AD5">
        <v>4.2933058834689604</v>
      </c>
      <c r="AE5" s="107">
        <v>4.2471548291255097</v>
      </c>
      <c r="BB5">
        <v>1982</v>
      </c>
      <c r="BC5">
        <v>4.4899478158876702</v>
      </c>
      <c r="BD5">
        <v>4.4007883315482799</v>
      </c>
      <c r="BE5">
        <v>4.2739748664163502</v>
      </c>
      <c r="BF5">
        <v>4.8598838804756399</v>
      </c>
      <c r="BG5">
        <v>4.8598838804756399</v>
      </c>
      <c r="BH5">
        <v>4.8598838804756399</v>
      </c>
      <c r="BI5">
        <v>5.4186269626012997</v>
      </c>
      <c r="BJ5">
        <v>4.9678014567489797</v>
      </c>
      <c r="BK5">
        <v>4.9511892582675401</v>
      </c>
      <c r="BL5">
        <v>7.1886780936499797</v>
      </c>
      <c r="BM5">
        <v>7.1886780936499797</v>
      </c>
      <c r="BN5">
        <v>7.1886780936499797</v>
      </c>
      <c r="BO5">
        <v>5.0893092288527697</v>
      </c>
      <c r="BP5">
        <v>7.1886780936499797</v>
      </c>
      <c r="BQ5">
        <v>4.8598838804756399</v>
      </c>
      <c r="BR5">
        <v>4.2591023252602502</v>
      </c>
      <c r="BS5">
        <v>3.9760446622633201</v>
      </c>
      <c r="BT5">
        <v>3.9176028132797098</v>
      </c>
      <c r="CF5">
        <v>1980</v>
      </c>
      <c r="CG5">
        <v>6.22097995092322</v>
      </c>
      <c r="CH5">
        <v>4.8960537174671899</v>
      </c>
      <c r="CI5">
        <v>4.5828661397179404</v>
      </c>
      <c r="CJ5">
        <v>6.7012660913622302</v>
      </c>
      <c r="CK5">
        <v>6.69828845713175</v>
      </c>
      <c r="CL5">
        <v>6.5104274292812496</v>
      </c>
      <c r="CM5">
        <v>6.4378408177383104</v>
      </c>
      <c r="CN5">
        <v>5.2258959803370102</v>
      </c>
      <c r="CO5">
        <v>5.0342108197550699</v>
      </c>
      <c r="CP5">
        <v>7.6684893133805998</v>
      </c>
      <c r="CQ5">
        <v>7.6684893133805998</v>
      </c>
      <c r="CR5">
        <v>7.6684893133805998</v>
      </c>
      <c r="CS5">
        <v>5.1871481834223898</v>
      </c>
      <c r="CT5">
        <v>7.6684893133805998</v>
      </c>
      <c r="CU5">
        <v>6.4709703808953503</v>
      </c>
      <c r="CV5">
        <v>4.4696035524932602</v>
      </c>
      <c r="CW5">
        <v>4.2933058834689604</v>
      </c>
      <c r="CX5">
        <f t="shared" ref="CX5:CX48" si="0">4/5*(CR5+1)</f>
        <v>6.9347914507044806</v>
      </c>
    </row>
    <row r="6" spans="1:102" ht="17">
      <c r="A6" s="107">
        <v>1981</v>
      </c>
      <c r="B6" s="107">
        <v>4.9765111158635804</v>
      </c>
      <c r="C6" s="107">
        <v>4.55866548608115</v>
      </c>
      <c r="D6" s="107">
        <v>4.3973489740455403</v>
      </c>
      <c r="E6" s="107">
        <v>5.15293144853334</v>
      </c>
      <c r="F6" s="107">
        <v>5.15293144853334</v>
      </c>
      <c r="G6" s="107">
        <v>5.15293144853334</v>
      </c>
      <c r="H6">
        <v>6.15423064349201</v>
      </c>
      <c r="I6">
        <v>4.81025607329682</v>
      </c>
      <c r="J6">
        <v>4.4911377644754999</v>
      </c>
      <c r="K6">
        <v>5.9095482543225</v>
      </c>
      <c r="L6" s="105">
        <v>5.6736835609715097</v>
      </c>
      <c r="M6">
        <v>5.3937049791019298</v>
      </c>
      <c r="N6" s="105">
        <v>6.4092162240289197</v>
      </c>
      <c r="O6">
        <v>5.1868665416534201</v>
      </c>
      <c r="P6">
        <v>4.9922192417148503</v>
      </c>
      <c r="Q6">
        <v>10.5338791700743</v>
      </c>
      <c r="R6">
        <v>10.5338791700743</v>
      </c>
      <c r="S6">
        <v>10.5338791700743</v>
      </c>
      <c r="T6">
        <v>5.6920272121517401</v>
      </c>
      <c r="U6">
        <v>5.04060878549733</v>
      </c>
      <c r="V6">
        <v>5.0114793329124003</v>
      </c>
      <c r="W6">
        <v>10.5338791700743</v>
      </c>
      <c r="X6">
        <v>10.5338791700743</v>
      </c>
      <c r="Y6">
        <v>10.5338791700743</v>
      </c>
      <c r="Z6" s="105">
        <v>5.1583509060576098</v>
      </c>
      <c r="AA6" s="149">
        <v>10.5338791700743</v>
      </c>
      <c r="AB6" s="149">
        <v>5.15293144853334</v>
      </c>
      <c r="AC6">
        <v>4.3761551730235899</v>
      </c>
      <c r="AD6">
        <v>4.1394108579214501</v>
      </c>
      <c r="AE6" s="107">
        <v>4.08350821737102</v>
      </c>
      <c r="BB6">
        <v>1983</v>
      </c>
      <c r="BC6">
        <v>4.0069300530751404</v>
      </c>
      <c r="BD6">
        <v>4.2158538910164998</v>
      </c>
      <c r="BE6">
        <v>4.1263918282935297</v>
      </c>
      <c r="BF6">
        <v>4.3338726096801796</v>
      </c>
      <c r="BG6">
        <v>4.3338726096801796</v>
      </c>
      <c r="BH6">
        <v>4.3338726096801796</v>
      </c>
      <c r="BI6">
        <v>5.1250014860112403</v>
      </c>
      <c r="BJ6">
        <v>4.8825203599966001</v>
      </c>
      <c r="BK6">
        <v>4.8815777142178103</v>
      </c>
      <c r="BL6">
        <v>9.0231183802921393</v>
      </c>
      <c r="BM6">
        <v>9.0231183802921393</v>
      </c>
      <c r="BN6">
        <v>9.0231183802921393</v>
      </c>
      <c r="BO6">
        <v>5.0139969453026501</v>
      </c>
      <c r="BP6">
        <v>9.0531675128026006</v>
      </c>
      <c r="BQ6">
        <v>4.3338726096801796</v>
      </c>
      <c r="BR6">
        <v>4.1177394404441099</v>
      </c>
      <c r="BS6">
        <v>3.8001884664858898</v>
      </c>
      <c r="BT6">
        <v>3.7414898108419301</v>
      </c>
      <c r="CF6">
        <v>1981</v>
      </c>
      <c r="CG6">
        <v>6.15423064349201</v>
      </c>
      <c r="CH6">
        <v>4.81025607329682</v>
      </c>
      <c r="CI6">
        <v>4.4911377644754999</v>
      </c>
      <c r="CJ6">
        <v>5.9095482543225</v>
      </c>
      <c r="CK6">
        <v>5.6736835609715097</v>
      </c>
      <c r="CL6">
        <v>5.3937049791019298</v>
      </c>
      <c r="CM6">
        <v>6.4092162240289197</v>
      </c>
      <c r="CN6">
        <v>5.1868665416534201</v>
      </c>
      <c r="CO6">
        <v>4.9922192417148503</v>
      </c>
      <c r="CP6">
        <v>10.5338791700743</v>
      </c>
      <c r="CQ6">
        <v>10.5338791700743</v>
      </c>
      <c r="CR6">
        <v>10.5338791700743</v>
      </c>
      <c r="CS6">
        <v>5.1583509060576098</v>
      </c>
      <c r="CT6">
        <v>10.5338791700743</v>
      </c>
      <c r="CU6">
        <v>5.15293144853334</v>
      </c>
      <c r="CV6">
        <v>4.3761551730235899</v>
      </c>
      <c r="CW6">
        <v>4.1394108579214501</v>
      </c>
      <c r="CX6">
        <f t="shared" si="0"/>
        <v>9.2271033360594412</v>
      </c>
    </row>
    <row r="7" spans="1:102" ht="17">
      <c r="A7" s="107">
        <v>1982</v>
      </c>
      <c r="B7" s="107">
        <v>4.4899478158876702</v>
      </c>
      <c r="C7" s="107">
        <v>4.4007883315482799</v>
      </c>
      <c r="D7" s="107">
        <v>4.2739748664163502</v>
      </c>
      <c r="E7" s="107">
        <v>4.8598838804756399</v>
      </c>
      <c r="F7" s="107">
        <v>4.8598838804756399</v>
      </c>
      <c r="G7" s="107">
        <v>4.8598838804756399</v>
      </c>
      <c r="H7">
        <v>6.1046104889146804</v>
      </c>
      <c r="I7">
        <v>4.7027300969761896</v>
      </c>
      <c r="J7">
        <v>4.3739338105729999</v>
      </c>
      <c r="K7">
        <v>5.3205545498389402</v>
      </c>
      <c r="L7" s="105">
        <v>4.9669430348968104</v>
      </c>
      <c r="M7">
        <v>4.8915757965013702</v>
      </c>
      <c r="N7" s="105">
        <v>6.3951559741741297</v>
      </c>
      <c r="O7">
        <v>5.1278510033040403</v>
      </c>
      <c r="P7">
        <v>4.9298342679905298</v>
      </c>
      <c r="Q7">
        <v>7.1886780936499797</v>
      </c>
      <c r="R7">
        <v>7.1886780936499797</v>
      </c>
      <c r="S7">
        <v>7.1886780936499797</v>
      </c>
      <c r="T7">
        <v>5.4186269626012997</v>
      </c>
      <c r="U7">
        <v>4.9678014567489797</v>
      </c>
      <c r="V7">
        <v>4.9511892582675401</v>
      </c>
      <c r="W7">
        <v>7.1886780936499797</v>
      </c>
      <c r="X7">
        <v>7.1886780936499797</v>
      </c>
      <c r="Y7">
        <v>7.1886780936499797</v>
      </c>
      <c r="Z7" s="105">
        <v>5.0893092288527697</v>
      </c>
      <c r="AA7" s="149">
        <v>7.1886780936499797</v>
      </c>
      <c r="AB7" s="149">
        <v>4.8598838804756399</v>
      </c>
      <c r="AC7">
        <v>4.2591023252602502</v>
      </c>
      <c r="AD7">
        <v>3.9760446622633201</v>
      </c>
      <c r="AE7" s="107">
        <v>3.9176028132797098</v>
      </c>
      <c r="BB7">
        <v>1984</v>
      </c>
      <c r="BC7">
        <v>3.6834026256558801</v>
      </c>
      <c r="BD7">
        <v>4.0581322757399301</v>
      </c>
      <c r="BE7">
        <v>4.0011922416594103</v>
      </c>
      <c r="BF7">
        <v>4.00680666067126</v>
      </c>
      <c r="BG7">
        <v>4.00680666067126</v>
      </c>
      <c r="BH7">
        <v>4.00680666067126</v>
      </c>
      <c r="BI7">
        <v>4.9146970876257399</v>
      </c>
      <c r="BJ7">
        <v>4.8137445934389698</v>
      </c>
      <c r="BK7">
        <v>4.8255953538371097</v>
      </c>
      <c r="BL7">
        <v>7.6676648266788296</v>
      </c>
      <c r="BM7">
        <v>7.6676648266788296</v>
      </c>
      <c r="BN7">
        <v>7.6676648266788296</v>
      </c>
      <c r="BO7">
        <v>4.9544742424075698</v>
      </c>
      <c r="BP7">
        <v>7.6763117438724402</v>
      </c>
      <c r="BQ7">
        <v>4.00680666067126</v>
      </c>
      <c r="BR7">
        <v>3.99720675404838</v>
      </c>
      <c r="BS7">
        <v>3.650367612858</v>
      </c>
      <c r="BT7">
        <v>3.5905692865863998</v>
      </c>
      <c r="CF7">
        <v>1982</v>
      </c>
      <c r="CG7">
        <v>6.1046104889146804</v>
      </c>
      <c r="CH7">
        <v>4.7027300969761896</v>
      </c>
      <c r="CI7">
        <v>4.3739338105729999</v>
      </c>
      <c r="CJ7">
        <v>5.3205545498389402</v>
      </c>
      <c r="CK7">
        <v>4.9669430348968104</v>
      </c>
      <c r="CL7">
        <v>4.8915757965013702</v>
      </c>
      <c r="CM7">
        <v>6.3951559741741297</v>
      </c>
      <c r="CN7">
        <v>5.1278510033040403</v>
      </c>
      <c r="CO7">
        <v>4.9298342679905298</v>
      </c>
      <c r="CP7">
        <v>7.1886780936499797</v>
      </c>
      <c r="CQ7">
        <v>7.1886780936499797</v>
      </c>
      <c r="CR7">
        <v>7.1886780936499797</v>
      </c>
      <c r="CS7">
        <v>5.0893092288527697</v>
      </c>
      <c r="CT7">
        <v>7.1886780936499797</v>
      </c>
      <c r="CU7">
        <v>4.8598838804756399</v>
      </c>
      <c r="CV7">
        <v>4.2591023252602502</v>
      </c>
      <c r="CW7">
        <v>3.9760446622633201</v>
      </c>
      <c r="CX7">
        <f t="shared" si="0"/>
        <v>6.5509424749199843</v>
      </c>
    </row>
    <row r="8" spans="1:102" ht="17">
      <c r="A8" s="107">
        <v>1983</v>
      </c>
      <c r="B8" s="107">
        <v>4.0069300530751404</v>
      </c>
      <c r="C8" s="107">
        <v>4.2158538910164998</v>
      </c>
      <c r="D8" s="107">
        <v>4.1263918282935297</v>
      </c>
      <c r="E8" s="107">
        <v>4.3338726096801796</v>
      </c>
      <c r="F8" s="107">
        <v>4.3338726096801796</v>
      </c>
      <c r="G8" s="107">
        <v>4.3338726096801796</v>
      </c>
      <c r="H8">
        <v>6.0354268387552201</v>
      </c>
      <c r="I8">
        <v>4.5834588926364601</v>
      </c>
      <c r="J8">
        <v>4.2373803399892198</v>
      </c>
      <c r="K8">
        <v>4.7626904017061698</v>
      </c>
      <c r="L8" s="105">
        <v>4.5723053838765804</v>
      </c>
      <c r="M8">
        <v>4.3720332375157804</v>
      </c>
      <c r="N8" s="105">
        <v>6.3635219579648101</v>
      </c>
      <c r="O8">
        <v>5.0617160971967996</v>
      </c>
      <c r="P8">
        <v>4.8566894254696402</v>
      </c>
      <c r="Q8">
        <v>9.0531675128026006</v>
      </c>
      <c r="R8">
        <v>9.0531675128026006</v>
      </c>
      <c r="S8">
        <v>9.0531675128026006</v>
      </c>
      <c r="T8">
        <v>5.1250014860112403</v>
      </c>
      <c r="U8">
        <v>4.8825203599966001</v>
      </c>
      <c r="V8">
        <v>4.8815777142178103</v>
      </c>
      <c r="W8">
        <v>9.0231183802921393</v>
      </c>
      <c r="X8">
        <v>9.0231183802921393</v>
      </c>
      <c r="Y8">
        <v>9.0231183802921393</v>
      </c>
      <c r="Z8" s="105">
        <v>5.0139969453026501</v>
      </c>
      <c r="AA8" s="149">
        <v>9.0531675128026006</v>
      </c>
      <c r="AB8" s="149">
        <v>4.3338726096801796</v>
      </c>
      <c r="AC8">
        <v>4.1177394404441099</v>
      </c>
      <c r="AD8">
        <v>3.8001884664858898</v>
      </c>
      <c r="AE8" s="107">
        <v>3.7414898108419301</v>
      </c>
      <c r="BB8">
        <v>1985</v>
      </c>
      <c r="BC8">
        <v>3.41545714367183</v>
      </c>
      <c r="BD8">
        <v>3.9063031489549398</v>
      </c>
      <c r="BE8">
        <v>3.87875172963974</v>
      </c>
      <c r="BF8">
        <v>3.71471458400605</v>
      </c>
      <c r="BG8">
        <v>3.71471458400605</v>
      </c>
      <c r="BH8">
        <v>3.71471458400605</v>
      </c>
      <c r="BI8">
        <v>4.7188880691960602</v>
      </c>
      <c r="BJ8">
        <v>4.7430657627369097</v>
      </c>
      <c r="BK8">
        <v>4.7681623650458498</v>
      </c>
      <c r="BL8">
        <v>7.0831061407913296</v>
      </c>
      <c r="BM8">
        <v>7.0831061407913296</v>
      </c>
      <c r="BN8">
        <v>7.0831061407913296</v>
      </c>
      <c r="BO8">
        <v>4.8955178420804799</v>
      </c>
      <c r="BP8">
        <v>7.0904287385616502</v>
      </c>
      <c r="BQ8">
        <v>3.71471458400605</v>
      </c>
      <c r="BR8">
        <v>3.8789124385260201</v>
      </c>
      <c r="BS8">
        <v>3.5080726037411001</v>
      </c>
      <c r="BT8">
        <v>3.4475937194268398</v>
      </c>
      <c r="CF8">
        <v>1983</v>
      </c>
      <c r="CG8">
        <v>6.0354268387552201</v>
      </c>
      <c r="CH8">
        <v>4.5834588926364601</v>
      </c>
      <c r="CI8">
        <v>4.2373803399892198</v>
      </c>
      <c r="CJ8">
        <v>4.7626904017061698</v>
      </c>
      <c r="CK8">
        <v>4.5723053838765804</v>
      </c>
      <c r="CL8">
        <v>4.3720332375157804</v>
      </c>
      <c r="CM8">
        <v>6.3635219579648101</v>
      </c>
      <c r="CN8">
        <v>5.0617160971967996</v>
      </c>
      <c r="CO8">
        <v>4.8566894254696402</v>
      </c>
      <c r="CP8">
        <v>9.0531675128026006</v>
      </c>
      <c r="CQ8">
        <v>9.0531675128026006</v>
      </c>
      <c r="CR8">
        <v>9.0531675128026006</v>
      </c>
      <c r="CS8">
        <v>5.0139969453026501</v>
      </c>
      <c r="CT8">
        <v>9.0531675128026006</v>
      </c>
      <c r="CU8">
        <v>4.3338726096801796</v>
      </c>
      <c r="CV8">
        <v>4.1177394404441099</v>
      </c>
      <c r="CW8">
        <v>3.8001884664858898</v>
      </c>
      <c r="CX8">
        <f t="shared" si="0"/>
        <v>8.0425340102420808</v>
      </c>
    </row>
    <row r="9" spans="1:102" ht="17">
      <c r="A9" s="107">
        <v>1984</v>
      </c>
      <c r="B9" s="107">
        <v>3.6834026256558801</v>
      </c>
      <c r="C9" s="107">
        <v>4.0581322757399301</v>
      </c>
      <c r="D9" s="107">
        <v>4.0011922416594103</v>
      </c>
      <c r="E9" s="107">
        <v>4.00680666067126</v>
      </c>
      <c r="F9" s="107">
        <v>4.00680666067126</v>
      </c>
      <c r="G9" s="107">
        <v>4.00680666067126</v>
      </c>
      <c r="H9">
        <v>6.0026409036433597</v>
      </c>
      <c r="I9">
        <v>4.47607715364492</v>
      </c>
      <c r="J9">
        <v>4.12107640248023</v>
      </c>
      <c r="K9">
        <v>4.1482852663207899</v>
      </c>
      <c r="L9" s="105">
        <v>4.16538914977163</v>
      </c>
      <c r="M9">
        <v>4.0487373693675401</v>
      </c>
      <c r="N9" s="105">
        <v>6.3817573392534603</v>
      </c>
      <c r="O9">
        <v>5.0092373149351701</v>
      </c>
      <c r="P9">
        <v>4.7984852444012498</v>
      </c>
      <c r="Q9">
        <v>7.6763117438724402</v>
      </c>
      <c r="R9">
        <v>7.6763117438724402</v>
      </c>
      <c r="S9">
        <v>7.6763117438724402</v>
      </c>
      <c r="T9">
        <v>4.9146970876257399</v>
      </c>
      <c r="U9">
        <v>4.8137445934389698</v>
      </c>
      <c r="V9">
        <v>4.8255953538371097</v>
      </c>
      <c r="W9">
        <v>7.6676648266788296</v>
      </c>
      <c r="X9">
        <v>7.6676648266788296</v>
      </c>
      <c r="Y9">
        <v>7.6676648266788296</v>
      </c>
      <c r="Z9" s="105">
        <v>4.9544742424075698</v>
      </c>
      <c r="AA9" s="149">
        <v>7.6763117438724402</v>
      </c>
      <c r="AB9" s="149">
        <v>4.00680666067126</v>
      </c>
      <c r="AC9">
        <v>3.99720675404838</v>
      </c>
      <c r="AD9">
        <v>3.650367612858</v>
      </c>
      <c r="AE9" s="107">
        <v>3.5905692865863998</v>
      </c>
      <c r="BB9">
        <v>1986</v>
      </c>
      <c r="BC9">
        <v>3.2170990475683601</v>
      </c>
      <c r="BD9">
        <v>3.7669992082325798</v>
      </c>
      <c r="BE9">
        <v>3.7645750929714201</v>
      </c>
      <c r="BF9">
        <v>3.5233210803294099</v>
      </c>
      <c r="BG9">
        <v>3.5233210803294099</v>
      </c>
      <c r="BH9">
        <v>3.5233210803294099</v>
      </c>
      <c r="BI9">
        <v>4.5805937669103498</v>
      </c>
      <c r="BJ9">
        <v>4.6826644745974297</v>
      </c>
      <c r="BK9">
        <v>4.7188309278512603</v>
      </c>
      <c r="BL9">
        <v>6.9493826380607402</v>
      </c>
      <c r="BM9">
        <v>6.9493826380607402</v>
      </c>
      <c r="BN9">
        <v>6.9493826380607402</v>
      </c>
      <c r="BO9">
        <v>4.84527484106275</v>
      </c>
      <c r="BP9">
        <v>6.9557014372359101</v>
      </c>
      <c r="BQ9">
        <v>3.5233210803294099</v>
      </c>
      <c r="BR9">
        <v>3.76832418653325</v>
      </c>
      <c r="BS9">
        <v>3.3831719005874299</v>
      </c>
      <c r="BT9">
        <v>3.31949345351113</v>
      </c>
      <c r="CF9">
        <v>1984</v>
      </c>
      <c r="CG9">
        <v>6.0026409036433597</v>
      </c>
      <c r="CH9">
        <v>4.47607715364492</v>
      </c>
      <c r="CI9">
        <v>4.12107640248023</v>
      </c>
      <c r="CJ9">
        <v>4.1482852663207899</v>
      </c>
      <c r="CK9">
        <v>4.16538914977163</v>
      </c>
      <c r="CL9">
        <v>4.0487373693675401</v>
      </c>
      <c r="CM9">
        <v>6.3817573392534603</v>
      </c>
      <c r="CN9">
        <v>5.0092373149351701</v>
      </c>
      <c r="CO9">
        <v>4.7984852444012498</v>
      </c>
      <c r="CP9">
        <v>7.6763117438724402</v>
      </c>
      <c r="CQ9">
        <v>7.6763117438724402</v>
      </c>
      <c r="CR9">
        <v>7.6763117438724402</v>
      </c>
      <c r="CS9">
        <v>4.9544742424075698</v>
      </c>
      <c r="CT9">
        <v>7.6763117438724402</v>
      </c>
      <c r="CU9">
        <v>4.00680666067126</v>
      </c>
      <c r="CV9">
        <v>3.99720675404838</v>
      </c>
      <c r="CW9">
        <v>3.650367612858</v>
      </c>
      <c r="CX9">
        <f t="shared" si="0"/>
        <v>6.9410493950979522</v>
      </c>
    </row>
    <row r="10" spans="1:102" ht="17">
      <c r="A10" s="107">
        <v>1985</v>
      </c>
      <c r="B10" s="107">
        <v>3.41545714367183</v>
      </c>
      <c r="C10" s="107">
        <v>3.9063031489549398</v>
      </c>
      <c r="D10" s="107">
        <v>3.87875172963974</v>
      </c>
      <c r="E10" s="107">
        <v>3.71471458400605</v>
      </c>
      <c r="F10" s="107">
        <v>3.71471458400605</v>
      </c>
      <c r="G10" s="107">
        <v>3.71471458400605</v>
      </c>
      <c r="H10">
        <v>5.9201771371543401</v>
      </c>
      <c r="I10">
        <v>4.3685581536335496</v>
      </c>
      <c r="J10">
        <v>4.0035276613035098</v>
      </c>
      <c r="K10">
        <v>3.8839686230347801</v>
      </c>
      <c r="L10" s="105">
        <v>3.8419023938160701</v>
      </c>
      <c r="M10">
        <v>3.7716390295490299</v>
      </c>
      <c r="N10" s="105">
        <v>6.3596439514250802</v>
      </c>
      <c r="O10">
        <v>4.9550634055614102</v>
      </c>
      <c r="P10">
        <v>4.7379547601249303</v>
      </c>
      <c r="Q10">
        <v>7.0904287385616502</v>
      </c>
      <c r="R10">
        <v>7.0904287385616502</v>
      </c>
      <c r="S10">
        <v>7.0904287385616502</v>
      </c>
      <c r="T10">
        <v>4.7188880691960602</v>
      </c>
      <c r="U10">
        <v>4.7430657627369097</v>
      </c>
      <c r="V10">
        <v>4.7681623650458498</v>
      </c>
      <c r="W10">
        <v>7.0831061407913296</v>
      </c>
      <c r="X10">
        <v>7.0831061407913296</v>
      </c>
      <c r="Y10">
        <v>7.0831061407913296</v>
      </c>
      <c r="Z10" s="105">
        <v>4.8955178420804799</v>
      </c>
      <c r="AA10" s="149">
        <v>7.0904287385616502</v>
      </c>
      <c r="AB10" s="149">
        <v>3.71471458400605</v>
      </c>
      <c r="AC10">
        <v>3.8789124385260201</v>
      </c>
      <c r="AD10">
        <v>3.5080726037411001</v>
      </c>
      <c r="AE10" s="107">
        <v>3.4475937194268398</v>
      </c>
      <c r="BB10" s="154">
        <v>1987</v>
      </c>
      <c r="BC10" s="154">
        <v>3.0556360305827099</v>
      </c>
      <c r="BD10" s="154">
        <v>3.6396635183505199</v>
      </c>
      <c r="BE10" s="154">
        <v>3.6591686858601</v>
      </c>
      <c r="BF10" s="154">
        <v>3.3585274441920601</v>
      </c>
      <c r="BG10" s="154">
        <v>3.3585274441920601</v>
      </c>
      <c r="BH10" s="154">
        <v>3.3585274441920601</v>
      </c>
      <c r="BI10" s="154">
        <v>4.4590348431147202</v>
      </c>
      <c r="BJ10" s="154">
        <v>4.6250334224535399</v>
      </c>
      <c r="BK10" s="154">
        <v>4.6710752802342004</v>
      </c>
      <c r="BL10" s="154">
        <v>6.8011732492998203</v>
      </c>
      <c r="BM10" s="154">
        <v>6.8011732492998203</v>
      </c>
      <c r="BN10" s="154">
        <v>6.8011732492998203</v>
      </c>
      <c r="BO10" s="154">
        <v>4.7959478965221702</v>
      </c>
      <c r="BP10" s="154">
        <v>6.4416631819130403</v>
      </c>
      <c r="BQ10" s="154">
        <v>3.3585274441920601</v>
      </c>
      <c r="BR10" s="154">
        <v>3.6659911055342498</v>
      </c>
      <c r="BS10" s="154">
        <v>3.2727909420014001</v>
      </c>
      <c r="BT10" s="154">
        <v>3.2057615809240501</v>
      </c>
      <c r="BU10" s="154"/>
      <c r="CF10">
        <v>1985</v>
      </c>
      <c r="CG10">
        <v>5.9201771371543401</v>
      </c>
      <c r="CH10">
        <v>4.3685581536335496</v>
      </c>
      <c r="CI10">
        <v>4.0035276613035098</v>
      </c>
      <c r="CJ10">
        <v>3.8839686230347801</v>
      </c>
      <c r="CK10">
        <v>3.8419023938160701</v>
      </c>
      <c r="CL10">
        <v>3.7716390295490299</v>
      </c>
      <c r="CM10">
        <v>6.3596439514250802</v>
      </c>
      <c r="CN10">
        <v>4.9550634055614102</v>
      </c>
      <c r="CO10">
        <v>4.7379547601249303</v>
      </c>
      <c r="CP10">
        <v>7.0904287385616502</v>
      </c>
      <c r="CQ10">
        <v>7.0904287385616502</v>
      </c>
      <c r="CR10">
        <v>7.0904287385616502</v>
      </c>
      <c r="CS10">
        <v>4.8955178420804799</v>
      </c>
      <c r="CT10">
        <v>7.0904287385616502</v>
      </c>
      <c r="CU10">
        <v>3.71471458400605</v>
      </c>
      <c r="CV10">
        <v>3.8789124385260201</v>
      </c>
      <c r="CW10">
        <v>3.5080726037411001</v>
      </c>
      <c r="CX10">
        <f t="shared" si="0"/>
        <v>6.4723429908493202</v>
      </c>
    </row>
    <row r="11" spans="1:102" ht="17">
      <c r="A11" s="107">
        <v>1986</v>
      </c>
      <c r="B11" s="107">
        <v>3.2170990475683601</v>
      </c>
      <c r="C11" s="107">
        <v>3.7669992082325798</v>
      </c>
      <c r="D11" s="107">
        <v>3.7645750929714201</v>
      </c>
      <c r="E11" s="107">
        <v>3.5233210803294099</v>
      </c>
      <c r="F11" s="107">
        <v>3.5233210803294099</v>
      </c>
      <c r="G11" s="107">
        <v>3.5233210803294099</v>
      </c>
      <c r="H11">
        <v>5.9043191513333202</v>
      </c>
      <c r="I11">
        <v>4.2740923626268996</v>
      </c>
      <c r="J11">
        <v>3.8981402878615601</v>
      </c>
      <c r="K11">
        <v>3.40411161070441</v>
      </c>
      <c r="L11" s="105">
        <v>3.6063450164329298</v>
      </c>
      <c r="M11">
        <v>3.59298972198471</v>
      </c>
      <c r="N11" s="105">
        <v>6.40521942197954</v>
      </c>
      <c r="O11">
        <v>4.9114737257781904</v>
      </c>
      <c r="P11">
        <v>4.6871182841663899</v>
      </c>
      <c r="Q11">
        <v>6.9557014372359101</v>
      </c>
      <c r="R11">
        <v>6.9557014372359101</v>
      </c>
      <c r="S11">
        <v>6.9557014372359101</v>
      </c>
      <c r="T11">
        <v>4.5805937669103498</v>
      </c>
      <c r="U11">
        <v>4.6826644745974297</v>
      </c>
      <c r="V11">
        <v>4.7188309278512603</v>
      </c>
      <c r="W11">
        <v>6.9493826380607402</v>
      </c>
      <c r="X11">
        <v>6.9493826380607402</v>
      </c>
      <c r="Y11">
        <v>6.9493826380607402</v>
      </c>
      <c r="Z11" s="105">
        <v>4.84527484106275</v>
      </c>
      <c r="AA11" s="149">
        <v>6.9557014372359101</v>
      </c>
      <c r="AB11" s="149">
        <v>3.5233210803294099</v>
      </c>
      <c r="AC11">
        <v>3.76832418653325</v>
      </c>
      <c r="AD11">
        <v>3.3831719005874299</v>
      </c>
      <c r="AE11" s="107">
        <v>3.31949345351113</v>
      </c>
      <c r="BB11">
        <v>1988</v>
      </c>
      <c r="BC11">
        <v>2.9081051542832501</v>
      </c>
      <c r="BD11">
        <v>3.5140773274721102</v>
      </c>
      <c r="BE11">
        <v>3.5534036045852302</v>
      </c>
      <c r="BF11">
        <v>3.2037437631219898</v>
      </c>
      <c r="BG11">
        <v>3.2037437631219898</v>
      </c>
      <c r="BH11">
        <v>3.2037437631219898</v>
      </c>
      <c r="BI11">
        <v>4.3378181375591502</v>
      </c>
      <c r="BJ11">
        <v>4.5628297186641404</v>
      </c>
      <c r="BK11">
        <v>4.6192283813061401</v>
      </c>
      <c r="BL11">
        <v>6.7543144858756596</v>
      </c>
      <c r="BM11">
        <v>6.7543144858756596</v>
      </c>
      <c r="BN11">
        <v>6.7543144858756596</v>
      </c>
      <c r="BO11">
        <v>4.74260584424154</v>
      </c>
      <c r="BP11">
        <v>6.7573710632622301</v>
      </c>
      <c r="BQ11">
        <v>3.2037437631219898</v>
      </c>
      <c r="BR11">
        <v>3.5631009055080498</v>
      </c>
      <c r="BS11">
        <v>3.1630763225264</v>
      </c>
      <c r="BT11">
        <v>3.0969030230460501</v>
      </c>
      <c r="CF11">
        <v>1986</v>
      </c>
      <c r="CG11">
        <v>5.9043191513333202</v>
      </c>
      <c r="CH11">
        <v>4.2740923626268996</v>
      </c>
      <c r="CI11">
        <v>3.8981402878615601</v>
      </c>
      <c r="CJ11">
        <v>3.40411161070441</v>
      </c>
      <c r="CK11">
        <v>3.6063450164329298</v>
      </c>
      <c r="CL11">
        <v>3.59298972198471</v>
      </c>
      <c r="CM11">
        <v>6.40521942197954</v>
      </c>
      <c r="CN11">
        <v>4.9114737257781904</v>
      </c>
      <c r="CO11">
        <v>4.6871182841663899</v>
      </c>
      <c r="CP11">
        <v>6.9557014372359101</v>
      </c>
      <c r="CQ11">
        <v>6.9557014372359101</v>
      </c>
      <c r="CR11">
        <v>6.9557014372359101</v>
      </c>
      <c r="CS11">
        <v>4.84527484106275</v>
      </c>
      <c r="CT11">
        <v>6.9557014372359101</v>
      </c>
      <c r="CU11">
        <v>3.5233210803294099</v>
      </c>
      <c r="CV11">
        <v>3.76832418653325</v>
      </c>
      <c r="CW11">
        <v>3.3831719005874299</v>
      </c>
      <c r="CX11">
        <f t="shared" si="0"/>
        <v>6.3645611497887282</v>
      </c>
    </row>
    <row r="12" spans="1:102" ht="17">
      <c r="A12" s="107">
        <v>1987</v>
      </c>
      <c r="B12" s="107">
        <v>3.0556360305827099</v>
      </c>
      <c r="C12" s="107">
        <v>3.6396635183505199</v>
      </c>
      <c r="D12" s="107">
        <v>3.6591686858601</v>
      </c>
      <c r="E12" s="107">
        <v>3.3585274441920601</v>
      </c>
      <c r="F12" s="107">
        <v>3.3585274441920601</v>
      </c>
      <c r="G12" s="107">
        <v>3.3585274441920601</v>
      </c>
      <c r="H12">
        <v>5.8649371452148902</v>
      </c>
      <c r="I12">
        <v>4.1795964039184401</v>
      </c>
      <c r="J12">
        <v>3.7990844435885598</v>
      </c>
      <c r="K12">
        <v>3.3030036877664002</v>
      </c>
      <c r="L12" s="105">
        <v>3.4293110762158898</v>
      </c>
      <c r="M12">
        <v>3.4110435810738</v>
      </c>
      <c r="N12" s="105">
        <v>6.4230986145801499</v>
      </c>
      <c r="O12">
        <v>4.8665460344076203</v>
      </c>
      <c r="P12">
        <v>4.6379867626568503</v>
      </c>
      <c r="Q12">
        <v>6.4416631819130403</v>
      </c>
      <c r="R12">
        <v>6.4416631819130403</v>
      </c>
      <c r="S12">
        <v>6.4416631819130403</v>
      </c>
      <c r="T12">
        <v>4.4590348431147202</v>
      </c>
      <c r="U12">
        <v>4.6250334224535399</v>
      </c>
      <c r="V12">
        <v>4.6710752802342004</v>
      </c>
      <c r="W12">
        <v>6.8011732492998203</v>
      </c>
      <c r="X12">
        <v>6.8011732492998203</v>
      </c>
      <c r="Y12">
        <v>6.8011732492998203</v>
      </c>
      <c r="Z12" s="105">
        <v>4.7959478965221702</v>
      </c>
      <c r="AA12" s="149">
        <v>6.4416631819130403</v>
      </c>
      <c r="AB12" s="149">
        <v>3.3585274441920601</v>
      </c>
      <c r="AC12">
        <v>3.6659911055342498</v>
      </c>
      <c r="AD12">
        <v>3.2727909420014001</v>
      </c>
      <c r="AE12" s="107">
        <v>3.2057615809240501</v>
      </c>
      <c r="BB12">
        <v>1989</v>
      </c>
      <c r="BC12">
        <v>2.7737208109768998</v>
      </c>
      <c r="BD12">
        <v>3.39070855775614</v>
      </c>
      <c r="BE12">
        <v>3.4479628704726601</v>
      </c>
      <c r="BF12">
        <v>4.4423378075562203</v>
      </c>
      <c r="BG12">
        <v>4.4423378075562203</v>
      </c>
      <c r="BH12">
        <v>4.4423378075562203</v>
      </c>
      <c r="BI12">
        <v>4.2292128274404996</v>
      </c>
      <c r="BJ12">
        <v>4.5016382778356796</v>
      </c>
      <c r="BK12">
        <v>4.5684265452835797</v>
      </c>
      <c r="BL12">
        <v>6.6828841180763803</v>
      </c>
      <c r="BM12">
        <v>6.6828841180763803</v>
      </c>
      <c r="BN12">
        <v>6.6828841180763803</v>
      </c>
      <c r="BO12">
        <v>4.6913697333743496</v>
      </c>
      <c r="BP12">
        <v>6.68769062013381</v>
      </c>
      <c r="BQ12">
        <v>4.4423378075562203</v>
      </c>
      <c r="BR12">
        <v>3.46038370686562</v>
      </c>
      <c r="BS12">
        <v>3.05457423466307</v>
      </c>
      <c r="BT12">
        <v>2.9898849720391301</v>
      </c>
      <c r="CF12">
        <v>1987</v>
      </c>
      <c r="CG12">
        <v>5.8649371452148902</v>
      </c>
      <c r="CH12">
        <v>4.1795964039184401</v>
      </c>
      <c r="CI12">
        <v>3.7990844435885598</v>
      </c>
      <c r="CJ12">
        <v>3.3030036877664002</v>
      </c>
      <c r="CK12">
        <v>3.4293110762158898</v>
      </c>
      <c r="CL12">
        <v>3.4110435810738</v>
      </c>
      <c r="CM12">
        <v>6.4230986145801499</v>
      </c>
      <c r="CN12">
        <v>4.8665460344076203</v>
      </c>
      <c r="CO12">
        <v>4.6379867626568503</v>
      </c>
      <c r="CP12">
        <v>6.4416631819130403</v>
      </c>
      <c r="CQ12">
        <v>6.4416631819130403</v>
      </c>
      <c r="CR12">
        <v>6.4416631819130403</v>
      </c>
      <c r="CS12">
        <v>4.7959478965221702</v>
      </c>
      <c r="CT12">
        <v>6.4416631819130403</v>
      </c>
      <c r="CU12">
        <v>3.3585274441920601</v>
      </c>
      <c r="CV12">
        <v>3.6659911055342498</v>
      </c>
      <c r="CW12">
        <v>3.2727909420014001</v>
      </c>
      <c r="CX12">
        <f t="shared" si="0"/>
        <v>5.9533305455304326</v>
      </c>
    </row>
    <row r="13" spans="1:102" ht="17">
      <c r="A13" s="107">
        <v>1988</v>
      </c>
      <c r="B13" s="107">
        <v>2.9081051542832501</v>
      </c>
      <c r="C13" s="107">
        <v>3.5140773274721102</v>
      </c>
      <c r="D13" s="107">
        <v>3.5534036045852302</v>
      </c>
      <c r="E13" s="107">
        <v>3.2037437631219898</v>
      </c>
      <c r="F13" s="107">
        <v>3.2037437631219898</v>
      </c>
      <c r="G13" s="107">
        <v>3.2037437631219898</v>
      </c>
      <c r="H13">
        <v>5.7624885132664199</v>
      </c>
      <c r="I13">
        <v>4.0821613995565</v>
      </c>
      <c r="J13">
        <v>3.6956380261935902</v>
      </c>
      <c r="K13">
        <v>3.0704018623203999</v>
      </c>
      <c r="L13" s="105">
        <v>3.2554949113313598</v>
      </c>
      <c r="M13">
        <v>3.2500528253076699</v>
      </c>
      <c r="N13" s="105">
        <v>6.3808381960110996</v>
      </c>
      <c r="O13">
        <v>4.8164476919283699</v>
      </c>
      <c r="P13">
        <v>4.58345544130459</v>
      </c>
      <c r="Q13">
        <v>6.7573710632622301</v>
      </c>
      <c r="R13">
        <v>6.7573710632622301</v>
      </c>
      <c r="S13">
        <v>6.7573710632622301</v>
      </c>
      <c r="T13">
        <v>4.3378181375591502</v>
      </c>
      <c r="U13">
        <v>4.5628297186641404</v>
      </c>
      <c r="V13">
        <v>4.6192283813061401</v>
      </c>
      <c r="W13">
        <v>6.7543144858756596</v>
      </c>
      <c r="X13">
        <v>6.7543144858756596</v>
      </c>
      <c r="Y13">
        <v>6.7543144858756596</v>
      </c>
      <c r="Z13" s="105">
        <v>4.74260584424154</v>
      </c>
      <c r="AA13" s="149">
        <v>6.7573710632622301</v>
      </c>
      <c r="AB13" s="149">
        <v>3.2037437631219898</v>
      </c>
      <c r="AC13">
        <v>3.5631009055080498</v>
      </c>
      <c r="AD13">
        <v>3.1630763225264</v>
      </c>
      <c r="AE13" s="107">
        <v>3.0969030230460501</v>
      </c>
      <c r="BB13">
        <v>1990</v>
      </c>
      <c r="BC13">
        <v>2.6609614248323998</v>
      </c>
      <c r="BD13">
        <v>3.2782755780733299</v>
      </c>
      <c r="BE13">
        <v>3.3504592612401098</v>
      </c>
      <c r="BF13">
        <v>4.1647779646173797</v>
      </c>
      <c r="BG13">
        <v>4.1647779646173797</v>
      </c>
      <c r="BH13">
        <v>4.1647779646173797</v>
      </c>
      <c r="BI13">
        <v>4.13014441653681</v>
      </c>
      <c r="BJ13">
        <v>4.4416966929014503</v>
      </c>
      <c r="BK13">
        <v>4.5181102721258997</v>
      </c>
      <c r="BL13">
        <v>6.6333530079764902</v>
      </c>
      <c r="BM13">
        <v>6.6333530079764902</v>
      </c>
      <c r="BN13">
        <v>6.6333530079764902</v>
      </c>
      <c r="BO13">
        <v>4.6415082730330299</v>
      </c>
      <c r="BP13">
        <v>6.63962554595836</v>
      </c>
      <c r="BQ13">
        <v>4.1647779646173797</v>
      </c>
      <c r="BR13">
        <v>3.3653376350726201</v>
      </c>
      <c r="BS13">
        <v>2.9584189623156001</v>
      </c>
      <c r="BT13">
        <v>2.8936760080384398</v>
      </c>
      <c r="CF13">
        <v>1988</v>
      </c>
      <c r="CG13">
        <v>5.7624885132664199</v>
      </c>
      <c r="CH13">
        <v>4.0821613995565</v>
      </c>
      <c r="CI13">
        <v>3.6956380261935902</v>
      </c>
      <c r="CJ13">
        <v>3.0704018623203999</v>
      </c>
      <c r="CK13">
        <v>3.2554949113313598</v>
      </c>
      <c r="CL13">
        <v>3.2500528253076699</v>
      </c>
      <c r="CM13">
        <v>6.3808381960110996</v>
      </c>
      <c r="CN13">
        <v>4.8164476919283699</v>
      </c>
      <c r="CO13">
        <v>4.58345544130459</v>
      </c>
      <c r="CP13">
        <v>6.7573710632622301</v>
      </c>
      <c r="CQ13">
        <v>6.7573710632622301</v>
      </c>
      <c r="CR13">
        <v>6.7573710632622301</v>
      </c>
      <c r="CS13">
        <v>4.74260584424154</v>
      </c>
      <c r="CT13">
        <v>6.7573710632622301</v>
      </c>
      <c r="CU13">
        <v>3.2037437631219898</v>
      </c>
      <c r="CV13">
        <v>3.5631009055080498</v>
      </c>
      <c r="CW13">
        <v>3.1630763225264</v>
      </c>
      <c r="CX13">
        <f t="shared" si="0"/>
        <v>6.2058968506097845</v>
      </c>
    </row>
    <row r="14" spans="1:102" ht="17">
      <c r="A14" s="107">
        <v>1989</v>
      </c>
      <c r="B14" s="107">
        <v>2.7737208109768998</v>
      </c>
      <c r="C14" s="107">
        <v>3.39070855775614</v>
      </c>
      <c r="D14" s="107">
        <v>3.4479628704726601</v>
      </c>
      <c r="E14" s="107">
        <v>4.4423378075562203</v>
      </c>
      <c r="F14" s="107">
        <v>4.4423378075562203</v>
      </c>
      <c r="G14" s="107">
        <v>4.4423378075562203</v>
      </c>
      <c r="H14">
        <v>5.6838430723599096</v>
      </c>
      <c r="I14">
        <v>3.9876733385011902</v>
      </c>
      <c r="J14">
        <v>3.5949611174590901</v>
      </c>
      <c r="K14">
        <v>3.0293671728946099</v>
      </c>
      <c r="L14" s="105">
        <v>3.1246978128857501</v>
      </c>
      <c r="M14">
        <v>3.1213166149353802</v>
      </c>
      <c r="N14" s="105">
        <v>6.3493181483080896</v>
      </c>
      <c r="O14">
        <v>4.7670506654473304</v>
      </c>
      <c r="P14">
        <v>4.5300537167927901</v>
      </c>
      <c r="Q14">
        <v>6.68769062013381</v>
      </c>
      <c r="R14">
        <v>6.68769062013381</v>
      </c>
      <c r="S14">
        <v>6.68769062013381</v>
      </c>
      <c r="T14">
        <v>4.2292128274404996</v>
      </c>
      <c r="U14">
        <v>4.5016382778356796</v>
      </c>
      <c r="V14">
        <v>4.5684265452835797</v>
      </c>
      <c r="W14">
        <v>6.6828841180763803</v>
      </c>
      <c r="X14">
        <v>6.6828841180763803</v>
      </c>
      <c r="Y14">
        <v>6.6828841180763803</v>
      </c>
      <c r="Z14" s="105">
        <v>4.6913697333743496</v>
      </c>
      <c r="AA14" s="149">
        <v>6.68769062013381</v>
      </c>
      <c r="AB14" s="149">
        <v>4.4423378075562203</v>
      </c>
      <c r="AC14">
        <v>3.46038370686562</v>
      </c>
      <c r="AD14">
        <v>3.05457423466307</v>
      </c>
      <c r="AE14" s="107">
        <v>2.9898849720391301</v>
      </c>
      <c r="BB14">
        <v>1991</v>
      </c>
      <c r="BC14">
        <v>2.5708867929857901</v>
      </c>
      <c r="BD14">
        <v>3.1799338421438601</v>
      </c>
      <c r="BE14">
        <v>3.26389690821386</v>
      </c>
      <c r="BF14">
        <v>3.9736579339289899</v>
      </c>
      <c r="BG14">
        <v>3.9736579339289899</v>
      </c>
      <c r="BH14">
        <v>3.9736579339289899</v>
      </c>
      <c r="BI14">
        <v>4.0534974435560596</v>
      </c>
      <c r="BJ14">
        <v>4.3897371290145699</v>
      </c>
      <c r="BK14">
        <v>4.4742575400988498</v>
      </c>
      <c r="BL14">
        <v>6.5243545805395904</v>
      </c>
      <c r="BM14">
        <v>6.5243545805395904</v>
      </c>
      <c r="BN14">
        <v>6.5243545805395904</v>
      </c>
      <c r="BO14">
        <v>4.5986761607479396</v>
      </c>
      <c r="BP14">
        <v>6.5296011259110003</v>
      </c>
      <c r="BQ14">
        <v>3.9736579339289899</v>
      </c>
      <c r="BR14">
        <v>3.2809425213339001</v>
      </c>
      <c r="BS14">
        <v>2.8777802743038801</v>
      </c>
      <c r="BT14">
        <v>2.81033913168163</v>
      </c>
      <c r="CF14">
        <v>1989</v>
      </c>
      <c r="CG14">
        <v>5.6838430723599096</v>
      </c>
      <c r="CH14">
        <v>3.9876733385011902</v>
      </c>
      <c r="CI14">
        <v>3.5949611174590901</v>
      </c>
      <c r="CJ14">
        <v>3.0293671728946099</v>
      </c>
      <c r="CK14">
        <v>3.1246978128857501</v>
      </c>
      <c r="CL14">
        <v>3.1213166149353802</v>
      </c>
      <c r="CM14">
        <v>6.3493181483080896</v>
      </c>
      <c r="CN14">
        <v>4.7670506654473304</v>
      </c>
      <c r="CO14">
        <v>4.5300537167927901</v>
      </c>
      <c r="CP14">
        <v>6.68769062013381</v>
      </c>
      <c r="CQ14">
        <v>6.68769062013381</v>
      </c>
      <c r="CR14">
        <v>6.68769062013381</v>
      </c>
      <c r="CS14">
        <v>4.6913697333743496</v>
      </c>
      <c r="CT14">
        <v>6.68769062013381</v>
      </c>
      <c r="CU14">
        <v>4.4423378075562203</v>
      </c>
      <c r="CV14">
        <v>3.46038370686562</v>
      </c>
      <c r="CW14">
        <v>3.05457423466307</v>
      </c>
      <c r="CX14">
        <f t="shared" si="0"/>
        <v>6.1501524961070482</v>
      </c>
    </row>
    <row r="15" spans="1:102" ht="17">
      <c r="A15" s="107">
        <v>1990</v>
      </c>
      <c r="B15" s="107">
        <v>2.6609614248323998</v>
      </c>
      <c r="C15" s="107">
        <v>3.2782755780733299</v>
      </c>
      <c r="D15" s="107">
        <v>3.3504592612401098</v>
      </c>
      <c r="E15" s="107">
        <v>4.1647779646173797</v>
      </c>
      <c r="F15" s="107">
        <v>4.1647779646173797</v>
      </c>
      <c r="G15" s="107">
        <v>4.1647779646173797</v>
      </c>
      <c r="H15">
        <v>5.6049972328350597</v>
      </c>
      <c r="I15">
        <v>3.8947064944361398</v>
      </c>
      <c r="J15">
        <v>3.4990035917904398</v>
      </c>
      <c r="K15">
        <v>3.0214357692076801</v>
      </c>
      <c r="L15" s="105">
        <v>3.0300933745777701</v>
      </c>
      <c r="M15">
        <v>4.2010309939731698</v>
      </c>
      <c r="N15" s="105">
        <v>6.3155633443271704</v>
      </c>
      <c r="O15">
        <v>4.7166977695088903</v>
      </c>
      <c r="P15">
        <v>4.4771979503514103</v>
      </c>
      <c r="Q15">
        <v>6.63962554595836</v>
      </c>
      <c r="R15">
        <v>6.63962554595836</v>
      </c>
      <c r="S15">
        <v>6.63962554595836</v>
      </c>
      <c r="T15">
        <v>4.13014441653681</v>
      </c>
      <c r="U15">
        <v>4.4416966929014503</v>
      </c>
      <c r="V15">
        <v>4.5181102721258997</v>
      </c>
      <c r="W15">
        <v>6.6333530079764902</v>
      </c>
      <c r="X15">
        <v>6.6333530079764902</v>
      </c>
      <c r="Y15">
        <v>6.6333530079764902</v>
      </c>
      <c r="Z15" s="105">
        <v>4.6415082730330299</v>
      </c>
      <c r="AA15" s="149">
        <v>6.63962554595836</v>
      </c>
      <c r="AB15" s="149">
        <v>4.1647779646173797</v>
      </c>
      <c r="AC15">
        <v>3.3653376350726201</v>
      </c>
      <c r="AD15">
        <v>2.9584189623156001</v>
      </c>
      <c r="AE15" s="107">
        <v>2.8936760080384398</v>
      </c>
      <c r="BB15">
        <v>1992</v>
      </c>
      <c r="BC15">
        <v>2.49752223487318</v>
      </c>
      <c r="BD15">
        <v>3.0938412260988399</v>
      </c>
      <c r="BE15">
        <v>3.1867686175709</v>
      </c>
      <c r="BF15">
        <v>3.80702636050487</v>
      </c>
      <c r="BG15">
        <v>3.80702636050487</v>
      </c>
      <c r="BH15">
        <v>3.80702636050487</v>
      </c>
      <c r="BI15">
        <v>3.9852862316573399</v>
      </c>
      <c r="BJ15">
        <v>4.3411596108068897</v>
      </c>
      <c r="BK15">
        <v>4.4326829773323002</v>
      </c>
      <c r="BL15">
        <v>6.47464709226574</v>
      </c>
      <c r="BM15">
        <v>6.47464709226574</v>
      </c>
      <c r="BN15">
        <v>6.47464709226574</v>
      </c>
      <c r="BO15">
        <v>4.5569503750098299</v>
      </c>
      <c r="BP15">
        <v>6.47919177957976</v>
      </c>
      <c r="BQ15">
        <v>3.80702636050487</v>
      </c>
      <c r="BR15">
        <v>3.2055221290515101</v>
      </c>
      <c r="BS15">
        <v>2.8081548981728699</v>
      </c>
      <c r="BT15">
        <v>2.7376093234964398</v>
      </c>
      <c r="CF15">
        <v>1990</v>
      </c>
      <c r="CG15">
        <v>5.6049972328350597</v>
      </c>
      <c r="CH15">
        <v>3.8947064944361398</v>
      </c>
      <c r="CI15">
        <v>3.4990035917904398</v>
      </c>
      <c r="CJ15">
        <v>3.0214357692076801</v>
      </c>
      <c r="CK15">
        <v>3.0300933745777701</v>
      </c>
      <c r="CL15">
        <v>4.2010309939731698</v>
      </c>
      <c r="CM15">
        <v>6.3155633443271704</v>
      </c>
      <c r="CN15">
        <v>4.7166977695088903</v>
      </c>
      <c r="CO15">
        <v>4.4771979503514103</v>
      </c>
      <c r="CP15">
        <v>6.63962554595836</v>
      </c>
      <c r="CQ15">
        <v>6.63962554595836</v>
      </c>
      <c r="CR15">
        <v>6.63962554595836</v>
      </c>
      <c r="CS15">
        <v>4.6415082730330299</v>
      </c>
      <c r="CT15">
        <v>6.63962554595836</v>
      </c>
      <c r="CU15">
        <v>4.1647779646173797</v>
      </c>
      <c r="CV15">
        <v>3.3653376350726201</v>
      </c>
      <c r="CW15">
        <v>2.9584189623156001</v>
      </c>
      <c r="CX15">
        <f t="shared" si="0"/>
        <v>6.1117004367666885</v>
      </c>
    </row>
    <row r="16" spans="1:102" ht="17">
      <c r="A16" s="107">
        <v>1991</v>
      </c>
      <c r="B16" s="107">
        <v>2.5708867929857901</v>
      </c>
      <c r="C16" s="107">
        <v>3.1799338421438601</v>
      </c>
      <c r="D16" s="107">
        <v>3.26389690821386</v>
      </c>
      <c r="E16" s="107">
        <v>3.9736579339289899</v>
      </c>
      <c r="F16" s="107">
        <v>3.9736579339289899</v>
      </c>
      <c r="G16" s="107">
        <v>3.9736579339289899</v>
      </c>
      <c r="H16">
        <v>5.5504262768399499</v>
      </c>
      <c r="I16">
        <v>3.8124952954841498</v>
      </c>
      <c r="J16">
        <v>3.4150341608199</v>
      </c>
      <c r="K16">
        <v>2.9161158945064001</v>
      </c>
      <c r="L16" s="105">
        <v>3.9453810510862599</v>
      </c>
      <c r="M16">
        <v>3.9719203920179398</v>
      </c>
      <c r="N16" s="105">
        <v>6.3037029692489304</v>
      </c>
      <c r="O16">
        <v>4.6729031165928197</v>
      </c>
      <c r="P16">
        <v>4.4308964733750003</v>
      </c>
      <c r="Q16">
        <v>6.5296011259110003</v>
      </c>
      <c r="R16">
        <v>6.5296011259110003</v>
      </c>
      <c r="S16">
        <v>6.5296011259110003</v>
      </c>
      <c r="T16">
        <v>4.0534974435560596</v>
      </c>
      <c r="U16">
        <v>4.3897371290145699</v>
      </c>
      <c r="V16">
        <v>4.4742575400988498</v>
      </c>
      <c r="W16">
        <v>6.5243545805395904</v>
      </c>
      <c r="X16">
        <v>6.5243545805395904</v>
      </c>
      <c r="Y16">
        <v>6.5243545805395904</v>
      </c>
      <c r="Z16" s="105">
        <v>4.5986761607479396</v>
      </c>
      <c r="AA16" s="149">
        <v>6.5296011259110003</v>
      </c>
      <c r="AB16" s="149">
        <v>3.9736579339289899</v>
      </c>
      <c r="AC16">
        <v>3.2809425213339001</v>
      </c>
      <c r="AD16">
        <v>2.8777802743038801</v>
      </c>
      <c r="AE16" s="107">
        <v>2.81033913168163</v>
      </c>
      <c r="BB16">
        <v>1993</v>
      </c>
      <c r="BC16">
        <v>2.44493846545552</v>
      </c>
      <c r="BD16">
        <v>3.0253062589490498</v>
      </c>
      <c r="BE16">
        <v>3.1242582265714498</v>
      </c>
      <c r="BF16">
        <v>3.6021227694936901</v>
      </c>
      <c r="BG16">
        <v>3.6021227694936901</v>
      </c>
      <c r="BH16">
        <v>3.6021227694936901</v>
      </c>
      <c r="BI16">
        <v>3.93772790067958</v>
      </c>
      <c r="BJ16">
        <v>4.3025022700930604</v>
      </c>
      <c r="BK16">
        <v>4.3989027311238802</v>
      </c>
      <c r="BL16">
        <v>6.3147236043190196</v>
      </c>
      <c r="BM16">
        <v>6.3147236043190196</v>
      </c>
      <c r="BN16">
        <v>6.3147236043190196</v>
      </c>
      <c r="BO16">
        <v>4.5227618181411398</v>
      </c>
      <c r="BP16">
        <v>6.3194644597539904</v>
      </c>
      <c r="BQ16">
        <v>3.6021227694936901</v>
      </c>
      <c r="BR16">
        <v>3.1442735237207402</v>
      </c>
      <c r="BS16">
        <v>2.7524040066543098</v>
      </c>
      <c r="BT16">
        <v>2.6780269562689898</v>
      </c>
      <c r="CF16">
        <v>1991</v>
      </c>
      <c r="CG16">
        <v>5.5504262768399499</v>
      </c>
      <c r="CH16">
        <v>3.8124952954841498</v>
      </c>
      <c r="CI16">
        <v>3.4150341608199</v>
      </c>
      <c r="CJ16">
        <v>2.9161158945064001</v>
      </c>
      <c r="CK16">
        <v>3.9453810510862599</v>
      </c>
      <c r="CL16">
        <v>3.9719203920179398</v>
      </c>
      <c r="CM16">
        <v>6.3037029692489304</v>
      </c>
      <c r="CN16">
        <v>4.6729031165928197</v>
      </c>
      <c r="CO16">
        <v>4.4308964733750003</v>
      </c>
      <c r="CP16">
        <v>6.5296011259110003</v>
      </c>
      <c r="CQ16">
        <v>6.5296011259110003</v>
      </c>
      <c r="CR16">
        <v>6.5296011259110003</v>
      </c>
      <c r="CS16">
        <v>4.5986761607479396</v>
      </c>
      <c r="CT16">
        <v>6.5296011259110003</v>
      </c>
      <c r="CU16">
        <v>3.9736579339289899</v>
      </c>
      <c r="CV16">
        <v>3.2809425213339001</v>
      </c>
      <c r="CW16">
        <v>2.8777802743038801</v>
      </c>
      <c r="CX16">
        <f t="shared" si="0"/>
        <v>6.0236809007288006</v>
      </c>
    </row>
    <row r="17" spans="1:102" ht="17">
      <c r="A17" s="107">
        <v>1992</v>
      </c>
      <c r="B17" s="107">
        <v>2.49752223487318</v>
      </c>
      <c r="C17" s="107">
        <v>3.0938412260988399</v>
      </c>
      <c r="D17" s="107">
        <v>3.1867686175709</v>
      </c>
      <c r="E17" s="107">
        <v>3.80702636050487</v>
      </c>
      <c r="F17" s="107">
        <v>3.80702636050487</v>
      </c>
      <c r="G17" s="107">
        <v>3.80702636050487</v>
      </c>
      <c r="H17">
        <v>5.4775730379327401</v>
      </c>
      <c r="I17">
        <v>3.7318109595283899</v>
      </c>
      <c r="J17">
        <v>3.33729817173784</v>
      </c>
      <c r="K17">
        <v>2.7730304640574701</v>
      </c>
      <c r="L17" s="105">
        <v>3.8119134246105602</v>
      </c>
      <c r="M17">
        <v>3.7986024861689298</v>
      </c>
      <c r="N17" s="105">
        <v>6.2740022030997897</v>
      </c>
      <c r="O17">
        <v>4.6286881091155099</v>
      </c>
      <c r="P17">
        <v>4.3865977855313698</v>
      </c>
      <c r="Q17">
        <v>6.47919177957976</v>
      </c>
      <c r="R17">
        <v>6.47919177957976</v>
      </c>
      <c r="S17">
        <v>6.47919177957976</v>
      </c>
      <c r="T17">
        <v>3.9852862316573399</v>
      </c>
      <c r="U17">
        <v>4.3411596108068897</v>
      </c>
      <c r="V17">
        <v>4.4326829773323002</v>
      </c>
      <c r="W17">
        <v>6.47464709226574</v>
      </c>
      <c r="X17">
        <v>6.47464709226574</v>
      </c>
      <c r="Y17">
        <v>6.47464709226574</v>
      </c>
      <c r="Z17" s="105">
        <v>4.5569503750098299</v>
      </c>
      <c r="AA17" s="149">
        <v>6.47919177957976</v>
      </c>
      <c r="AB17" s="149">
        <v>3.80702636050487</v>
      </c>
      <c r="AC17">
        <v>3.2055221290515101</v>
      </c>
      <c r="AD17">
        <v>2.8081548981728699</v>
      </c>
      <c r="AE17" s="107">
        <v>2.7376093234964398</v>
      </c>
      <c r="BB17">
        <v>1994</v>
      </c>
      <c r="BC17">
        <v>2.4060362894012202</v>
      </c>
      <c r="BD17">
        <v>2.9710856461455601</v>
      </c>
      <c r="BE17">
        <v>3.0740159392425999</v>
      </c>
      <c r="BF17">
        <v>3.4548384894660802</v>
      </c>
      <c r="BG17">
        <v>3.4548384894660802</v>
      </c>
      <c r="BH17">
        <v>3.4548384894660802</v>
      </c>
      <c r="BI17">
        <v>3.9023988370584499</v>
      </c>
      <c r="BJ17">
        <v>4.2714810140520303</v>
      </c>
      <c r="BK17">
        <v>4.3712649791711398</v>
      </c>
      <c r="BL17">
        <v>6.1889351575089098</v>
      </c>
      <c r="BM17">
        <v>6.1889351575089098</v>
      </c>
      <c r="BN17">
        <v>6.1889351575089098</v>
      </c>
      <c r="BO17">
        <v>4.4940737627296503</v>
      </c>
      <c r="BP17">
        <v>6.1886174976760797</v>
      </c>
      <c r="BQ17">
        <v>3.4548384894660802</v>
      </c>
      <c r="BR17">
        <v>3.0948850214917498</v>
      </c>
      <c r="BS17">
        <v>2.7087129923004598</v>
      </c>
      <c r="BT17">
        <v>2.6297542043278099</v>
      </c>
      <c r="CF17">
        <v>1992</v>
      </c>
      <c r="CG17">
        <v>5.4775730379327401</v>
      </c>
      <c r="CH17">
        <v>3.7318109595283899</v>
      </c>
      <c r="CI17">
        <v>3.33729817173784</v>
      </c>
      <c r="CJ17">
        <v>2.7730304640574701</v>
      </c>
      <c r="CK17">
        <v>3.8119134246105602</v>
      </c>
      <c r="CL17">
        <v>3.7986024861689298</v>
      </c>
      <c r="CM17">
        <v>6.2740022030997897</v>
      </c>
      <c r="CN17">
        <v>4.6286881091155099</v>
      </c>
      <c r="CO17">
        <v>4.3865977855313698</v>
      </c>
      <c r="CP17">
        <v>6.47919177957976</v>
      </c>
      <c r="CQ17">
        <v>6.47919177957976</v>
      </c>
      <c r="CR17">
        <v>6.47919177957976</v>
      </c>
      <c r="CS17">
        <v>4.5569503750098299</v>
      </c>
      <c r="CT17">
        <v>6.47919177957976</v>
      </c>
      <c r="CU17">
        <v>3.80702636050487</v>
      </c>
      <c r="CV17">
        <v>3.2055221290515101</v>
      </c>
      <c r="CW17">
        <v>2.8081548981728699</v>
      </c>
      <c r="CX17">
        <f t="shared" si="0"/>
        <v>5.9833534236638082</v>
      </c>
    </row>
    <row r="18" spans="1:102" ht="17">
      <c r="A18" s="107">
        <v>1993</v>
      </c>
      <c r="B18" s="107">
        <v>2.44493846545552</v>
      </c>
      <c r="C18" s="107">
        <v>3.0253062589490498</v>
      </c>
      <c r="D18" s="107">
        <v>3.1242582265714498</v>
      </c>
      <c r="E18" s="107">
        <v>3.6021227694936901</v>
      </c>
      <c r="F18" s="107">
        <v>3.6021227694936901</v>
      </c>
      <c r="G18" s="107">
        <v>3.6021227694936901</v>
      </c>
      <c r="H18">
        <v>5.4238116771025204</v>
      </c>
      <c r="I18">
        <v>3.6627198591461601</v>
      </c>
      <c r="J18">
        <v>3.2734198485794201</v>
      </c>
      <c r="K18">
        <v>2.6650387970127398</v>
      </c>
      <c r="L18" s="105">
        <v>3.5287776604181502</v>
      </c>
      <c r="M18">
        <v>3.5924784519887099</v>
      </c>
      <c r="N18" s="105">
        <v>6.2750513099658196</v>
      </c>
      <c r="O18">
        <v>4.5928276699541799</v>
      </c>
      <c r="P18">
        <v>4.3509508729944004</v>
      </c>
      <c r="Q18">
        <v>6.3194644597539904</v>
      </c>
      <c r="R18">
        <v>6.3194644597539904</v>
      </c>
      <c r="S18">
        <v>6.3194644597539904</v>
      </c>
      <c r="T18">
        <v>3.93772790067958</v>
      </c>
      <c r="U18">
        <v>4.3025022700930604</v>
      </c>
      <c r="V18">
        <v>4.3989027311238802</v>
      </c>
      <c r="W18">
        <v>6.3147236043190196</v>
      </c>
      <c r="X18">
        <v>6.3147236043190196</v>
      </c>
      <c r="Y18">
        <v>6.3147236043190196</v>
      </c>
      <c r="Z18" s="105">
        <v>4.5227618181411398</v>
      </c>
      <c r="AA18" s="149">
        <v>6.3194644597539904</v>
      </c>
      <c r="AB18" s="149">
        <v>3.6021227694936901</v>
      </c>
      <c r="AC18">
        <v>3.1442735237207402</v>
      </c>
      <c r="AD18">
        <v>2.7524040066543098</v>
      </c>
      <c r="AE18" s="107">
        <v>2.6780269562689898</v>
      </c>
      <c r="BB18">
        <v>1995</v>
      </c>
      <c r="BC18">
        <v>2.3821602052004498</v>
      </c>
      <c r="BD18">
        <v>2.9286245923662002</v>
      </c>
      <c r="BE18">
        <v>3.03398570053099</v>
      </c>
      <c r="BF18">
        <v>3.3699123996655</v>
      </c>
      <c r="BG18">
        <v>3.3699123996655</v>
      </c>
      <c r="BH18">
        <v>3.3699123996655</v>
      </c>
      <c r="BI18">
        <v>3.8848024434083799</v>
      </c>
      <c r="BJ18">
        <v>4.2491444132926404</v>
      </c>
      <c r="BK18">
        <v>4.3508044715839302</v>
      </c>
      <c r="BL18">
        <v>5.9677122195864003</v>
      </c>
      <c r="BM18">
        <v>5.9677122195864003</v>
      </c>
      <c r="BN18">
        <v>5.9677122195864003</v>
      </c>
      <c r="BO18">
        <v>4.4724216775691703</v>
      </c>
      <c r="BP18">
        <v>5.9462320017144101</v>
      </c>
      <c r="BQ18">
        <v>3.3699123996655</v>
      </c>
      <c r="BR18">
        <v>3.05547459290357</v>
      </c>
      <c r="BS18">
        <v>2.6745849046802799</v>
      </c>
      <c r="BT18">
        <v>2.5900730195882802</v>
      </c>
      <c r="CF18">
        <v>1993</v>
      </c>
      <c r="CG18">
        <v>5.4238116771025204</v>
      </c>
      <c r="CH18">
        <v>3.6627198591461601</v>
      </c>
      <c r="CI18">
        <v>3.2734198485794201</v>
      </c>
      <c r="CJ18">
        <v>2.6650387970127398</v>
      </c>
      <c r="CK18">
        <v>3.5287776604181502</v>
      </c>
      <c r="CL18">
        <v>3.5924784519887099</v>
      </c>
      <c r="CM18">
        <v>6.2750513099658196</v>
      </c>
      <c r="CN18">
        <v>4.5928276699541799</v>
      </c>
      <c r="CO18">
        <v>4.3509508729944004</v>
      </c>
      <c r="CP18">
        <v>6.3194644597539904</v>
      </c>
      <c r="CQ18">
        <v>6.3194644597539904</v>
      </c>
      <c r="CR18">
        <v>6.3194644597539904</v>
      </c>
      <c r="CS18">
        <v>4.5227618181411398</v>
      </c>
      <c r="CT18">
        <v>6.3194644597539904</v>
      </c>
      <c r="CU18">
        <v>3.6021227694936901</v>
      </c>
      <c r="CV18">
        <v>3.1442735237207402</v>
      </c>
      <c r="CW18">
        <v>2.7524040066543098</v>
      </c>
      <c r="CX18">
        <f t="shared" si="0"/>
        <v>5.8555715678031923</v>
      </c>
    </row>
    <row r="19" spans="1:102" ht="17">
      <c r="A19" s="107">
        <v>1994</v>
      </c>
      <c r="B19" s="107">
        <v>2.4060362894012202</v>
      </c>
      <c r="C19" s="107">
        <v>2.9710856461455601</v>
      </c>
      <c r="D19" s="107">
        <v>3.0740159392425999</v>
      </c>
      <c r="E19" s="107">
        <v>3.4548384894660802</v>
      </c>
      <c r="F19" s="107">
        <v>3.4548384894660802</v>
      </c>
      <c r="G19" s="107">
        <v>3.4548384894660802</v>
      </c>
      <c r="H19">
        <v>5.3358239614617897</v>
      </c>
      <c r="I19">
        <v>3.6025531756979001</v>
      </c>
      <c r="J19">
        <v>3.22094336991707</v>
      </c>
      <c r="K19">
        <v>2.5682797071026502</v>
      </c>
      <c r="L19" s="105">
        <v>3.4434798341861801</v>
      </c>
      <c r="M19">
        <v>3.4344228096403202</v>
      </c>
      <c r="N19" s="105">
        <v>6.2467134208988098</v>
      </c>
      <c r="O19">
        <v>4.5616398021057503</v>
      </c>
      <c r="P19">
        <v>4.3218136206163003</v>
      </c>
      <c r="Q19">
        <v>6.1886174976760797</v>
      </c>
      <c r="R19">
        <v>6.1886174976760797</v>
      </c>
      <c r="S19">
        <v>6.1886174976760797</v>
      </c>
      <c r="T19">
        <v>3.9023988370584499</v>
      </c>
      <c r="U19">
        <v>4.2714810140520303</v>
      </c>
      <c r="V19">
        <v>4.3712649791711398</v>
      </c>
      <c r="W19">
        <v>6.1889351575089098</v>
      </c>
      <c r="X19">
        <v>6.1889351575089098</v>
      </c>
      <c r="Y19">
        <v>6.1889351575089098</v>
      </c>
      <c r="Z19" s="105">
        <v>4.4940737627296503</v>
      </c>
      <c r="AA19" s="149">
        <v>6.1886174976760797</v>
      </c>
      <c r="AB19" s="149">
        <v>3.4548384894660802</v>
      </c>
      <c r="AC19">
        <v>3.0948850214917498</v>
      </c>
      <c r="AD19">
        <v>2.7087129923004598</v>
      </c>
      <c r="AE19" s="107">
        <v>2.6297542043278099</v>
      </c>
      <c r="BB19">
        <v>1996</v>
      </c>
      <c r="BC19">
        <v>2.3874350449122299</v>
      </c>
      <c r="BD19">
        <v>2.90799966963481</v>
      </c>
      <c r="BE19">
        <v>3.01238441727565</v>
      </c>
      <c r="BF19">
        <v>3.2681770706294802</v>
      </c>
      <c r="BG19">
        <v>3.2681770706294802</v>
      </c>
      <c r="BH19">
        <v>3.2681770706294802</v>
      </c>
      <c r="BI19">
        <v>3.9053539817662801</v>
      </c>
      <c r="BJ19">
        <v>4.2461827974900697</v>
      </c>
      <c r="BK19">
        <v>4.3458625113486704</v>
      </c>
      <c r="BL19">
        <v>5.7442695908632597</v>
      </c>
      <c r="BM19">
        <v>5.7442695908632597</v>
      </c>
      <c r="BN19">
        <v>5.7442695908632597</v>
      </c>
      <c r="BO19">
        <v>4.46520967469736</v>
      </c>
      <c r="BP19">
        <v>5.7191297337057003</v>
      </c>
      <c r="BQ19">
        <v>3.2681770706294802</v>
      </c>
      <c r="BR19">
        <v>3.03395543957875</v>
      </c>
      <c r="BS19">
        <v>2.6517624022234898</v>
      </c>
      <c r="BT19">
        <v>2.5612020792294299</v>
      </c>
      <c r="CF19">
        <v>1994</v>
      </c>
      <c r="CG19">
        <v>5.3358239614617897</v>
      </c>
      <c r="CH19">
        <v>3.6025531756979001</v>
      </c>
      <c r="CI19">
        <v>3.22094336991707</v>
      </c>
      <c r="CJ19">
        <v>2.5682797071026502</v>
      </c>
      <c r="CK19">
        <v>3.4434798341861801</v>
      </c>
      <c r="CL19">
        <v>3.4344228096403202</v>
      </c>
      <c r="CM19">
        <v>6.2467134208988098</v>
      </c>
      <c r="CN19">
        <v>4.5616398021057503</v>
      </c>
      <c r="CO19">
        <v>4.3218136206163003</v>
      </c>
      <c r="CP19">
        <v>6.1886174976760797</v>
      </c>
      <c r="CQ19">
        <v>6.1886174976760797</v>
      </c>
      <c r="CR19">
        <v>6.1886174976760797</v>
      </c>
      <c r="CS19">
        <v>4.4940737627296503</v>
      </c>
      <c r="CT19">
        <v>6.1886174976760797</v>
      </c>
      <c r="CU19">
        <v>3.4548384894660802</v>
      </c>
      <c r="CV19">
        <v>3.0948850214917498</v>
      </c>
      <c r="CW19">
        <v>2.7087129923004598</v>
      </c>
      <c r="CX19">
        <f t="shared" si="0"/>
        <v>5.7508939981408638</v>
      </c>
    </row>
    <row r="20" spans="1:102" s="51" customFormat="1" ht="17">
      <c r="A20" s="107">
        <v>1995</v>
      </c>
      <c r="B20" s="107">
        <v>2.3821602052004498</v>
      </c>
      <c r="C20" s="107">
        <v>2.9286245923662002</v>
      </c>
      <c r="D20" s="107">
        <v>3.03398570053099</v>
      </c>
      <c r="E20" s="107">
        <v>3.3699123996655</v>
      </c>
      <c r="F20" s="107">
        <v>3.3699123996655</v>
      </c>
      <c r="G20" s="107">
        <v>3.3699123996655</v>
      </c>
      <c r="H20">
        <v>5.2392410796991999</v>
      </c>
      <c r="I20">
        <v>3.5501272304006699</v>
      </c>
      <c r="J20">
        <v>3.1786311456866798</v>
      </c>
      <c r="K20">
        <v>2.3589903551560498</v>
      </c>
      <c r="L20" s="105">
        <v>3.43369606352893</v>
      </c>
      <c r="M20">
        <v>3.2874976752511702</v>
      </c>
      <c r="N20" s="105">
        <v>6.2185062808063103</v>
      </c>
      <c r="O20" s="51">
        <v>4.5371459406151304</v>
      </c>
      <c r="P20" s="51">
        <v>4.3002212458453304</v>
      </c>
      <c r="Q20" s="51">
        <v>5.9462320017144101</v>
      </c>
      <c r="R20" s="51">
        <v>5.9462320017144101</v>
      </c>
      <c r="S20" s="51">
        <v>5.9462320017144101</v>
      </c>
      <c r="T20" s="51">
        <v>3.8848024434083799</v>
      </c>
      <c r="U20" s="51">
        <v>4.2491444132926404</v>
      </c>
      <c r="V20" s="51">
        <v>4.3508044715839302</v>
      </c>
      <c r="W20" s="51">
        <v>5.9677122195864003</v>
      </c>
      <c r="X20" s="51">
        <v>5.9677122195864003</v>
      </c>
      <c r="Y20" s="51">
        <v>5.9677122195864003</v>
      </c>
      <c r="Z20" s="105">
        <v>4.4724216775691703</v>
      </c>
      <c r="AA20" s="149">
        <v>5.9462320017144101</v>
      </c>
      <c r="AB20" s="149">
        <v>3.3699123996655</v>
      </c>
      <c r="AC20">
        <v>3.05547459290357</v>
      </c>
      <c r="AD20">
        <v>2.6745849046802799</v>
      </c>
      <c r="AE20" s="107">
        <v>2.5900730195882802</v>
      </c>
      <c r="BB20">
        <v>1997</v>
      </c>
      <c r="BC20">
        <v>2.38622170712951</v>
      </c>
      <c r="BD20">
        <v>2.8879793795340101</v>
      </c>
      <c r="BE20">
        <v>2.99225635309524</v>
      </c>
      <c r="BF20">
        <v>3.8529662703093202</v>
      </c>
      <c r="BG20">
        <v>3.8529662703093202</v>
      </c>
      <c r="BH20">
        <v>3.8529662703093202</v>
      </c>
      <c r="BI20" s="51">
        <v>3.9184523825211</v>
      </c>
      <c r="BJ20" s="51">
        <v>4.2426814375097397</v>
      </c>
      <c r="BK20" s="51">
        <v>4.3413124964509997</v>
      </c>
      <c r="BL20" s="51">
        <v>5.7273734414556303</v>
      </c>
      <c r="BM20" s="51">
        <v>5.7273734414556303</v>
      </c>
      <c r="BN20" s="51">
        <v>5.7273734414556303</v>
      </c>
      <c r="BO20" s="51">
        <v>4.4593071522641701</v>
      </c>
      <c r="BP20" s="51">
        <v>5.7002394855179901</v>
      </c>
      <c r="BQ20" s="51">
        <v>3.8529662703093202</v>
      </c>
      <c r="BR20" s="51">
        <v>3.0140184744485898</v>
      </c>
      <c r="BS20" s="51">
        <v>2.6334016363346202</v>
      </c>
      <c r="BT20" s="51">
        <v>2.5353715320140999</v>
      </c>
      <c r="CF20" s="51">
        <v>1995</v>
      </c>
      <c r="CG20" s="51">
        <v>5.2392410796991999</v>
      </c>
      <c r="CH20" s="51">
        <v>3.5501272304006699</v>
      </c>
      <c r="CI20" s="51">
        <v>3.1786311456866798</v>
      </c>
      <c r="CJ20" s="51">
        <v>2.3589903551560498</v>
      </c>
      <c r="CK20" s="51">
        <v>3.43369606352893</v>
      </c>
      <c r="CL20" s="51">
        <v>3.2874976752511702</v>
      </c>
      <c r="CM20" s="51">
        <v>6.2185062808063103</v>
      </c>
      <c r="CN20" s="51">
        <v>4.5371459406151304</v>
      </c>
      <c r="CO20" s="51">
        <v>4.3002212458453304</v>
      </c>
      <c r="CP20" s="51">
        <v>5.9462320017144101</v>
      </c>
      <c r="CQ20" s="51">
        <v>5.9462320017144101</v>
      </c>
      <c r="CR20" s="51">
        <v>5.9462320017144101</v>
      </c>
      <c r="CS20" s="51">
        <v>4.4724216775691703</v>
      </c>
      <c r="CT20" s="51">
        <v>5.9462320017144101</v>
      </c>
      <c r="CU20" s="51">
        <v>3.3699123996655</v>
      </c>
      <c r="CV20" s="51">
        <v>3.05547459290357</v>
      </c>
      <c r="CW20" s="51">
        <v>2.6745849046802799</v>
      </c>
      <c r="CX20">
        <f t="shared" si="0"/>
        <v>5.5569856013715286</v>
      </c>
    </row>
    <row r="21" spans="1:102" ht="17">
      <c r="A21" s="107">
        <v>1996</v>
      </c>
      <c r="B21" s="107">
        <v>2.3874350449122299</v>
      </c>
      <c r="C21" s="107">
        <v>2.90799966963481</v>
      </c>
      <c r="D21" s="107">
        <v>3.01238441727565</v>
      </c>
      <c r="E21" s="107">
        <v>3.2681770706294802</v>
      </c>
      <c r="F21" s="107">
        <v>3.2681770706294802</v>
      </c>
      <c r="G21" s="107">
        <v>3.2681770706294802</v>
      </c>
      <c r="H21">
        <v>5.1501629012132204</v>
      </c>
      <c r="I21">
        <v>3.51429779455062</v>
      </c>
      <c r="J21">
        <v>3.1532945218602602</v>
      </c>
      <c r="K21">
        <v>2.9401814518861298</v>
      </c>
      <c r="L21" s="105">
        <v>3.30280171637368</v>
      </c>
      <c r="M21">
        <v>3.3784203311022099</v>
      </c>
      <c r="N21" s="105">
        <v>6.2427719098551702</v>
      </c>
      <c r="O21">
        <v>4.5328868559545104</v>
      </c>
      <c r="P21">
        <v>4.2955135529335502</v>
      </c>
      <c r="Q21">
        <v>5.7191297337057003</v>
      </c>
      <c r="R21">
        <v>5.7191297337057003</v>
      </c>
      <c r="S21">
        <v>5.7191297337057003</v>
      </c>
      <c r="T21">
        <v>3.9053539817662801</v>
      </c>
      <c r="U21">
        <v>4.2461827974900697</v>
      </c>
      <c r="V21">
        <v>4.3458625113486704</v>
      </c>
      <c r="W21">
        <v>5.7442695908632597</v>
      </c>
      <c r="X21">
        <v>5.7442695908632597</v>
      </c>
      <c r="Y21">
        <v>5.7442695908632597</v>
      </c>
      <c r="Z21" s="105">
        <v>4.46520967469736</v>
      </c>
      <c r="AA21" s="149">
        <v>5.7191297337057003</v>
      </c>
      <c r="AB21" s="149">
        <v>3.2681770706294802</v>
      </c>
      <c r="AC21">
        <v>3.03395543957875</v>
      </c>
      <c r="AD21">
        <v>2.6517624022234898</v>
      </c>
      <c r="AE21" s="107">
        <v>2.5612020792294299</v>
      </c>
      <c r="BB21">
        <v>1998</v>
      </c>
      <c r="BC21">
        <v>2.3695413833423098</v>
      </c>
      <c r="BD21">
        <v>2.8606054142813</v>
      </c>
      <c r="BE21">
        <v>2.9661657028723201</v>
      </c>
      <c r="BF21">
        <v>3.6812620110095802</v>
      </c>
      <c r="BG21">
        <v>3.6812620110095802</v>
      </c>
      <c r="BH21">
        <v>3.6812620110095802</v>
      </c>
      <c r="BI21">
        <v>3.91074219762683</v>
      </c>
      <c r="BJ21">
        <v>4.2307041877894598</v>
      </c>
      <c r="BK21">
        <v>4.33006417688076</v>
      </c>
      <c r="BL21">
        <v>5.7503578189185403</v>
      </c>
      <c r="BM21">
        <v>5.7503578189185403</v>
      </c>
      <c r="BN21">
        <v>5.7503578189185403</v>
      </c>
      <c r="BO21">
        <v>4.4476442229383002</v>
      </c>
      <c r="BP21">
        <v>5.7256881860090401</v>
      </c>
      <c r="BQ21">
        <v>3.6812620110095802</v>
      </c>
      <c r="BR21">
        <v>2.9883637701108601</v>
      </c>
      <c r="BS21">
        <v>2.6143522322537001</v>
      </c>
      <c r="BT21">
        <v>2.5083062680572699</v>
      </c>
      <c r="CF21">
        <v>1996</v>
      </c>
      <c r="CG21">
        <v>5.1501629012132204</v>
      </c>
      <c r="CH21">
        <v>3.51429779455062</v>
      </c>
      <c r="CI21">
        <v>3.1532945218602602</v>
      </c>
      <c r="CJ21">
        <v>2.9401814518861298</v>
      </c>
      <c r="CK21">
        <v>3.30280171637368</v>
      </c>
      <c r="CL21">
        <v>3.3784203311022099</v>
      </c>
      <c r="CM21">
        <v>6.2427719098551702</v>
      </c>
      <c r="CN21">
        <v>4.5328868559545104</v>
      </c>
      <c r="CO21">
        <v>4.2955135529335502</v>
      </c>
      <c r="CP21">
        <v>5.7191297337057003</v>
      </c>
      <c r="CQ21">
        <v>5.7191297337057003</v>
      </c>
      <c r="CR21">
        <v>5.7191297337057003</v>
      </c>
      <c r="CS21">
        <v>4.46520967469736</v>
      </c>
      <c r="CT21">
        <v>5.7191297337057003</v>
      </c>
      <c r="CU21">
        <v>3.2681770706294802</v>
      </c>
      <c r="CV21">
        <v>3.03395543957875</v>
      </c>
      <c r="CW21">
        <v>2.6517624022234898</v>
      </c>
      <c r="CX21">
        <f t="shared" si="0"/>
        <v>5.3753037869645608</v>
      </c>
    </row>
    <row r="22" spans="1:102" ht="17">
      <c r="A22" s="107">
        <v>1997</v>
      </c>
      <c r="B22" s="107">
        <v>2.38622170712951</v>
      </c>
      <c r="C22" s="107">
        <v>2.8879793795340101</v>
      </c>
      <c r="D22" s="107">
        <v>2.99225635309524</v>
      </c>
      <c r="E22" s="107">
        <v>3.8529662703093202</v>
      </c>
      <c r="F22" s="107">
        <v>3.8529662703093202</v>
      </c>
      <c r="G22" s="107">
        <v>3.8529662703093202</v>
      </c>
      <c r="H22">
        <v>5.0708966037611196</v>
      </c>
      <c r="I22">
        <v>3.4814126844105999</v>
      </c>
      <c r="J22">
        <v>3.1292483391675998</v>
      </c>
      <c r="K22">
        <v>2.9071816974282698</v>
      </c>
      <c r="L22" s="105">
        <v>3.5424824054582098</v>
      </c>
      <c r="M22">
        <v>3.75963429033744</v>
      </c>
      <c r="N22" s="105">
        <v>6.2505538112175998</v>
      </c>
      <c r="O22">
        <v>4.5275868807979904</v>
      </c>
      <c r="P22">
        <v>4.2906622232240501</v>
      </c>
      <c r="Q22">
        <v>5.7002394855179901</v>
      </c>
      <c r="R22">
        <v>5.7002394855179901</v>
      </c>
      <c r="S22">
        <v>5.7002394855179901</v>
      </c>
      <c r="T22">
        <v>3.9184523825211</v>
      </c>
      <c r="U22">
        <v>4.2426814375097397</v>
      </c>
      <c r="V22">
        <v>4.3413124964509997</v>
      </c>
      <c r="W22">
        <v>5.7273734414556303</v>
      </c>
      <c r="X22">
        <v>5.7273734414556303</v>
      </c>
      <c r="Y22">
        <v>5.7273734414556303</v>
      </c>
      <c r="Z22" s="105">
        <v>4.4593071522641701</v>
      </c>
      <c r="AA22" s="149">
        <v>5.7002394855179901</v>
      </c>
      <c r="AB22" s="149">
        <v>3.8529662703093202</v>
      </c>
      <c r="AC22">
        <v>3.0140184744485898</v>
      </c>
      <c r="AD22">
        <v>2.6334016363346202</v>
      </c>
      <c r="AE22" s="107">
        <v>2.5353715320140999</v>
      </c>
      <c r="BB22">
        <v>1999</v>
      </c>
      <c r="BC22">
        <v>2.3593832552436802</v>
      </c>
      <c r="BD22">
        <v>2.8405551900302202</v>
      </c>
      <c r="BE22">
        <v>2.9467849638584198</v>
      </c>
      <c r="BF22">
        <v>3.3476113332686399</v>
      </c>
      <c r="BG22">
        <v>3.3476113332686399</v>
      </c>
      <c r="BH22">
        <v>3.3476113332686399</v>
      </c>
      <c r="BI22">
        <v>3.9106191742906198</v>
      </c>
      <c r="BJ22">
        <v>4.2241296224357203</v>
      </c>
      <c r="BK22">
        <v>4.3235346274014796</v>
      </c>
      <c r="BL22">
        <v>5.7984525397826996</v>
      </c>
      <c r="BM22">
        <v>5.7984525397826996</v>
      </c>
      <c r="BN22">
        <v>5.7984525397826996</v>
      </c>
      <c r="BO22">
        <v>4.4406541052653097</v>
      </c>
      <c r="BP22">
        <v>5.4750385872378802</v>
      </c>
      <c r="BQ22">
        <v>3.3476113332686399</v>
      </c>
      <c r="BR22">
        <v>2.9692722629811801</v>
      </c>
      <c r="BS22">
        <v>2.6019721149584698</v>
      </c>
      <c r="BT22">
        <v>2.4868576635839101</v>
      </c>
      <c r="CF22">
        <v>1997</v>
      </c>
      <c r="CG22">
        <v>5.0708966037611196</v>
      </c>
      <c r="CH22">
        <v>3.4814126844105999</v>
      </c>
      <c r="CI22">
        <v>3.1292483391675998</v>
      </c>
      <c r="CJ22">
        <v>2.9071816974282698</v>
      </c>
      <c r="CK22">
        <v>3.5424824054582098</v>
      </c>
      <c r="CL22">
        <v>3.75963429033744</v>
      </c>
      <c r="CM22">
        <v>6.2505538112175998</v>
      </c>
      <c r="CN22">
        <v>4.5275868807979904</v>
      </c>
      <c r="CO22">
        <v>4.2906622232240501</v>
      </c>
      <c r="CP22">
        <v>5.7002394855179901</v>
      </c>
      <c r="CQ22">
        <v>5.7002394855179901</v>
      </c>
      <c r="CR22">
        <v>5.7002394855179901</v>
      </c>
      <c r="CS22">
        <v>4.4593071522641701</v>
      </c>
      <c r="CT22">
        <v>5.7002394855179901</v>
      </c>
      <c r="CU22">
        <v>3.8529662703093202</v>
      </c>
      <c r="CV22">
        <v>3.0140184744485898</v>
      </c>
      <c r="CW22">
        <v>2.6334016363346202</v>
      </c>
      <c r="CX22">
        <f t="shared" si="0"/>
        <v>5.3601915884143922</v>
      </c>
    </row>
    <row r="23" spans="1:102" ht="17">
      <c r="A23" s="107">
        <v>1998</v>
      </c>
      <c r="B23" s="107">
        <v>2.3695413833423098</v>
      </c>
      <c r="C23" s="107">
        <v>2.8606054142813</v>
      </c>
      <c r="D23" s="107">
        <v>2.9661657028723201</v>
      </c>
      <c r="E23" s="107">
        <v>3.6812620110095802</v>
      </c>
      <c r="F23" s="107">
        <v>3.6812620110095802</v>
      </c>
      <c r="G23" s="107">
        <v>3.6812620110095802</v>
      </c>
      <c r="H23">
        <v>4.9887469956179098</v>
      </c>
      <c r="I23">
        <v>3.44301837340219</v>
      </c>
      <c r="J23">
        <v>3.0997684560849001</v>
      </c>
      <c r="K23">
        <v>2.9203110480227701</v>
      </c>
      <c r="L23" s="105">
        <v>3.4750251917531001</v>
      </c>
      <c r="M23">
        <v>3.60587562602643</v>
      </c>
      <c r="N23" s="105">
        <v>6.2069287764010799</v>
      </c>
      <c r="O23">
        <v>4.5113432154595303</v>
      </c>
      <c r="P23">
        <v>4.2783639170081198</v>
      </c>
      <c r="Q23">
        <v>5.7256881860090401</v>
      </c>
      <c r="R23">
        <v>5.7256881860090401</v>
      </c>
      <c r="S23">
        <v>5.7256881860090401</v>
      </c>
      <c r="T23">
        <v>3.91074219762683</v>
      </c>
      <c r="U23">
        <v>4.2307041877894598</v>
      </c>
      <c r="V23">
        <v>4.33006417688076</v>
      </c>
      <c r="W23">
        <v>5.7503578189185403</v>
      </c>
      <c r="X23">
        <v>5.7503578189185403</v>
      </c>
      <c r="Y23">
        <v>5.7503578189185403</v>
      </c>
      <c r="Z23" s="105">
        <v>4.4476442229383002</v>
      </c>
      <c r="AA23" s="149">
        <v>5.7256881860090401</v>
      </c>
      <c r="AB23" s="149">
        <v>3.6812620110095802</v>
      </c>
      <c r="AC23">
        <v>2.9883637701108601</v>
      </c>
      <c r="AD23">
        <v>2.6143522322537001</v>
      </c>
      <c r="AE23" s="107">
        <v>2.5083062680572699</v>
      </c>
      <c r="BB23">
        <v>2000</v>
      </c>
      <c r="BC23">
        <v>2.3488462726749599</v>
      </c>
      <c r="BD23">
        <v>2.8227212745730799</v>
      </c>
      <c r="BE23">
        <v>2.9300121547591398</v>
      </c>
      <c r="BF23">
        <v>3.1850656613581099</v>
      </c>
      <c r="BG23">
        <v>3.1850656613581099</v>
      </c>
      <c r="BH23">
        <v>3.1850656613581099</v>
      </c>
      <c r="BI23">
        <v>3.91167968903313</v>
      </c>
      <c r="BJ23">
        <v>4.2196300559857196</v>
      </c>
      <c r="BK23">
        <v>4.3194083171523197</v>
      </c>
      <c r="BL23">
        <v>5.5800086520561303</v>
      </c>
      <c r="BM23">
        <v>5.5800086520561303</v>
      </c>
      <c r="BN23">
        <v>5.5800086520561303</v>
      </c>
      <c r="BO23">
        <v>4.4370846774555899</v>
      </c>
      <c r="BP23">
        <v>5.5587974972081096</v>
      </c>
      <c r="BQ23">
        <v>3.1850656613581099</v>
      </c>
      <c r="BR23">
        <v>2.9529227062852601</v>
      </c>
      <c r="BS23">
        <v>2.59587727695722</v>
      </c>
      <c r="BT23">
        <v>2.46776577611729</v>
      </c>
      <c r="CF23">
        <v>1998</v>
      </c>
      <c r="CG23">
        <v>4.9887469956179098</v>
      </c>
      <c r="CH23">
        <v>3.44301837340219</v>
      </c>
      <c r="CI23">
        <v>3.0997684560849001</v>
      </c>
      <c r="CJ23">
        <v>2.9203110480227701</v>
      </c>
      <c r="CK23">
        <v>3.4750251917531001</v>
      </c>
      <c r="CL23">
        <v>3.60587562602643</v>
      </c>
      <c r="CM23">
        <v>6.2069287764010799</v>
      </c>
      <c r="CN23">
        <v>4.5113432154595303</v>
      </c>
      <c r="CO23">
        <v>4.2783639170081198</v>
      </c>
      <c r="CP23">
        <v>5.7256881860090401</v>
      </c>
      <c r="CQ23">
        <v>5.7256881860090401</v>
      </c>
      <c r="CR23">
        <v>5.7256881860090401</v>
      </c>
      <c r="CS23">
        <v>4.4476442229383002</v>
      </c>
      <c r="CT23">
        <v>5.7256881860090401</v>
      </c>
      <c r="CU23">
        <v>3.6812620110095802</v>
      </c>
      <c r="CV23">
        <v>2.9883637701108601</v>
      </c>
      <c r="CW23">
        <v>2.6143522322537001</v>
      </c>
      <c r="CX23">
        <f t="shared" si="0"/>
        <v>5.380550548807232</v>
      </c>
    </row>
    <row r="24" spans="1:102" s="51" customFormat="1" ht="17">
      <c r="A24" s="107">
        <v>1999</v>
      </c>
      <c r="B24" s="107">
        <v>2.3593832552436802</v>
      </c>
      <c r="C24" s="107">
        <v>2.8405551900302202</v>
      </c>
      <c r="D24" s="107">
        <v>2.9467849638584198</v>
      </c>
      <c r="E24" s="107">
        <v>3.3476113332686399</v>
      </c>
      <c r="F24" s="107">
        <v>3.3476113332686399</v>
      </c>
      <c r="G24" s="107">
        <v>3.3476113332686399</v>
      </c>
      <c r="H24">
        <v>4.9177870784209698</v>
      </c>
      <c r="I24">
        <v>3.4129497310480899</v>
      </c>
      <c r="J24">
        <v>3.0774265687330802</v>
      </c>
      <c r="K24">
        <v>2.8977738544286198</v>
      </c>
      <c r="L24" s="105">
        <v>3.1640628727153199</v>
      </c>
      <c r="M24">
        <v>3.2875467537749201</v>
      </c>
      <c r="N24" s="105">
        <v>6.1700904839263302</v>
      </c>
      <c r="O24" s="51">
        <v>4.5011471733260597</v>
      </c>
      <c r="P24" s="51">
        <v>4.2711350389841396</v>
      </c>
      <c r="Q24" s="51">
        <v>5.4750385872378802</v>
      </c>
      <c r="R24" s="51">
        <v>5.4750385872378802</v>
      </c>
      <c r="S24" s="51">
        <v>5.4750385872378802</v>
      </c>
      <c r="T24" s="51">
        <v>3.9106191742906198</v>
      </c>
      <c r="U24" s="51">
        <v>4.2241296224357203</v>
      </c>
      <c r="V24" s="51">
        <v>4.3235346274014796</v>
      </c>
      <c r="W24" s="51">
        <v>5.7984525397826996</v>
      </c>
      <c r="X24" s="51">
        <v>5.7984525397826996</v>
      </c>
      <c r="Y24" s="51">
        <v>5.7984525397826996</v>
      </c>
      <c r="Z24" s="105">
        <v>4.4406541052653097</v>
      </c>
      <c r="AA24" s="149">
        <v>5.4750385872378802</v>
      </c>
      <c r="AB24" s="149">
        <v>3.3476113332686399</v>
      </c>
      <c r="AC24">
        <v>2.9692722629811801</v>
      </c>
      <c r="AD24">
        <v>2.6019721149584698</v>
      </c>
      <c r="AE24" s="107">
        <v>2.4868576635839101</v>
      </c>
      <c r="BB24">
        <v>2001</v>
      </c>
      <c r="BC24">
        <v>2.3428837676104002</v>
      </c>
      <c r="BD24">
        <v>2.8105364711945202</v>
      </c>
      <c r="BE24">
        <v>2.9185310284455701</v>
      </c>
      <c r="BF24">
        <v>3.0411941281159098</v>
      </c>
      <c r="BG24">
        <v>3.0411941281159098</v>
      </c>
      <c r="BH24">
        <v>3.0411941281159098</v>
      </c>
      <c r="BI24" s="51">
        <v>3.9169763977279501</v>
      </c>
      <c r="BJ24" s="51">
        <v>4.2186747021480802</v>
      </c>
      <c r="BK24" s="51">
        <v>4.3183365722228704</v>
      </c>
      <c r="BL24" s="51">
        <v>5.6652321427471701</v>
      </c>
      <c r="BM24" s="51">
        <v>5.6652321427471701</v>
      </c>
      <c r="BN24" s="51">
        <v>5.6652321427471701</v>
      </c>
      <c r="BO24" s="51">
        <v>4.4357755372516898</v>
      </c>
      <c r="BP24" s="51">
        <v>5.6425309600476101</v>
      </c>
      <c r="BQ24" s="51">
        <v>3.0411941281159098</v>
      </c>
      <c r="BR24" s="51">
        <v>2.9416585912610902</v>
      </c>
      <c r="BS24" s="51">
        <v>2.59219824379222</v>
      </c>
      <c r="BT24" s="51">
        <v>2.4520593488093398</v>
      </c>
      <c r="CF24" s="51">
        <v>1999</v>
      </c>
      <c r="CG24" s="51">
        <v>4.9177870784209698</v>
      </c>
      <c r="CH24" s="51">
        <v>3.4129497310480899</v>
      </c>
      <c r="CI24" s="51">
        <v>3.0774265687330802</v>
      </c>
      <c r="CJ24" s="51">
        <v>2.8977738544286198</v>
      </c>
      <c r="CK24" s="51">
        <v>3.1640628727153199</v>
      </c>
      <c r="CL24" s="51">
        <v>3.2875467537749201</v>
      </c>
      <c r="CM24" s="51">
        <v>6.1700904839263302</v>
      </c>
      <c r="CN24" s="51">
        <v>4.5011471733260597</v>
      </c>
      <c r="CO24" s="51">
        <v>4.2711350389841396</v>
      </c>
      <c r="CP24" s="51">
        <v>5.4750385872378802</v>
      </c>
      <c r="CQ24" s="51">
        <v>5.4750385872378802</v>
      </c>
      <c r="CR24" s="51">
        <v>5.4750385872378802</v>
      </c>
      <c r="CS24" s="51">
        <v>4.4406541052653097</v>
      </c>
      <c r="CT24" s="51">
        <v>5.4750385872378802</v>
      </c>
      <c r="CU24" s="51">
        <v>3.3476113332686399</v>
      </c>
      <c r="CV24" s="51">
        <v>2.9692722629811801</v>
      </c>
      <c r="CW24" s="51">
        <v>2.6019721149584698</v>
      </c>
      <c r="CX24">
        <f t="shared" si="0"/>
        <v>5.1800308697903041</v>
      </c>
    </row>
    <row r="25" spans="1:102" s="51" customFormat="1" ht="17">
      <c r="A25" s="107">
        <v>2000</v>
      </c>
      <c r="B25" s="107">
        <v>2.3488462726749599</v>
      </c>
      <c r="C25" s="107">
        <v>2.8227212745730799</v>
      </c>
      <c r="D25" s="107">
        <v>2.9300121547591398</v>
      </c>
      <c r="E25" s="107">
        <v>3.1850656613581099</v>
      </c>
      <c r="F25" s="107">
        <v>3.1850656613581099</v>
      </c>
      <c r="G25" s="107">
        <v>3.1850656613581099</v>
      </c>
      <c r="H25">
        <v>4.85184356055177</v>
      </c>
      <c r="I25">
        <v>3.3867746477265102</v>
      </c>
      <c r="J25">
        <v>3.0581355327599602</v>
      </c>
      <c r="K25">
        <v>3.18649354147079</v>
      </c>
      <c r="L25" s="105">
        <v>3.07272784795938</v>
      </c>
      <c r="M25">
        <v>3.1467903235035699</v>
      </c>
      <c r="N25" s="105">
        <v>6.1352111561848304</v>
      </c>
      <c r="O25" s="51">
        <v>4.4929760873211197</v>
      </c>
      <c r="P25" s="51">
        <v>4.2659292635176396</v>
      </c>
      <c r="Q25" s="51">
        <v>5.5587974972081096</v>
      </c>
      <c r="R25" s="51">
        <v>5.5587974972081096</v>
      </c>
      <c r="S25" s="51">
        <v>5.5587974972081096</v>
      </c>
      <c r="T25" s="51">
        <v>3.91167968903313</v>
      </c>
      <c r="U25" s="51">
        <v>4.2196300559857196</v>
      </c>
      <c r="V25" s="51">
        <v>4.3194083171523197</v>
      </c>
      <c r="W25" s="51">
        <v>5.5800086520561303</v>
      </c>
      <c r="X25" s="51">
        <v>5.5800086520561303</v>
      </c>
      <c r="Y25" s="51">
        <v>5.5800086520561303</v>
      </c>
      <c r="Z25" s="105">
        <v>4.4370846774555899</v>
      </c>
      <c r="AA25" s="149">
        <v>5.5587974972081096</v>
      </c>
      <c r="AB25" s="149">
        <v>3.1850656613581099</v>
      </c>
      <c r="AC25">
        <v>2.9529227062852601</v>
      </c>
      <c r="AD25">
        <v>2.59587727695722</v>
      </c>
      <c r="AE25" s="107">
        <v>2.46776577611729</v>
      </c>
      <c r="BB25">
        <v>2002</v>
      </c>
      <c r="BC25">
        <v>2.3394143911694698</v>
      </c>
      <c r="BD25">
        <v>2.8025375383022602</v>
      </c>
      <c r="BE25">
        <v>2.91098474072753</v>
      </c>
      <c r="BF25">
        <v>2.95290384511231</v>
      </c>
      <c r="BG25">
        <v>2.95290384511231</v>
      </c>
      <c r="BH25">
        <v>2.95290384511231</v>
      </c>
      <c r="BI25" s="51">
        <v>3.9247137555456399</v>
      </c>
      <c r="BJ25" s="51">
        <v>4.2203101911967202</v>
      </c>
      <c r="BK25" s="51">
        <v>4.3196088083204698</v>
      </c>
      <c r="BL25" s="51">
        <v>5.7411074122964099</v>
      </c>
      <c r="BM25" s="51">
        <v>5.7411074122964099</v>
      </c>
      <c r="BN25" s="51">
        <v>5.7411074122964099</v>
      </c>
      <c r="BO25" s="51">
        <v>4.4371202437328101</v>
      </c>
      <c r="BP25" s="51">
        <v>5.7158401232180198</v>
      </c>
      <c r="BQ25" s="51">
        <v>2.95290384511231</v>
      </c>
      <c r="BR25" s="51">
        <v>2.9343432915427301</v>
      </c>
      <c r="BS25" s="51">
        <v>2.5906806912931</v>
      </c>
      <c r="BT25" s="51">
        <v>2.4394952305764899</v>
      </c>
      <c r="CF25" s="51">
        <v>2000</v>
      </c>
      <c r="CG25" s="51">
        <v>4.85184356055177</v>
      </c>
      <c r="CH25" s="51">
        <v>3.3867746477265102</v>
      </c>
      <c r="CI25" s="51">
        <v>3.0581355327599602</v>
      </c>
      <c r="CJ25" s="51">
        <v>3.18649354147079</v>
      </c>
      <c r="CK25" s="51">
        <v>3.07272784795938</v>
      </c>
      <c r="CL25" s="51">
        <v>3.1467903235035699</v>
      </c>
      <c r="CM25" s="51">
        <v>6.1352111561848304</v>
      </c>
      <c r="CN25" s="51">
        <v>4.4929760873211197</v>
      </c>
      <c r="CO25" s="51">
        <v>4.2659292635176396</v>
      </c>
      <c r="CP25" s="51">
        <v>5.5587974972081096</v>
      </c>
      <c r="CQ25" s="51">
        <v>5.5587974972081096</v>
      </c>
      <c r="CR25" s="51">
        <v>5.5587974972081096</v>
      </c>
      <c r="CS25" s="51">
        <v>4.4370846774555899</v>
      </c>
      <c r="CT25" s="51">
        <v>5.5587974972081096</v>
      </c>
      <c r="CU25" s="51">
        <v>3.1850656613581099</v>
      </c>
      <c r="CV25" s="51">
        <v>2.9529227062852601</v>
      </c>
      <c r="CW25" s="51">
        <v>2.59587727695722</v>
      </c>
      <c r="CX25">
        <f t="shared" si="0"/>
        <v>5.2470379977664878</v>
      </c>
    </row>
    <row r="26" spans="1:102" ht="17">
      <c r="A26" s="107">
        <v>2001</v>
      </c>
      <c r="B26" s="107">
        <v>2.3428837676104002</v>
      </c>
      <c r="C26" s="107">
        <v>2.8105364711945202</v>
      </c>
      <c r="D26" s="107">
        <v>2.9185310284455701</v>
      </c>
      <c r="E26" s="107">
        <v>3.0411941281159098</v>
      </c>
      <c r="F26" s="107">
        <v>3.0411941281159098</v>
      </c>
      <c r="G26" s="107">
        <v>3.0411941281159098</v>
      </c>
      <c r="H26">
        <v>4.7891586387534701</v>
      </c>
      <c r="I26">
        <v>3.3658625482106301</v>
      </c>
      <c r="J26">
        <v>3.0434347639689299</v>
      </c>
      <c r="K26">
        <v>3.1720446651354699</v>
      </c>
      <c r="L26" s="105">
        <v>2.96634427508216</v>
      </c>
      <c r="M26">
        <v>3.0221786329378499</v>
      </c>
      <c r="N26" s="105">
        <v>6.1017449950665696</v>
      </c>
      <c r="O26">
        <v>4.4881993792983002</v>
      </c>
      <c r="P26">
        <v>4.2639867029412502</v>
      </c>
      <c r="Q26">
        <v>5.6425309600476101</v>
      </c>
      <c r="R26">
        <v>5.6425309600476101</v>
      </c>
      <c r="S26">
        <v>5.6425309600476101</v>
      </c>
      <c r="T26">
        <v>3.9169763977279501</v>
      </c>
      <c r="U26">
        <v>4.2186747021480802</v>
      </c>
      <c r="V26">
        <v>4.3183365722228704</v>
      </c>
      <c r="W26">
        <v>5.6652321427471701</v>
      </c>
      <c r="X26">
        <v>5.6652321427471701</v>
      </c>
      <c r="Y26">
        <v>5.6652321427471701</v>
      </c>
      <c r="Z26" s="105">
        <v>4.4357755372516898</v>
      </c>
      <c r="AA26" s="149">
        <v>5.6425309600476101</v>
      </c>
      <c r="AB26" s="149">
        <v>3.0411941281159098</v>
      </c>
      <c r="AC26">
        <v>2.9416585912610902</v>
      </c>
      <c r="AD26">
        <v>2.59219824379222</v>
      </c>
      <c r="AE26" s="107">
        <v>2.4520593488093398</v>
      </c>
      <c r="BB26">
        <v>2003</v>
      </c>
      <c r="BC26">
        <v>2.3388834781835999</v>
      </c>
      <c r="BD26">
        <v>2.79775747422058</v>
      </c>
      <c r="BE26">
        <v>2.9065080127893199</v>
      </c>
      <c r="BF26">
        <v>2.8805208569245702</v>
      </c>
      <c r="BG26">
        <v>2.8805208569245702</v>
      </c>
      <c r="BH26">
        <v>2.8805208569245702</v>
      </c>
      <c r="BI26">
        <v>3.9356343546776902</v>
      </c>
      <c r="BJ26">
        <v>4.2242274047409403</v>
      </c>
      <c r="BK26">
        <v>4.3229169340976998</v>
      </c>
      <c r="BL26">
        <v>5.5089208224310404</v>
      </c>
      <c r="BM26">
        <v>5.5089208224310404</v>
      </c>
      <c r="BN26">
        <v>5.5089208224310404</v>
      </c>
      <c r="BO26">
        <v>4.4409097303234901</v>
      </c>
      <c r="BP26">
        <v>5.49426662826927</v>
      </c>
      <c r="BQ26">
        <v>2.8805208569245702</v>
      </c>
      <c r="BR26">
        <v>2.93012078682378</v>
      </c>
      <c r="BS26">
        <v>2.59120726757937</v>
      </c>
      <c r="BT26">
        <v>2.4297492990461098</v>
      </c>
      <c r="CF26">
        <v>2001</v>
      </c>
      <c r="CG26">
        <v>4.7891586387534701</v>
      </c>
      <c r="CH26">
        <v>3.3658625482106301</v>
      </c>
      <c r="CI26">
        <v>3.0434347639689299</v>
      </c>
      <c r="CJ26">
        <v>3.1720446651354699</v>
      </c>
      <c r="CK26">
        <v>2.96634427508216</v>
      </c>
      <c r="CL26">
        <v>3.0221786329378499</v>
      </c>
      <c r="CM26">
        <v>6.1017449950665696</v>
      </c>
      <c r="CN26">
        <v>4.4881993792983002</v>
      </c>
      <c r="CO26">
        <v>4.2639867029412502</v>
      </c>
      <c r="CP26">
        <v>5.6425309600476101</v>
      </c>
      <c r="CQ26">
        <v>5.6425309600476101</v>
      </c>
      <c r="CR26">
        <v>5.6425309600476101</v>
      </c>
      <c r="CS26">
        <v>4.4357755372516898</v>
      </c>
      <c r="CT26">
        <v>5.6425309600476101</v>
      </c>
      <c r="CU26">
        <v>3.0411941281159098</v>
      </c>
      <c r="CV26">
        <v>2.9416585912610902</v>
      </c>
      <c r="CW26">
        <v>2.59219824379222</v>
      </c>
      <c r="CX26">
        <f t="shared" si="0"/>
        <v>5.3140247680380881</v>
      </c>
    </row>
    <row r="27" spans="1:102" ht="17">
      <c r="A27" s="107">
        <v>2002</v>
      </c>
      <c r="B27" s="107">
        <v>2.3394143911694698</v>
      </c>
      <c r="C27" s="107">
        <v>2.8025375383022602</v>
      </c>
      <c r="D27" s="107">
        <v>2.91098474072753</v>
      </c>
      <c r="E27" s="107">
        <v>2.95290384511231</v>
      </c>
      <c r="F27" s="107">
        <v>2.95290384511231</v>
      </c>
      <c r="G27" s="107">
        <v>2.95290384511231</v>
      </c>
      <c r="H27">
        <v>4.7317530053071897</v>
      </c>
      <c r="I27">
        <v>3.3503484691049299</v>
      </c>
      <c r="J27">
        <v>3.0330471838358601</v>
      </c>
      <c r="K27">
        <v>3.06249112935157</v>
      </c>
      <c r="L27" s="105">
        <v>2.9209240265875702</v>
      </c>
      <c r="M27">
        <v>2.94878402818944</v>
      </c>
      <c r="N27" s="105">
        <v>6.0711308342148502</v>
      </c>
      <c r="O27">
        <v>4.4863854872637496</v>
      </c>
      <c r="P27">
        <v>4.2643353797419801</v>
      </c>
      <c r="Q27">
        <v>5.7158401232180198</v>
      </c>
      <c r="R27">
        <v>5.7158401232180198</v>
      </c>
      <c r="S27">
        <v>5.7158401232180198</v>
      </c>
      <c r="T27">
        <v>3.9247137555456399</v>
      </c>
      <c r="U27">
        <v>4.2203101911967202</v>
      </c>
      <c r="V27">
        <v>4.3196088083204698</v>
      </c>
      <c r="W27">
        <v>5.7411074122964099</v>
      </c>
      <c r="X27">
        <v>5.7411074122964099</v>
      </c>
      <c r="Y27">
        <v>5.7411074122964099</v>
      </c>
      <c r="Z27" s="105">
        <v>4.4371202437328101</v>
      </c>
      <c r="AA27" s="149">
        <v>5.7158401232180198</v>
      </c>
      <c r="AB27" s="149">
        <v>2.95290384511231</v>
      </c>
      <c r="AC27">
        <v>2.9343432915427301</v>
      </c>
      <c r="AD27">
        <v>2.5906806912931</v>
      </c>
      <c r="AE27" s="107">
        <v>2.4394952305764899</v>
      </c>
      <c r="BB27">
        <v>2004</v>
      </c>
      <c r="BC27">
        <v>2.33952932861953</v>
      </c>
      <c r="BD27">
        <v>2.7965066536104102</v>
      </c>
      <c r="BE27">
        <v>2.9057171354218401</v>
      </c>
      <c r="BF27">
        <v>2.7954623445017801</v>
      </c>
      <c r="BG27">
        <v>2.7954623445017801</v>
      </c>
      <c r="BH27">
        <v>2.7954623445017801</v>
      </c>
      <c r="BI27">
        <v>3.9473327489005299</v>
      </c>
      <c r="BJ27">
        <v>4.2301553463647199</v>
      </c>
      <c r="BK27">
        <v>4.3282995038160204</v>
      </c>
      <c r="BL27">
        <v>5.5664128465175002</v>
      </c>
      <c r="BM27">
        <v>5.5664128465175002</v>
      </c>
      <c r="BN27">
        <v>5.5664128465175002</v>
      </c>
      <c r="BO27">
        <v>4.4473252581350202</v>
      </c>
      <c r="BP27">
        <v>5.5515218015239496</v>
      </c>
      <c r="BQ27">
        <v>2.7954623445017801</v>
      </c>
      <c r="BR27">
        <v>2.9296089816675299</v>
      </c>
      <c r="BS27">
        <v>2.5947566694072499</v>
      </c>
      <c r="BT27">
        <v>2.42322677301016</v>
      </c>
      <c r="CF27">
        <v>2002</v>
      </c>
      <c r="CG27">
        <v>4.7317530053071897</v>
      </c>
      <c r="CH27">
        <v>3.3503484691049299</v>
      </c>
      <c r="CI27">
        <v>3.0330471838358601</v>
      </c>
      <c r="CJ27">
        <v>3.06249112935157</v>
      </c>
      <c r="CK27">
        <v>2.9209240265875702</v>
      </c>
      <c r="CL27">
        <v>2.94878402818944</v>
      </c>
      <c r="CM27">
        <v>6.0711308342148502</v>
      </c>
      <c r="CN27">
        <v>4.4863854872637496</v>
      </c>
      <c r="CO27">
        <v>4.2643353797419801</v>
      </c>
      <c r="CP27">
        <v>5.7158401232180198</v>
      </c>
      <c r="CQ27">
        <v>5.7158401232180198</v>
      </c>
      <c r="CR27">
        <v>5.7158401232180198</v>
      </c>
      <c r="CS27">
        <v>4.4371202437328101</v>
      </c>
      <c r="CT27">
        <v>5.7158401232180198</v>
      </c>
      <c r="CU27">
        <v>2.95290384511231</v>
      </c>
      <c r="CV27">
        <v>2.9343432915427301</v>
      </c>
      <c r="CW27">
        <v>2.5906806912931</v>
      </c>
      <c r="CX27">
        <f t="shared" si="0"/>
        <v>5.3726720985744159</v>
      </c>
    </row>
    <row r="28" spans="1:102" ht="17">
      <c r="A28" s="107">
        <v>2003</v>
      </c>
      <c r="B28" s="107">
        <v>2.3388834781835999</v>
      </c>
      <c r="C28" s="107">
        <v>2.79775747422058</v>
      </c>
      <c r="D28" s="107">
        <v>2.9065080127893199</v>
      </c>
      <c r="E28" s="107">
        <v>2.8805208569245702</v>
      </c>
      <c r="F28" s="107">
        <v>2.8805208569245702</v>
      </c>
      <c r="G28" s="107">
        <v>2.8805208569245702</v>
      </c>
      <c r="H28">
        <v>4.6845395413089497</v>
      </c>
      <c r="I28">
        <v>3.33765468549249</v>
      </c>
      <c r="J28">
        <v>3.0264331011940699</v>
      </c>
      <c r="K28">
        <v>2.9000933250902698</v>
      </c>
      <c r="L28" s="105">
        <v>2.8511163420109402</v>
      </c>
      <c r="M28">
        <v>2.8861151017704398</v>
      </c>
      <c r="N28" s="105">
        <v>6.0488293793803498</v>
      </c>
      <c r="O28">
        <v>4.4864758192348004</v>
      </c>
      <c r="P28">
        <v>4.2668732590075198</v>
      </c>
      <c r="Q28">
        <v>5.49426662826927</v>
      </c>
      <c r="R28">
        <v>5.49426662826927</v>
      </c>
      <c r="S28">
        <v>5.49426662826927</v>
      </c>
      <c r="T28">
        <v>3.9356343546776902</v>
      </c>
      <c r="U28">
        <v>4.2242274047409403</v>
      </c>
      <c r="V28">
        <v>4.3229169340976998</v>
      </c>
      <c r="W28">
        <v>5.5089208224310404</v>
      </c>
      <c r="X28">
        <v>5.5089208224310404</v>
      </c>
      <c r="Y28">
        <v>5.5089208224310404</v>
      </c>
      <c r="Z28" s="105">
        <v>4.4409097303234901</v>
      </c>
      <c r="AA28" s="149">
        <v>5.49426662826927</v>
      </c>
      <c r="AB28" s="149">
        <v>2.8805208569245702</v>
      </c>
      <c r="AC28">
        <v>2.93012078682378</v>
      </c>
      <c r="AD28">
        <v>2.59120726757937</v>
      </c>
      <c r="AE28" s="107">
        <v>2.4297492990461098</v>
      </c>
      <c r="BB28">
        <v>2005</v>
      </c>
      <c r="BC28">
        <v>2.3428410379411901</v>
      </c>
      <c r="BD28">
        <v>2.7985828812368099</v>
      </c>
      <c r="BE28">
        <v>2.9081165843166601</v>
      </c>
      <c r="BF28">
        <v>2.7045872799893198</v>
      </c>
      <c r="BG28">
        <v>2.7045872799893198</v>
      </c>
      <c r="BH28">
        <v>2.7045872799893198</v>
      </c>
      <c r="BI28">
        <v>3.9623690091564501</v>
      </c>
      <c r="BJ28">
        <v>4.2387585591080699</v>
      </c>
      <c r="BK28">
        <v>4.3360559333382804</v>
      </c>
      <c r="BL28">
        <v>5.57001070972857</v>
      </c>
      <c r="BM28">
        <v>5.57001070972857</v>
      </c>
      <c r="BN28">
        <v>5.57001070972857</v>
      </c>
      <c r="BO28">
        <v>4.4560414139092499</v>
      </c>
      <c r="BP28">
        <v>5.55292437410791</v>
      </c>
      <c r="BQ28">
        <v>2.7045872799893198</v>
      </c>
      <c r="BR28">
        <v>2.93223734421395</v>
      </c>
      <c r="BS28">
        <v>2.59907757002133</v>
      </c>
      <c r="BT28">
        <v>2.4198174392107799</v>
      </c>
      <c r="CF28">
        <v>2003</v>
      </c>
      <c r="CG28">
        <v>4.6845395413089497</v>
      </c>
      <c r="CH28">
        <v>3.33765468549249</v>
      </c>
      <c r="CI28">
        <v>3.0264331011940699</v>
      </c>
      <c r="CJ28">
        <v>2.9000933250902698</v>
      </c>
      <c r="CK28">
        <v>2.8511163420109402</v>
      </c>
      <c r="CL28">
        <v>2.8861151017704398</v>
      </c>
      <c r="CM28">
        <v>6.0488293793803498</v>
      </c>
      <c r="CN28">
        <v>4.4864758192348004</v>
      </c>
      <c r="CO28">
        <v>4.2668732590075198</v>
      </c>
      <c r="CP28">
        <v>5.49426662826927</v>
      </c>
      <c r="CQ28">
        <v>5.49426662826927</v>
      </c>
      <c r="CR28">
        <v>5.49426662826927</v>
      </c>
      <c r="CS28">
        <v>4.4409097303234901</v>
      </c>
      <c r="CT28">
        <v>5.49426662826927</v>
      </c>
      <c r="CU28">
        <v>2.8805208569245702</v>
      </c>
      <c r="CV28">
        <v>2.93012078682378</v>
      </c>
      <c r="CW28">
        <v>2.59120726757937</v>
      </c>
      <c r="CX28">
        <f t="shared" si="0"/>
        <v>5.1954133026154166</v>
      </c>
    </row>
    <row r="29" spans="1:102" ht="17">
      <c r="A29" s="107">
        <v>2004</v>
      </c>
      <c r="B29" s="107">
        <v>2.33952932861953</v>
      </c>
      <c r="C29" s="107">
        <v>2.7965066536104102</v>
      </c>
      <c r="D29" s="107">
        <v>2.9057171354218401</v>
      </c>
      <c r="E29" s="107">
        <v>2.7954623445017801</v>
      </c>
      <c r="F29" s="107">
        <v>2.7954623445017801</v>
      </c>
      <c r="G29" s="107">
        <v>2.7954623445017801</v>
      </c>
      <c r="H29">
        <v>4.6445358140313902</v>
      </c>
      <c r="I29">
        <v>3.3280304410069701</v>
      </c>
      <c r="J29">
        <v>3.0226070068089701</v>
      </c>
      <c r="K29">
        <v>2.7303807142062202</v>
      </c>
      <c r="L29" s="105">
        <v>2.7818631114931098</v>
      </c>
      <c r="M29">
        <v>2.7981195116736401</v>
      </c>
      <c r="N29" s="105">
        <v>6.0358562014161103</v>
      </c>
      <c r="O29">
        <v>4.4889319240979804</v>
      </c>
      <c r="P29">
        <v>4.2715662454358103</v>
      </c>
      <c r="Q29">
        <v>5.5515218015239496</v>
      </c>
      <c r="R29">
        <v>5.5515218015239496</v>
      </c>
      <c r="S29">
        <v>5.5515218015239496</v>
      </c>
      <c r="T29">
        <v>3.9473327489005299</v>
      </c>
      <c r="U29">
        <v>4.2301553463647199</v>
      </c>
      <c r="V29">
        <v>4.3282995038160204</v>
      </c>
      <c r="W29">
        <v>5.5664128465175002</v>
      </c>
      <c r="X29">
        <v>5.5664128465175002</v>
      </c>
      <c r="Y29">
        <v>5.5664128465175002</v>
      </c>
      <c r="Z29" s="105">
        <v>4.4473252581350202</v>
      </c>
      <c r="AA29" s="149">
        <v>5.5515218015239496</v>
      </c>
      <c r="AB29" s="149">
        <v>2.7954623445017801</v>
      </c>
      <c r="AC29">
        <v>2.9296089816675299</v>
      </c>
      <c r="AD29">
        <v>2.5947566694072499</v>
      </c>
      <c r="AE29" s="107">
        <v>2.42322677301016</v>
      </c>
      <c r="BB29">
        <v>2006</v>
      </c>
      <c r="BC29">
        <v>2.36172880305211</v>
      </c>
      <c r="BD29">
        <v>2.81255162718795</v>
      </c>
      <c r="BE29">
        <v>2.9205507462526601</v>
      </c>
      <c r="BF29">
        <v>2.6600252817529002</v>
      </c>
      <c r="BG29">
        <v>2.6600252817529002</v>
      </c>
      <c r="BH29">
        <v>2.6600252817529002</v>
      </c>
      <c r="BI29">
        <v>4.0016018218562897</v>
      </c>
      <c r="BJ29">
        <v>4.2613378775238298</v>
      </c>
      <c r="BK29">
        <v>4.3552212325481596</v>
      </c>
      <c r="BL29">
        <v>5.7359206060001702</v>
      </c>
      <c r="BM29">
        <v>5.7359206060001702</v>
      </c>
      <c r="BN29">
        <v>5.7359206060001702</v>
      </c>
      <c r="BO29">
        <v>4.4743707511865098</v>
      </c>
      <c r="BP29">
        <v>5.7093248979325697</v>
      </c>
      <c r="BQ29">
        <v>2.6600252817529002</v>
      </c>
      <c r="BR29">
        <v>2.9445461828442698</v>
      </c>
      <c r="BS29">
        <v>2.6066132998812002</v>
      </c>
      <c r="BT29">
        <v>2.4198168104515299</v>
      </c>
      <c r="CF29">
        <v>2004</v>
      </c>
      <c r="CG29">
        <v>4.6445358140313902</v>
      </c>
      <c r="CH29">
        <v>3.3280304410069701</v>
      </c>
      <c r="CI29">
        <v>3.0226070068089701</v>
      </c>
      <c r="CJ29">
        <v>2.7303807142062202</v>
      </c>
      <c r="CK29">
        <v>2.7818631114931098</v>
      </c>
      <c r="CL29">
        <v>2.7981195116736401</v>
      </c>
      <c r="CM29">
        <v>6.0358562014161103</v>
      </c>
      <c r="CN29">
        <v>4.4889319240979804</v>
      </c>
      <c r="CO29">
        <v>4.2715662454358103</v>
      </c>
      <c r="CP29">
        <v>5.5515218015239496</v>
      </c>
      <c r="CQ29">
        <v>5.5515218015239496</v>
      </c>
      <c r="CR29">
        <v>5.5515218015239496</v>
      </c>
      <c r="CS29">
        <v>4.4473252581350202</v>
      </c>
      <c r="CT29">
        <v>5.5515218015239496</v>
      </c>
      <c r="CU29">
        <v>2.7954623445017801</v>
      </c>
      <c r="CV29">
        <v>2.9296089816675299</v>
      </c>
      <c r="CW29">
        <v>2.5947566694072499</v>
      </c>
      <c r="CX29">
        <f t="shared" si="0"/>
        <v>5.2412174412191597</v>
      </c>
    </row>
    <row r="30" spans="1:102" ht="17">
      <c r="A30" s="107">
        <v>2005</v>
      </c>
      <c r="B30" s="107">
        <v>2.3428410379411901</v>
      </c>
      <c r="C30" s="107">
        <v>2.7985828812368099</v>
      </c>
      <c r="D30" s="107">
        <v>2.9081165843166601</v>
      </c>
      <c r="E30" s="107">
        <v>2.7045872799893198</v>
      </c>
      <c r="F30" s="107">
        <v>2.7045872799893198</v>
      </c>
      <c r="G30" s="107">
        <v>2.7045872799893198</v>
      </c>
      <c r="H30">
        <v>4.6183990580622103</v>
      </c>
      <c r="I30">
        <v>3.3230725040483402</v>
      </c>
      <c r="J30">
        <v>3.0220044704261699</v>
      </c>
      <c r="K30">
        <v>2.7991704866407501</v>
      </c>
      <c r="L30" s="105">
        <v>2.71644664376544</v>
      </c>
      <c r="M30">
        <v>2.7131403366230198</v>
      </c>
      <c r="N30" s="105">
        <v>6.0394620544030797</v>
      </c>
      <c r="O30">
        <v>4.49497833873557</v>
      </c>
      <c r="P30">
        <v>4.2786485091711297</v>
      </c>
      <c r="Q30">
        <v>5.55292437410791</v>
      </c>
      <c r="R30">
        <v>5.55292437410791</v>
      </c>
      <c r="S30">
        <v>5.55292437410791</v>
      </c>
      <c r="T30">
        <v>3.9623690091564501</v>
      </c>
      <c r="U30">
        <v>4.2387585591080699</v>
      </c>
      <c r="V30">
        <v>4.3360559333382804</v>
      </c>
      <c r="W30">
        <v>5.57001070972857</v>
      </c>
      <c r="X30">
        <v>5.57001070972857</v>
      </c>
      <c r="Y30">
        <v>5.57001070972857</v>
      </c>
      <c r="Z30" s="105">
        <v>4.4560414139092499</v>
      </c>
      <c r="AA30" s="149">
        <v>5.55292437410791</v>
      </c>
      <c r="AB30" s="149">
        <v>2.7045872799893198</v>
      </c>
      <c r="AC30">
        <v>2.93223734421395</v>
      </c>
      <c r="AD30">
        <v>2.59907757002133</v>
      </c>
      <c r="AE30" s="107">
        <v>2.4198174392107799</v>
      </c>
      <c r="BB30">
        <v>2007</v>
      </c>
      <c r="BC30">
        <v>2.37407046977988</v>
      </c>
      <c r="BD30">
        <v>2.8221847392176098</v>
      </c>
      <c r="BE30">
        <v>2.9292858201702399</v>
      </c>
      <c r="BF30">
        <v>2.6304664827534898</v>
      </c>
      <c r="BG30">
        <v>2.6304664827534898</v>
      </c>
      <c r="BH30">
        <v>2.6304664827534898</v>
      </c>
      <c r="BI30">
        <v>4.0284950646352398</v>
      </c>
      <c r="BJ30">
        <v>4.2778839039943097</v>
      </c>
      <c r="BK30">
        <v>4.3695478264727399</v>
      </c>
      <c r="BL30">
        <v>5.6384701932482004</v>
      </c>
      <c r="BM30">
        <v>5.6384701932482004</v>
      </c>
      <c r="BN30">
        <v>5.6384701932482004</v>
      </c>
      <c r="BO30">
        <v>4.48636831214686</v>
      </c>
      <c r="BP30">
        <v>5.6067420712937004</v>
      </c>
      <c r="BQ30">
        <v>2.6304664827534898</v>
      </c>
      <c r="BR30">
        <v>2.9532041499095398</v>
      </c>
      <c r="BS30">
        <v>2.61268598853971</v>
      </c>
      <c r="BT30">
        <v>2.4193508208305801</v>
      </c>
      <c r="CF30">
        <v>2005</v>
      </c>
      <c r="CG30">
        <v>4.6183990580622103</v>
      </c>
      <c r="CH30">
        <v>3.3230725040483402</v>
      </c>
      <c r="CI30">
        <v>3.0220044704261699</v>
      </c>
      <c r="CJ30">
        <v>2.7991704866407501</v>
      </c>
      <c r="CK30">
        <v>2.71644664376544</v>
      </c>
      <c r="CL30">
        <v>2.7131403366230198</v>
      </c>
      <c r="CM30">
        <v>6.0394620544030797</v>
      </c>
      <c r="CN30">
        <v>4.49497833873557</v>
      </c>
      <c r="CO30">
        <v>4.2786485091711297</v>
      </c>
      <c r="CP30">
        <v>5.55292437410791</v>
      </c>
      <c r="CQ30">
        <v>5.55292437410791</v>
      </c>
      <c r="CR30">
        <v>5.55292437410791</v>
      </c>
      <c r="CS30">
        <v>4.4560414139092499</v>
      </c>
      <c r="CT30">
        <v>5.55292437410791</v>
      </c>
      <c r="CU30">
        <v>2.7045872799893198</v>
      </c>
      <c r="CV30">
        <v>2.93223734421395</v>
      </c>
      <c r="CW30">
        <v>2.59907757002133</v>
      </c>
      <c r="CX30">
        <f t="shared" si="0"/>
        <v>5.2423394992863281</v>
      </c>
    </row>
    <row r="31" spans="1:102" ht="17">
      <c r="A31" s="107">
        <v>2006</v>
      </c>
      <c r="B31" s="107">
        <v>2.36172880305211</v>
      </c>
      <c r="C31" s="107">
        <v>2.81255162718795</v>
      </c>
      <c r="D31" s="107">
        <v>2.9205507462526601</v>
      </c>
      <c r="E31" s="107">
        <v>2.6600252817529002</v>
      </c>
      <c r="F31" s="107">
        <v>2.6600252817529002</v>
      </c>
      <c r="G31" s="107">
        <v>2.6600252817529002</v>
      </c>
      <c r="H31">
        <v>4.6654578462562304</v>
      </c>
      <c r="I31">
        <v>3.3307669509070101</v>
      </c>
      <c r="J31">
        <v>3.0310737441751199</v>
      </c>
      <c r="K31">
        <v>2.79551292228102</v>
      </c>
      <c r="L31" s="105">
        <v>2.66694114260557</v>
      </c>
      <c r="M31">
        <v>2.6663115191046201</v>
      </c>
      <c r="N31" s="105">
        <v>6.1553824148710596</v>
      </c>
      <c r="O31">
        <v>4.51821024983201</v>
      </c>
      <c r="P31">
        <v>4.2975999564617</v>
      </c>
      <c r="Q31">
        <v>5.7093248979325697</v>
      </c>
      <c r="R31">
        <v>5.7093248979325697</v>
      </c>
      <c r="S31">
        <v>5.7093248979325697</v>
      </c>
      <c r="T31">
        <v>4.0016018218562897</v>
      </c>
      <c r="U31">
        <v>4.2613378775238298</v>
      </c>
      <c r="V31">
        <v>4.3552212325481596</v>
      </c>
      <c r="W31">
        <v>5.7359206060001702</v>
      </c>
      <c r="X31">
        <v>5.7359206060001702</v>
      </c>
      <c r="Y31">
        <v>5.7359206060001702</v>
      </c>
      <c r="Z31" s="105">
        <v>4.4743707511865098</v>
      </c>
      <c r="AA31" s="149">
        <v>5.7093248979325697</v>
      </c>
      <c r="AB31" s="149">
        <v>2.6600252817529002</v>
      </c>
      <c r="AC31">
        <v>2.9445461828442698</v>
      </c>
      <c r="AD31">
        <v>2.6066132998812002</v>
      </c>
      <c r="AE31" s="107">
        <v>2.4198168104515299</v>
      </c>
      <c r="BB31">
        <v>2008</v>
      </c>
      <c r="BC31">
        <v>2.4056450396242401</v>
      </c>
      <c r="BD31">
        <v>2.8460102459454899</v>
      </c>
      <c r="BE31">
        <v>2.95041366876052</v>
      </c>
      <c r="BF31">
        <v>2.6150450058863699</v>
      </c>
      <c r="BG31">
        <v>2.6150450058863699</v>
      </c>
      <c r="BH31">
        <v>2.6150450058863699</v>
      </c>
      <c r="BI31">
        <v>4.08715385706149</v>
      </c>
      <c r="BJ31">
        <v>4.31302417215056</v>
      </c>
      <c r="BK31">
        <v>4.3997820079096499</v>
      </c>
      <c r="BL31">
        <v>5.2728102304506699</v>
      </c>
      <c r="BM31">
        <v>5.2728102304506699</v>
      </c>
      <c r="BN31">
        <v>5.2728102304506699</v>
      </c>
      <c r="BO31">
        <v>4.5131584842301402</v>
      </c>
      <c r="BP31">
        <v>5.2457152611604601</v>
      </c>
      <c r="BQ31">
        <v>2.6150450058863699</v>
      </c>
      <c r="BR31">
        <v>2.9740013247779702</v>
      </c>
      <c r="BS31">
        <v>2.6227743806203101</v>
      </c>
      <c r="BT31">
        <v>2.4233392225888801</v>
      </c>
      <c r="CF31">
        <v>2006</v>
      </c>
      <c r="CG31">
        <v>4.6654578462562304</v>
      </c>
      <c r="CH31">
        <v>3.3307669509070101</v>
      </c>
      <c r="CI31">
        <v>3.0310737441751199</v>
      </c>
      <c r="CJ31">
        <v>2.79551292228102</v>
      </c>
      <c r="CK31">
        <v>2.66694114260557</v>
      </c>
      <c r="CL31">
        <v>2.6663115191046201</v>
      </c>
      <c r="CM31">
        <v>6.1553824148710596</v>
      </c>
      <c r="CN31">
        <v>4.51821024983201</v>
      </c>
      <c r="CO31">
        <v>4.2975999564617</v>
      </c>
      <c r="CP31">
        <v>5.7093248979325697</v>
      </c>
      <c r="CQ31">
        <v>5.7093248979325697</v>
      </c>
      <c r="CR31">
        <v>5.7093248979325697</v>
      </c>
      <c r="CS31">
        <v>4.4743707511865098</v>
      </c>
      <c r="CT31">
        <v>5.7093248979325697</v>
      </c>
      <c r="CU31">
        <v>2.6600252817529002</v>
      </c>
      <c r="CV31">
        <v>2.9445461828442698</v>
      </c>
      <c r="CW31">
        <v>2.6066132998812002</v>
      </c>
      <c r="CX31">
        <f t="shared" si="0"/>
        <v>5.3674599183460563</v>
      </c>
    </row>
    <row r="32" spans="1:102" ht="17">
      <c r="A32" s="107">
        <v>2007</v>
      </c>
      <c r="B32" s="107">
        <v>2.37407046977988</v>
      </c>
      <c r="C32" s="107">
        <v>2.8221847392176098</v>
      </c>
      <c r="D32" s="107">
        <v>2.9292858201702399</v>
      </c>
      <c r="E32" s="107">
        <v>2.6304664827534898</v>
      </c>
      <c r="F32" s="107">
        <v>2.6304664827534898</v>
      </c>
      <c r="G32" s="107">
        <v>2.6304664827534898</v>
      </c>
      <c r="H32">
        <v>4.64922338501587</v>
      </c>
      <c r="I32">
        <v>3.3301089982161902</v>
      </c>
      <c r="J32">
        <v>3.0358146543514701</v>
      </c>
      <c r="K32">
        <v>2.7732625103621502</v>
      </c>
      <c r="L32" s="105">
        <v>2.6342633522286301</v>
      </c>
      <c r="M32">
        <v>2.6334072216515798</v>
      </c>
      <c r="N32" s="105">
        <v>6.1791498160832496</v>
      </c>
      <c r="O32">
        <v>4.5301253856044399</v>
      </c>
      <c r="P32">
        <v>4.3097425342464097</v>
      </c>
      <c r="Q32">
        <v>5.6067420712937004</v>
      </c>
      <c r="R32">
        <v>5.6067420712937004</v>
      </c>
      <c r="S32">
        <v>5.6067420712937004</v>
      </c>
      <c r="T32">
        <v>4.0284950646352398</v>
      </c>
      <c r="U32">
        <v>4.2778839039943097</v>
      </c>
      <c r="V32">
        <v>4.3695478264727399</v>
      </c>
      <c r="W32">
        <v>5.6384701932482004</v>
      </c>
      <c r="X32">
        <v>5.6384701932482004</v>
      </c>
      <c r="Y32">
        <v>5.6384701932482004</v>
      </c>
      <c r="Z32" s="105">
        <v>4.48636831214686</v>
      </c>
      <c r="AA32" s="149">
        <v>5.6067420712937004</v>
      </c>
      <c r="AB32" s="149">
        <v>2.6304664827534898</v>
      </c>
      <c r="AC32">
        <v>2.9532041499095398</v>
      </c>
      <c r="AD32">
        <v>2.61268598853971</v>
      </c>
      <c r="AE32" s="107">
        <v>2.4193508208305801</v>
      </c>
      <c r="BB32">
        <v>2009</v>
      </c>
      <c r="BC32">
        <v>2.45471515765517</v>
      </c>
      <c r="BD32">
        <v>2.88141400557131</v>
      </c>
      <c r="BE32">
        <v>2.9813836171621002</v>
      </c>
      <c r="BF32">
        <v>2.6016895641262199</v>
      </c>
      <c r="BG32">
        <v>2.6016895641262199</v>
      </c>
      <c r="BH32">
        <v>2.6016895641262199</v>
      </c>
      <c r="BI32">
        <v>4.1817711870209102</v>
      </c>
      <c r="BJ32">
        <v>4.3693415469606798</v>
      </c>
      <c r="BK32">
        <v>4.4481647832341498</v>
      </c>
      <c r="BL32">
        <v>2.8226049107650399</v>
      </c>
      <c r="BM32">
        <v>2.8226049107650399</v>
      </c>
      <c r="BN32">
        <v>2.8226049107650399</v>
      </c>
      <c r="BO32">
        <v>4.5523023432281402</v>
      </c>
      <c r="BP32">
        <v>2.8037927787899699</v>
      </c>
      <c r="BQ32">
        <v>2.6016895641262199</v>
      </c>
      <c r="BR32">
        <v>3.0043208997300801</v>
      </c>
      <c r="BS32">
        <v>2.63244534621322</v>
      </c>
      <c r="BT32">
        <v>2.4295204436406199</v>
      </c>
      <c r="CF32">
        <v>2007</v>
      </c>
      <c r="CG32">
        <v>4.64922338501587</v>
      </c>
      <c r="CH32">
        <v>3.3301089982161902</v>
      </c>
      <c r="CI32">
        <v>3.0358146543514701</v>
      </c>
      <c r="CJ32">
        <v>2.7732625103621502</v>
      </c>
      <c r="CK32">
        <v>2.6342633522286301</v>
      </c>
      <c r="CL32">
        <v>2.6334072216515798</v>
      </c>
      <c r="CM32">
        <v>6.1791498160832496</v>
      </c>
      <c r="CN32">
        <v>4.5301253856044399</v>
      </c>
      <c r="CO32">
        <v>4.3097425342464097</v>
      </c>
      <c r="CP32">
        <v>5.6067420712937004</v>
      </c>
      <c r="CQ32">
        <v>5.6067420712937004</v>
      </c>
      <c r="CR32">
        <v>5.6067420712937004</v>
      </c>
      <c r="CS32">
        <v>4.48636831214686</v>
      </c>
      <c r="CT32">
        <v>5.6067420712937004</v>
      </c>
      <c r="CU32">
        <v>2.6304664827534898</v>
      </c>
      <c r="CV32">
        <v>2.9532041499095398</v>
      </c>
      <c r="CW32">
        <v>2.61268598853971</v>
      </c>
      <c r="CX32">
        <f t="shared" si="0"/>
        <v>5.2853936570349607</v>
      </c>
    </row>
    <row r="33" spans="1:102" ht="17">
      <c r="A33" s="107">
        <v>2008</v>
      </c>
      <c r="B33" s="107">
        <v>2.4056450396242401</v>
      </c>
      <c r="C33" s="107">
        <v>2.8460102459454899</v>
      </c>
      <c r="D33" s="107">
        <v>2.95041366876052</v>
      </c>
      <c r="E33" s="107">
        <v>2.6150450058863699</v>
      </c>
      <c r="F33" s="107">
        <v>2.6150450058863699</v>
      </c>
      <c r="G33" s="107">
        <v>2.6150450058863699</v>
      </c>
      <c r="H33">
        <v>4.7773601653868498</v>
      </c>
      <c r="I33">
        <v>3.3521659026109698</v>
      </c>
      <c r="J33">
        <v>3.0548258661841299</v>
      </c>
      <c r="K33">
        <v>2.75379949223947</v>
      </c>
      <c r="L33" s="105">
        <v>2.6151525804333402</v>
      </c>
      <c r="M33">
        <v>2.6157360693281002</v>
      </c>
      <c r="N33" s="105">
        <v>6.3648570935866804</v>
      </c>
      <c r="O33">
        <v>4.5672269899569304</v>
      </c>
      <c r="P33">
        <v>4.3380860168297701</v>
      </c>
      <c r="Q33">
        <v>5.2457152611604601</v>
      </c>
      <c r="R33">
        <v>5.2457152611604601</v>
      </c>
      <c r="S33">
        <v>5.2457152611604601</v>
      </c>
      <c r="T33">
        <v>4.08715385706149</v>
      </c>
      <c r="U33">
        <v>4.31302417215056</v>
      </c>
      <c r="V33">
        <v>4.3997820079096499</v>
      </c>
      <c r="W33">
        <v>5.2728102304506699</v>
      </c>
      <c r="X33">
        <v>5.2728102304506699</v>
      </c>
      <c r="Y33">
        <v>5.2728102304506699</v>
      </c>
      <c r="Z33" s="105">
        <v>4.5131584842301402</v>
      </c>
      <c r="AA33" s="149">
        <v>5.2457152611604601</v>
      </c>
      <c r="AB33" s="149">
        <v>2.6150450058863699</v>
      </c>
      <c r="AC33">
        <v>2.9740013247779702</v>
      </c>
      <c r="AD33">
        <v>2.6227743806203101</v>
      </c>
      <c r="AE33" s="107">
        <v>2.4233392225888801</v>
      </c>
      <c r="BB33">
        <v>2010</v>
      </c>
      <c r="BC33">
        <v>2.5121388091370802</v>
      </c>
      <c r="BD33">
        <v>2.9227810198664899</v>
      </c>
      <c r="BE33">
        <v>3.01779106809991</v>
      </c>
      <c r="BF33">
        <v>2.5874689667220601</v>
      </c>
      <c r="BG33">
        <v>2.5874689667220601</v>
      </c>
      <c r="BH33">
        <v>2.5874689667220601</v>
      </c>
      <c r="BI33">
        <v>4.3019885521418999</v>
      </c>
      <c r="BJ33">
        <v>4.4492560800584702</v>
      </c>
      <c r="BK33">
        <v>4.5201095807460803</v>
      </c>
      <c r="BL33">
        <v>2.7361663008587702</v>
      </c>
      <c r="BM33">
        <v>2.7361663008587702</v>
      </c>
      <c r="BN33">
        <v>2.7361663008587702</v>
      </c>
      <c r="BO33">
        <v>4.6000187011520204</v>
      </c>
      <c r="BP33">
        <v>2.6819420682691999</v>
      </c>
      <c r="BQ33">
        <v>2.5874689667220601</v>
      </c>
      <c r="BR33">
        <v>3.03998488819528</v>
      </c>
      <c r="BS33">
        <v>2.63883406566364</v>
      </c>
      <c r="BT33">
        <v>2.43348722820937</v>
      </c>
      <c r="CF33">
        <v>2008</v>
      </c>
      <c r="CG33">
        <v>4.7773601653868498</v>
      </c>
      <c r="CH33">
        <v>3.3521659026109698</v>
      </c>
      <c r="CI33">
        <v>3.0548258661841299</v>
      </c>
      <c r="CJ33">
        <v>2.75379949223947</v>
      </c>
      <c r="CK33">
        <v>2.6151525804333402</v>
      </c>
      <c r="CL33">
        <v>2.6157360693281002</v>
      </c>
      <c r="CM33">
        <v>6.3648570935866804</v>
      </c>
      <c r="CN33">
        <v>4.5672269899569304</v>
      </c>
      <c r="CO33">
        <v>4.3380860168297701</v>
      </c>
      <c r="CP33">
        <v>5.2457152611604601</v>
      </c>
      <c r="CQ33">
        <v>5.2457152611604601</v>
      </c>
      <c r="CR33">
        <v>5.2457152611604601</v>
      </c>
      <c r="CS33">
        <v>4.5131584842301402</v>
      </c>
      <c r="CT33">
        <v>5.2457152611604601</v>
      </c>
      <c r="CU33">
        <v>2.6150450058863699</v>
      </c>
      <c r="CV33">
        <v>2.9740013247779702</v>
      </c>
      <c r="CW33">
        <v>2.6227743806203101</v>
      </c>
      <c r="CX33">
        <f t="shared" si="0"/>
        <v>4.9965722089283684</v>
      </c>
    </row>
    <row r="34" spans="1:102" s="154" customFormat="1" ht="17">
      <c r="A34" s="153">
        <v>2009</v>
      </c>
      <c r="B34" s="153">
        <v>2.45471515765517</v>
      </c>
      <c r="C34" s="153">
        <v>2.88141400557131</v>
      </c>
      <c r="D34" s="153">
        <v>2.9813836171621002</v>
      </c>
      <c r="E34" s="153">
        <v>2.6016895641262199</v>
      </c>
      <c r="F34" s="153">
        <v>2.6016895641262199</v>
      </c>
      <c r="G34" s="153">
        <v>2.6016895641262199</v>
      </c>
      <c r="H34" s="154">
        <v>4.9135752761027502</v>
      </c>
      <c r="I34" s="154">
        <v>3.3812640059925498</v>
      </c>
      <c r="J34" s="154">
        <v>3.0791138925595298</v>
      </c>
      <c r="K34" s="154">
        <v>2.6250082250859501</v>
      </c>
      <c r="L34" s="155">
        <v>2.5921154842313801</v>
      </c>
      <c r="M34" s="154">
        <v>2.6009944611488298</v>
      </c>
      <c r="N34" s="155">
        <v>6.6525165010400196</v>
      </c>
      <c r="O34" s="154">
        <v>4.6259559824257899</v>
      </c>
      <c r="P34" s="154">
        <v>4.3807009436422799</v>
      </c>
      <c r="Q34" s="154">
        <v>2.8037927787899699</v>
      </c>
      <c r="R34" s="154">
        <v>2.8037927787899699</v>
      </c>
      <c r="S34" s="154">
        <v>2.8037927787899699</v>
      </c>
      <c r="T34" s="154">
        <v>4.1817711870209102</v>
      </c>
      <c r="U34" s="154">
        <v>4.3693415469606798</v>
      </c>
      <c r="V34" s="154">
        <v>4.4481647832341498</v>
      </c>
      <c r="W34" s="154">
        <v>2.8226049107650399</v>
      </c>
      <c r="X34" s="154">
        <v>2.8226049107650399</v>
      </c>
      <c r="Y34" s="154">
        <v>2.8226049107650399</v>
      </c>
      <c r="Z34" s="155">
        <v>4.5523023432281402</v>
      </c>
      <c r="AA34" s="154">
        <v>2.8037927787899699</v>
      </c>
      <c r="AB34" s="154">
        <v>2.6016895641262199</v>
      </c>
      <c r="AC34" s="154">
        <v>3.0043208997300801</v>
      </c>
      <c r="AD34" s="154">
        <v>2.63244534621322</v>
      </c>
      <c r="AE34" s="153">
        <v>2.4295204436406199</v>
      </c>
      <c r="BB34">
        <v>2011</v>
      </c>
      <c r="BC34">
        <v>2.6089990164252201</v>
      </c>
      <c r="BD34">
        <v>2.9909335734653202</v>
      </c>
      <c r="BE34">
        <v>3.0776779621402199</v>
      </c>
      <c r="BF34">
        <v>2.5940427476431198</v>
      </c>
      <c r="BG34">
        <v>2.5940427476431198</v>
      </c>
      <c r="BH34">
        <v>2.5940427476431198</v>
      </c>
      <c r="BI34" s="154">
        <v>4.5103462957511304</v>
      </c>
      <c r="BJ34" s="154">
        <v>4.5885984479453299</v>
      </c>
      <c r="BK34" s="154">
        <v>4.6477903285173596</v>
      </c>
      <c r="BL34" s="154">
        <v>2.7428615375738001</v>
      </c>
      <c r="BM34" s="154">
        <v>2.7428615375738001</v>
      </c>
      <c r="BN34" s="154">
        <v>2.7428615375738001</v>
      </c>
      <c r="BO34" s="154">
        <v>4.67888291432096</v>
      </c>
      <c r="BP34" s="154">
        <v>2.6157449468512901</v>
      </c>
      <c r="BQ34" s="154">
        <v>2.5940427476431198</v>
      </c>
      <c r="BR34" s="154">
        <v>3.09841354497043</v>
      </c>
      <c r="BS34" s="154">
        <v>2.6403918820140202</v>
      </c>
      <c r="BT34" s="154">
        <v>2.43525284815381</v>
      </c>
      <c r="CF34" s="154">
        <v>2009</v>
      </c>
      <c r="CG34" s="154">
        <v>4.9135752761027502</v>
      </c>
      <c r="CH34" s="154">
        <v>3.3812640059925498</v>
      </c>
      <c r="CI34" s="154">
        <v>3.0791138925595298</v>
      </c>
      <c r="CJ34" s="154">
        <v>2.6250082250859501</v>
      </c>
      <c r="CK34" s="154">
        <v>2.5921154842313801</v>
      </c>
      <c r="CL34" s="154">
        <v>2.6009944611488298</v>
      </c>
      <c r="CM34" s="154">
        <v>6.6525165010400196</v>
      </c>
      <c r="CN34" s="154">
        <v>4.6259559824257899</v>
      </c>
      <c r="CO34" s="154">
        <v>4.3807009436422799</v>
      </c>
      <c r="CP34" s="154">
        <v>2.8037927787899699</v>
      </c>
      <c r="CQ34" s="154">
        <v>2.8037927787899699</v>
      </c>
      <c r="CR34" s="154">
        <v>2.8037927787899699</v>
      </c>
      <c r="CS34" s="154">
        <v>4.5523023432281402</v>
      </c>
      <c r="CT34" s="154">
        <v>2.8037927787899699</v>
      </c>
      <c r="CU34" s="154">
        <v>2.6016895641262199</v>
      </c>
      <c r="CV34" s="154">
        <v>3.0043208997300801</v>
      </c>
      <c r="CW34" s="154">
        <v>2.63244534621322</v>
      </c>
      <c r="CX34">
        <f t="shared" si="0"/>
        <v>3.043034223031976</v>
      </c>
    </row>
    <row r="35" spans="1:102" ht="17">
      <c r="A35" s="107">
        <v>2010</v>
      </c>
      <c r="B35" s="107">
        <v>2.5121388091370802</v>
      </c>
      <c r="C35" s="107">
        <v>2.9227810198664899</v>
      </c>
      <c r="D35" s="107">
        <v>3.01779106809991</v>
      </c>
      <c r="E35" s="107">
        <v>2.5874689667220601</v>
      </c>
      <c r="F35" s="107">
        <v>2.5874689667220601</v>
      </c>
      <c r="G35" s="107">
        <v>2.5874689667220601</v>
      </c>
      <c r="H35">
        <v>5.0937274838756297</v>
      </c>
      <c r="I35">
        <v>3.4105717360205499</v>
      </c>
      <c r="J35">
        <v>3.10155193099969</v>
      </c>
      <c r="K35">
        <v>2.5839257593335998</v>
      </c>
      <c r="L35" s="105">
        <v>2.5744260295094201</v>
      </c>
      <c r="M35">
        <v>2.58298049696202</v>
      </c>
      <c r="N35" s="105">
        <v>6.9975752720703799</v>
      </c>
      <c r="O35">
        <v>4.6983885723452303</v>
      </c>
      <c r="P35">
        <v>4.4320725627939597</v>
      </c>
      <c r="Q35">
        <v>2.6819420682691999</v>
      </c>
      <c r="R35">
        <v>2.6819420682691999</v>
      </c>
      <c r="S35">
        <v>2.6819420682691999</v>
      </c>
      <c r="T35">
        <v>4.3019885521418999</v>
      </c>
      <c r="U35">
        <v>4.4492560800584702</v>
      </c>
      <c r="V35">
        <v>4.5201095807460803</v>
      </c>
      <c r="W35">
        <v>2.7361663008587702</v>
      </c>
      <c r="X35">
        <v>2.7361663008587702</v>
      </c>
      <c r="Y35">
        <v>2.7361663008587702</v>
      </c>
      <c r="Z35" s="105">
        <v>4.6000187011520204</v>
      </c>
      <c r="AA35" s="149">
        <v>2.6819420682691999</v>
      </c>
      <c r="AB35" s="149">
        <v>2.5874689667220601</v>
      </c>
      <c r="AC35">
        <v>3.03998488819528</v>
      </c>
      <c r="AD35">
        <v>2.63883406566364</v>
      </c>
      <c r="AE35" s="107">
        <v>2.43348722820937</v>
      </c>
      <c r="BB35">
        <v>2012</v>
      </c>
      <c r="BC35">
        <v>2.65688401171121</v>
      </c>
      <c r="BD35">
        <v>3.0269562961802099</v>
      </c>
      <c r="BE35">
        <v>3.1100778728889602</v>
      </c>
      <c r="BF35">
        <v>2.6015090862642301</v>
      </c>
      <c r="BG35">
        <v>2.6015090862642301</v>
      </c>
      <c r="BH35">
        <v>2.6015090862642301</v>
      </c>
      <c r="BI35">
        <v>4.6170212710177996</v>
      </c>
      <c r="BJ35">
        <v>4.6691704067547697</v>
      </c>
      <c r="BK35">
        <v>4.7256332483171297</v>
      </c>
      <c r="BL35">
        <v>2.7375433954487001</v>
      </c>
      <c r="BM35">
        <v>2.7375433954487001</v>
      </c>
      <c r="BN35">
        <v>2.7375433954487001</v>
      </c>
      <c r="BO35">
        <v>4.71897496414421</v>
      </c>
      <c r="BP35">
        <v>2.6459004939262298</v>
      </c>
      <c r="BQ35">
        <v>2.6015090862642301</v>
      </c>
      <c r="BR35">
        <v>3.1302696907034</v>
      </c>
      <c r="BS35">
        <v>2.6454082520411699</v>
      </c>
      <c r="BT35">
        <v>2.4390164740006202</v>
      </c>
      <c r="CF35">
        <v>2010</v>
      </c>
      <c r="CG35">
        <v>5.0937274838756297</v>
      </c>
      <c r="CH35">
        <v>3.4105717360205499</v>
      </c>
      <c r="CI35">
        <v>3.10155193099969</v>
      </c>
      <c r="CJ35">
        <v>2.5839257593335998</v>
      </c>
      <c r="CK35">
        <v>2.5744260295094201</v>
      </c>
      <c r="CL35">
        <v>2.58298049696202</v>
      </c>
      <c r="CM35">
        <v>6.9975752720703799</v>
      </c>
      <c r="CN35">
        <v>4.6983885723452303</v>
      </c>
      <c r="CO35">
        <v>4.4320725627939597</v>
      </c>
      <c r="CP35">
        <v>2.6819420682691999</v>
      </c>
      <c r="CQ35">
        <v>2.6819420682691999</v>
      </c>
      <c r="CR35">
        <v>2.6819420682691999</v>
      </c>
      <c r="CS35">
        <v>4.6000187011520204</v>
      </c>
      <c r="CT35">
        <v>2.6819420682691999</v>
      </c>
      <c r="CU35">
        <v>2.5874689667220601</v>
      </c>
      <c r="CV35">
        <v>3.03998488819528</v>
      </c>
      <c r="CW35">
        <v>2.63883406566364</v>
      </c>
      <c r="CX35">
        <f t="shared" si="0"/>
        <v>2.94555365461536</v>
      </c>
    </row>
    <row r="36" spans="1:102" ht="17">
      <c r="A36" s="107">
        <v>2011</v>
      </c>
      <c r="B36" s="107">
        <v>2.6089990164252201</v>
      </c>
      <c r="C36" s="107">
        <v>2.9909335734653202</v>
      </c>
      <c r="D36" s="107">
        <v>3.0776779621402199</v>
      </c>
      <c r="E36" s="107">
        <v>2.5940427476431198</v>
      </c>
      <c r="F36" s="107">
        <v>2.5940427476431198</v>
      </c>
      <c r="G36" s="107">
        <v>2.5940427476431198</v>
      </c>
      <c r="H36">
        <v>5.4665072394641099</v>
      </c>
      <c r="I36">
        <v>3.4646944177864198</v>
      </c>
      <c r="J36">
        <v>3.1378821982006899</v>
      </c>
      <c r="K36">
        <v>2.6431893560659199</v>
      </c>
      <c r="L36" s="105">
        <v>2.57646695083946</v>
      </c>
      <c r="M36">
        <v>2.5847289325324199</v>
      </c>
      <c r="N36" s="105">
        <v>7.5546470969325901</v>
      </c>
      <c r="O36">
        <v>4.82348547278374</v>
      </c>
      <c r="P36">
        <v>4.51854390251206</v>
      </c>
      <c r="Q36">
        <v>2.6157449468512901</v>
      </c>
      <c r="R36">
        <v>2.6157449468512901</v>
      </c>
      <c r="S36">
        <v>2.6157449468512901</v>
      </c>
      <c r="T36">
        <v>4.5103462957511304</v>
      </c>
      <c r="U36">
        <v>4.5885984479453299</v>
      </c>
      <c r="V36">
        <v>4.6477903285173596</v>
      </c>
      <c r="W36">
        <v>2.7428615375738001</v>
      </c>
      <c r="X36">
        <v>2.7428615375738001</v>
      </c>
      <c r="Y36">
        <v>2.7428615375738001</v>
      </c>
      <c r="Z36" s="105">
        <v>4.67888291432096</v>
      </c>
      <c r="AA36" s="149">
        <v>2.6157449468512901</v>
      </c>
      <c r="AB36" s="149">
        <v>2.5940427476431198</v>
      </c>
      <c r="AC36">
        <v>3.09841354497043</v>
      </c>
      <c r="AD36">
        <v>2.6403918820140202</v>
      </c>
      <c r="AE36" s="107">
        <v>2.43525284815381</v>
      </c>
      <c r="BB36">
        <v>2013</v>
      </c>
      <c r="BC36">
        <v>2.6885683497000601</v>
      </c>
      <c r="BD36">
        <v>3.05227911365788</v>
      </c>
      <c r="BE36">
        <v>3.1333358039609598</v>
      </c>
      <c r="BF36">
        <v>2.60877267748833</v>
      </c>
      <c r="BG36">
        <v>2.60877267748833</v>
      </c>
      <c r="BH36">
        <v>2.60877267748833</v>
      </c>
      <c r="BI36">
        <v>4.6914013965106696</v>
      </c>
      <c r="BJ36">
        <v>4.7301807139225103</v>
      </c>
      <c r="BK36">
        <v>4.7863939687181203</v>
      </c>
      <c r="BL36">
        <v>2.7137598256845501</v>
      </c>
      <c r="BM36">
        <v>2.7137598256845501</v>
      </c>
      <c r="BN36">
        <v>2.7137598256845501</v>
      </c>
      <c r="BO36">
        <v>4.7466771484324797</v>
      </c>
      <c r="BP36">
        <v>2.6434059022301502</v>
      </c>
      <c r="BQ36">
        <v>2.60877267748833</v>
      </c>
      <c r="BR36">
        <v>3.15322727456092</v>
      </c>
      <c r="BS36">
        <v>2.65019727794426</v>
      </c>
      <c r="BT36">
        <v>2.4425572238991</v>
      </c>
      <c r="CF36">
        <v>2011</v>
      </c>
      <c r="CG36">
        <v>5.4665072394641099</v>
      </c>
      <c r="CH36">
        <v>3.4646944177864198</v>
      </c>
      <c r="CI36">
        <v>3.1378821982006899</v>
      </c>
      <c r="CJ36">
        <v>2.6431893560659199</v>
      </c>
      <c r="CK36">
        <v>2.57646695083946</v>
      </c>
      <c r="CL36">
        <v>2.5847289325324199</v>
      </c>
      <c r="CM36">
        <v>7.5546470969325901</v>
      </c>
      <c r="CN36">
        <v>4.82348547278374</v>
      </c>
      <c r="CO36">
        <v>4.51854390251206</v>
      </c>
      <c r="CP36">
        <v>2.6157449468512901</v>
      </c>
      <c r="CQ36">
        <v>2.6157449468512901</v>
      </c>
      <c r="CR36">
        <v>2.6157449468512901</v>
      </c>
      <c r="CS36">
        <v>4.67888291432096</v>
      </c>
      <c r="CT36">
        <v>2.6157449468512901</v>
      </c>
      <c r="CU36">
        <v>2.5940427476431198</v>
      </c>
      <c r="CV36">
        <v>3.09841354497043</v>
      </c>
      <c r="CW36">
        <v>2.6403918820140202</v>
      </c>
      <c r="CX36">
        <f t="shared" si="0"/>
        <v>2.8925959574810323</v>
      </c>
    </row>
    <row r="37" spans="1:102" ht="17">
      <c r="A37" s="107">
        <v>2012</v>
      </c>
      <c r="B37" s="107">
        <v>2.65688401171121</v>
      </c>
      <c r="C37" s="107">
        <v>3.0269562961802099</v>
      </c>
      <c r="D37" s="107">
        <v>3.1100778728889602</v>
      </c>
      <c r="E37" s="107">
        <v>2.6015090862642301</v>
      </c>
      <c r="F37" s="107">
        <v>2.6015090862642301</v>
      </c>
      <c r="G37" s="107">
        <v>2.6015090862642301</v>
      </c>
      <c r="H37">
        <v>5.5732500702245904</v>
      </c>
      <c r="I37">
        <v>3.4834091863399101</v>
      </c>
      <c r="J37">
        <v>3.1521660211034201</v>
      </c>
      <c r="K37">
        <v>2.6719524890013702</v>
      </c>
      <c r="L37" s="105">
        <v>2.58084246338642</v>
      </c>
      <c r="M37">
        <v>2.5926884930149798</v>
      </c>
      <c r="N37" s="105">
        <v>7.7180735303855297</v>
      </c>
      <c r="O37">
        <v>4.8793298474601601</v>
      </c>
      <c r="P37">
        <v>4.5601639927573698</v>
      </c>
      <c r="Q37">
        <v>2.6459004939262298</v>
      </c>
      <c r="R37">
        <v>2.6459004939262298</v>
      </c>
      <c r="S37">
        <v>2.6459004939262298</v>
      </c>
      <c r="T37">
        <v>4.6170212710177996</v>
      </c>
      <c r="U37">
        <v>4.6691704067547697</v>
      </c>
      <c r="V37">
        <v>4.7256332483171297</v>
      </c>
      <c r="W37">
        <v>2.7375433954487001</v>
      </c>
      <c r="X37">
        <v>2.7375433954487001</v>
      </c>
      <c r="Y37">
        <v>2.7375433954487001</v>
      </c>
      <c r="Z37" s="105">
        <v>4.71897496414421</v>
      </c>
      <c r="AA37" s="149">
        <v>2.6459004939262298</v>
      </c>
      <c r="AB37" s="149">
        <v>2.6015090862642301</v>
      </c>
      <c r="AC37">
        <v>3.1302696907034</v>
      </c>
      <c r="AD37">
        <v>2.6454082520411699</v>
      </c>
      <c r="AE37" s="107">
        <v>2.4390164740006202</v>
      </c>
      <c r="BB37">
        <v>2014</v>
      </c>
      <c r="BC37">
        <v>2.7095278083591099</v>
      </c>
      <c r="BD37">
        <v>3.0703626601473899</v>
      </c>
      <c r="BE37">
        <v>3.1501975758634599</v>
      </c>
      <c r="BF37">
        <v>2.6192247826555901</v>
      </c>
      <c r="BG37">
        <v>2.6192247826555901</v>
      </c>
      <c r="BH37">
        <v>2.6192247826555901</v>
      </c>
      <c r="BI37">
        <v>4.7459895430941996</v>
      </c>
      <c r="BJ37">
        <v>4.7797150447325096</v>
      </c>
      <c r="BK37">
        <v>4.8374705893067604</v>
      </c>
      <c r="BL37">
        <v>2.7011029776194202</v>
      </c>
      <c r="BM37">
        <v>2.7011029776194202</v>
      </c>
      <c r="BN37">
        <v>2.7011029776194202</v>
      </c>
      <c r="BO37">
        <v>4.7657735077141101</v>
      </c>
      <c r="BP37">
        <v>2.66842566384291</v>
      </c>
      <c r="BQ37">
        <v>2.6192247826555901</v>
      </c>
      <c r="BR37">
        <v>3.1699421348255501</v>
      </c>
      <c r="BS37">
        <v>2.6541194087168898</v>
      </c>
      <c r="BT37">
        <v>2.4460007356578002</v>
      </c>
      <c r="CF37">
        <v>2012</v>
      </c>
      <c r="CG37">
        <v>5.5732500702245904</v>
      </c>
      <c r="CH37">
        <v>3.4834091863399101</v>
      </c>
      <c r="CI37">
        <v>3.1521660211034201</v>
      </c>
      <c r="CJ37">
        <v>2.6719524890013702</v>
      </c>
      <c r="CK37">
        <v>2.58084246338642</v>
      </c>
      <c r="CL37">
        <v>2.5926884930149798</v>
      </c>
      <c r="CM37">
        <v>7.7180735303855297</v>
      </c>
      <c r="CN37">
        <v>4.8793298474601601</v>
      </c>
      <c r="CO37">
        <v>4.5601639927573698</v>
      </c>
      <c r="CP37">
        <v>2.6459004939262298</v>
      </c>
      <c r="CQ37">
        <v>2.6459004939262298</v>
      </c>
      <c r="CR37">
        <v>2.6459004939262298</v>
      </c>
      <c r="CS37">
        <v>4.71897496414421</v>
      </c>
      <c r="CT37">
        <v>2.6459004939262298</v>
      </c>
      <c r="CU37">
        <v>2.6015090862642301</v>
      </c>
      <c r="CV37">
        <v>3.1302696907034</v>
      </c>
      <c r="CW37">
        <v>2.6454082520411699</v>
      </c>
      <c r="CX37">
        <f t="shared" si="0"/>
        <v>2.9167203951409841</v>
      </c>
    </row>
    <row r="38" spans="1:102" ht="17">
      <c r="A38" s="107">
        <v>2013</v>
      </c>
      <c r="B38" s="107">
        <v>2.6885683497000601</v>
      </c>
      <c r="C38" s="107">
        <v>3.05227911365788</v>
      </c>
      <c r="D38" s="107">
        <v>3.1333358039609598</v>
      </c>
      <c r="E38" s="107">
        <v>2.60877267748833</v>
      </c>
      <c r="F38" s="107">
        <v>2.60877267748833</v>
      </c>
      <c r="G38" s="107">
        <v>2.60877267748833</v>
      </c>
      <c r="H38">
        <v>5.6111447893312603</v>
      </c>
      <c r="I38">
        <v>3.4898632905605602</v>
      </c>
      <c r="J38">
        <v>3.15827019183646</v>
      </c>
      <c r="K38">
        <v>2.6987264325312399</v>
      </c>
      <c r="L38" s="105">
        <v>2.5907143601911802</v>
      </c>
      <c r="M38">
        <v>2.5976230537275602</v>
      </c>
      <c r="N38" s="105">
        <v>7.8121606847447298</v>
      </c>
      <c r="O38">
        <v>4.9152237523721203</v>
      </c>
      <c r="P38">
        <v>4.5878792646794402</v>
      </c>
      <c r="Q38">
        <v>2.6434059022301502</v>
      </c>
      <c r="R38">
        <v>2.6434059022301502</v>
      </c>
      <c r="S38">
        <v>2.6434059022301502</v>
      </c>
      <c r="T38">
        <v>4.6914013965106696</v>
      </c>
      <c r="U38">
        <v>4.7301807139225103</v>
      </c>
      <c r="V38">
        <v>4.7863939687181203</v>
      </c>
      <c r="W38">
        <v>2.7137598256845501</v>
      </c>
      <c r="X38">
        <v>2.7137598256845501</v>
      </c>
      <c r="Y38">
        <v>2.7137598256845501</v>
      </c>
      <c r="Z38" s="105">
        <v>4.7466771484324797</v>
      </c>
      <c r="AA38" s="149">
        <v>2.6434059022301502</v>
      </c>
      <c r="AB38" s="149">
        <v>2.60877267748833</v>
      </c>
      <c r="AC38">
        <v>3.15322727456092</v>
      </c>
      <c r="AD38">
        <v>2.65019727794426</v>
      </c>
      <c r="AE38" s="107">
        <v>2.4425572238991</v>
      </c>
      <c r="BB38">
        <v>2015</v>
      </c>
      <c r="BC38">
        <v>2.7284149522863199</v>
      </c>
      <c r="BD38">
        <v>3.0870433735319001</v>
      </c>
      <c r="BE38">
        <v>3.1658195626885401</v>
      </c>
      <c r="BF38">
        <v>2.6259382686448598</v>
      </c>
      <c r="BG38">
        <v>2.6259382686448598</v>
      </c>
      <c r="BH38">
        <v>2.6259382686448598</v>
      </c>
      <c r="BI38">
        <v>4.7961943979364401</v>
      </c>
      <c r="BJ38">
        <v>4.8257853327438696</v>
      </c>
      <c r="BK38">
        <v>4.8855221042469301</v>
      </c>
      <c r="BL38">
        <v>2.6964762593991298</v>
      </c>
      <c r="BM38">
        <v>2.6964762593991298</v>
      </c>
      <c r="BN38">
        <v>2.6964762593991298</v>
      </c>
      <c r="BO38">
        <v>4.78296327997524</v>
      </c>
      <c r="BP38">
        <v>2.6770456683566901</v>
      </c>
      <c r="BQ38">
        <v>2.6259382686448598</v>
      </c>
      <c r="BR38">
        <v>3.1854200677711302</v>
      </c>
      <c r="BS38">
        <v>2.6576730507837101</v>
      </c>
      <c r="BT38">
        <v>2.4491182296337199</v>
      </c>
      <c r="CF38">
        <v>2013</v>
      </c>
      <c r="CG38">
        <v>5.6111447893312603</v>
      </c>
      <c r="CH38">
        <v>3.4898632905605602</v>
      </c>
      <c r="CI38">
        <v>3.15827019183646</v>
      </c>
      <c r="CJ38">
        <v>2.6987264325312399</v>
      </c>
      <c r="CK38">
        <v>2.5907143601911802</v>
      </c>
      <c r="CL38">
        <v>2.5976230537275602</v>
      </c>
      <c r="CM38">
        <v>7.8121606847447298</v>
      </c>
      <c r="CN38">
        <v>4.9152237523721203</v>
      </c>
      <c r="CO38">
        <v>4.5878792646794402</v>
      </c>
      <c r="CP38">
        <v>2.6434059022301502</v>
      </c>
      <c r="CQ38">
        <v>2.6434059022301502</v>
      </c>
      <c r="CR38">
        <v>2.6434059022301502</v>
      </c>
      <c r="CS38">
        <v>4.7466771484324797</v>
      </c>
      <c r="CT38">
        <v>2.6434059022301502</v>
      </c>
      <c r="CU38">
        <v>2.60877267748833</v>
      </c>
      <c r="CV38">
        <v>3.15322727456092</v>
      </c>
      <c r="CW38">
        <v>2.65019727794426</v>
      </c>
      <c r="CX38">
        <f t="shared" si="0"/>
        <v>2.9147247217841201</v>
      </c>
    </row>
    <row r="39" spans="1:102" ht="17">
      <c r="A39" s="107">
        <v>2014</v>
      </c>
      <c r="B39" s="107">
        <v>2.7095278083591099</v>
      </c>
      <c r="C39" s="107">
        <v>3.0703626601473899</v>
      </c>
      <c r="D39" s="107">
        <v>3.1501975758634599</v>
      </c>
      <c r="E39" s="107">
        <v>2.6192247826555901</v>
      </c>
      <c r="F39" s="107">
        <v>2.6192247826555901</v>
      </c>
      <c r="G39" s="107">
        <v>2.6192247826555901</v>
      </c>
      <c r="H39">
        <v>5.5951084483914801</v>
      </c>
      <c r="I39">
        <v>3.48494020137186</v>
      </c>
      <c r="J39">
        <v>3.15642194254746</v>
      </c>
      <c r="K39">
        <v>2.7383321597596999</v>
      </c>
      <c r="L39" s="105">
        <v>2.5988183035089598</v>
      </c>
      <c r="M39">
        <v>2.60693026896285</v>
      </c>
      <c r="N39" s="105">
        <v>7.8491729610279197</v>
      </c>
      <c r="O39">
        <v>4.9368711376556398</v>
      </c>
      <c r="P39">
        <v>4.6060878296428402</v>
      </c>
      <c r="Q39">
        <v>2.66842566384291</v>
      </c>
      <c r="R39">
        <v>2.66842566384291</v>
      </c>
      <c r="S39">
        <v>2.66842566384291</v>
      </c>
      <c r="T39">
        <v>4.7459895430941996</v>
      </c>
      <c r="U39">
        <v>4.7797150447325096</v>
      </c>
      <c r="V39">
        <v>4.8374705893067604</v>
      </c>
      <c r="W39">
        <v>2.7011029776194202</v>
      </c>
      <c r="X39">
        <v>2.7011029776194202</v>
      </c>
      <c r="Y39">
        <v>2.7011029776194202</v>
      </c>
      <c r="Z39" s="105">
        <v>4.7657735077141101</v>
      </c>
      <c r="AA39" s="149">
        <v>2.66842566384291</v>
      </c>
      <c r="AB39" s="149">
        <v>2.6192247826555901</v>
      </c>
      <c r="AC39">
        <v>3.1699421348255501</v>
      </c>
      <c r="AD39">
        <v>2.6541194087168898</v>
      </c>
      <c r="AE39" s="107">
        <v>2.4460007356578002</v>
      </c>
      <c r="BB39">
        <v>2016</v>
      </c>
      <c r="BC39">
        <v>2.7578506604644502</v>
      </c>
      <c r="BD39">
        <v>3.11085954201394</v>
      </c>
      <c r="BE39">
        <v>3.18778160257816</v>
      </c>
      <c r="BF39">
        <v>2.6322560732873401</v>
      </c>
      <c r="BG39">
        <v>2.6322560732873401</v>
      </c>
      <c r="BH39">
        <v>2.6322560732873401</v>
      </c>
      <c r="BI39">
        <v>4.8702141812755801</v>
      </c>
      <c r="BJ39">
        <v>4.8850123241311296</v>
      </c>
      <c r="BK39">
        <v>4.94572668040691</v>
      </c>
      <c r="BL39">
        <v>2.6744749854127399</v>
      </c>
      <c r="BM39">
        <v>2.6744749854127399</v>
      </c>
      <c r="BN39">
        <v>2.6744749854127399</v>
      </c>
      <c r="BO39">
        <v>4.8094805286360804</v>
      </c>
      <c r="BP39">
        <v>2.6577851208587999</v>
      </c>
      <c r="BQ39">
        <v>2.6322560732873401</v>
      </c>
      <c r="BR39">
        <v>3.2070182559301301</v>
      </c>
      <c r="BS39">
        <v>2.6609598236063601</v>
      </c>
      <c r="BT39">
        <v>2.4522229128302602</v>
      </c>
      <c r="CF39">
        <v>2014</v>
      </c>
      <c r="CG39">
        <v>5.5951084483914801</v>
      </c>
      <c r="CH39">
        <v>3.48494020137186</v>
      </c>
      <c r="CI39">
        <v>3.15642194254746</v>
      </c>
      <c r="CJ39">
        <v>2.7383321597596999</v>
      </c>
      <c r="CK39">
        <v>2.5988183035089598</v>
      </c>
      <c r="CL39">
        <v>2.60693026896285</v>
      </c>
      <c r="CM39">
        <v>7.8491729610279197</v>
      </c>
      <c r="CN39">
        <v>4.9368711376556398</v>
      </c>
      <c r="CO39">
        <v>4.6060878296428402</v>
      </c>
      <c r="CP39">
        <v>2.66842566384291</v>
      </c>
      <c r="CQ39">
        <v>2.66842566384291</v>
      </c>
      <c r="CR39">
        <v>2.66842566384291</v>
      </c>
      <c r="CS39">
        <v>4.7657735077141101</v>
      </c>
      <c r="CT39">
        <v>2.66842566384291</v>
      </c>
      <c r="CU39">
        <v>2.6192247826555901</v>
      </c>
      <c r="CV39">
        <v>3.1699421348255501</v>
      </c>
      <c r="CW39">
        <v>2.6541194087168898</v>
      </c>
      <c r="CX39">
        <f t="shared" si="0"/>
        <v>2.9347405310743282</v>
      </c>
    </row>
    <row r="40" spans="1:102" ht="17">
      <c r="A40" s="107">
        <v>2015</v>
      </c>
      <c r="B40" s="107">
        <v>2.7284149522863199</v>
      </c>
      <c r="C40" s="107">
        <v>3.0870433735319001</v>
      </c>
      <c r="D40" s="107">
        <v>3.1658195626885401</v>
      </c>
      <c r="E40" s="107">
        <v>2.6259382686448598</v>
      </c>
      <c r="F40" s="107">
        <v>2.6259382686448598</v>
      </c>
      <c r="G40" s="107">
        <v>2.6259382686448598</v>
      </c>
      <c r="H40">
        <v>5.5689668771756002</v>
      </c>
      <c r="I40">
        <v>3.4752923357550398</v>
      </c>
      <c r="J40">
        <v>3.1506351974559599</v>
      </c>
      <c r="K40">
        <v>2.6952606751286501</v>
      </c>
      <c r="L40" s="105">
        <v>2.60473660865545</v>
      </c>
      <c r="M40">
        <v>2.6127101911583499</v>
      </c>
      <c r="N40" s="105">
        <v>7.8838484066699497</v>
      </c>
      <c r="O40">
        <v>4.9561481367494897</v>
      </c>
      <c r="P40">
        <v>4.6224444626246504</v>
      </c>
      <c r="Q40">
        <v>2.6770456683566901</v>
      </c>
      <c r="R40">
        <v>2.6770456683566901</v>
      </c>
      <c r="S40">
        <v>2.6770456683566901</v>
      </c>
      <c r="T40">
        <v>4.7961943979364401</v>
      </c>
      <c r="U40">
        <v>4.8257853327438696</v>
      </c>
      <c r="V40">
        <v>4.8855221042469301</v>
      </c>
      <c r="W40">
        <v>2.6964762593991298</v>
      </c>
      <c r="X40">
        <v>2.6964762593991298</v>
      </c>
      <c r="Y40">
        <v>2.6964762593991298</v>
      </c>
      <c r="Z40" s="105">
        <v>4.78296327997524</v>
      </c>
      <c r="AA40" s="149">
        <v>2.6770456683566901</v>
      </c>
      <c r="AB40" s="149">
        <v>2.6259382686448598</v>
      </c>
      <c r="AC40">
        <v>3.1854200677711302</v>
      </c>
      <c r="AD40">
        <v>2.6576730507837101</v>
      </c>
      <c r="AE40" s="107">
        <v>2.4491182296337199</v>
      </c>
      <c r="BB40">
        <v>2017</v>
      </c>
      <c r="BC40">
        <v>2.7832391348195098</v>
      </c>
      <c r="BD40">
        <v>3.1320559743483001</v>
      </c>
      <c r="BE40">
        <v>3.2074314088658</v>
      </c>
      <c r="BF40">
        <v>2.6373319411821901</v>
      </c>
      <c r="BG40">
        <v>2.6373319411821901</v>
      </c>
      <c r="BH40">
        <v>2.6373319411821901</v>
      </c>
      <c r="BI40">
        <v>4.9372788629442601</v>
      </c>
      <c r="BJ40">
        <v>4.9404960735858197</v>
      </c>
      <c r="BK40">
        <v>5.0035734263435803</v>
      </c>
      <c r="BL40">
        <v>2.6598855716038798</v>
      </c>
      <c r="BM40">
        <v>2.6598855716038798</v>
      </c>
      <c r="BN40">
        <v>2.6598855716038798</v>
      </c>
      <c r="BO40">
        <v>4.8315227290801097</v>
      </c>
      <c r="BP40">
        <v>2.60881004494497</v>
      </c>
      <c r="BQ40">
        <v>2.6373319411821901</v>
      </c>
      <c r="BR40">
        <v>3.2262744087041799</v>
      </c>
      <c r="BS40">
        <v>2.6639418435290199</v>
      </c>
      <c r="BT40">
        <v>2.4547926915235601</v>
      </c>
      <c r="CF40">
        <v>2015</v>
      </c>
      <c r="CG40">
        <v>5.5689668771756002</v>
      </c>
      <c r="CH40">
        <v>3.4752923357550398</v>
      </c>
      <c r="CI40">
        <v>3.1506351974559599</v>
      </c>
      <c r="CJ40">
        <v>2.6952606751286501</v>
      </c>
      <c r="CK40">
        <v>2.60473660865545</v>
      </c>
      <c r="CL40">
        <v>2.6127101911583499</v>
      </c>
      <c r="CM40">
        <v>7.8838484066699497</v>
      </c>
      <c r="CN40">
        <v>4.9561481367494897</v>
      </c>
      <c r="CO40">
        <v>4.6224444626246504</v>
      </c>
      <c r="CP40">
        <v>2.6770456683566901</v>
      </c>
      <c r="CQ40">
        <v>2.6770456683566901</v>
      </c>
      <c r="CR40">
        <v>2.6770456683566901</v>
      </c>
      <c r="CS40">
        <v>4.78296327997524</v>
      </c>
      <c r="CT40">
        <v>2.6770456683566901</v>
      </c>
      <c r="CU40">
        <v>2.6259382686448598</v>
      </c>
      <c r="CV40">
        <v>3.1854200677711302</v>
      </c>
      <c r="CW40">
        <v>2.6576730507837101</v>
      </c>
      <c r="CX40">
        <f t="shared" si="0"/>
        <v>2.9416365346853524</v>
      </c>
    </row>
    <row r="41" spans="1:102" ht="17">
      <c r="A41" s="107">
        <v>2016</v>
      </c>
      <c r="B41" s="107">
        <v>2.7578506604644502</v>
      </c>
      <c r="C41" s="107">
        <v>3.11085954201394</v>
      </c>
      <c r="D41" s="107">
        <v>3.18778160257816</v>
      </c>
      <c r="E41" s="107">
        <v>2.6322560732873401</v>
      </c>
      <c r="F41" s="107">
        <v>2.6322560732873401</v>
      </c>
      <c r="G41" s="107">
        <v>2.6322560732873401</v>
      </c>
      <c r="H41">
        <v>5.5704134181871199</v>
      </c>
      <c r="I41">
        <v>3.4663018956703602</v>
      </c>
      <c r="J41">
        <v>3.14390624374085</v>
      </c>
      <c r="K41">
        <v>2.6782256634899202</v>
      </c>
      <c r="L41" s="105">
        <v>2.60684887814479</v>
      </c>
      <c r="M41">
        <v>2.61965506708203</v>
      </c>
      <c r="N41" s="105">
        <v>8.02065197866375</v>
      </c>
      <c r="O41">
        <v>4.9922633921666302</v>
      </c>
      <c r="P41">
        <v>4.6492217219113297</v>
      </c>
      <c r="Q41">
        <v>2.6577851208587999</v>
      </c>
      <c r="R41">
        <v>2.6577851208587999</v>
      </c>
      <c r="S41">
        <v>2.6577851208587999</v>
      </c>
      <c r="T41">
        <v>4.8702141812755801</v>
      </c>
      <c r="U41">
        <v>4.8850123241311296</v>
      </c>
      <c r="V41">
        <v>4.94572668040691</v>
      </c>
      <c r="W41">
        <v>2.6744749854127399</v>
      </c>
      <c r="X41">
        <v>2.6744749854127399</v>
      </c>
      <c r="Y41">
        <v>2.6744749854127399</v>
      </c>
      <c r="Z41" s="105">
        <v>4.8094805286360804</v>
      </c>
      <c r="AA41" s="149">
        <v>2.6577851208587999</v>
      </c>
      <c r="AB41" s="149">
        <v>2.6322560732873401</v>
      </c>
      <c r="AC41">
        <v>3.2070182559301301</v>
      </c>
      <c r="AD41">
        <v>2.6609598236063601</v>
      </c>
      <c r="AE41" s="107">
        <v>2.4522229128302602</v>
      </c>
      <c r="BB41">
        <v>2018</v>
      </c>
      <c r="BC41">
        <v>2.8089985380870699</v>
      </c>
      <c r="BD41">
        <v>3.1534567065174599</v>
      </c>
      <c r="BE41">
        <v>3.2272833339460698</v>
      </c>
      <c r="BF41">
        <v>2.64529995248864</v>
      </c>
      <c r="BG41">
        <v>2.64529995248864</v>
      </c>
      <c r="BH41">
        <v>2.64529995248864</v>
      </c>
      <c r="BI41">
        <v>5.0087618525350504</v>
      </c>
      <c r="BJ41">
        <v>4.9994914370892403</v>
      </c>
      <c r="BK41">
        <v>5.0657314011529602</v>
      </c>
      <c r="BL41">
        <v>2.6591492225029798</v>
      </c>
      <c r="BM41">
        <v>2.6591492225029798</v>
      </c>
      <c r="BN41">
        <v>2.6591492225029798</v>
      </c>
      <c r="BO41">
        <v>4.8532180821182402</v>
      </c>
      <c r="BP41">
        <v>2.6010197382865199</v>
      </c>
      <c r="BQ41">
        <v>2.64529995248864</v>
      </c>
      <c r="BR41">
        <v>3.2456276238637001</v>
      </c>
      <c r="BS41">
        <v>2.66700859779414</v>
      </c>
      <c r="BT41">
        <v>2.4568568454898201</v>
      </c>
      <c r="CF41">
        <v>2016</v>
      </c>
      <c r="CG41">
        <v>5.5704134181871199</v>
      </c>
      <c r="CH41">
        <v>3.4663018956703602</v>
      </c>
      <c r="CI41">
        <v>3.14390624374085</v>
      </c>
      <c r="CJ41">
        <v>2.6782256634899202</v>
      </c>
      <c r="CK41">
        <v>2.60684887814479</v>
      </c>
      <c r="CL41">
        <v>2.61965506708203</v>
      </c>
      <c r="CM41">
        <v>8.02065197866375</v>
      </c>
      <c r="CN41">
        <v>4.9922633921666302</v>
      </c>
      <c r="CO41">
        <v>4.6492217219113297</v>
      </c>
      <c r="CP41">
        <v>2.6577851208587999</v>
      </c>
      <c r="CQ41">
        <v>2.6577851208587999</v>
      </c>
      <c r="CR41">
        <v>2.6577851208587999</v>
      </c>
      <c r="CS41">
        <v>4.8094805286360804</v>
      </c>
      <c r="CT41">
        <v>2.6577851208587999</v>
      </c>
      <c r="CU41">
        <v>2.6322560732873401</v>
      </c>
      <c r="CV41">
        <v>3.2070182559301301</v>
      </c>
      <c r="CW41">
        <v>2.6609598236063601</v>
      </c>
      <c r="CX41">
        <f t="shared" si="0"/>
        <v>2.9262280966870402</v>
      </c>
    </row>
    <row r="42" spans="1:102" ht="17">
      <c r="A42" s="107">
        <v>2017</v>
      </c>
      <c r="B42" s="107">
        <v>2.7832391348195098</v>
      </c>
      <c r="C42" s="107">
        <v>3.1320559743483001</v>
      </c>
      <c r="D42" s="107">
        <v>3.2074314088658</v>
      </c>
      <c r="E42" s="107">
        <v>2.6373319411821901</v>
      </c>
      <c r="F42" s="107">
        <v>2.6373319411821901</v>
      </c>
      <c r="G42" s="107">
        <v>2.6373319411821901</v>
      </c>
      <c r="H42">
        <v>5.56604019312788</v>
      </c>
      <c r="I42">
        <v>3.4559096626033101</v>
      </c>
      <c r="J42">
        <v>3.1352321719289802</v>
      </c>
      <c r="K42">
        <v>2.7874046539075201</v>
      </c>
      <c r="L42" s="105">
        <v>2.6149885438863998</v>
      </c>
      <c r="M42">
        <v>2.63031496689629</v>
      </c>
      <c r="N42" s="105">
        <v>8.1191000651255898</v>
      </c>
      <c r="O42">
        <v>5.0223376205964803</v>
      </c>
      <c r="P42">
        <v>4.6717846050877299</v>
      </c>
      <c r="Q42">
        <v>2.60881004494497</v>
      </c>
      <c r="R42">
        <v>2.60881004494497</v>
      </c>
      <c r="S42">
        <v>2.60881004494497</v>
      </c>
      <c r="T42">
        <v>4.9372788629442601</v>
      </c>
      <c r="U42">
        <v>4.9404960735858197</v>
      </c>
      <c r="V42">
        <v>5.0035734263435803</v>
      </c>
      <c r="W42">
        <v>2.6598855716038798</v>
      </c>
      <c r="X42">
        <v>2.6598855716038798</v>
      </c>
      <c r="Y42">
        <v>2.6598855716038798</v>
      </c>
      <c r="Z42" s="105">
        <v>4.8315227290801097</v>
      </c>
      <c r="AA42" s="149">
        <v>2.60881004494497</v>
      </c>
      <c r="AB42" s="149">
        <v>2.6373319411821901</v>
      </c>
      <c r="AC42">
        <v>3.2262744087041799</v>
      </c>
      <c r="AD42">
        <v>2.6639418435290199</v>
      </c>
      <c r="AE42" s="107">
        <v>2.4547926915235601</v>
      </c>
      <c r="BB42">
        <v>2019</v>
      </c>
      <c r="BC42">
        <v>2.8369578437692602</v>
      </c>
      <c r="BD42">
        <v>3.1760505783084199</v>
      </c>
      <c r="BE42">
        <v>3.2482123829200198</v>
      </c>
      <c r="BF42">
        <v>2.64708433694019</v>
      </c>
      <c r="BG42">
        <v>2.64708433694019</v>
      </c>
      <c r="BH42">
        <v>2.64708433694019</v>
      </c>
      <c r="BI42">
        <v>5.0848465552159698</v>
      </c>
      <c r="BJ42">
        <v>5.0621278892240102</v>
      </c>
      <c r="BK42">
        <v>5.13258447888039</v>
      </c>
      <c r="BL42">
        <v>2.67900586617806</v>
      </c>
      <c r="BM42">
        <v>2.67900586617806</v>
      </c>
      <c r="BN42">
        <v>2.67900586617806</v>
      </c>
      <c r="BO42">
        <v>4.8760076657346003</v>
      </c>
      <c r="BP42">
        <v>2.6195097623675601</v>
      </c>
      <c r="BQ42">
        <v>2.64708433694019</v>
      </c>
      <c r="BR42">
        <v>3.26603174174226</v>
      </c>
      <c r="BS42">
        <v>2.6696507031521399</v>
      </c>
      <c r="BT42">
        <v>2.4583334532553098</v>
      </c>
      <c r="CF42">
        <v>2017</v>
      </c>
      <c r="CG42">
        <v>5.56604019312788</v>
      </c>
      <c r="CH42">
        <v>3.4559096626033101</v>
      </c>
      <c r="CI42">
        <v>3.1352321719289802</v>
      </c>
      <c r="CJ42">
        <v>2.7874046539075201</v>
      </c>
      <c r="CK42">
        <v>2.6149885438863998</v>
      </c>
      <c r="CL42">
        <v>2.63031496689629</v>
      </c>
      <c r="CM42">
        <v>8.1191000651255898</v>
      </c>
      <c r="CN42">
        <v>5.0223376205964803</v>
      </c>
      <c r="CO42">
        <v>4.6717846050877299</v>
      </c>
      <c r="CP42">
        <v>2.60881004494497</v>
      </c>
      <c r="CQ42">
        <v>2.60881004494497</v>
      </c>
      <c r="CR42">
        <v>2.60881004494497</v>
      </c>
      <c r="CS42">
        <v>4.8315227290801097</v>
      </c>
      <c r="CT42">
        <v>2.60881004494497</v>
      </c>
      <c r="CU42">
        <v>2.6373319411821901</v>
      </c>
      <c r="CV42">
        <v>3.2262744087041799</v>
      </c>
      <c r="CW42">
        <v>2.6639418435290199</v>
      </c>
      <c r="CX42">
        <f t="shared" si="0"/>
        <v>2.887048035955976</v>
      </c>
    </row>
    <row r="43" spans="1:102" ht="17">
      <c r="A43" s="107">
        <v>2018</v>
      </c>
      <c r="B43" s="107">
        <v>2.8089985380870699</v>
      </c>
      <c r="C43" s="107">
        <v>3.1534567065174599</v>
      </c>
      <c r="D43" s="107">
        <v>3.2272833339460698</v>
      </c>
      <c r="E43" s="107">
        <v>2.64529995248864</v>
      </c>
      <c r="F43" s="107">
        <v>2.64529995248864</v>
      </c>
      <c r="G43" s="107">
        <v>2.64529995248864</v>
      </c>
      <c r="H43">
        <v>5.5810637124482403</v>
      </c>
      <c r="I43">
        <v>3.44613771870049</v>
      </c>
      <c r="J43">
        <v>3.1257440863835102</v>
      </c>
      <c r="K43">
        <v>2.8308451235429</v>
      </c>
      <c r="L43" s="105">
        <v>2.6190125733316001</v>
      </c>
      <c r="M43">
        <v>2.6356172901793702</v>
      </c>
      <c r="N43" s="105">
        <v>8.2348189925117996</v>
      </c>
      <c r="O43">
        <v>5.0544785309074802</v>
      </c>
      <c r="P43">
        <v>4.6947991722420603</v>
      </c>
      <c r="Q43">
        <v>2.6010197382865199</v>
      </c>
      <c r="R43">
        <v>2.6010197382865199</v>
      </c>
      <c r="S43">
        <v>2.6010197382865199</v>
      </c>
      <c r="T43">
        <v>5.0087618525350504</v>
      </c>
      <c r="U43">
        <v>4.9994914370892403</v>
      </c>
      <c r="V43">
        <v>5.0657314011529602</v>
      </c>
      <c r="W43">
        <v>2.6591492225029798</v>
      </c>
      <c r="X43">
        <v>2.6591492225029798</v>
      </c>
      <c r="Y43">
        <v>2.6591492225029798</v>
      </c>
      <c r="Z43" s="105">
        <v>4.8532180821182402</v>
      </c>
      <c r="AA43" s="149">
        <v>2.6010197382865199</v>
      </c>
      <c r="AB43" s="149">
        <v>2.64529995248864</v>
      </c>
      <c r="AC43">
        <v>3.2456276238637001</v>
      </c>
      <c r="AD43">
        <v>2.66700859779414</v>
      </c>
      <c r="AE43" s="107">
        <v>2.4568568454898201</v>
      </c>
      <c r="BB43">
        <v>2020</v>
      </c>
      <c r="BC43">
        <v>2.8699185805537799</v>
      </c>
      <c r="BD43">
        <v>3.2018400114854999</v>
      </c>
      <c r="BE43">
        <v>3.2718524292629501</v>
      </c>
      <c r="BF43">
        <v>2.6507271910968</v>
      </c>
      <c r="BG43">
        <v>2.6507271910968</v>
      </c>
      <c r="BH43">
        <v>2.6507271910968</v>
      </c>
      <c r="BI43">
        <v>5.1739335534894799</v>
      </c>
      <c r="BJ43">
        <v>5.1336602267926903</v>
      </c>
      <c r="BK43">
        <v>5.2086619049527298</v>
      </c>
      <c r="BL43">
        <v>2.7082677742732399</v>
      </c>
      <c r="BM43">
        <v>2.7082677742732399</v>
      </c>
      <c r="BN43">
        <v>2.7082677742732399</v>
      </c>
      <c r="BO43">
        <v>4.9031920636392599</v>
      </c>
      <c r="BP43">
        <v>2.5939337391216002</v>
      </c>
      <c r="BQ43">
        <v>2.6507271910968</v>
      </c>
      <c r="BR43">
        <v>3.28903840602498</v>
      </c>
      <c r="BS43">
        <v>2.6729873503780701</v>
      </c>
      <c r="BT43">
        <v>2.4600110689098802</v>
      </c>
      <c r="CF43">
        <v>2018</v>
      </c>
      <c r="CG43">
        <v>5.5810637124482403</v>
      </c>
      <c r="CH43">
        <v>3.44613771870049</v>
      </c>
      <c r="CI43">
        <v>3.1257440863835102</v>
      </c>
      <c r="CJ43">
        <v>2.8308451235429</v>
      </c>
      <c r="CK43">
        <v>2.6190125733316001</v>
      </c>
      <c r="CL43">
        <v>2.6356172901793702</v>
      </c>
      <c r="CM43">
        <v>8.2348189925117996</v>
      </c>
      <c r="CN43">
        <v>5.0544785309074802</v>
      </c>
      <c r="CO43">
        <v>4.6947991722420603</v>
      </c>
      <c r="CP43">
        <v>2.6010197382865199</v>
      </c>
      <c r="CQ43">
        <v>2.6010197382865199</v>
      </c>
      <c r="CR43">
        <v>2.6010197382865199</v>
      </c>
      <c r="CS43">
        <v>4.8532180821182402</v>
      </c>
      <c r="CT43">
        <v>2.6010197382865199</v>
      </c>
      <c r="CU43">
        <v>2.64529995248864</v>
      </c>
      <c r="CV43">
        <v>3.2456276238637001</v>
      </c>
      <c r="CW43">
        <v>2.66700859779414</v>
      </c>
      <c r="CX43">
        <f t="shared" si="0"/>
        <v>2.880815790629216</v>
      </c>
    </row>
    <row r="44" spans="1:102" ht="17">
      <c r="A44" s="107">
        <v>2019</v>
      </c>
      <c r="B44" s="107">
        <v>2.8369578437692602</v>
      </c>
      <c r="C44" s="107">
        <v>3.1760505783084199</v>
      </c>
      <c r="D44" s="107">
        <v>3.2482123829200198</v>
      </c>
      <c r="E44" s="107">
        <v>2.64708433694019</v>
      </c>
      <c r="F44" s="107">
        <v>2.64708433694019</v>
      </c>
      <c r="G44" s="107">
        <v>2.64708433694019</v>
      </c>
      <c r="H44">
        <v>5.6066722136045204</v>
      </c>
      <c r="I44">
        <v>3.4382572861922598</v>
      </c>
      <c r="J44">
        <v>3.1171044776935202</v>
      </c>
      <c r="K44">
        <v>2.8659251804942398</v>
      </c>
      <c r="L44" s="105">
        <v>2.6246873495793999</v>
      </c>
      <c r="M44">
        <v>2.6436763375507302</v>
      </c>
      <c r="N44" s="105">
        <v>8.3474092331530301</v>
      </c>
      <c r="O44">
        <v>5.0887154770083498</v>
      </c>
      <c r="P44">
        <v>4.7189864841318503</v>
      </c>
      <c r="Q44">
        <v>2.6195097623675601</v>
      </c>
      <c r="R44">
        <v>2.6195097623675601</v>
      </c>
      <c r="S44">
        <v>2.6195097623675601</v>
      </c>
      <c r="T44">
        <v>5.0848465552159698</v>
      </c>
      <c r="U44">
        <v>5.0621278892240102</v>
      </c>
      <c r="V44">
        <v>5.13258447888039</v>
      </c>
      <c r="W44">
        <v>2.67900586617806</v>
      </c>
      <c r="X44">
        <v>2.67900586617806</v>
      </c>
      <c r="Y44">
        <v>2.67900586617806</v>
      </c>
      <c r="Z44" s="105">
        <v>4.8760076657346003</v>
      </c>
      <c r="AA44" s="149">
        <v>2.6195097623675601</v>
      </c>
      <c r="AB44" s="149">
        <v>2.64708433694019</v>
      </c>
      <c r="AC44">
        <v>3.26603174174226</v>
      </c>
      <c r="AD44">
        <v>2.6696507031521399</v>
      </c>
      <c r="AE44" s="107">
        <v>2.4583334532553098</v>
      </c>
      <c r="BB44">
        <v>2021</v>
      </c>
      <c r="BC44">
        <v>2.89540085880631</v>
      </c>
      <c r="BD44">
        <v>3.22246449111615</v>
      </c>
      <c r="BE44">
        <v>3.29113224680431</v>
      </c>
      <c r="BF44">
        <v>2.6496332839038099</v>
      </c>
      <c r="BG44">
        <v>2.6496332839038099</v>
      </c>
      <c r="BH44">
        <v>2.6496332839038099</v>
      </c>
      <c r="BI44">
        <v>5.2468803585197996</v>
      </c>
      <c r="BJ44">
        <v>5.1962125443971399</v>
      </c>
      <c r="BK44">
        <v>5.2783895544484798</v>
      </c>
      <c r="BL44">
        <v>2.6936336426271401</v>
      </c>
      <c r="BM44">
        <v>2.6936336426271401</v>
      </c>
      <c r="BN44">
        <v>2.6936336426271401</v>
      </c>
      <c r="BO44">
        <v>4.9245907462418499</v>
      </c>
      <c r="BP44">
        <v>2.5786775084042999</v>
      </c>
      <c r="BQ44">
        <v>2.6496332839038099</v>
      </c>
      <c r="BR44">
        <v>3.3078696473620699</v>
      </c>
      <c r="BS44">
        <v>2.6783362455229498</v>
      </c>
      <c r="BT44">
        <v>2.4626289823068701</v>
      </c>
      <c r="CF44">
        <v>2019</v>
      </c>
      <c r="CG44">
        <v>5.6066722136045204</v>
      </c>
      <c r="CH44">
        <v>3.4382572861922598</v>
      </c>
      <c r="CI44">
        <v>3.1171044776935202</v>
      </c>
      <c r="CJ44">
        <v>2.8659251804942398</v>
      </c>
      <c r="CK44">
        <v>2.6246873495793999</v>
      </c>
      <c r="CL44">
        <v>2.6436763375507302</v>
      </c>
      <c r="CM44">
        <v>8.3474092331530301</v>
      </c>
      <c r="CN44">
        <v>5.0887154770083498</v>
      </c>
      <c r="CO44">
        <v>4.7189864841318503</v>
      </c>
      <c r="CP44">
        <v>2.6195097623675601</v>
      </c>
      <c r="CQ44">
        <v>2.6195097623675601</v>
      </c>
      <c r="CR44">
        <v>2.6195097623675601</v>
      </c>
      <c r="CS44">
        <v>4.8760076657346003</v>
      </c>
      <c r="CT44">
        <v>2.6195097623675601</v>
      </c>
      <c r="CU44">
        <v>2.64708433694019</v>
      </c>
      <c r="CV44">
        <v>3.26603174174226</v>
      </c>
      <c r="CW44">
        <v>2.6696507031521399</v>
      </c>
      <c r="CX44">
        <f t="shared" si="0"/>
        <v>2.8956078098940483</v>
      </c>
    </row>
    <row r="45" spans="1:102" ht="17">
      <c r="A45" s="107">
        <v>2020</v>
      </c>
      <c r="B45" s="107">
        <v>2.8699185805537799</v>
      </c>
      <c r="C45" s="107">
        <v>3.2018400114854999</v>
      </c>
      <c r="D45" s="107">
        <v>3.2718524292629501</v>
      </c>
      <c r="E45" s="107">
        <v>2.6507271910968</v>
      </c>
      <c r="F45" s="107">
        <v>2.6507271910968</v>
      </c>
      <c r="G45" s="107">
        <v>2.6507271910968</v>
      </c>
      <c r="H45">
        <v>5.6354989953292698</v>
      </c>
      <c r="I45">
        <v>3.4298073537218299</v>
      </c>
      <c r="J45">
        <v>3.1077557959797901</v>
      </c>
      <c r="K45">
        <v>2.8600805107053202</v>
      </c>
      <c r="L45" s="105">
        <v>2.63097550130286</v>
      </c>
      <c r="M45">
        <v>2.6464900651181802</v>
      </c>
      <c r="N45" s="105">
        <v>8.5192726015322595</v>
      </c>
      <c r="O45">
        <v>5.13134425082007</v>
      </c>
      <c r="P45">
        <v>4.7481730071640298</v>
      </c>
      <c r="Q45">
        <v>2.5939337391216002</v>
      </c>
      <c r="R45">
        <v>2.5939337391216002</v>
      </c>
      <c r="S45">
        <v>2.5939337391216002</v>
      </c>
      <c r="T45">
        <v>5.1739335534894799</v>
      </c>
      <c r="U45">
        <v>5.1336602267926903</v>
      </c>
      <c r="V45">
        <v>5.2086619049527298</v>
      </c>
      <c r="W45">
        <v>2.7082677742732399</v>
      </c>
      <c r="X45">
        <v>2.7082677742732399</v>
      </c>
      <c r="Y45">
        <v>2.7082677742732399</v>
      </c>
      <c r="Z45" s="105">
        <v>4.9031920636392599</v>
      </c>
      <c r="AA45" s="149">
        <v>2.5939337391216002</v>
      </c>
      <c r="AB45" s="149">
        <v>2.6507271910968</v>
      </c>
      <c r="AC45">
        <v>3.28903840602498</v>
      </c>
      <c r="AD45">
        <v>2.6729873503780701</v>
      </c>
      <c r="AE45" s="107">
        <v>2.4600110689098802</v>
      </c>
      <c r="BB45">
        <v>2022</v>
      </c>
      <c r="BC45">
        <v>2.91450487976017</v>
      </c>
      <c r="BD45">
        <v>3.2384015215436799</v>
      </c>
      <c r="BE45">
        <v>3.3059908015823001</v>
      </c>
      <c r="BF45">
        <v>2.6423975972479798</v>
      </c>
      <c r="BG45">
        <v>2.6423975972479798</v>
      </c>
      <c r="BH45">
        <v>2.6423975972479798</v>
      </c>
      <c r="BI45">
        <v>5.3024795822939996</v>
      </c>
      <c r="BJ45">
        <v>5.2467474496627204</v>
      </c>
      <c r="BK45">
        <v>5.3358495287974304</v>
      </c>
      <c r="BL45">
        <v>2.6339146068694599</v>
      </c>
      <c r="BM45">
        <v>2.6339146068694599</v>
      </c>
      <c r="BN45">
        <v>2.6339146068694599</v>
      </c>
      <c r="BO45">
        <v>4.9395218444361797</v>
      </c>
      <c r="BP45">
        <v>2.5681968926635501</v>
      </c>
      <c r="BQ45">
        <v>2.6423975972479798</v>
      </c>
      <c r="BR45">
        <v>3.3223288205866499</v>
      </c>
      <c r="BS45">
        <v>2.6894331976374999</v>
      </c>
      <c r="BT45">
        <v>2.4655629698215402</v>
      </c>
      <c r="CF45">
        <v>2020</v>
      </c>
      <c r="CG45">
        <v>5.6354989953292698</v>
      </c>
      <c r="CH45">
        <v>3.4298073537218299</v>
      </c>
      <c r="CI45">
        <v>3.1077557959797901</v>
      </c>
      <c r="CJ45">
        <v>2.8600805107053202</v>
      </c>
      <c r="CK45">
        <v>2.63097550130286</v>
      </c>
      <c r="CL45">
        <v>2.6464900651181802</v>
      </c>
      <c r="CM45">
        <v>8.5192726015322595</v>
      </c>
      <c r="CN45">
        <v>5.13134425082007</v>
      </c>
      <c r="CO45">
        <v>4.7481730071640298</v>
      </c>
      <c r="CP45">
        <v>2.5939337391216002</v>
      </c>
      <c r="CQ45">
        <v>2.5939337391216002</v>
      </c>
      <c r="CR45">
        <v>2.5939337391216002</v>
      </c>
      <c r="CS45">
        <v>4.9031920636392599</v>
      </c>
      <c r="CT45">
        <v>2.5939337391216002</v>
      </c>
      <c r="CU45">
        <v>2.6507271910968</v>
      </c>
      <c r="CV45">
        <v>3.28903840602498</v>
      </c>
      <c r="CW45">
        <v>2.6729873503780701</v>
      </c>
      <c r="CX45">
        <f t="shared" si="0"/>
        <v>2.8751469912972802</v>
      </c>
    </row>
    <row r="46" spans="1:102" ht="17">
      <c r="A46" s="107">
        <v>2021</v>
      </c>
      <c r="B46" s="107">
        <v>2.89540085880631</v>
      </c>
      <c r="C46" s="107">
        <v>3.22246449111615</v>
      </c>
      <c r="D46" s="107">
        <v>3.29113224680431</v>
      </c>
      <c r="E46" s="107">
        <v>2.6496332839038099</v>
      </c>
      <c r="F46" s="107">
        <v>2.6496332839038099</v>
      </c>
      <c r="G46" s="107">
        <v>2.6496332839038099</v>
      </c>
      <c r="H46">
        <v>5.6578586316956203</v>
      </c>
      <c r="I46">
        <v>3.42086738266753</v>
      </c>
      <c r="J46">
        <v>3.0981049846394701</v>
      </c>
      <c r="K46">
        <v>2.8338259402135901</v>
      </c>
      <c r="L46" s="105">
        <v>2.6283043883815602</v>
      </c>
      <c r="M46">
        <v>2.64738075295362</v>
      </c>
      <c r="N46" s="105">
        <v>8.6547614186223694</v>
      </c>
      <c r="O46">
        <v>5.1642410016651503</v>
      </c>
      <c r="P46">
        <v>4.7703423833607799</v>
      </c>
      <c r="Q46">
        <v>2.5786775084042999</v>
      </c>
      <c r="R46">
        <v>2.5786775084042999</v>
      </c>
      <c r="S46">
        <v>2.5786775084042999</v>
      </c>
      <c r="T46">
        <v>5.2468803585197996</v>
      </c>
      <c r="U46">
        <v>5.1962125443971399</v>
      </c>
      <c r="V46">
        <v>5.2783895544484798</v>
      </c>
      <c r="W46">
        <v>2.6936336426271401</v>
      </c>
      <c r="X46">
        <v>2.6936336426271401</v>
      </c>
      <c r="Y46">
        <v>2.6936336426271401</v>
      </c>
      <c r="Z46" s="105">
        <v>4.9245907462418499</v>
      </c>
      <c r="AA46" s="149">
        <v>2.5786775084042999</v>
      </c>
      <c r="AB46" s="149">
        <v>2.6496332839038099</v>
      </c>
      <c r="AC46">
        <v>3.3078696473620699</v>
      </c>
      <c r="AD46">
        <v>2.6783362455229498</v>
      </c>
      <c r="AE46" s="107">
        <v>2.4626289823068701</v>
      </c>
      <c r="BB46">
        <v>2023</v>
      </c>
      <c r="BC46">
        <v>2.9237374066262798</v>
      </c>
      <c r="BD46">
        <v>3.2459299664057402</v>
      </c>
      <c r="BE46">
        <v>3.3127384539418698</v>
      </c>
      <c r="BF46">
        <v>2.6413358635019701</v>
      </c>
      <c r="BG46">
        <v>2.6413358635019701</v>
      </c>
      <c r="BH46">
        <v>2.6413358635019701</v>
      </c>
      <c r="BI46">
        <v>5.3276916929898501</v>
      </c>
      <c r="BJ46">
        <v>5.26904219076554</v>
      </c>
      <c r="BK46">
        <v>5.3595367841989203</v>
      </c>
      <c r="BL46">
        <v>2.6316304896782601</v>
      </c>
      <c r="BM46">
        <v>2.6316304896782601</v>
      </c>
      <c r="BN46">
        <v>2.6316304896782601</v>
      </c>
      <c r="BO46">
        <v>4.9456842472089804</v>
      </c>
      <c r="BP46">
        <v>2.5650803349845601</v>
      </c>
      <c r="BQ46">
        <v>2.6413358635019701</v>
      </c>
      <c r="BR46">
        <v>3.3288306831302101</v>
      </c>
      <c r="BS46">
        <v>2.69888131773186</v>
      </c>
      <c r="BT46">
        <v>2.4661852303948999</v>
      </c>
      <c r="CF46">
        <v>2021</v>
      </c>
      <c r="CG46">
        <v>5.6578586316956203</v>
      </c>
      <c r="CH46">
        <v>3.42086738266753</v>
      </c>
      <c r="CI46">
        <v>3.0981049846394701</v>
      </c>
      <c r="CJ46">
        <v>2.8338259402135901</v>
      </c>
      <c r="CK46">
        <v>2.6283043883815602</v>
      </c>
      <c r="CL46">
        <v>2.64738075295362</v>
      </c>
      <c r="CM46">
        <v>8.6547614186223694</v>
      </c>
      <c r="CN46">
        <v>5.1642410016651503</v>
      </c>
      <c r="CO46">
        <v>4.7703423833607799</v>
      </c>
      <c r="CP46">
        <v>2.5786775084042999</v>
      </c>
      <c r="CQ46">
        <v>2.5786775084042999</v>
      </c>
      <c r="CR46">
        <v>2.5786775084042999</v>
      </c>
      <c r="CS46">
        <v>4.9245907462418499</v>
      </c>
      <c r="CT46">
        <v>2.5786775084042999</v>
      </c>
      <c r="CU46">
        <v>2.6496332839038099</v>
      </c>
      <c r="CV46">
        <v>3.3078696473620699</v>
      </c>
      <c r="CW46">
        <v>2.6783362455229498</v>
      </c>
      <c r="CX46">
        <f t="shared" si="0"/>
        <v>2.8629420067234399</v>
      </c>
    </row>
    <row r="47" spans="1:102" ht="17">
      <c r="A47" s="107">
        <v>2022</v>
      </c>
      <c r="B47" s="107">
        <v>2.91450487976017</v>
      </c>
      <c r="C47" s="107">
        <v>3.2384015215436799</v>
      </c>
      <c r="D47" s="107">
        <v>3.3059908015823001</v>
      </c>
      <c r="E47" s="107">
        <v>2.6423975972479798</v>
      </c>
      <c r="F47" s="107">
        <v>2.6423975972479798</v>
      </c>
      <c r="G47" s="107">
        <v>2.6423975972479798</v>
      </c>
      <c r="H47">
        <v>5.6664858034249699</v>
      </c>
      <c r="I47">
        <v>3.41221482443492</v>
      </c>
      <c r="J47">
        <v>3.08964572976664</v>
      </c>
      <c r="K47">
        <v>2.8254247797479199</v>
      </c>
      <c r="L47" s="105">
        <v>2.6181016255937402</v>
      </c>
      <c r="M47">
        <v>2.6441541713043</v>
      </c>
      <c r="N47" s="105">
        <v>8.7418918868681104</v>
      </c>
      <c r="O47">
        <v>5.18743366085637</v>
      </c>
      <c r="P47">
        <v>4.7862631774634696</v>
      </c>
      <c r="Q47">
        <v>2.5681968926635501</v>
      </c>
      <c r="R47">
        <v>2.5681968926635501</v>
      </c>
      <c r="S47">
        <v>2.5681968926635501</v>
      </c>
      <c r="T47">
        <v>5.3024795822939996</v>
      </c>
      <c r="U47">
        <v>5.2467474496627204</v>
      </c>
      <c r="V47">
        <v>5.3358495287974304</v>
      </c>
      <c r="W47">
        <v>2.6339146068694599</v>
      </c>
      <c r="X47">
        <v>2.6339146068694599</v>
      </c>
      <c r="Y47">
        <v>2.6339146068694599</v>
      </c>
      <c r="Z47" s="105">
        <v>4.9395218444361797</v>
      </c>
      <c r="AA47" s="149">
        <v>2.5681968926635501</v>
      </c>
      <c r="AB47" s="149">
        <v>2.6423975972479798</v>
      </c>
      <c r="AC47">
        <v>3.3223288205866499</v>
      </c>
      <c r="AD47">
        <v>2.6894331976374999</v>
      </c>
      <c r="AE47" s="107">
        <v>2.4655629698215402</v>
      </c>
      <c r="CF47">
        <v>2022</v>
      </c>
      <c r="CG47">
        <v>5.6664858034249699</v>
      </c>
      <c r="CH47">
        <v>3.41221482443492</v>
      </c>
      <c r="CI47">
        <v>3.08964572976664</v>
      </c>
      <c r="CJ47">
        <v>2.8254247797479199</v>
      </c>
      <c r="CK47">
        <v>2.6181016255937402</v>
      </c>
      <c r="CL47">
        <v>2.6441541713043</v>
      </c>
      <c r="CM47">
        <v>8.7418918868681104</v>
      </c>
      <c r="CN47">
        <v>5.18743366085637</v>
      </c>
      <c r="CO47">
        <v>4.7862631774634696</v>
      </c>
      <c r="CP47">
        <v>2.5681968926635501</v>
      </c>
      <c r="CQ47">
        <v>2.5681968926635501</v>
      </c>
      <c r="CR47">
        <v>2.5681968926635501</v>
      </c>
      <c r="CS47">
        <v>4.9395218444361797</v>
      </c>
      <c r="CT47">
        <v>2.5681968926635501</v>
      </c>
      <c r="CU47">
        <v>2.6423975972479798</v>
      </c>
      <c r="CV47">
        <v>3.3223288205866499</v>
      </c>
      <c r="CW47">
        <v>2.6894331976374999</v>
      </c>
      <c r="CX47">
        <f t="shared" si="0"/>
        <v>2.8545575141308404</v>
      </c>
    </row>
    <row r="48" spans="1:102" ht="17">
      <c r="A48" s="107">
        <v>2023</v>
      </c>
      <c r="B48" s="158">
        <v>2.9237374066262798</v>
      </c>
      <c r="C48" s="157">
        <v>3.2459299664057402</v>
      </c>
      <c r="D48" s="153">
        <v>3.3127384539418698</v>
      </c>
      <c r="E48" s="151">
        <v>2.6413358635019701</v>
      </c>
      <c r="F48" s="151">
        <v>2.6413358635019701</v>
      </c>
      <c r="G48" s="151">
        <v>2.6413358635019701</v>
      </c>
      <c r="H48">
        <v>5.6674893120724601</v>
      </c>
      <c r="I48">
        <v>3.4082198537678101</v>
      </c>
      <c r="J48">
        <v>3.08633549388533</v>
      </c>
      <c r="K48">
        <v>2.8144630875261498</v>
      </c>
      <c r="L48" s="105">
        <v>2.6193325465221098</v>
      </c>
      <c r="M48">
        <v>2.6439134622623701</v>
      </c>
      <c r="N48" s="105">
        <v>8.7743080226247407</v>
      </c>
      <c r="O48">
        <v>5.1975367544314599</v>
      </c>
      <c r="P48">
        <v>4.7935975019800203</v>
      </c>
      <c r="Q48" s="159">
        <v>2.5650803349845601</v>
      </c>
      <c r="R48">
        <v>2.5650803349845601</v>
      </c>
      <c r="S48">
        <v>2.5650803349845601</v>
      </c>
      <c r="T48">
        <v>5.3276916929898501</v>
      </c>
      <c r="U48">
        <v>5.26904219076554</v>
      </c>
      <c r="V48">
        <v>5.3595367841989203</v>
      </c>
      <c r="W48">
        <v>2.6316304896782601</v>
      </c>
      <c r="X48">
        <v>2.6316304896782601</v>
      </c>
      <c r="Y48">
        <v>2.6316304896782601</v>
      </c>
      <c r="Z48" s="138">
        <v>4.9456842472089804</v>
      </c>
      <c r="AA48" s="149">
        <v>2.5650803349845601</v>
      </c>
      <c r="AB48" s="60">
        <v>2.6413358635019701</v>
      </c>
      <c r="AC48" s="160">
        <v>3.3288306831302101</v>
      </c>
      <c r="AD48" s="141">
        <v>2.69888131773186</v>
      </c>
      <c r="AE48" s="162">
        <v>2.4661852303948999</v>
      </c>
      <c r="CF48">
        <v>2023</v>
      </c>
      <c r="CG48">
        <v>5.6674893120724601</v>
      </c>
      <c r="CH48">
        <v>3.4082198537678101</v>
      </c>
      <c r="CI48">
        <v>3.08633549388533</v>
      </c>
      <c r="CJ48">
        <v>2.8144630875261498</v>
      </c>
      <c r="CK48">
        <v>2.6193325465221098</v>
      </c>
      <c r="CL48">
        <v>2.6439134622623701</v>
      </c>
      <c r="CM48">
        <v>8.7743080226247407</v>
      </c>
      <c r="CN48">
        <v>5.1975367544314599</v>
      </c>
      <c r="CO48">
        <v>4.7935975019800203</v>
      </c>
      <c r="CP48">
        <v>2.5650803349845601</v>
      </c>
      <c r="CQ48">
        <v>2.5650803349845601</v>
      </c>
      <c r="CR48">
        <v>2.5650803349845601</v>
      </c>
      <c r="CS48">
        <v>4.9456842472089804</v>
      </c>
      <c r="CT48">
        <v>2.5650803349845601</v>
      </c>
      <c r="CU48">
        <v>2.6413358635019701</v>
      </c>
      <c r="CV48">
        <v>3.3288306831302101</v>
      </c>
      <c r="CW48">
        <v>2.69888131773186</v>
      </c>
      <c r="CX48">
        <f t="shared" si="0"/>
        <v>2.8520642679876484</v>
      </c>
    </row>
    <row r="49" spans="1:31" ht="17">
      <c r="A49" s="107"/>
      <c r="B49" s="107"/>
      <c r="C49" s="107"/>
      <c r="D49" s="107"/>
      <c r="E49" s="107"/>
      <c r="F49" s="107"/>
      <c r="G49" s="107"/>
      <c r="L49" s="105"/>
      <c r="N49" s="105"/>
      <c r="Z49" s="105"/>
      <c r="AA49" s="149"/>
      <c r="AB49" s="149"/>
      <c r="AE49" s="107"/>
    </row>
    <row r="50" spans="1:31" ht="17">
      <c r="A50" s="107">
        <v>2023</v>
      </c>
      <c r="B50" s="153">
        <v>3.3127384539418698</v>
      </c>
      <c r="C50" s="151">
        <v>2.6413358635019701</v>
      </c>
      <c r="D50" s="107">
        <v>2.9539183932922501</v>
      </c>
      <c r="E50" s="151">
        <v>2.6413358635019701</v>
      </c>
      <c r="F50" s="107">
        <v>3.2909232835370101</v>
      </c>
      <c r="G50" s="151">
        <v>2.6413358635019701</v>
      </c>
      <c r="H50" s="154">
        <v>3.3127384539418698</v>
      </c>
      <c r="I50" s="147">
        <v>2.6413358635019701</v>
      </c>
      <c r="J50" s="149">
        <v>2.9237374066262798</v>
      </c>
      <c r="K50" s="147">
        <v>2.6413358635019701</v>
      </c>
      <c r="L50" s="156">
        <v>3.2459299664057402</v>
      </c>
      <c r="M50" s="60">
        <v>2.6413358635019701</v>
      </c>
      <c r="N50" s="155">
        <v>3.3127384539418698</v>
      </c>
      <c r="O50" s="111">
        <v>4.9456842472089804</v>
      </c>
      <c r="P50" s="159">
        <v>2.5650803349845601</v>
      </c>
      <c r="Q50" s="60">
        <v>2.6413358635019701</v>
      </c>
      <c r="R50" s="160">
        <v>3.3288306831302101</v>
      </c>
      <c r="S50" s="141">
        <v>2.69888131773186</v>
      </c>
      <c r="T50" s="161">
        <v>2.4661852303948999</v>
      </c>
      <c r="Z50" s="105"/>
      <c r="AA50" s="149"/>
      <c r="AB50" s="149"/>
      <c r="AE50" s="107"/>
    </row>
    <row r="51" spans="1:31" ht="17">
      <c r="A51" s="107">
        <v>1979</v>
      </c>
      <c r="C51" s="108"/>
      <c r="D51" s="107"/>
      <c r="E51" s="107">
        <v>15</v>
      </c>
      <c r="F51" s="107">
        <v>15</v>
      </c>
      <c r="G51" s="107">
        <v>15</v>
      </c>
      <c r="H51">
        <v>1</v>
      </c>
      <c r="I51">
        <v>1</v>
      </c>
      <c r="J51">
        <v>1</v>
      </c>
      <c r="K51">
        <v>1</v>
      </c>
      <c r="L51" s="105">
        <v>15</v>
      </c>
      <c r="M51">
        <v>15</v>
      </c>
      <c r="Q51" s="111">
        <v>1</v>
      </c>
      <c r="R51">
        <v>9</v>
      </c>
      <c r="S51">
        <v>9</v>
      </c>
      <c r="W51">
        <v>1</v>
      </c>
      <c r="X51">
        <v>9</v>
      </c>
      <c r="Y51">
        <v>9</v>
      </c>
    </row>
    <row r="52" spans="1:31" ht="17">
      <c r="A52" s="107">
        <v>1980</v>
      </c>
      <c r="D52" s="107"/>
      <c r="E52" s="107">
        <v>15</v>
      </c>
      <c r="F52" s="107">
        <v>15</v>
      </c>
      <c r="G52" s="107">
        <v>15</v>
      </c>
      <c r="H52">
        <v>1</v>
      </c>
      <c r="I52">
        <v>1</v>
      </c>
      <c r="J52">
        <v>1</v>
      </c>
      <c r="K52">
        <v>17</v>
      </c>
      <c r="L52" s="105">
        <v>15</v>
      </c>
      <c r="M52">
        <v>15</v>
      </c>
      <c r="Q52">
        <v>18</v>
      </c>
      <c r="R52">
        <v>18</v>
      </c>
      <c r="S52">
        <v>18</v>
      </c>
      <c r="W52">
        <v>18</v>
      </c>
      <c r="X52">
        <v>18</v>
      </c>
      <c r="Y52">
        <v>18</v>
      </c>
    </row>
    <row r="53" spans="1:31" ht="17">
      <c r="A53" s="107">
        <v>1981</v>
      </c>
      <c r="D53" s="107"/>
      <c r="E53" s="107">
        <v>20</v>
      </c>
      <c r="F53" s="107">
        <v>20</v>
      </c>
      <c r="G53" s="107">
        <v>20</v>
      </c>
      <c r="H53">
        <v>1</v>
      </c>
      <c r="I53">
        <v>1</v>
      </c>
      <c r="J53">
        <v>1</v>
      </c>
      <c r="K53">
        <v>19</v>
      </c>
      <c r="L53" s="105">
        <v>17</v>
      </c>
      <c r="M53">
        <v>19</v>
      </c>
      <c r="Q53">
        <v>17</v>
      </c>
      <c r="R53">
        <v>17</v>
      </c>
      <c r="S53">
        <v>17</v>
      </c>
      <c r="W53">
        <v>17</v>
      </c>
      <c r="X53">
        <v>17</v>
      </c>
      <c r="Y53">
        <v>17</v>
      </c>
    </row>
    <row r="54" spans="1:31" ht="17">
      <c r="A54" s="107">
        <v>1982</v>
      </c>
      <c r="D54" s="107"/>
      <c r="E54" s="107">
        <v>17</v>
      </c>
      <c r="F54" s="107">
        <v>17</v>
      </c>
      <c r="G54" s="107">
        <v>17</v>
      </c>
      <c r="H54">
        <v>1</v>
      </c>
      <c r="I54">
        <v>1</v>
      </c>
      <c r="J54">
        <v>1</v>
      </c>
      <c r="K54">
        <v>17</v>
      </c>
      <c r="L54" s="105">
        <v>17</v>
      </c>
      <c r="M54">
        <v>17</v>
      </c>
      <c r="Q54">
        <v>18</v>
      </c>
      <c r="R54">
        <v>18</v>
      </c>
      <c r="S54">
        <v>18</v>
      </c>
      <c r="W54">
        <v>18</v>
      </c>
      <c r="X54">
        <v>18</v>
      </c>
      <c r="Y54">
        <v>18</v>
      </c>
    </row>
    <row r="55" spans="1:31" ht="17">
      <c r="A55" s="107">
        <v>1983</v>
      </c>
      <c r="D55" s="107"/>
      <c r="E55" s="107">
        <v>17</v>
      </c>
      <c r="F55" s="107">
        <v>17</v>
      </c>
      <c r="G55" s="107">
        <v>17</v>
      </c>
      <c r="H55">
        <v>1</v>
      </c>
      <c r="I55">
        <v>1</v>
      </c>
      <c r="J55">
        <v>1</v>
      </c>
      <c r="K55">
        <v>17</v>
      </c>
      <c r="L55" s="105">
        <v>18</v>
      </c>
      <c r="M55">
        <v>17</v>
      </c>
      <c r="Q55">
        <v>17</v>
      </c>
      <c r="R55">
        <v>17</v>
      </c>
      <c r="S55">
        <v>17</v>
      </c>
      <c r="W55">
        <v>17</v>
      </c>
      <c r="X55">
        <v>17</v>
      </c>
      <c r="Y55">
        <v>17</v>
      </c>
    </row>
    <row r="56" spans="1:31" ht="17">
      <c r="A56" s="107">
        <v>1984</v>
      </c>
      <c r="D56" s="107"/>
      <c r="E56" s="107">
        <v>22</v>
      </c>
      <c r="F56" s="107">
        <v>22</v>
      </c>
      <c r="G56" s="107">
        <v>22</v>
      </c>
      <c r="H56">
        <v>1</v>
      </c>
      <c r="I56">
        <v>1</v>
      </c>
      <c r="J56">
        <v>1</v>
      </c>
      <c r="K56">
        <v>31</v>
      </c>
      <c r="L56" s="105">
        <v>26</v>
      </c>
      <c r="M56">
        <v>24</v>
      </c>
      <c r="Q56">
        <v>16</v>
      </c>
      <c r="R56">
        <v>16</v>
      </c>
      <c r="S56">
        <v>16</v>
      </c>
      <c r="W56">
        <v>16</v>
      </c>
      <c r="X56">
        <v>16</v>
      </c>
      <c r="Y56">
        <v>16</v>
      </c>
    </row>
    <row r="57" spans="1:31" ht="17">
      <c r="A57" s="107">
        <v>1985</v>
      </c>
      <c r="D57" s="107"/>
      <c r="E57" s="107">
        <v>25</v>
      </c>
      <c r="F57" s="107">
        <v>25</v>
      </c>
      <c r="G57" s="107">
        <v>25</v>
      </c>
      <c r="H57">
        <v>1</v>
      </c>
      <c r="I57">
        <v>1</v>
      </c>
      <c r="J57">
        <v>1</v>
      </c>
      <c r="K57">
        <v>32</v>
      </c>
      <c r="L57" s="105">
        <v>26</v>
      </c>
      <c r="M57">
        <v>25</v>
      </c>
      <c r="Q57">
        <v>16</v>
      </c>
      <c r="R57">
        <v>16</v>
      </c>
      <c r="S57">
        <v>16</v>
      </c>
      <c r="W57">
        <v>16</v>
      </c>
      <c r="X57">
        <v>16</v>
      </c>
      <c r="Y57">
        <v>16</v>
      </c>
    </row>
    <row r="58" spans="1:31" ht="17">
      <c r="A58" s="107">
        <v>1986</v>
      </c>
      <c r="D58" s="107"/>
      <c r="E58" s="107">
        <v>26</v>
      </c>
      <c r="F58" s="107">
        <v>26</v>
      </c>
      <c r="G58" s="107">
        <v>26</v>
      </c>
      <c r="H58">
        <v>1</v>
      </c>
      <c r="I58">
        <v>1</v>
      </c>
      <c r="J58">
        <v>1</v>
      </c>
      <c r="K58">
        <v>21</v>
      </c>
      <c r="L58" s="105">
        <v>26</v>
      </c>
      <c r="M58">
        <v>27</v>
      </c>
      <c r="Q58">
        <v>14</v>
      </c>
      <c r="R58">
        <v>14</v>
      </c>
      <c r="S58">
        <v>14</v>
      </c>
      <c r="W58">
        <v>14</v>
      </c>
      <c r="X58">
        <v>14</v>
      </c>
      <c r="Y58">
        <v>14</v>
      </c>
    </row>
    <row r="59" spans="1:31" ht="17">
      <c r="A59" s="107">
        <v>1987</v>
      </c>
      <c r="D59" s="107"/>
      <c r="E59" s="107">
        <v>24</v>
      </c>
      <c r="F59" s="107">
        <v>24</v>
      </c>
      <c r="G59" s="107">
        <v>24</v>
      </c>
      <c r="H59">
        <v>1</v>
      </c>
      <c r="I59">
        <v>1</v>
      </c>
      <c r="J59">
        <v>1</v>
      </c>
      <c r="K59">
        <v>15</v>
      </c>
      <c r="L59" s="105">
        <v>26</v>
      </c>
      <c r="M59">
        <v>26</v>
      </c>
      <c r="Q59">
        <v>14</v>
      </c>
      <c r="R59">
        <v>14</v>
      </c>
      <c r="S59">
        <v>14</v>
      </c>
      <c r="W59">
        <v>13</v>
      </c>
      <c r="X59">
        <v>13</v>
      </c>
      <c r="Y59">
        <v>13</v>
      </c>
    </row>
    <row r="60" spans="1:31" ht="17">
      <c r="A60" s="107">
        <v>1988</v>
      </c>
      <c r="D60" s="107"/>
      <c r="E60" s="107">
        <v>25</v>
      </c>
      <c r="F60" s="107">
        <v>25</v>
      </c>
      <c r="G60" s="107">
        <v>25</v>
      </c>
      <c r="H60">
        <v>1</v>
      </c>
      <c r="I60">
        <v>1</v>
      </c>
      <c r="J60">
        <v>1</v>
      </c>
      <c r="K60">
        <v>16</v>
      </c>
      <c r="L60" s="105">
        <v>26</v>
      </c>
      <c r="M60">
        <v>26</v>
      </c>
      <c r="Q60">
        <v>13</v>
      </c>
      <c r="R60">
        <v>13</v>
      </c>
      <c r="S60">
        <v>13</v>
      </c>
      <c r="W60">
        <v>13</v>
      </c>
      <c r="X60">
        <v>13</v>
      </c>
      <c r="Y60">
        <v>13</v>
      </c>
    </row>
    <row r="61" spans="1:31" ht="17">
      <c r="A61" s="107">
        <v>1989</v>
      </c>
      <c r="D61" s="107"/>
      <c r="E61" s="107">
        <v>106</v>
      </c>
      <c r="F61" s="107">
        <v>106</v>
      </c>
      <c r="G61" s="107">
        <v>106</v>
      </c>
      <c r="H61">
        <v>1</v>
      </c>
      <c r="I61">
        <v>1</v>
      </c>
      <c r="J61">
        <v>1</v>
      </c>
      <c r="K61">
        <v>30</v>
      </c>
      <c r="L61" s="105">
        <v>26</v>
      </c>
      <c r="M61">
        <v>26</v>
      </c>
      <c r="Q61">
        <v>13</v>
      </c>
      <c r="R61">
        <v>13</v>
      </c>
      <c r="S61">
        <v>13</v>
      </c>
      <c r="W61">
        <v>13</v>
      </c>
      <c r="X61">
        <v>13</v>
      </c>
      <c r="Y61">
        <v>13</v>
      </c>
    </row>
    <row r="62" spans="1:31" ht="17">
      <c r="A62" s="107">
        <v>1990</v>
      </c>
      <c r="D62" s="107"/>
      <c r="E62" s="107">
        <v>108</v>
      </c>
      <c r="F62" s="107">
        <v>108</v>
      </c>
      <c r="G62" s="107">
        <v>108</v>
      </c>
      <c r="H62">
        <v>1</v>
      </c>
      <c r="I62">
        <v>1</v>
      </c>
      <c r="J62">
        <v>1</v>
      </c>
      <c r="K62">
        <v>31</v>
      </c>
      <c r="L62" s="105">
        <v>27</v>
      </c>
      <c r="M62">
        <v>118</v>
      </c>
      <c r="Q62">
        <v>13</v>
      </c>
      <c r="R62">
        <v>13</v>
      </c>
      <c r="S62">
        <v>13</v>
      </c>
      <c r="W62">
        <v>13</v>
      </c>
      <c r="X62">
        <v>13</v>
      </c>
      <c r="Y62">
        <v>13</v>
      </c>
    </row>
    <row r="63" spans="1:31" ht="17">
      <c r="A63" s="107">
        <v>1991</v>
      </c>
      <c r="D63" s="107"/>
      <c r="E63" s="107">
        <v>110</v>
      </c>
      <c r="F63" s="107">
        <v>110</v>
      </c>
      <c r="G63" s="107">
        <v>110</v>
      </c>
      <c r="H63">
        <v>1</v>
      </c>
      <c r="I63">
        <v>1</v>
      </c>
      <c r="J63">
        <v>1</v>
      </c>
      <c r="K63">
        <v>32</v>
      </c>
      <c r="L63" s="105">
        <v>118</v>
      </c>
      <c r="M63">
        <v>110</v>
      </c>
      <c r="Q63">
        <v>13</v>
      </c>
      <c r="R63">
        <v>13</v>
      </c>
      <c r="S63">
        <v>13</v>
      </c>
      <c r="W63">
        <v>13</v>
      </c>
      <c r="X63">
        <v>13</v>
      </c>
      <c r="Y63">
        <v>13</v>
      </c>
    </row>
    <row r="64" spans="1:31" ht="17">
      <c r="A64" s="107">
        <v>1992</v>
      </c>
      <c r="D64" s="107"/>
      <c r="E64" s="107">
        <v>111</v>
      </c>
      <c r="F64" s="107">
        <v>111</v>
      </c>
      <c r="G64" s="107">
        <v>111</v>
      </c>
      <c r="H64">
        <v>1</v>
      </c>
      <c r="I64">
        <v>1</v>
      </c>
      <c r="J64">
        <v>1</v>
      </c>
      <c r="K64">
        <v>32</v>
      </c>
      <c r="L64" s="105">
        <v>125</v>
      </c>
      <c r="M64">
        <v>111</v>
      </c>
      <c r="Q64">
        <v>13</v>
      </c>
      <c r="R64">
        <v>13</v>
      </c>
      <c r="S64">
        <v>13</v>
      </c>
      <c r="W64">
        <v>13</v>
      </c>
      <c r="X64">
        <v>13</v>
      </c>
      <c r="Y64">
        <v>13</v>
      </c>
    </row>
    <row r="65" spans="1:25" ht="17">
      <c r="A65" s="107">
        <v>1993</v>
      </c>
      <c r="D65" s="107"/>
      <c r="E65" s="107">
        <v>107</v>
      </c>
      <c r="F65" s="107">
        <v>107</v>
      </c>
      <c r="G65" s="107">
        <v>107</v>
      </c>
      <c r="H65">
        <v>1</v>
      </c>
      <c r="I65">
        <v>1</v>
      </c>
      <c r="J65">
        <v>1</v>
      </c>
      <c r="K65">
        <v>34</v>
      </c>
      <c r="L65" s="105">
        <v>112</v>
      </c>
      <c r="M65">
        <v>107</v>
      </c>
      <c r="Q65">
        <v>13</v>
      </c>
      <c r="R65">
        <v>13</v>
      </c>
      <c r="S65">
        <v>13</v>
      </c>
      <c r="W65">
        <v>13</v>
      </c>
      <c r="X65">
        <v>13</v>
      </c>
      <c r="Y65">
        <v>13</v>
      </c>
    </row>
    <row r="66" spans="1:25" ht="17">
      <c r="A66" s="107">
        <v>1994</v>
      </c>
      <c r="D66" s="107"/>
      <c r="E66" s="107">
        <v>107</v>
      </c>
      <c r="F66" s="107">
        <v>107</v>
      </c>
      <c r="G66" s="107">
        <v>107</v>
      </c>
      <c r="H66">
        <v>1</v>
      </c>
      <c r="I66">
        <v>1</v>
      </c>
      <c r="J66">
        <v>1</v>
      </c>
      <c r="K66">
        <v>34</v>
      </c>
      <c r="L66" s="105">
        <v>124</v>
      </c>
      <c r="M66">
        <v>106</v>
      </c>
      <c r="Q66">
        <v>13</v>
      </c>
      <c r="R66">
        <v>13</v>
      </c>
      <c r="S66">
        <v>13</v>
      </c>
      <c r="W66">
        <v>13</v>
      </c>
      <c r="X66">
        <v>13</v>
      </c>
      <c r="Y66">
        <v>13</v>
      </c>
    </row>
    <row r="67" spans="1:25" ht="17">
      <c r="A67" s="107">
        <v>1995</v>
      </c>
      <c r="D67" s="107"/>
      <c r="E67" s="107">
        <v>107</v>
      </c>
      <c r="F67" s="107">
        <v>107</v>
      </c>
      <c r="G67" s="107">
        <v>107</v>
      </c>
      <c r="H67">
        <v>1</v>
      </c>
      <c r="I67">
        <v>1</v>
      </c>
      <c r="J67">
        <v>1</v>
      </c>
      <c r="K67">
        <v>14</v>
      </c>
      <c r="L67" s="105">
        <v>136</v>
      </c>
      <c r="M67">
        <v>96</v>
      </c>
      <c r="Q67">
        <v>13</v>
      </c>
      <c r="R67">
        <v>13</v>
      </c>
      <c r="S67">
        <v>13</v>
      </c>
      <c r="W67">
        <v>13</v>
      </c>
      <c r="X67">
        <v>13</v>
      </c>
      <c r="Y67">
        <v>13</v>
      </c>
    </row>
    <row r="68" spans="1:25" ht="17">
      <c r="A68" s="107">
        <v>1996</v>
      </c>
      <c r="D68" s="107"/>
      <c r="E68" s="107">
        <v>108</v>
      </c>
      <c r="F68" s="107">
        <v>108</v>
      </c>
      <c r="G68" s="107">
        <v>108</v>
      </c>
      <c r="H68">
        <v>1</v>
      </c>
      <c r="I68">
        <v>1</v>
      </c>
      <c r="J68">
        <v>1</v>
      </c>
      <c r="K68">
        <v>150</v>
      </c>
      <c r="L68" s="105">
        <v>136</v>
      </c>
      <c r="M68">
        <v>137</v>
      </c>
      <c r="Q68">
        <v>12</v>
      </c>
      <c r="R68">
        <v>12</v>
      </c>
      <c r="S68">
        <v>12</v>
      </c>
      <c r="W68">
        <v>12</v>
      </c>
      <c r="X68">
        <v>12</v>
      </c>
      <c r="Y68">
        <v>12</v>
      </c>
    </row>
    <row r="69" spans="1:25" ht="17">
      <c r="A69" s="107">
        <v>1997</v>
      </c>
      <c r="D69" s="107"/>
      <c r="E69" s="107">
        <v>281</v>
      </c>
      <c r="F69" s="107">
        <v>281</v>
      </c>
      <c r="G69" s="107">
        <v>281</v>
      </c>
      <c r="H69">
        <v>1</v>
      </c>
      <c r="I69">
        <v>1</v>
      </c>
      <c r="J69">
        <v>1</v>
      </c>
      <c r="K69">
        <v>161</v>
      </c>
      <c r="L69" s="105">
        <v>282</v>
      </c>
      <c r="M69">
        <v>282</v>
      </c>
      <c r="Q69">
        <v>11</v>
      </c>
      <c r="R69">
        <v>11</v>
      </c>
      <c r="S69">
        <v>11</v>
      </c>
      <c r="W69">
        <v>11</v>
      </c>
      <c r="X69">
        <v>11</v>
      </c>
      <c r="Y69">
        <v>11</v>
      </c>
    </row>
    <row r="70" spans="1:25" ht="17">
      <c r="A70" s="107">
        <v>1998</v>
      </c>
      <c r="D70" s="107"/>
      <c r="E70" s="107">
        <v>282</v>
      </c>
      <c r="F70" s="107">
        <v>282</v>
      </c>
      <c r="G70" s="107">
        <v>282</v>
      </c>
      <c r="H70">
        <v>1</v>
      </c>
      <c r="I70">
        <v>1</v>
      </c>
      <c r="J70">
        <v>1</v>
      </c>
      <c r="K70">
        <v>164</v>
      </c>
      <c r="L70" s="105">
        <v>292</v>
      </c>
      <c r="M70">
        <v>283</v>
      </c>
      <c r="Q70">
        <v>11</v>
      </c>
      <c r="R70">
        <v>11</v>
      </c>
      <c r="S70">
        <v>11</v>
      </c>
      <c r="W70">
        <v>11</v>
      </c>
      <c r="X70">
        <v>11</v>
      </c>
      <c r="Y70">
        <v>11</v>
      </c>
    </row>
    <row r="71" spans="1:25" ht="17">
      <c r="A71" s="107">
        <v>1999</v>
      </c>
      <c r="D71" s="107"/>
      <c r="E71" s="107">
        <v>254</v>
      </c>
      <c r="F71" s="107">
        <v>254</v>
      </c>
      <c r="G71" s="107">
        <v>254</v>
      </c>
      <c r="H71">
        <v>1</v>
      </c>
      <c r="I71">
        <v>1</v>
      </c>
      <c r="J71">
        <v>1</v>
      </c>
      <c r="K71">
        <v>164</v>
      </c>
      <c r="L71" s="105">
        <v>223</v>
      </c>
      <c r="M71">
        <v>239</v>
      </c>
      <c r="Q71">
        <v>12</v>
      </c>
      <c r="R71">
        <v>12</v>
      </c>
      <c r="S71">
        <v>12</v>
      </c>
      <c r="W71">
        <v>11</v>
      </c>
      <c r="X71">
        <v>11</v>
      </c>
      <c r="Y71">
        <v>11</v>
      </c>
    </row>
    <row r="72" spans="1:25" ht="17">
      <c r="A72" s="107">
        <v>2000</v>
      </c>
      <c r="D72" s="107"/>
      <c r="E72" s="107">
        <v>241</v>
      </c>
      <c r="F72" s="107">
        <v>241</v>
      </c>
      <c r="G72" s="107">
        <v>241</v>
      </c>
      <c r="H72">
        <v>1</v>
      </c>
      <c r="I72">
        <v>1</v>
      </c>
      <c r="J72">
        <v>1</v>
      </c>
      <c r="K72">
        <v>364</v>
      </c>
      <c r="L72" s="105">
        <v>222</v>
      </c>
      <c r="M72">
        <v>222</v>
      </c>
      <c r="Q72">
        <v>12</v>
      </c>
      <c r="R72">
        <v>12</v>
      </c>
      <c r="S72">
        <v>12</v>
      </c>
      <c r="W72">
        <v>12</v>
      </c>
      <c r="X72">
        <v>12</v>
      </c>
      <c r="Y72">
        <v>12</v>
      </c>
    </row>
    <row r="73" spans="1:25" ht="17">
      <c r="A73" s="107">
        <v>2001</v>
      </c>
      <c r="D73" s="107"/>
      <c r="E73" s="107">
        <v>223</v>
      </c>
      <c r="F73" s="107">
        <v>223</v>
      </c>
      <c r="G73" s="107">
        <v>223</v>
      </c>
      <c r="H73">
        <v>1</v>
      </c>
      <c r="I73">
        <v>1</v>
      </c>
      <c r="J73">
        <v>1</v>
      </c>
      <c r="K73">
        <v>373</v>
      </c>
      <c r="L73" s="105">
        <v>215</v>
      </c>
      <c r="M73">
        <v>221</v>
      </c>
      <c r="Q73">
        <v>12</v>
      </c>
      <c r="R73">
        <v>12</v>
      </c>
      <c r="S73">
        <v>12</v>
      </c>
      <c r="W73">
        <v>12</v>
      </c>
      <c r="X73">
        <v>12</v>
      </c>
      <c r="Y73">
        <v>12</v>
      </c>
    </row>
    <row r="74" spans="1:25" ht="17">
      <c r="A74" s="107">
        <v>2002</v>
      </c>
      <c r="D74" s="107"/>
      <c r="E74" s="107">
        <v>215</v>
      </c>
      <c r="F74" s="107">
        <v>215</v>
      </c>
      <c r="G74" s="107">
        <v>215</v>
      </c>
      <c r="H74">
        <v>1</v>
      </c>
      <c r="I74">
        <v>1</v>
      </c>
      <c r="J74">
        <v>1</v>
      </c>
      <c r="K74">
        <v>296</v>
      </c>
      <c r="L74" s="105">
        <v>222</v>
      </c>
      <c r="M74">
        <v>214</v>
      </c>
      <c r="Q74">
        <v>12</v>
      </c>
      <c r="R74">
        <v>12</v>
      </c>
      <c r="S74">
        <v>12</v>
      </c>
      <c r="W74">
        <v>12</v>
      </c>
      <c r="X74">
        <v>12</v>
      </c>
      <c r="Y74">
        <v>12</v>
      </c>
    </row>
    <row r="75" spans="1:25" ht="17">
      <c r="A75" s="107">
        <v>2003</v>
      </c>
      <c r="D75" s="107"/>
      <c r="E75" s="107">
        <v>211</v>
      </c>
      <c r="F75" s="107">
        <v>211</v>
      </c>
      <c r="G75" s="107">
        <v>211</v>
      </c>
      <c r="H75">
        <v>1</v>
      </c>
      <c r="I75">
        <v>1</v>
      </c>
      <c r="J75">
        <v>1</v>
      </c>
      <c r="K75">
        <v>244</v>
      </c>
      <c r="L75" s="105">
        <v>211</v>
      </c>
      <c r="M75">
        <v>211</v>
      </c>
      <c r="Q75">
        <v>13</v>
      </c>
      <c r="R75">
        <v>13</v>
      </c>
      <c r="S75">
        <v>13</v>
      </c>
      <c r="W75">
        <v>13</v>
      </c>
      <c r="X75">
        <v>13</v>
      </c>
      <c r="Y75">
        <v>13</v>
      </c>
    </row>
    <row r="76" spans="1:25" ht="17">
      <c r="A76" s="107">
        <v>2004</v>
      </c>
      <c r="D76" s="107"/>
      <c r="E76" s="107">
        <v>199</v>
      </c>
      <c r="F76" s="107">
        <v>199</v>
      </c>
      <c r="G76" s="107">
        <v>199</v>
      </c>
      <c r="H76">
        <v>1</v>
      </c>
      <c r="I76">
        <v>1</v>
      </c>
      <c r="J76">
        <v>1</v>
      </c>
      <c r="K76">
        <v>175</v>
      </c>
      <c r="L76" s="105">
        <v>210</v>
      </c>
      <c r="M76">
        <v>203</v>
      </c>
      <c r="Q76">
        <v>13</v>
      </c>
      <c r="R76">
        <v>13</v>
      </c>
      <c r="S76">
        <v>13</v>
      </c>
      <c r="W76">
        <v>13</v>
      </c>
      <c r="X76">
        <v>13</v>
      </c>
      <c r="Y76">
        <v>13</v>
      </c>
    </row>
    <row r="77" spans="1:25" ht="17">
      <c r="A77" s="107">
        <v>2005</v>
      </c>
      <c r="D77" s="107"/>
      <c r="E77" s="107">
        <v>188</v>
      </c>
      <c r="F77" s="107">
        <v>188</v>
      </c>
      <c r="G77" s="107">
        <v>188</v>
      </c>
      <c r="H77">
        <v>1</v>
      </c>
      <c r="I77">
        <v>1</v>
      </c>
      <c r="J77">
        <v>1</v>
      </c>
      <c r="K77">
        <v>247</v>
      </c>
      <c r="L77" s="105">
        <v>208</v>
      </c>
      <c r="M77">
        <v>199</v>
      </c>
      <c r="Q77">
        <v>13</v>
      </c>
      <c r="R77">
        <v>13</v>
      </c>
      <c r="S77">
        <v>13</v>
      </c>
      <c r="W77">
        <v>13</v>
      </c>
      <c r="X77">
        <v>13</v>
      </c>
      <c r="Y77">
        <v>13</v>
      </c>
    </row>
    <row r="78" spans="1:25" ht="17">
      <c r="A78" s="107">
        <v>2006</v>
      </c>
      <c r="D78" s="107"/>
      <c r="E78" s="107">
        <v>188</v>
      </c>
      <c r="F78" s="107">
        <v>188</v>
      </c>
      <c r="G78" s="107">
        <v>188</v>
      </c>
      <c r="H78">
        <v>1</v>
      </c>
      <c r="I78">
        <v>1</v>
      </c>
      <c r="J78">
        <v>1</v>
      </c>
      <c r="K78">
        <v>296</v>
      </c>
      <c r="L78" s="105">
        <v>208</v>
      </c>
      <c r="M78">
        <v>198</v>
      </c>
      <c r="Q78">
        <v>11</v>
      </c>
      <c r="R78">
        <v>11</v>
      </c>
      <c r="S78">
        <v>11</v>
      </c>
      <c r="W78">
        <v>11</v>
      </c>
      <c r="X78">
        <v>11</v>
      </c>
      <c r="Y78">
        <v>11</v>
      </c>
    </row>
    <row r="79" spans="1:25" ht="17">
      <c r="A79" s="107">
        <v>2007</v>
      </c>
      <c r="D79" s="107"/>
      <c r="E79" s="107">
        <v>192</v>
      </c>
      <c r="F79" s="107">
        <v>192</v>
      </c>
      <c r="G79" s="107">
        <v>192</v>
      </c>
      <c r="H79">
        <v>1</v>
      </c>
      <c r="I79">
        <v>1</v>
      </c>
      <c r="J79">
        <v>1</v>
      </c>
      <c r="K79">
        <v>362</v>
      </c>
      <c r="L79" s="105">
        <v>210</v>
      </c>
      <c r="M79">
        <v>199</v>
      </c>
      <c r="Q79">
        <v>11</v>
      </c>
      <c r="R79">
        <v>11</v>
      </c>
      <c r="S79">
        <v>11</v>
      </c>
      <c r="W79">
        <v>11</v>
      </c>
      <c r="X79">
        <v>11</v>
      </c>
      <c r="Y79">
        <v>11</v>
      </c>
    </row>
    <row r="80" spans="1:25" ht="17">
      <c r="A80" s="107">
        <v>2008</v>
      </c>
      <c r="D80" s="107"/>
      <c r="E80" s="107">
        <v>198</v>
      </c>
      <c r="F80" s="107">
        <v>198</v>
      </c>
      <c r="G80" s="107">
        <v>198</v>
      </c>
      <c r="H80">
        <v>1</v>
      </c>
      <c r="I80">
        <v>1</v>
      </c>
      <c r="J80">
        <v>1</v>
      </c>
      <c r="K80">
        <v>394</v>
      </c>
      <c r="L80" s="105">
        <v>211</v>
      </c>
      <c r="M80">
        <v>201</v>
      </c>
      <c r="Q80">
        <v>11</v>
      </c>
      <c r="R80">
        <v>11</v>
      </c>
      <c r="S80">
        <v>11</v>
      </c>
      <c r="W80">
        <v>11</v>
      </c>
      <c r="X80">
        <v>11</v>
      </c>
      <c r="Y80">
        <v>11</v>
      </c>
    </row>
    <row r="81" spans="1:25" ht="17">
      <c r="A81" s="153">
        <v>2009</v>
      </c>
      <c r="D81" s="107"/>
      <c r="E81" s="107">
        <v>201</v>
      </c>
      <c r="F81" s="107">
        <v>201</v>
      </c>
      <c r="G81" s="107">
        <v>201</v>
      </c>
      <c r="H81">
        <v>1</v>
      </c>
      <c r="I81">
        <v>1</v>
      </c>
      <c r="J81">
        <v>1</v>
      </c>
      <c r="K81">
        <v>362</v>
      </c>
      <c r="L81" s="105">
        <v>211</v>
      </c>
      <c r="M81">
        <v>203</v>
      </c>
      <c r="Q81">
        <v>25</v>
      </c>
      <c r="R81">
        <v>25</v>
      </c>
      <c r="S81">
        <v>25</v>
      </c>
      <c r="W81">
        <v>25</v>
      </c>
      <c r="X81">
        <v>25</v>
      </c>
      <c r="Y81">
        <v>25</v>
      </c>
    </row>
    <row r="82" spans="1:25" ht="17">
      <c r="A82" s="107">
        <v>2010</v>
      </c>
      <c r="D82" s="107"/>
      <c r="E82" s="107">
        <v>202</v>
      </c>
      <c r="F82" s="107">
        <v>202</v>
      </c>
      <c r="G82" s="107">
        <v>202</v>
      </c>
      <c r="H82">
        <v>1</v>
      </c>
      <c r="I82">
        <v>1</v>
      </c>
      <c r="J82">
        <v>1</v>
      </c>
      <c r="K82">
        <v>360</v>
      </c>
      <c r="L82" s="105">
        <v>215</v>
      </c>
      <c r="M82">
        <v>204</v>
      </c>
      <c r="Q82">
        <v>25</v>
      </c>
      <c r="R82">
        <v>25</v>
      </c>
      <c r="S82">
        <v>25</v>
      </c>
      <c r="W82">
        <v>25</v>
      </c>
      <c r="X82">
        <v>25</v>
      </c>
      <c r="Y82">
        <v>25</v>
      </c>
    </row>
    <row r="83" spans="1:25" ht="17">
      <c r="A83" s="107">
        <v>2011</v>
      </c>
      <c r="D83" s="107"/>
      <c r="E83" s="107">
        <v>210</v>
      </c>
      <c r="F83" s="107">
        <v>210</v>
      </c>
      <c r="G83" s="107">
        <v>210</v>
      </c>
      <c r="H83">
        <v>1</v>
      </c>
      <c r="I83">
        <v>1</v>
      </c>
      <c r="J83">
        <v>1</v>
      </c>
      <c r="K83">
        <v>389</v>
      </c>
      <c r="L83" s="105">
        <v>216</v>
      </c>
      <c r="M83">
        <v>208</v>
      </c>
      <c r="Q83">
        <v>23</v>
      </c>
      <c r="R83">
        <v>23</v>
      </c>
      <c r="S83">
        <v>23</v>
      </c>
      <c r="W83">
        <v>22</v>
      </c>
      <c r="X83">
        <v>22</v>
      </c>
      <c r="Y83">
        <v>22</v>
      </c>
    </row>
    <row r="84" spans="1:25" ht="17">
      <c r="A84" s="107">
        <v>2012</v>
      </c>
      <c r="D84" s="107"/>
      <c r="E84" s="107">
        <v>211</v>
      </c>
      <c r="F84" s="107">
        <v>211</v>
      </c>
      <c r="G84" s="107">
        <v>211</v>
      </c>
      <c r="H84">
        <v>1</v>
      </c>
      <c r="I84">
        <v>1</v>
      </c>
      <c r="J84">
        <v>1</v>
      </c>
      <c r="K84">
        <v>400</v>
      </c>
      <c r="L84" s="105">
        <v>216</v>
      </c>
      <c r="M84">
        <v>211</v>
      </c>
      <c r="Q84">
        <v>21</v>
      </c>
      <c r="R84">
        <v>21</v>
      </c>
      <c r="S84">
        <v>21</v>
      </c>
      <c r="W84">
        <v>22</v>
      </c>
      <c r="X84">
        <v>22</v>
      </c>
      <c r="Y84">
        <v>22</v>
      </c>
    </row>
    <row r="85" spans="1:25" ht="17">
      <c r="A85" s="107">
        <v>2013</v>
      </c>
      <c r="D85" s="107"/>
      <c r="E85" s="107">
        <v>213</v>
      </c>
      <c r="F85" s="107">
        <v>213</v>
      </c>
      <c r="G85" s="107">
        <v>213</v>
      </c>
      <c r="H85">
        <v>1</v>
      </c>
      <c r="I85">
        <v>1</v>
      </c>
      <c r="J85">
        <v>1</v>
      </c>
      <c r="K85">
        <v>402</v>
      </c>
      <c r="L85" s="105">
        <v>218</v>
      </c>
      <c r="M85">
        <v>212</v>
      </c>
      <c r="Q85">
        <v>21</v>
      </c>
      <c r="R85">
        <v>21</v>
      </c>
      <c r="S85">
        <v>21</v>
      </c>
      <c r="W85">
        <v>23</v>
      </c>
      <c r="X85">
        <v>23</v>
      </c>
      <c r="Y85">
        <v>23</v>
      </c>
    </row>
    <row r="86" spans="1:25" ht="17">
      <c r="A86" s="107">
        <v>2014</v>
      </c>
      <c r="D86" s="107"/>
      <c r="E86" s="107">
        <v>215</v>
      </c>
      <c r="F86" s="107">
        <v>215</v>
      </c>
      <c r="G86" s="107">
        <v>215</v>
      </c>
      <c r="H86">
        <v>1</v>
      </c>
      <c r="I86">
        <v>1</v>
      </c>
      <c r="J86">
        <v>1</v>
      </c>
      <c r="K86">
        <v>461</v>
      </c>
      <c r="L86" s="105">
        <v>219</v>
      </c>
      <c r="M86">
        <v>214</v>
      </c>
      <c r="Q86">
        <v>20</v>
      </c>
      <c r="R86">
        <v>20</v>
      </c>
      <c r="S86">
        <v>20</v>
      </c>
      <c r="W86">
        <v>24</v>
      </c>
      <c r="X86">
        <v>24</v>
      </c>
      <c r="Y86">
        <v>24</v>
      </c>
    </row>
    <row r="87" spans="1:25" ht="17">
      <c r="A87" s="107">
        <v>2015</v>
      </c>
      <c r="D87" s="107"/>
      <c r="E87" s="107">
        <v>217</v>
      </c>
      <c r="F87" s="107">
        <v>217</v>
      </c>
      <c r="G87" s="107">
        <v>217</v>
      </c>
      <c r="H87">
        <v>1</v>
      </c>
      <c r="I87">
        <v>1</v>
      </c>
      <c r="J87">
        <v>1</v>
      </c>
      <c r="K87">
        <v>402</v>
      </c>
      <c r="L87" s="105">
        <v>222</v>
      </c>
      <c r="M87">
        <v>216</v>
      </c>
      <c r="Q87">
        <v>20</v>
      </c>
      <c r="R87">
        <v>20</v>
      </c>
      <c r="S87">
        <v>20</v>
      </c>
      <c r="W87">
        <v>25</v>
      </c>
      <c r="X87">
        <v>25</v>
      </c>
      <c r="Y87">
        <v>25</v>
      </c>
    </row>
    <row r="88" spans="1:25" ht="17">
      <c r="A88" s="107">
        <v>2016</v>
      </c>
      <c r="D88" s="107"/>
      <c r="E88" s="107">
        <v>219</v>
      </c>
      <c r="F88" s="107">
        <v>219</v>
      </c>
      <c r="G88" s="107">
        <v>219</v>
      </c>
      <c r="H88">
        <v>1</v>
      </c>
      <c r="I88">
        <v>1</v>
      </c>
      <c r="J88">
        <v>1</v>
      </c>
      <c r="K88">
        <v>393</v>
      </c>
      <c r="L88" s="105">
        <v>222</v>
      </c>
      <c r="M88">
        <v>217</v>
      </c>
      <c r="Q88">
        <v>20</v>
      </c>
      <c r="R88">
        <v>20</v>
      </c>
      <c r="S88">
        <v>20</v>
      </c>
      <c r="W88">
        <v>25</v>
      </c>
      <c r="X88">
        <v>25</v>
      </c>
      <c r="Y88">
        <v>25</v>
      </c>
    </row>
    <row r="89" spans="1:25" ht="17">
      <c r="A89" s="107">
        <v>2017</v>
      </c>
      <c r="D89" s="107"/>
      <c r="E89" s="107">
        <v>222</v>
      </c>
      <c r="F89" s="107">
        <v>222</v>
      </c>
      <c r="G89" s="107">
        <v>222</v>
      </c>
      <c r="H89">
        <v>1</v>
      </c>
      <c r="I89">
        <v>1</v>
      </c>
      <c r="J89">
        <v>1</v>
      </c>
      <c r="K89">
        <v>606</v>
      </c>
      <c r="L89" s="105">
        <v>230</v>
      </c>
      <c r="M89">
        <v>222</v>
      </c>
      <c r="Q89">
        <v>22</v>
      </c>
      <c r="R89">
        <v>22</v>
      </c>
      <c r="S89">
        <v>22</v>
      </c>
      <c r="W89">
        <v>25</v>
      </c>
      <c r="X89">
        <v>25</v>
      </c>
      <c r="Y89">
        <v>25</v>
      </c>
    </row>
    <row r="90" spans="1:25" ht="17">
      <c r="A90" s="107">
        <v>2018</v>
      </c>
      <c r="D90" s="107"/>
      <c r="E90" s="107">
        <v>227</v>
      </c>
      <c r="F90" s="107">
        <v>227</v>
      </c>
      <c r="G90" s="107">
        <v>227</v>
      </c>
      <c r="H90">
        <v>1</v>
      </c>
      <c r="I90">
        <v>1</v>
      </c>
      <c r="J90">
        <v>1</v>
      </c>
      <c r="K90">
        <v>628</v>
      </c>
      <c r="L90" s="105">
        <v>230</v>
      </c>
      <c r="M90">
        <v>222</v>
      </c>
      <c r="Q90">
        <v>22</v>
      </c>
      <c r="R90">
        <v>22</v>
      </c>
      <c r="S90">
        <v>22</v>
      </c>
      <c r="W90">
        <v>25</v>
      </c>
      <c r="X90">
        <v>25</v>
      </c>
      <c r="Y90">
        <v>25</v>
      </c>
    </row>
    <row r="91" spans="1:25" ht="17">
      <c r="A91" s="107">
        <v>2019</v>
      </c>
      <c r="D91" s="107"/>
      <c r="E91" s="107">
        <v>228</v>
      </c>
      <c r="F91" s="107">
        <v>228</v>
      </c>
      <c r="G91" s="107">
        <v>228</v>
      </c>
      <c r="H91">
        <v>1</v>
      </c>
      <c r="I91">
        <v>1</v>
      </c>
      <c r="J91">
        <v>1</v>
      </c>
      <c r="K91">
        <v>671</v>
      </c>
      <c r="L91" s="105">
        <v>230</v>
      </c>
      <c r="M91">
        <v>227</v>
      </c>
      <c r="Q91">
        <v>20</v>
      </c>
      <c r="R91">
        <v>20</v>
      </c>
      <c r="S91">
        <v>20</v>
      </c>
      <c r="W91">
        <v>23</v>
      </c>
      <c r="X91">
        <v>23</v>
      </c>
      <c r="Y91">
        <v>23</v>
      </c>
    </row>
    <row r="92" spans="1:25" ht="17">
      <c r="A92" s="107">
        <v>2020</v>
      </c>
      <c r="D92" s="107"/>
      <c r="E92" s="107">
        <v>232</v>
      </c>
      <c r="F92" s="107">
        <v>232</v>
      </c>
      <c r="G92" s="107">
        <v>232</v>
      </c>
      <c r="H92">
        <v>1</v>
      </c>
      <c r="I92">
        <v>1</v>
      </c>
      <c r="J92">
        <v>1</v>
      </c>
      <c r="K92">
        <v>635</v>
      </c>
      <c r="L92" s="105">
        <v>236</v>
      </c>
      <c r="M92">
        <v>229</v>
      </c>
      <c r="Q92">
        <v>20</v>
      </c>
      <c r="R92">
        <v>20</v>
      </c>
      <c r="S92">
        <v>20</v>
      </c>
      <c r="W92">
        <v>20</v>
      </c>
      <c r="X92">
        <v>20</v>
      </c>
      <c r="Y92">
        <v>20</v>
      </c>
    </row>
    <row r="93" spans="1:25" ht="17">
      <c r="A93" s="107">
        <v>2021</v>
      </c>
      <c r="D93" s="107"/>
      <c r="E93" s="107">
        <v>235</v>
      </c>
      <c r="F93" s="107">
        <v>235</v>
      </c>
      <c r="G93" s="107">
        <v>235</v>
      </c>
      <c r="H93">
        <v>1</v>
      </c>
      <c r="I93">
        <v>1</v>
      </c>
      <c r="J93">
        <v>1</v>
      </c>
      <c r="K93">
        <v>639</v>
      </c>
      <c r="L93" s="105">
        <v>239</v>
      </c>
      <c r="M93">
        <v>235</v>
      </c>
      <c r="Q93">
        <v>20</v>
      </c>
      <c r="R93">
        <v>20</v>
      </c>
      <c r="S93">
        <v>20</v>
      </c>
      <c r="W93">
        <v>20</v>
      </c>
      <c r="X93">
        <v>20</v>
      </c>
      <c r="Y93">
        <v>20</v>
      </c>
    </row>
    <row r="94" spans="1:25" ht="17">
      <c r="A94" s="107">
        <v>2022</v>
      </c>
      <c r="D94" s="107"/>
      <c r="E94" s="107">
        <v>232</v>
      </c>
      <c r="F94" s="107">
        <v>232</v>
      </c>
      <c r="G94" s="107">
        <v>232</v>
      </c>
      <c r="H94">
        <v>1</v>
      </c>
      <c r="I94">
        <v>1</v>
      </c>
      <c r="J94">
        <v>1</v>
      </c>
      <c r="K94">
        <v>635</v>
      </c>
      <c r="L94" s="105">
        <v>235</v>
      </c>
      <c r="M94">
        <v>235</v>
      </c>
      <c r="Q94">
        <v>20</v>
      </c>
      <c r="R94">
        <v>20</v>
      </c>
      <c r="S94">
        <v>20</v>
      </c>
      <c r="W94">
        <v>23</v>
      </c>
      <c r="X94">
        <v>23</v>
      </c>
      <c r="Y94">
        <v>23</v>
      </c>
    </row>
    <row r="95" spans="1:25" ht="17">
      <c r="A95" s="107">
        <v>2023</v>
      </c>
      <c r="D95" s="107"/>
      <c r="E95" s="107">
        <v>234</v>
      </c>
      <c r="F95" s="107">
        <v>234</v>
      </c>
      <c r="G95" s="107">
        <v>234</v>
      </c>
      <c r="H95">
        <v>1</v>
      </c>
      <c r="I95">
        <v>1</v>
      </c>
      <c r="J95">
        <v>1</v>
      </c>
      <c r="K95">
        <v>630</v>
      </c>
      <c r="L95" s="105">
        <v>236</v>
      </c>
      <c r="M95">
        <v>235</v>
      </c>
      <c r="Q95">
        <v>20</v>
      </c>
      <c r="R95">
        <v>20</v>
      </c>
      <c r="S95">
        <v>20</v>
      </c>
      <c r="W95">
        <v>23</v>
      </c>
      <c r="X95">
        <v>23</v>
      </c>
      <c r="Y95">
        <v>23</v>
      </c>
    </row>
    <row r="96" spans="1:25">
      <c r="D96" s="108"/>
      <c r="E96" s="108"/>
      <c r="F96" s="108"/>
    </row>
    <row r="97" spans="1:6" ht="17">
      <c r="D97" s="109"/>
      <c r="E97" s="109"/>
      <c r="F97" s="109"/>
    </row>
    <row r="109" spans="1:6">
      <c r="A109" s="147" t="s">
        <v>1007</v>
      </c>
      <c r="B109" s="147" t="s">
        <v>1008</v>
      </c>
      <c r="C109" s="147" t="s">
        <v>1009</v>
      </c>
      <c r="D109" s="147"/>
      <c r="E109" s="147"/>
      <c r="F109" s="147"/>
    </row>
    <row r="110" spans="1:6">
      <c r="A110" s="147" t="s">
        <v>1010</v>
      </c>
      <c r="B110" s="147" t="s">
        <v>1011</v>
      </c>
      <c r="C110" s="147" t="s">
        <v>1012</v>
      </c>
      <c r="D110" s="147" t="s">
        <v>1028</v>
      </c>
      <c r="E110" s="147" t="s">
        <v>1029</v>
      </c>
      <c r="F110" s="147" t="s">
        <v>1030</v>
      </c>
    </row>
    <row r="111" spans="1:6" ht="17">
      <c r="A111" s="148">
        <v>6.3955296327641902</v>
      </c>
      <c r="B111" s="147">
        <v>4.9393419689304103</v>
      </c>
      <c r="C111" s="147">
        <v>4.6070242091642202</v>
      </c>
      <c r="D111" s="147">
        <v>6.3955296327641902</v>
      </c>
      <c r="E111" s="147">
        <v>7.04101914180987</v>
      </c>
      <c r="F111" s="147">
        <v>7.04101914180987</v>
      </c>
    </row>
    <row r="112" spans="1:6" ht="17">
      <c r="A112" s="148">
        <v>6.2226708196628904</v>
      </c>
      <c r="B112" s="147">
        <v>4.8962734238743097</v>
      </c>
      <c r="C112" s="147">
        <v>4.5830139690720104</v>
      </c>
      <c r="D112" s="147">
        <v>6.7012660913622302</v>
      </c>
      <c r="E112" s="147">
        <v>6.69828845713175</v>
      </c>
      <c r="F112" s="147">
        <v>6.5104274292812496</v>
      </c>
    </row>
    <row r="113" spans="1:6" ht="17">
      <c r="A113" s="148">
        <v>6.1605662543788799</v>
      </c>
      <c r="B113" s="147">
        <v>4.8113386524284101</v>
      </c>
      <c r="C113" s="147">
        <v>4.4918626171029503</v>
      </c>
      <c r="D113" s="147">
        <v>5.9095482543225</v>
      </c>
      <c r="E113" s="147">
        <v>5.6736835609715097</v>
      </c>
      <c r="F113" s="147">
        <v>5.3937049791019298</v>
      </c>
    </row>
    <row r="114" spans="1:6" ht="17">
      <c r="A114" s="148">
        <v>6.1129372551421097</v>
      </c>
      <c r="B114" s="147">
        <v>4.7038943091108996</v>
      </c>
      <c r="C114" s="147">
        <v>4.3747050728313903</v>
      </c>
      <c r="D114" s="147">
        <v>5.3205545498389402</v>
      </c>
      <c r="E114" s="147">
        <v>4.9669430348968104</v>
      </c>
      <c r="F114" s="147">
        <v>4.8915757965013702</v>
      </c>
    </row>
    <row r="115" spans="1:6" ht="17">
      <c r="A115" s="148">
        <v>6.0410287769242501</v>
      </c>
      <c r="B115" s="147">
        <v>4.58437230893996</v>
      </c>
      <c r="C115" s="147">
        <v>4.2380090955450296</v>
      </c>
      <c r="D115" s="147">
        <v>4.7685088910165003</v>
      </c>
      <c r="E115" s="147">
        <v>4.5765108128465304</v>
      </c>
      <c r="F115" s="147">
        <v>4.3741817944215597</v>
      </c>
    </row>
    <row r="116" spans="1:6" ht="17">
      <c r="A116" s="148">
        <v>6.0087643672622901</v>
      </c>
      <c r="B116" s="147">
        <v>4.4772860159256798</v>
      </c>
      <c r="C116" s="147">
        <v>4.1218840617207899</v>
      </c>
      <c r="D116" s="147">
        <v>4.1482852663207899</v>
      </c>
      <c r="E116" s="147">
        <v>4.16538914977163</v>
      </c>
      <c r="F116" s="147">
        <v>4.0487373693675401</v>
      </c>
    </row>
    <row r="117" spans="1:6" ht="17">
      <c r="A117" s="148">
        <v>5.9305284509546201</v>
      </c>
      <c r="B117" s="147">
        <v>4.3701887537625499</v>
      </c>
      <c r="C117" s="147">
        <v>4.0045621444130299</v>
      </c>
      <c r="D117" s="147">
        <v>3.88893153890292</v>
      </c>
      <c r="E117" s="147">
        <v>3.8416940317505301</v>
      </c>
      <c r="F117" s="147">
        <v>3.77142803387403</v>
      </c>
    </row>
    <row r="118" spans="1:6" ht="17">
      <c r="A118" s="148">
        <v>5.9162368002021397</v>
      </c>
      <c r="B118" s="147">
        <v>4.2759490051689699</v>
      </c>
      <c r="C118" s="147">
        <v>3.89928505928484</v>
      </c>
      <c r="D118" s="147">
        <v>3.4024517120837099</v>
      </c>
      <c r="E118" s="147">
        <v>3.6058232590947301</v>
      </c>
      <c r="F118" s="147">
        <v>3.59271184772467</v>
      </c>
    </row>
    <row r="119" spans="1:6" ht="17">
      <c r="A119" s="148">
        <v>5.8802220053783598</v>
      </c>
      <c r="B119" s="147">
        <v>4.1816694661827496</v>
      </c>
      <c r="C119" s="147">
        <v>3.8003358487488099</v>
      </c>
      <c r="D119" s="147">
        <v>3.3017628865220501</v>
      </c>
      <c r="E119" s="147">
        <v>3.4290767039737302</v>
      </c>
      <c r="F119" s="147">
        <v>3.4108871956867901</v>
      </c>
    </row>
    <row r="120" spans="1:6" ht="17">
      <c r="A120" s="148">
        <v>5.7792463363425401</v>
      </c>
      <c r="B120" s="147">
        <v>4.0843730288411404</v>
      </c>
      <c r="C120" s="147">
        <v>3.6969617635512999</v>
      </c>
      <c r="D120" s="147">
        <v>3.0649220331483402</v>
      </c>
      <c r="E120" s="147">
        <v>3.2517232993877498</v>
      </c>
      <c r="F120" s="147">
        <v>3.2475075075744999</v>
      </c>
    </row>
    <row r="121" spans="1:6" ht="17">
      <c r="A121" s="148">
        <v>5.7021060807862298</v>
      </c>
      <c r="B121" s="147">
        <v>3.9900233039264399</v>
      </c>
      <c r="C121" s="147">
        <v>3.59634318608351</v>
      </c>
      <c r="D121" s="147">
        <v>3.0161254695714801</v>
      </c>
      <c r="E121" s="147">
        <v>3.1208313086827499</v>
      </c>
      <c r="F121" s="147">
        <v>3.1187984063724801</v>
      </c>
    </row>
    <row r="122" spans="1:6" ht="17">
      <c r="A122" s="148">
        <v>5.6262650084998196</v>
      </c>
      <c r="B122" s="147">
        <v>3.8973473800614902</v>
      </c>
      <c r="C122" s="147">
        <v>3.50051913556084</v>
      </c>
      <c r="D122" s="147">
        <v>3.0045937570470902</v>
      </c>
      <c r="E122" s="147">
        <v>3.0269609534455602</v>
      </c>
      <c r="F122" s="147">
        <v>4.1802825682915401</v>
      </c>
    </row>
    <row r="123" spans="1:6" ht="17">
      <c r="A123" s="148">
        <v>5.56955881211774</v>
      </c>
      <c r="B123" s="147">
        <v>3.8152485210448401</v>
      </c>
      <c r="C123" s="147">
        <v>3.4166056288234201</v>
      </c>
      <c r="D123" s="147">
        <v>2.8957588552192801</v>
      </c>
      <c r="E123" s="147">
        <v>3.9261049086462898</v>
      </c>
      <c r="F123" s="147">
        <v>3.96261757648033</v>
      </c>
    </row>
    <row r="124" spans="1:6" ht="17">
      <c r="A124" s="148">
        <v>5.4975930847055201</v>
      </c>
      <c r="B124" s="147">
        <v>3.73476584148887</v>
      </c>
      <c r="C124" s="147">
        <v>3.3389735260581399</v>
      </c>
      <c r="D124" s="147">
        <v>2.7557562972807599</v>
      </c>
      <c r="E124" s="147">
        <v>3.8369165266968901</v>
      </c>
      <c r="F124" s="147">
        <v>3.79236801519539</v>
      </c>
    </row>
    <row r="125" spans="1:6" ht="17">
      <c r="A125" s="148">
        <v>5.4482457576589001</v>
      </c>
      <c r="B125" s="147">
        <v>3.6659854294813501</v>
      </c>
      <c r="C125" s="147">
        <v>3.2752622279810102</v>
      </c>
      <c r="D125" s="147">
        <v>2.6502921759610198</v>
      </c>
      <c r="E125" s="147">
        <v>3.51896122377986</v>
      </c>
      <c r="F125" s="147">
        <v>3.58647491989794</v>
      </c>
    </row>
    <row r="126" spans="1:6" ht="17">
      <c r="A126" s="148">
        <v>5.3685925423147403</v>
      </c>
      <c r="B126" s="147">
        <v>3.6064999171394598</v>
      </c>
      <c r="C126" s="147">
        <v>3.2231496077642201</v>
      </c>
      <c r="D126" s="147">
        <v>2.5531557115229302</v>
      </c>
      <c r="E126" s="147">
        <v>3.4344958298959201</v>
      </c>
      <c r="F126" s="147">
        <v>3.4283719854896599</v>
      </c>
    </row>
    <row r="127" spans="1:6" ht="17">
      <c r="A127" s="148">
        <v>5.2750109566300001</v>
      </c>
      <c r="B127" s="147">
        <v>3.5547727018752</v>
      </c>
      <c r="C127" s="147">
        <v>3.18124985850186</v>
      </c>
      <c r="D127" s="147">
        <v>2.4526689032670701</v>
      </c>
      <c r="E127" s="147">
        <v>3.4223563330711202</v>
      </c>
      <c r="F127" s="147">
        <v>3.2808526139366498</v>
      </c>
    </row>
    <row r="128" spans="1:6" ht="17">
      <c r="A128" s="148">
        <v>5.1905260343804303</v>
      </c>
      <c r="B128" s="147">
        <v>3.5203444917670499</v>
      </c>
      <c r="C128" s="147">
        <v>3.15675399130581</v>
      </c>
      <c r="D128" s="147">
        <v>2.2257317023224701</v>
      </c>
      <c r="E128" s="147">
        <v>3.2864540240978699</v>
      </c>
      <c r="F128" s="147">
        <v>3.3658667994690599</v>
      </c>
    </row>
    <row r="129" spans="1:6" ht="17">
      <c r="A129" s="148">
        <v>5.1190854688726102</v>
      </c>
      <c r="B129" s="147">
        <v>3.4888514866024498</v>
      </c>
      <c r="C129" s="147">
        <v>3.1335343841814698</v>
      </c>
      <c r="D129" s="147">
        <v>3.3577757939169701</v>
      </c>
      <c r="E129" s="147">
        <v>3.5492393905798201</v>
      </c>
      <c r="F129" s="147">
        <v>3.76085412497306</v>
      </c>
    </row>
    <row r="130" spans="1:6" ht="17">
      <c r="A130" s="148">
        <v>5.0414691812339099</v>
      </c>
      <c r="B130" s="147">
        <v>3.45129440926801</v>
      </c>
      <c r="C130" s="147">
        <v>3.1045494580301201</v>
      </c>
      <c r="D130" s="147">
        <v>2.8510559811351301</v>
      </c>
      <c r="E130" s="147">
        <v>3.4925985251626601</v>
      </c>
      <c r="F130" s="147">
        <v>3.6099503601601</v>
      </c>
    </row>
    <row r="131" spans="1:6" ht="17">
      <c r="A131" s="148">
        <v>4.9777118091285297</v>
      </c>
      <c r="B131" s="147">
        <v>3.4221285796588101</v>
      </c>
      <c r="C131" s="147">
        <v>3.0827343845091102</v>
      </c>
      <c r="D131" s="147">
        <v>3.2066554730811898</v>
      </c>
      <c r="E131" s="147">
        <v>3.1744644436938398</v>
      </c>
      <c r="F131" s="147">
        <v>3.2956882445950701</v>
      </c>
    </row>
    <row r="132" spans="1:6" ht="17">
      <c r="A132" s="148">
        <v>4.9172212130064903</v>
      </c>
      <c r="B132" s="147">
        <v>3.39682220228535</v>
      </c>
      <c r="C132" s="147">
        <v>3.0639512643061999</v>
      </c>
      <c r="D132" s="147">
        <v>3.23770482725276</v>
      </c>
      <c r="E132" s="147">
        <v>3.0787518790002699</v>
      </c>
      <c r="F132" s="147">
        <v>3.1526020933527699</v>
      </c>
    </row>
    <row r="133" spans="1:6" ht="17">
      <c r="A133" s="148">
        <v>4.8600421683907697</v>
      </c>
      <c r="B133" s="147">
        <v>3.3768132855628901</v>
      </c>
      <c r="C133" s="147">
        <v>3.04979731289502</v>
      </c>
      <c r="D133" s="147">
        <v>3.2697307957588699</v>
      </c>
      <c r="E133" s="147">
        <v>2.9808947407874098</v>
      </c>
      <c r="F133" s="147">
        <v>3.0274228797641598</v>
      </c>
    </row>
    <row r="134" spans="1:6" ht="17">
      <c r="A134" s="148">
        <v>4.8078612976144903</v>
      </c>
      <c r="B134" s="147">
        <v>3.3620319170407602</v>
      </c>
      <c r="C134" s="147">
        <v>3.0398821554111102</v>
      </c>
      <c r="D134" s="147">
        <v>3.2434200969087699</v>
      </c>
      <c r="E134" s="147">
        <v>2.9261576527094202</v>
      </c>
      <c r="F134" s="147">
        <v>2.95244180899447</v>
      </c>
    </row>
    <row r="135" spans="1:6" ht="17">
      <c r="A135" s="148">
        <v>4.7616741195177799</v>
      </c>
      <c r="B135" s="147">
        <v>3.35001246643216</v>
      </c>
      <c r="C135" s="147">
        <v>3.0336993430733799</v>
      </c>
      <c r="D135" s="147">
        <v>2.7695436435394098</v>
      </c>
      <c r="E135" s="147">
        <v>2.8565215154204702</v>
      </c>
      <c r="F135" s="147">
        <v>2.886526064401</v>
      </c>
    </row>
    <row r="136" spans="1:6" ht="17">
      <c r="A136" s="148">
        <v>4.73164589960742</v>
      </c>
      <c r="B136" s="147">
        <v>3.3415950265066399</v>
      </c>
      <c r="C136" s="147">
        <v>3.03058757879066</v>
      </c>
      <c r="D136" s="147">
        <v>2.7153856620372299</v>
      </c>
      <c r="E136" s="147">
        <v>2.78741762946103</v>
      </c>
      <c r="F136" s="147">
        <v>2.8003401485431301</v>
      </c>
    </row>
    <row r="137" spans="1:6" ht="17">
      <c r="A137" s="148">
        <v>4.7164323660057699</v>
      </c>
      <c r="B137" s="147">
        <v>3.3380778490571399</v>
      </c>
      <c r="C137" s="147">
        <v>3.03084424671375</v>
      </c>
      <c r="D137" s="147">
        <v>2.7973058856628601</v>
      </c>
      <c r="E137" s="147">
        <v>2.7234630396680402</v>
      </c>
      <c r="F137" s="147">
        <v>2.7133914289359198</v>
      </c>
    </row>
    <row r="138" spans="1:6" ht="17">
      <c r="A138" s="148">
        <v>4.7862200896603797</v>
      </c>
      <c r="B138" s="147">
        <v>3.3491459873478302</v>
      </c>
      <c r="C138" s="147">
        <v>3.0419186942616601</v>
      </c>
      <c r="D138" s="147">
        <v>2.89135172524258</v>
      </c>
      <c r="E138" s="147">
        <v>2.6757522607941899</v>
      </c>
      <c r="F138" s="147">
        <v>2.6689652965646302</v>
      </c>
    </row>
    <row r="139" spans="1:6" ht="17">
      <c r="A139" s="148">
        <v>4.7879163216739897</v>
      </c>
      <c r="B139" s="147">
        <v>3.35133339220662</v>
      </c>
      <c r="C139" s="147">
        <v>3.04845889920094</v>
      </c>
      <c r="D139" s="147">
        <v>2.7883180359339299</v>
      </c>
      <c r="E139" s="147">
        <v>2.6402823968079598</v>
      </c>
      <c r="F139" s="147">
        <v>2.63541692417036</v>
      </c>
    </row>
    <row r="140" spans="1:6" ht="17">
      <c r="A140" s="148">
        <v>4.9217329348734902</v>
      </c>
      <c r="B140" s="147">
        <v>3.37589650087958</v>
      </c>
      <c r="C140" s="147">
        <v>3.0690562267141002</v>
      </c>
      <c r="D140" s="147">
        <v>2.76831606635408</v>
      </c>
      <c r="E140" s="147">
        <v>2.6168525632323201</v>
      </c>
      <c r="F140" s="147">
        <v>2.6186657174973398</v>
      </c>
    </row>
    <row r="141" spans="1:6" ht="17">
      <c r="A141" s="148">
        <v>5.1333569092901898</v>
      </c>
      <c r="B141" s="147">
        <v>3.4172494287003898</v>
      </c>
      <c r="C141" s="147">
        <v>3.1008804826849001</v>
      </c>
      <c r="D141" s="147">
        <v>2.6502763505036699</v>
      </c>
      <c r="E141" s="147">
        <v>2.5972547501472598</v>
      </c>
      <c r="F141" s="147">
        <v>2.6044706332464198</v>
      </c>
    </row>
    <row r="142" spans="1:6" ht="17">
      <c r="A142" s="148">
        <v>5.3991482632290504</v>
      </c>
      <c r="B142" s="147">
        <v>3.4702084311250698</v>
      </c>
      <c r="C142" s="147">
        <v>3.1393904096855398</v>
      </c>
      <c r="D142" s="147">
        <v>2.6147089809120501</v>
      </c>
      <c r="E142" s="147">
        <v>2.58033258706496</v>
      </c>
      <c r="F142" s="147">
        <v>2.5874946187631198</v>
      </c>
    </row>
    <row r="143" spans="1:6" ht="17">
      <c r="A143" s="148">
        <v>5.8584262169863601</v>
      </c>
      <c r="B143" s="147">
        <v>3.5644141551814399</v>
      </c>
      <c r="C143" s="147">
        <v>3.2042499340507802</v>
      </c>
      <c r="D143" s="147">
        <v>2.6760315947475402</v>
      </c>
      <c r="E143" s="147">
        <v>2.59164571438389</v>
      </c>
      <c r="F143" s="147">
        <v>2.5941984486809702</v>
      </c>
    </row>
    <row r="144" spans="1:6" ht="17">
      <c r="A144" s="148">
        <v>6.0006940393741699</v>
      </c>
      <c r="B144" s="147">
        <v>3.6083623268694498</v>
      </c>
      <c r="C144" s="147">
        <v>3.2381046428040698</v>
      </c>
      <c r="D144" s="147">
        <v>2.6980109642125201</v>
      </c>
      <c r="E144" s="147">
        <v>2.5974997854392998</v>
      </c>
      <c r="F144" s="147">
        <v>2.6019907008407501</v>
      </c>
    </row>
    <row r="145" spans="1:6" ht="17">
      <c r="A145" s="148">
        <v>6.0780590925153302</v>
      </c>
      <c r="B145" s="147">
        <v>3.6369548315688101</v>
      </c>
      <c r="C145" s="147">
        <v>3.2615707413302801</v>
      </c>
      <c r="D145" s="147">
        <v>2.7360921304414698</v>
      </c>
      <c r="E145" s="147">
        <v>2.6081719788953701</v>
      </c>
      <c r="F145" s="147">
        <v>2.6105867711777502</v>
      </c>
    </row>
    <row r="146" spans="1:6" ht="17">
      <c r="A146" s="148">
        <v>6.1042422168448098</v>
      </c>
      <c r="B146" s="147">
        <v>3.6545547513207302</v>
      </c>
      <c r="C146" s="147">
        <v>3.2779146384698001</v>
      </c>
      <c r="D146" s="147">
        <v>2.7125079659147602</v>
      </c>
      <c r="E146" s="147">
        <v>2.6195880765642299</v>
      </c>
      <c r="F146" s="147">
        <v>2.6228097315996699</v>
      </c>
    </row>
    <row r="147" spans="1:6" ht="17">
      <c r="A147" s="148">
        <v>6.1286659766050704</v>
      </c>
      <c r="B147" s="147">
        <v>3.6702162158275802</v>
      </c>
      <c r="C147" s="147">
        <v>3.2930418480207102</v>
      </c>
      <c r="D147" s="147">
        <v>2.7262612539864302</v>
      </c>
      <c r="E147" s="147">
        <v>2.6254367826988099</v>
      </c>
      <c r="F147" s="147">
        <v>2.6279503535218698</v>
      </c>
    </row>
    <row r="148" spans="1:6" ht="17">
      <c r="A148" s="148">
        <v>6.2333267456793298</v>
      </c>
      <c r="B148" s="147">
        <v>3.6977664838495099</v>
      </c>
      <c r="C148" s="147">
        <v>3.3151440060035302</v>
      </c>
      <c r="D148" s="147">
        <v>2.71031778347283</v>
      </c>
      <c r="E148" s="147">
        <v>2.62472760846136</v>
      </c>
      <c r="F148" s="147">
        <v>2.6356858522136899</v>
      </c>
    </row>
    <row r="149" spans="1:6" ht="17">
      <c r="A149" s="148">
        <v>6.31081454381789</v>
      </c>
      <c r="B149" s="147">
        <v>3.72160796754223</v>
      </c>
      <c r="C149" s="147">
        <v>3.3345993377187502</v>
      </c>
      <c r="D149" s="147">
        <v>2.7061042585793902</v>
      </c>
      <c r="E149" s="147">
        <v>2.6281128683147599</v>
      </c>
      <c r="F149" s="147">
        <v>2.6410502224416299</v>
      </c>
    </row>
    <row r="150" spans="1:6" ht="17">
      <c r="A150" s="148">
        <v>6.4083991488573</v>
      </c>
      <c r="B150" s="147">
        <v>3.7473181606374699</v>
      </c>
      <c r="C150" s="147">
        <v>3.3542739245102</v>
      </c>
      <c r="D150" s="147">
        <v>2.8532089396590501</v>
      </c>
      <c r="E150" s="147">
        <v>2.6323654775910001</v>
      </c>
      <c r="F150" s="147">
        <v>2.6523258031814998</v>
      </c>
    </row>
    <row r="151" spans="1:6" ht="17">
      <c r="A151" s="148">
        <v>6.5084727640062301</v>
      </c>
      <c r="B151" s="147">
        <v>3.7751595921188801</v>
      </c>
      <c r="C151" s="147">
        <v>3.3751804879015999</v>
      </c>
      <c r="D151" s="147">
        <v>2.8954896292049299</v>
      </c>
      <c r="E151" s="147">
        <v>2.6309239308659702</v>
      </c>
      <c r="F151" s="147">
        <v>2.6517760060913398</v>
      </c>
    </row>
    <row r="152" spans="1:6" ht="17">
      <c r="A152" s="148">
        <v>6.6552851978697003</v>
      </c>
      <c r="B152" s="147">
        <v>3.8091166028327899</v>
      </c>
      <c r="C152" s="147">
        <v>3.39947156874381</v>
      </c>
      <c r="D152" s="147">
        <v>2.8951358873297499</v>
      </c>
      <c r="E152" s="147">
        <v>2.6360444440629398</v>
      </c>
      <c r="F152" s="147">
        <v>2.65552269276249</v>
      </c>
    </row>
    <row r="153" spans="1:6" ht="17">
      <c r="A153" s="148">
        <v>6.7727948818477497</v>
      </c>
      <c r="B153" s="147">
        <v>3.8362272517777298</v>
      </c>
      <c r="C153" s="147">
        <v>3.4190411268958298</v>
      </c>
      <c r="D153" s="147">
        <v>2.8806781967710999</v>
      </c>
      <c r="E153" s="147">
        <v>2.62976927826048</v>
      </c>
      <c r="F153" s="147">
        <v>2.65296453056895</v>
      </c>
    </row>
    <row r="154" spans="1:6" ht="17">
      <c r="A154" s="148">
        <v>6.85189423002487</v>
      </c>
      <c r="B154" s="147">
        <v>3.85625413945984</v>
      </c>
      <c r="C154" s="147">
        <v>3.4338673522261001</v>
      </c>
      <c r="D154" s="147">
        <v>2.8834972804352099</v>
      </c>
      <c r="E154" s="147">
        <v>2.6191760896201401</v>
      </c>
      <c r="F154" s="147">
        <v>2.6476379886438099</v>
      </c>
    </row>
    <row r="155" spans="1:6" ht="17">
      <c r="A155" s="148">
        <v>6.8816747138474703</v>
      </c>
      <c r="B155" s="147">
        <v>3.8647859567193299</v>
      </c>
      <c r="C155" s="147">
        <v>3.4405100579890702</v>
      </c>
      <c r="D155" s="147">
        <v>2.8704334083937</v>
      </c>
      <c r="E155" s="147">
        <v>2.61657054941282</v>
      </c>
      <c r="F155" s="147">
        <v>2.6444245146985099</v>
      </c>
    </row>
    <row r="156" spans="1:6">
      <c r="A156" s="147"/>
      <c r="B156" s="147"/>
      <c r="C156" s="151"/>
      <c r="D156" s="147">
        <v>1</v>
      </c>
      <c r="E156" s="147">
        <v>15</v>
      </c>
      <c r="F156" s="147">
        <v>15</v>
      </c>
    </row>
    <row r="157" spans="1:6">
      <c r="A157" s="147"/>
      <c r="B157" s="147"/>
      <c r="C157" s="151"/>
      <c r="D157" s="147">
        <v>17</v>
      </c>
      <c r="E157" s="147">
        <v>15</v>
      </c>
      <c r="F157" s="147">
        <v>15</v>
      </c>
    </row>
    <row r="158" spans="1:6">
      <c r="A158" s="147"/>
      <c r="B158" s="147"/>
      <c r="C158" s="147"/>
      <c r="D158" s="147">
        <v>19</v>
      </c>
      <c r="E158" s="147">
        <v>17</v>
      </c>
      <c r="F158" s="147">
        <v>19</v>
      </c>
    </row>
    <row r="159" spans="1:6">
      <c r="A159" s="147"/>
      <c r="B159" s="147"/>
      <c r="C159" s="147"/>
      <c r="D159" s="147">
        <v>17</v>
      </c>
      <c r="E159" s="147">
        <v>17</v>
      </c>
      <c r="F159" s="147">
        <v>17</v>
      </c>
    </row>
    <row r="160" spans="1:6">
      <c r="A160" s="147"/>
      <c r="B160" s="147"/>
      <c r="C160" s="147"/>
      <c r="D160" s="147">
        <v>17</v>
      </c>
      <c r="E160" s="147">
        <v>18</v>
      </c>
      <c r="F160" s="147">
        <v>17</v>
      </c>
    </row>
    <row r="161" spans="1:6">
      <c r="A161" s="147"/>
      <c r="B161" s="147"/>
      <c r="C161" s="147"/>
      <c r="D161" s="147">
        <v>31</v>
      </c>
      <c r="E161" s="147">
        <v>26</v>
      </c>
      <c r="F161" s="147">
        <v>24</v>
      </c>
    </row>
    <row r="162" spans="1:6">
      <c r="A162" s="147"/>
      <c r="B162" s="147"/>
      <c r="C162" s="147"/>
      <c r="D162" s="147">
        <v>32</v>
      </c>
      <c r="E162" s="147">
        <v>26</v>
      </c>
      <c r="F162" s="147">
        <v>25</v>
      </c>
    </row>
    <row r="163" spans="1:6">
      <c r="A163" s="147"/>
      <c r="B163" s="147"/>
      <c r="C163" s="147"/>
      <c r="D163" s="147">
        <v>21</v>
      </c>
      <c r="E163" s="147">
        <v>26</v>
      </c>
      <c r="F163" s="147">
        <v>27</v>
      </c>
    </row>
    <row r="164" spans="1:6">
      <c r="A164" s="147"/>
      <c r="B164" s="147"/>
      <c r="C164" s="147"/>
      <c r="D164" s="147">
        <v>15</v>
      </c>
      <c r="E164" s="147">
        <v>26</v>
      </c>
      <c r="F164" s="147">
        <v>26</v>
      </c>
    </row>
    <row r="165" spans="1:6">
      <c r="A165" s="147"/>
      <c r="B165" s="147"/>
      <c r="C165" s="147"/>
      <c r="D165" s="147">
        <v>16</v>
      </c>
      <c r="E165" s="147">
        <v>26</v>
      </c>
      <c r="F165" s="147">
        <v>26</v>
      </c>
    </row>
    <row r="166" spans="1:6">
      <c r="A166" s="147"/>
      <c r="B166" s="147"/>
      <c r="C166" s="147"/>
      <c r="D166" s="147">
        <v>30</v>
      </c>
      <c r="E166" s="147">
        <v>26</v>
      </c>
      <c r="F166" s="147">
        <v>26</v>
      </c>
    </row>
    <row r="167" spans="1:6">
      <c r="A167" s="147"/>
      <c r="B167" s="147"/>
      <c r="C167" s="147"/>
      <c r="D167" s="147">
        <v>31</v>
      </c>
      <c r="E167" s="147">
        <v>27</v>
      </c>
      <c r="F167" s="147">
        <v>118</v>
      </c>
    </row>
    <row r="168" spans="1:6">
      <c r="A168" s="147"/>
      <c r="B168" s="147"/>
      <c r="C168" s="147"/>
      <c r="D168" s="147">
        <v>32</v>
      </c>
      <c r="E168" s="147">
        <v>118</v>
      </c>
      <c r="F168" s="147">
        <v>110</v>
      </c>
    </row>
    <row r="169" spans="1:6">
      <c r="A169" s="147"/>
      <c r="B169" s="147"/>
      <c r="C169" s="147"/>
      <c r="D169" s="147">
        <v>32</v>
      </c>
      <c r="E169" s="147">
        <v>129</v>
      </c>
      <c r="F169" s="147">
        <v>111</v>
      </c>
    </row>
    <row r="170" spans="1:6">
      <c r="A170" s="147"/>
      <c r="B170" s="147"/>
      <c r="C170" s="147"/>
      <c r="D170" s="147">
        <v>34</v>
      </c>
      <c r="E170" s="147">
        <v>112</v>
      </c>
      <c r="F170" s="147">
        <v>107</v>
      </c>
    </row>
    <row r="171" spans="1:6">
      <c r="A171" s="147"/>
      <c r="B171" s="147"/>
      <c r="C171" s="147"/>
      <c r="D171" s="147">
        <v>34</v>
      </c>
      <c r="E171" s="147">
        <v>124</v>
      </c>
      <c r="F171" s="147">
        <v>106</v>
      </c>
    </row>
    <row r="172" spans="1:6">
      <c r="A172" s="147"/>
      <c r="B172" s="147"/>
      <c r="C172" s="147"/>
      <c r="D172" s="147">
        <v>34</v>
      </c>
      <c r="E172" s="147">
        <v>136</v>
      </c>
      <c r="F172" s="147">
        <v>96</v>
      </c>
    </row>
    <row r="173" spans="1:6">
      <c r="A173" s="147"/>
      <c r="B173" s="147"/>
      <c r="C173" s="147"/>
      <c r="D173" s="147">
        <v>13</v>
      </c>
      <c r="E173" s="147">
        <v>136</v>
      </c>
      <c r="F173" s="147">
        <v>137</v>
      </c>
    </row>
    <row r="174" spans="1:6">
      <c r="A174" s="147"/>
      <c r="B174" s="147"/>
      <c r="C174" s="147"/>
      <c r="D174" s="147">
        <v>362</v>
      </c>
      <c r="E174" s="147">
        <v>282</v>
      </c>
      <c r="F174" s="147">
        <v>282</v>
      </c>
    </row>
    <row r="175" spans="1:6">
      <c r="A175" s="147"/>
      <c r="B175" s="147"/>
      <c r="C175" s="147"/>
      <c r="D175" s="147">
        <v>152</v>
      </c>
      <c r="E175" s="147">
        <v>293</v>
      </c>
      <c r="F175" s="147">
        <v>283</v>
      </c>
    </row>
    <row r="176" spans="1:6">
      <c r="A176" s="147"/>
      <c r="B176" s="147"/>
      <c r="C176" s="147"/>
      <c r="D176" s="147">
        <v>351</v>
      </c>
      <c r="E176" s="147">
        <v>239</v>
      </c>
      <c r="F176" s="147">
        <v>243</v>
      </c>
    </row>
    <row r="177" spans="1:6">
      <c r="A177" s="147"/>
      <c r="B177" s="147"/>
      <c r="C177" s="147"/>
      <c r="D177" s="147">
        <v>364</v>
      </c>
      <c r="E177" s="147">
        <v>223</v>
      </c>
      <c r="F177" s="147">
        <v>223</v>
      </c>
    </row>
    <row r="178" spans="1:6">
      <c r="A178" s="147"/>
      <c r="B178" s="147"/>
      <c r="C178" s="147"/>
      <c r="D178" s="147">
        <v>389</v>
      </c>
      <c r="E178" s="147">
        <v>223</v>
      </c>
      <c r="F178" s="147">
        <v>222</v>
      </c>
    </row>
    <row r="179" spans="1:6">
      <c r="A179" s="147"/>
      <c r="B179" s="147"/>
      <c r="C179" s="147"/>
      <c r="D179" s="147">
        <v>402</v>
      </c>
      <c r="E179" s="147">
        <v>223</v>
      </c>
      <c r="F179" s="147">
        <v>215</v>
      </c>
    </row>
    <row r="180" spans="1:6">
      <c r="A180" s="147"/>
      <c r="B180" s="147"/>
      <c r="C180" s="147"/>
      <c r="D180" s="147">
        <v>175</v>
      </c>
      <c r="E180" s="147">
        <v>215</v>
      </c>
      <c r="F180" s="147">
        <v>214</v>
      </c>
    </row>
    <row r="181" spans="1:6">
      <c r="A181" s="147"/>
      <c r="B181" s="147"/>
      <c r="C181" s="147"/>
      <c r="D181" s="147">
        <v>175</v>
      </c>
      <c r="E181" s="147">
        <v>211</v>
      </c>
      <c r="F181" s="147">
        <v>204</v>
      </c>
    </row>
    <row r="182" spans="1:6">
      <c r="A182" s="147"/>
      <c r="B182" s="147"/>
      <c r="C182" s="147"/>
      <c r="D182" s="147">
        <v>247</v>
      </c>
      <c r="E182" s="147">
        <v>211</v>
      </c>
      <c r="F182" s="147">
        <v>200</v>
      </c>
    </row>
    <row r="183" spans="1:6">
      <c r="A183" s="147"/>
      <c r="B183" s="147"/>
      <c r="C183" s="147"/>
      <c r="D183" s="147">
        <v>367</v>
      </c>
      <c r="E183" s="147">
        <v>211</v>
      </c>
      <c r="F183" s="147">
        <v>199</v>
      </c>
    </row>
    <row r="184" spans="1:6">
      <c r="A184" s="147"/>
      <c r="B184" s="147"/>
      <c r="C184" s="147"/>
      <c r="D184" s="147">
        <v>363</v>
      </c>
      <c r="E184" s="147">
        <v>211</v>
      </c>
      <c r="F184" s="147">
        <v>200</v>
      </c>
    </row>
    <row r="185" spans="1:6">
      <c r="A185" s="147"/>
      <c r="B185" s="147"/>
      <c r="C185" s="147"/>
      <c r="D185" s="147">
        <v>401</v>
      </c>
      <c r="E185" s="147">
        <v>211</v>
      </c>
      <c r="F185" s="147">
        <v>202</v>
      </c>
    </row>
    <row r="186" spans="1:6">
      <c r="A186" s="147"/>
      <c r="B186" s="147"/>
      <c r="C186" s="147"/>
      <c r="D186" s="147">
        <v>362</v>
      </c>
      <c r="E186" s="147">
        <v>216</v>
      </c>
      <c r="F186" s="147">
        <v>207</v>
      </c>
    </row>
    <row r="187" spans="1:6">
      <c r="A187" s="147"/>
      <c r="B187" s="147"/>
      <c r="C187" s="147"/>
      <c r="D187" s="147">
        <v>358</v>
      </c>
      <c r="E187" s="147">
        <v>217</v>
      </c>
      <c r="F187" s="147">
        <v>208</v>
      </c>
    </row>
    <row r="188" spans="1:6">
      <c r="A188" s="147"/>
      <c r="B188" s="147"/>
      <c r="C188" s="147"/>
      <c r="D188" s="147">
        <v>376</v>
      </c>
      <c r="E188" s="147">
        <v>222</v>
      </c>
      <c r="F188" s="147">
        <v>211</v>
      </c>
    </row>
    <row r="189" spans="1:6">
      <c r="A189" s="147"/>
      <c r="B189" s="147"/>
      <c r="C189" s="147"/>
      <c r="D189" s="147">
        <v>392</v>
      </c>
      <c r="E189" s="147">
        <v>221</v>
      </c>
      <c r="F189" s="147">
        <v>213</v>
      </c>
    </row>
    <row r="190" spans="1:6">
      <c r="A190" s="147"/>
      <c r="B190" s="147"/>
      <c r="C190" s="147"/>
      <c r="D190" s="147">
        <v>401</v>
      </c>
      <c r="E190" s="147">
        <v>227</v>
      </c>
      <c r="F190" s="147">
        <v>215</v>
      </c>
    </row>
    <row r="191" spans="1:6">
      <c r="A191" s="147"/>
      <c r="B191" s="147"/>
      <c r="C191" s="147"/>
      <c r="D191" s="147">
        <v>377</v>
      </c>
      <c r="E191" s="147">
        <v>231</v>
      </c>
      <c r="F191" s="147">
        <v>218</v>
      </c>
    </row>
    <row r="192" spans="1:6">
      <c r="A192" s="147"/>
      <c r="B192" s="147"/>
      <c r="C192" s="147"/>
      <c r="D192" s="147">
        <v>393</v>
      </c>
      <c r="E192" s="147">
        <v>236</v>
      </c>
      <c r="F192" s="147">
        <v>219</v>
      </c>
    </row>
    <row r="193" spans="1:6">
      <c r="A193" s="147"/>
      <c r="B193" s="147"/>
      <c r="C193" s="147"/>
      <c r="D193" s="147">
        <v>393</v>
      </c>
      <c r="E193" s="147">
        <v>236</v>
      </c>
      <c r="F193" s="147">
        <v>222</v>
      </c>
    </row>
    <row r="194" spans="1:6">
      <c r="A194" s="147"/>
      <c r="B194" s="147"/>
      <c r="C194" s="147"/>
      <c r="D194" s="147">
        <v>393</v>
      </c>
      <c r="E194" s="147">
        <v>236</v>
      </c>
      <c r="F194" s="147">
        <v>230</v>
      </c>
    </row>
    <row r="195" spans="1:6">
      <c r="A195" s="147"/>
      <c r="B195" s="147"/>
      <c r="C195" s="147"/>
      <c r="D195" s="147">
        <v>630</v>
      </c>
      <c r="E195" s="147">
        <v>236</v>
      </c>
      <c r="F195" s="147">
        <v>236</v>
      </c>
    </row>
    <row r="196" spans="1:6">
      <c r="A196" s="147"/>
      <c r="B196" s="147"/>
      <c r="C196" s="147"/>
      <c r="D196" s="147">
        <v>679</v>
      </c>
      <c r="E196" s="147">
        <v>234</v>
      </c>
      <c r="F196" s="147">
        <v>235</v>
      </c>
    </row>
    <row r="197" spans="1:6">
      <c r="A197" s="147"/>
      <c r="B197" s="147"/>
      <c r="C197" s="147"/>
      <c r="D197" s="147">
        <v>676</v>
      </c>
      <c r="E197" s="147">
        <v>238</v>
      </c>
      <c r="F197" s="147">
        <v>237</v>
      </c>
    </row>
    <row r="198" spans="1:6">
      <c r="A198" s="147"/>
      <c r="B198" s="147"/>
      <c r="C198" s="147"/>
      <c r="D198" s="147">
        <v>679</v>
      </c>
      <c r="E198" s="147">
        <v>239</v>
      </c>
      <c r="F198" s="147">
        <v>238</v>
      </c>
    </row>
    <row r="199" spans="1:6">
      <c r="A199" s="147"/>
      <c r="B199" s="147"/>
      <c r="C199" s="147"/>
      <c r="D199" s="147">
        <v>681</v>
      </c>
      <c r="E199" s="147">
        <v>236</v>
      </c>
      <c r="F199" s="147">
        <v>238</v>
      </c>
    </row>
    <row r="200" spans="1:6">
      <c r="A200" s="147"/>
      <c r="B200" s="147"/>
      <c r="C200" s="147"/>
      <c r="D200" s="147">
        <v>676</v>
      </c>
      <c r="E200" s="147">
        <v>236</v>
      </c>
      <c r="F200" s="147">
        <v>237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8D30-C97A-D84F-B8EA-FBD4455D6754}">
  <dimension ref="A1:CD6094"/>
  <sheetViews>
    <sheetView topLeftCell="AR1" zoomScale="69" zoomScaleNormal="75" workbookViewId="0">
      <selection activeCell="AR14" sqref="AR14"/>
    </sheetView>
  </sheetViews>
  <sheetFormatPr baseColWidth="10" defaultRowHeight="16"/>
  <cols>
    <col min="1" max="1" width="95.1640625" customWidth="1"/>
    <col min="2" max="2" width="17.83203125" customWidth="1"/>
    <col min="3" max="3" width="18.5" customWidth="1"/>
    <col min="12" max="12" width="21.5" customWidth="1"/>
    <col min="13" max="13" width="25.33203125" customWidth="1"/>
    <col min="15" max="15" width="26.5" customWidth="1"/>
    <col min="16" max="16" width="9" customWidth="1"/>
    <col min="23" max="23" width="15.6640625" customWidth="1"/>
    <col min="24" max="24" width="20.33203125" customWidth="1"/>
    <col min="25" max="25" width="14.5" customWidth="1"/>
    <col min="26" max="26" width="16.33203125" customWidth="1"/>
    <col min="27" max="27" width="14" customWidth="1"/>
    <col min="28" max="28" width="14.5" customWidth="1"/>
    <col min="29" max="29" width="16.33203125" customWidth="1"/>
    <col min="30" max="30" width="18.33203125" customWidth="1"/>
    <col min="31" max="31" width="19.6640625" customWidth="1"/>
    <col min="32" max="32" width="20" customWidth="1"/>
    <col min="33" max="33" width="26.33203125" customWidth="1"/>
    <col min="34" max="34" width="17.6640625" customWidth="1"/>
    <col min="35" max="35" width="21" customWidth="1"/>
    <col min="36" max="36" width="22.1640625" customWidth="1"/>
    <col min="37" max="37" width="23.1640625" customWidth="1"/>
    <col min="38" max="38" width="20.5" customWidth="1"/>
    <col min="39" max="39" width="24.5" customWidth="1"/>
    <col min="40" max="40" width="18.33203125" customWidth="1"/>
    <col min="41" max="41" width="25.5" customWidth="1"/>
    <col min="42" max="42" width="23.83203125" customWidth="1"/>
    <col min="43" max="43" width="21.33203125" customWidth="1"/>
    <col min="44" max="44" width="17.6640625" customWidth="1"/>
    <col min="45" max="45" width="20.33203125" customWidth="1"/>
    <col min="46" max="46" width="19" customWidth="1"/>
    <col min="47" max="47" width="24.6640625" customWidth="1"/>
    <col min="48" max="48" width="23.83203125" customWidth="1"/>
    <col min="81" max="81" width="26" customWidth="1"/>
    <col min="82" max="82" width="45.5" customWidth="1"/>
    <col min="83" max="83" width="12.6640625" bestFit="1" customWidth="1"/>
  </cols>
  <sheetData>
    <row r="1" spans="1:75">
      <c r="A1" t="s">
        <v>692</v>
      </c>
      <c r="W1" t="s">
        <v>705</v>
      </c>
      <c r="X1" s="51"/>
      <c r="Y1" t="s">
        <v>700</v>
      </c>
      <c r="AB1" s="51"/>
      <c r="AC1" t="s">
        <v>763</v>
      </c>
    </row>
    <row r="2" spans="1:75">
      <c r="A2" t="s">
        <v>693</v>
      </c>
      <c r="W2" t="s">
        <v>701</v>
      </c>
      <c r="X2" s="51"/>
      <c r="Y2" t="s">
        <v>707</v>
      </c>
      <c r="AA2" t="s">
        <v>763</v>
      </c>
      <c r="AB2" s="51"/>
      <c r="AC2" t="s">
        <v>763</v>
      </c>
      <c r="AK2" t="s">
        <v>735</v>
      </c>
      <c r="AL2" s="111"/>
      <c r="AP2" s="111"/>
    </row>
    <row r="3" spans="1:75">
      <c r="A3" t="s">
        <v>695</v>
      </c>
      <c r="W3" t="s">
        <v>695</v>
      </c>
      <c r="X3" s="51"/>
      <c r="Y3" t="s">
        <v>695</v>
      </c>
      <c r="AA3" t="s">
        <v>701</v>
      </c>
      <c r="AB3" s="51"/>
      <c r="AC3" t="s">
        <v>768</v>
      </c>
      <c r="AL3" s="111" t="s">
        <v>734</v>
      </c>
      <c r="AO3" t="s">
        <v>738</v>
      </c>
      <c r="AP3" s="111" t="s">
        <v>738</v>
      </c>
      <c r="AQ3" t="s">
        <v>750</v>
      </c>
      <c r="AR3" t="s">
        <v>750</v>
      </c>
      <c r="BE3" t="s">
        <v>856</v>
      </c>
      <c r="BU3">
        <f>4208680-2561731</f>
        <v>1646949</v>
      </c>
    </row>
    <row r="4" spans="1:75">
      <c r="A4" t="s">
        <v>696</v>
      </c>
      <c r="Q4" t="s">
        <v>694</v>
      </c>
      <c r="X4" s="51"/>
      <c r="AA4" t="s">
        <v>695</v>
      </c>
      <c r="AB4" s="51"/>
      <c r="AC4" t="s">
        <v>695</v>
      </c>
      <c r="AL4" s="111" t="s">
        <v>740</v>
      </c>
      <c r="AM4" t="s">
        <v>732</v>
      </c>
      <c r="AN4" t="s">
        <v>737</v>
      </c>
      <c r="AO4" t="s">
        <v>741</v>
      </c>
      <c r="AP4" s="111" t="s">
        <v>742</v>
      </c>
      <c r="AQ4" t="s">
        <v>751</v>
      </c>
      <c r="AR4" t="s">
        <v>752</v>
      </c>
      <c r="BE4" t="s">
        <v>694</v>
      </c>
      <c r="BF4" t="s">
        <v>855</v>
      </c>
      <c r="BG4" t="s">
        <v>854</v>
      </c>
    </row>
    <row r="5" spans="1:75" ht="17">
      <c r="A5" t="s">
        <v>584</v>
      </c>
      <c r="B5" t="s">
        <v>494</v>
      </c>
      <c r="C5" t="s">
        <v>404</v>
      </c>
      <c r="D5" t="s">
        <v>539</v>
      </c>
      <c r="L5" s="107">
        <v>3.2243121633705298</v>
      </c>
      <c r="M5">
        <v>1.26275667024912E-3</v>
      </c>
      <c r="N5">
        <v>1979</v>
      </c>
      <c r="O5" s="135" t="str">
        <f>IF(AND(L5&lt;0,M5&lt;0.05), "Log Normal","Power Law")</f>
        <v>Power Law</v>
      </c>
      <c r="Q5" s="105">
        <v>7.04101914180987</v>
      </c>
      <c r="X5" s="51"/>
      <c r="AA5" t="s">
        <v>766</v>
      </c>
      <c r="AB5" s="51"/>
      <c r="AC5" t="s">
        <v>764</v>
      </c>
      <c r="AK5" t="s">
        <v>740</v>
      </c>
      <c r="AL5" s="111" t="s">
        <v>711</v>
      </c>
      <c r="AM5" t="s">
        <v>739</v>
      </c>
      <c r="AO5" t="s">
        <v>674</v>
      </c>
      <c r="AP5" s="111" t="s">
        <v>711</v>
      </c>
      <c r="AQ5" t="s">
        <v>674</v>
      </c>
      <c r="AR5" t="s">
        <v>711</v>
      </c>
      <c r="BE5" s="105">
        <v>3.3352704869731302</v>
      </c>
      <c r="BF5" s="89">
        <f>-((BE5-1)*(BE5-2))^-1</f>
        <v>-0.32069601190594343</v>
      </c>
      <c r="BG5" s="89">
        <f>1-2^BF5</f>
        <v>0.19931649630456205</v>
      </c>
    </row>
    <row r="6" spans="1:75" ht="21">
      <c r="A6" t="s">
        <v>585</v>
      </c>
      <c r="B6" t="s">
        <v>495</v>
      </c>
      <c r="C6" t="s">
        <v>405</v>
      </c>
      <c r="D6" t="s">
        <v>540</v>
      </c>
      <c r="L6" s="107">
        <v>4.3335950946092998</v>
      </c>
      <c r="M6" s="106">
        <v>1.4669387179528399E-5</v>
      </c>
      <c r="N6">
        <f>N5+1</f>
        <v>1980</v>
      </c>
      <c r="O6" s="135" t="str">
        <f t="shared" ref="O6:O49" si="0">IF(AND(L6&lt;0,M6&lt;0.05), "Log Normal","Power Law")</f>
        <v>Power Law</v>
      </c>
      <c r="Q6" s="105">
        <v>6.4709703808953503</v>
      </c>
      <c r="V6" t="s">
        <v>1</v>
      </c>
      <c r="W6" t="s">
        <v>830</v>
      </c>
      <c r="X6" s="51" t="s">
        <v>831</v>
      </c>
      <c r="Y6" t="s">
        <v>823</v>
      </c>
      <c r="Z6" t="s">
        <v>824</v>
      </c>
      <c r="AA6" s="116" t="s">
        <v>825</v>
      </c>
      <c r="AB6" s="137" t="s">
        <v>826</v>
      </c>
      <c r="AC6" t="s">
        <v>827</v>
      </c>
      <c r="AD6" t="s">
        <v>828</v>
      </c>
      <c r="AE6" t="s">
        <v>990</v>
      </c>
      <c r="AF6" t="s">
        <v>989</v>
      </c>
      <c r="AG6" t="s">
        <v>988</v>
      </c>
      <c r="AH6" t="s">
        <v>987</v>
      </c>
      <c r="AI6" t="s">
        <v>986</v>
      </c>
      <c r="AJ6" s="139" t="s">
        <v>985</v>
      </c>
      <c r="AK6" s="116" t="s">
        <v>879</v>
      </c>
      <c r="AL6" s="120" t="s">
        <v>771</v>
      </c>
      <c r="AM6" s="116" t="s">
        <v>880</v>
      </c>
      <c r="AN6" s="116" t="s">
        <v>772</v>
      </c>
      <c r="AO6" s="116" t="s">
        <v>881</v>
      </c>
      <c r="AP6" s="120" t="s">
        <v>773</v>
      </c>
      <c r="AQ6" s="116" t="s">
        <v>882</v>
      </c>
      <c r="AR6" s="116" t="s">
        <v>770</v>
      </c>
      <c r="AS6" t="s">
        <v>974</v>
      </c>
      <c r="AT6" t="s">
        <v>975</v>
      </c>
      <c r="AU6" t="s">
        <v>976</v>
      </c>
      <c r="AV6" t="s">
        <v>977</v>
      </c>
      <c r="BE6" s="105">
        <v>2.9001190852243899</v>
      </c>
      <c r="BF6" s="89">
        <f t="shared" ref="BF6:BF36" si="1">-((BE6-1)*(BE6-2))^-1</f>
        <v>-0.58468130782175232</v>
      </c>
      <c r="BG6" s="89">
        <f t="shared" ref="BG6:BG36" si="2">1-2^BF6</f>
        <v>0.33320338195918242</v>
      </c>
      <c r="BV6">
        <f>BU3-BU7</f>
        <v>227234</v>
      </c>
    </row>
    <row r="7" spans="1:75" ht="21">
      <c r="A7" t="s">
        <v>586</v>
      </c>
      <c r="B7" t="s">
        <v>496</v>
      </c>
      <c r="C7" t="s">
        <v>406</v>
      </c>
      <c r="D7" t="s">
        <v>541</v>
      </c>
      <c r="L7" s="107">
        <v>2.2460360473546701</v>
      </c>
      <c r="M7" s="106">
        <v>2.4701699069813399E-2</v>
      </c>
      <c r="N7">
        <f t="shared" ref="N7:N49" si="3">N6+1</f>
        <v>1981</v>
      </c>
      <c r="O7" s="135" t="str">
        <f t="shared" si="0"/>
        <v>Power Law</v>
      </c>
      <c r="Q7" s="105">
        <v>5.15293144853334</v>
      </c>
      <c r="V7">
        <v>1979</v>
      </c>
      <c r="W7" s="105">
        <v>7.04101914180987</v>
      </c>
      <c r="X7" s="122">
        <v>4.4763138045984601</v>
      </c>
      <c r="Y7" s="105">
        <v>7.04101914180987</v>
      </c>
      <c r="Z7" s="105">
        <v>1.6315908927226099</v>
      </c>
      <c r="AA7" s="105">
        <v>7.04101914180987</v>
      </c>
      <c r="AB7" s="123">
        <v>4.5083897628745797</v>
      </c>
      <c r="AC7" s="105">
        <v>7.04101914180987</v>
      </c>
      <c r="AD7" s="105">
        <v>1.66366685099872</v>
      </c>
      <c r="AE7" s="105">
        <v>7.04101914180987</v>
      </c>
      <c r="AF7" s="107">
        <v>4.3353541512217797</v>
      </c>
      <c r="AG7" s="105">
        <v>7.04101914180987</v>
      </c>
      <c r="AH7" s="105">
        <v>4.3679756189923902</v>
      </c>
      <c r="AI7" s="107">
        <v>7.04101914180987</v>
      </c>
      <c r="AJ7" s="140">
        <v>4.3674301094979002</v>
      </c>
      <c r="AK7" s="117">
        <v>5.9955935648611201</v>
      </c>
      <c r="AL7" s="121">
        <v>5.2410570132490601</v>
      </c>
      <c r="AM7" s="116">
        <v>5.9955935648611201</v>
      </c>
      <c r="AN7" s="116">
        <v>1.77053256283773</v>
      </c>
      <c r="AO7">
        <v>5.9955935648611201</v>
      </c>
      <c r="AP7" s="111">
        <v>5.2801892594874902</v>
      </c>
      <c r="AQ7" s="105">
        <v>5.9955935648611201</v>
      </c>
      <c r="AR7" s="116">
        <v>1.80966480907617</v>
      </c>
      <c r="AS7">
        <v>159.228411036213</v>
      </c>
      <c r="AT7">
        <v>194.03657553374899</v>
      </c>
      <c r="AU7">
        <v>159.228411036213</v>
      </c>
      <c r="AV7" s="28">
        <v>194.03657553374899</v>
      </c>
      <c r="BE7" s="105">
        <v>2.9217679020065899</v>
      </c>
      <c r="BF7" s="89">
        <f t="shared" si="1"/>
        <v>-0.56451759631212028</v>
      </c>
      <c r="BG7" s="89">
        <f t="shared" si="2"/>
        <v>0.32381852191370275</v>
      </c>
      <c r="BU7" s="111">
        <f>4208680-2788965</f>
        <v>1419715</v>
      </c>
      <c r="BV7" t="s">
        <v>849</v>
      </c>
    </row>
    <row r="8" spans="1:75" ht="21">
      <c r="A8" t="s">
        <v>587</v>
      </c>
      <c r="B8" t="s">
        <v>497</v>
      </c>
      <c r="C8" t="s">
        <v>407</v>
      </c>
      <c r="D8" t="s">
        <v>542</v>
      </c>
      <c r="L8" s="107">
        <v>4.7965397178114602</v>
      </c>
      <c r="M8" s="106">
        <v>1.6142996076122601E-6</v>
      </c>
      <c r="N8">
        <f t="shared" si="3"/>
        <v>1982</v>
      </c>
      <c r="O8" s="135" t="str">
        <f t="shared" si="0"/>
        <v>Power Law</v>
      </c>
      <c r="Q8" s="105">
        <v>4.8598838804756399</v>
      </c>
      <c r="V8">
        <f>V7+1</f>
        <v>1980</v>
      </c>
      <c r="W8" s="105">
        <v>6.4709703808953503</v>
      </c>
      <c r="X8" s="122">
        <v>4.4696035524932602</v>
      </c>
      <c r="Y8" s="105">
        <v>6.4709703808953503</v>
      </c>
      <c r="Z8" s="105">
        <v>1.6064101011299601</v>
      </c>
      <c r="AA8" s="105">
        <v>6.4709703808953503</v>
      </c>
      <c r="AB8" s="123">
        <v>4.51575460683671</v>
      </c>
      <c r="AC8" s="105">
        <v>6.4709703808953503</v>
      </c>
      <c r="AD8" s="105">
        <v>1.6525611554734101</v>
      </c>
      <c r="AE8" s="107">
        <v>6.4709703808953503</v>
      </c>
      <c r="AF8" s="107">
        <v>4.2471548291255097</v>
      </c>
      <c r="AG8" s="105">
        <v>6.4709703808953503</v>
      </c>
      <c r="AH8" s="105">
        <v>4.29465289130943</v>
      </c>
      <c r="AI8" s="107">
        <v>6.4709703808953503</v>
      </c>
      <c r="AJ8" s="140">
        <v>4.2933058834689604</v>
      </c>
      <c r="AK8" s="117">
        <v>7.6684893133805998</v>
      </c>
      <c r="AL8" s="121">
        <v>5.1871481834223898</v>
      </c>
      <c r="AM8" s="116">
        <v>7.6684893133805998</v>
      </c>
      <c r="AN8" s="116">
        <v>1.7318210610923199</v>
      </c>
      <c r="AO8">
        <v>7.6684893133805998</v>
      </c>
      <c r="AP8" s="111">
        <v>5.2428436830475098</v>
      </c>
      <c r="AQ8" s="105">
        <v>7.6684893133805998</v>
      </c>
      <c r="AR8" s="116">
        <v>1.7875165607174399</v>
      </c>
      <c r="AS8">
        <v>49.7783610646594</v>
      </c>
      <c r="AT8">
        <v>59.8661565600028</v>
      </c>
      <c r="AU8">
        <v>49.7783610646594</v>
      </c>
      <c r="AV8" s="28">
        <v>59.8661565600028</v>
      </c>
      <c r="BE8" s="105">
        <v>2.9114515049843099</v>
      </c>
      <c r="BF8" s="89">
        <f t="shared" si="1"/>
        <v>-0.57398844479208999</v>
      </c>
      <c r="BG8" s="89">
        <f t="shared" si="2"/>
        <v>0.32824290674947587</v>
      </c>
    </row>
    <row r="9" spans="1:75" ht="21">
      <c r="A9" t="s">
        <v>588</v>
      </c>
      <c r="B9" t="s">
        <v>498</v>
      </c>
      <c r="C9" t="s">
        <v>408</v>
      </c>
      <c r="D9" t="s">
        <v>543</v>
      </c>
      <c r="L9" s="107">
        <v>5.4054305538036296</v>
      </c>
      <c r="M9" s="106">
        <v>6.4652897622441804E-8</v>
      </c>
      <c r="N9">
        <f t="shared" si="3"/>
        <v>1983</v>
      </c>
      <c r="O9" s="135" t="str">
        <f t="shared" si="0"/>
        <v>Power Law</v>
      </c>
      <c r="Q9" s="105">
        <v>4.3338726096801796</v>
      </c>
      <c r="V9">
        <f t="shared" ref="V9:V51" si="4">V8+1</f>
        <v>1981</v>
      </c>
      <c r="W9" s="105">
        <v>5.15293144853334</v>
      </c>
      <c r="X9" s="122">
        <v>4.3761551730235899</v>
      </c>
      <c r="Y9" s="105">
        <v>5.15293144853334</v>
      </c>
      <c r="Z9" s="105">
        <v>1.5995604121247</v>
      </c>
      <c r="AA9" s="105">
        <v>5.15293144853334</v>
      </c>
      <c r="AB9" s="123">
        <v>4.4320578135740298</v>
      </c>
      <c r="AC9" s="105">
        <v>5.15293144853334</v>
      </c>
      <c r="AD9" s="105">
        <v>1.6554630526751299</v>
      </c>
      <c r="AE9" s="107">
        <v>5.15293144853334</v>
      </c>
      <c r="AF9" s="107">
        <v>4.08350821737102</v>
      </c>
      <c r="AG9" s="105">
        <v>5.15293144853334</v>
      </c>
      <c r="AH9" s="105">
        <v>4.1419059648244403</v>
      </c>
      <c r="AI9" s="107">
        <v>5.15293144853334</v>
      </c>
      <c r="AJ9" s="140">
        <v>4.1394108579214501</v>
      </c>
      <c r="AK9" s="117">
        <v>10.5338791700743</v>
      </c>
      <c r="AL9" s="121">
        <v>5.1583509060576098</v>
      </c>
      <c r="AM9" s="116">
        <v>10.5338791700743</v>
      </c>
      <c r="AN9" s="116">
        <v>1.73846800731087</v>
      </c>
      <c r="AO9">
        <v>10.5338791700743</v>
      </c>
      <c r="AP9" s="111">
        <v>5.2272052045333899</v>
      </c>
      <c r="AQ9" s="105">
        <v>10.5338791700743</v>
      </c>
      <c r="AR9" s="116">
        <v>1.8073223057866501</v>
      </c>
      <c r="AS9">
        <v>25.813164624449399</v>
      </c>
      <c r="AT9">
        <v>31.561938154586901</v>
      </c>
      <c r="AU9">
        <v>25.813164624449399</v>
      </c>
      <c r="AV9" s="28">
        <v>31.561938154586901</v>
      </c>
      <c r="BE9" s="105">
        <v>2.9103657929904201</v>
      </c>
      <c r="BF9" s="89">
        <f t="shared" si="1"/>
        <v>-0.57499959159414282</v>
      </c>
      <c r="BG9" s="89">
        <f t="shared" si="2"/>
        <v>0.32871355857852558</v>
      </c>
      <c r="BU9">
        <v>1485337</v>
      </c>
      <c r="BV9">
        <f>BU7-BU9</f>
        <v>-65622</v>
      </c>
    </row>
    <row r="10" spans="1:75" ht="21">
      <c r="A10" t="s">
        <v>589</v>
      </c>
      <c r="B10" t="s">
        <v>499</v>
      </c>
      <c r="C10" t="s">
        <v>409</v>
      </c>
      <c r="D10" t="s">
        <v>544</v>
      </c>
      <c r="L10" s="107">
        <v>5.1013472664944501</v>
      </c>
      <c r="M10" s="106">
        <v>3.3724411682849602E-7</v>
      </c>
      <c r="N10">
        <f t="shared" si="3"/>
        <v>1984</v>
      </c>
      <c r="O10" s="135" t="str">
        <f t="shared" si="0"/>
        <v>Power Law</v>
      </c>
      <c r="Q10" s="105">
        <v>4.00680666067126</v>
      </c>
      <c r="V10">
        <f t="shared" si="4"/>
        <v>1982</v>
      </c>
      <c r="W10" s="105">
        <v>4.8598838804756399</v>
      </c>
      <c r="X10" s="122">
        <v>4.2591023252602502</v>
      </c>
      <c r="Y10" s="105">
        <v>4.8598838804756399</v>
      </c>
      <c r="Z10" s="105">
        <v>1.5919618439718699</v>
      </c>
      <c r="AA10" s="105">
        <v>4.8598838804756399</v>
      </c>
      <c r="AB10" s="123">
        <v>4.3175441742438601</v>
      </c>
      <c r="AC10" s="105">
        <v>4.8598838804756399</v>
      </c>
      <c r="AD10" s="105">
        <v>1.65040369295547</v>
      </c>
      <c r="AE10" s="107">
        <v>4.8598838804756399</v>
      </c>
      <c r="AF10" s="107">
        <v>3.9176028132797098</v>
      </c>
      <c r="AG10" s="105">
        <v>4.8598838804756399</v>
      </c>
      <c r="AH10" s="105">
        <v>3.9792611178339099</v>
      </c>
      <c r="AI10" s="107">
        <v>4.8598838804756399</v>
      </c>
      <c r="AJ10" s="140">
        <v>3.9760446622633201</v>
      </c>
      <c r="AK10" s="117">
        <v>7.1886780936499797</v>
      </c>
      <c r="AL10" s="121">
        <v>5.0893092288527697</v>
      </c>
      <c r="AM10" s="116">
        <v>7.1886780936499797</v>
      </c>
      <c r="AN10" s="116">
        <v>1.74275514853298</v>
      </c>
      <c r="AO10">
        <v>7.1886780936499797</v>
      </c>
      <c r="AP10" s="111">
        <v>5.1626382527829398</v>
      </c>
      <c r="AQ10" s="105">
        <v>7.1886780936499797</v>
      </c>
      <c r="AR10" s="116">
        <v>1.81608417246315</v>
      </c>
      <c r="AS10">
        <v>17.505012013689601</v>
      </c>
      <c r="AT10">
        <v>21.7094135789422</v>
      </c>
      <c r="AU10">
        <v>4.8598838804756399</v>
      </c>
      <c r="AV10" s="28">
        <v>21.7094135789422</v>
      </c>
      <c r="BE10" s="105">
        <v>2.7801018793423502</v>
      </c>
      <c r="BF10" s="89">
        <f t="shared" si="1"/>
        <v>-0.72011824955415316</v>
      </c>
      <c r="BG10" s="89">
        <f t="shared" si="2"/>
        <v>0.39295231610748493</v>
      </c>
    </row>
    <row r="11" spans="1:75" ht="21">
      <c r="A11" t="s">
        <v>590</v>
      </c>
      <c r="B11" t="s">
        <v>500</v>
      </c>
      <c r="C11" t="s">
        <v>410</v>
      </c>
      <c r="D11" t="s">
        <v>545</v>
      </c>
      <c r="L11" s="107">
        <v>2.84504335826683</v>
      </c>
      <c r="M11">
        <v>4.4405378150159198E-3</v>
      </c>
      <c r="N11">
        <f t="shared" si="3"/>
        <v>1985</v>
      </c>
      <c r="O11" s="135" t="str">
        <f t="shared" si="0"/>
        <v>Power Law</v>
      </c>
      <c r="Q11" s="105">
        <v>3.71471458400605</v>
      </c>
      <c r="V11">
        <f t="shared" si="4"/>
        <v>1983</v>
      </c>
      <c r="W11" s="105">
        <v>4.3338726096801796</v>
      </c>
      <c r="X11" s="122">
        <v>4.1177394404441099</v>
      </c>
      <c r="Y11" s="105">
        <v>4.3338726096801796</v>
      </c>
      <c r="Z11" s="105">
        <v>1.58489775430138</v>
      </c>
      <c r="AA11" s="105">
        <v>4.3338726096801796</v>
      </c>
      <c r="AB11" s="123">
        <v>4.1764380960880798</v>
      </c>
      <c r="AC11" s="105">
        <v>4.3338726096801796</v>
      </c>
      <c r="AD11" s="105">
        <v>1.64359640994534</v>
      </c>
      <c r="AE11" s="107">
        <v>4.3338726096801796</v>
      </c>
      <c r="AF11" s="107">
        <v>3.7414898108419301</v>
      </c>
      <c r="AG11" s="105">
        <v>4.3338726096801796</v>
      </c>
      <c r="AH11" s="105">
        <v>3.80449206200249</v>
      </c>
      <c r="AI11" s="107">
        <v>4.3338726096801796</v>
      </c>
      <c r="AJ11" s="140">
        <v>3.8001884664858898</v>
      </c>
      <c r="AK11" s="117">
        <v>9.0531675128026006</v>
      </c>
      <c r="AL11" s="121">
        <v>5.0139969453026501</v>
      </c>
      <c r="AM11" s="116">
        <v>9.0531675128026006</v>
      </c>
      <c r="AN11" s="116">
        <v>1.7530384895620701</v>
      </c>
      <c r="AO11">
        <v>9.0531675128026006</v>
      </c>
      <c r="AP11" s="111">
        <v>5.0895697213312596</v>
      </c>
      <c r="AQ11" s="105">
        <v>9.0531675128026006</v>
      </c>
      <c r="AR11" s="116">
        <v>1.8286112655906801</v>
      </c>
      <c r="AS11">
        <v>13.1514837636274</v>
      </c>
      <c r="AT11">
        <v>16.644674495681201</v>
      </c>
      <c r="AU11">
        <v>4.3338726096801796</v>
      </c>
      <c r="AV11" s="28">
        <v>16.644674495681201</v>
      </c>
      <c r="BE11" s="105">
        <v>2.7820980712108199</v>
      </c>
      <c r="BF11" s="89">
        <f t="shared" si="1"/>
        <v>-0.71747568075621393</v>
      </c>
      <c r="BG11" s="89">
        <f t="shared" si="2"/>
        <v>0.3918393745042591</v>
      </c>
    </row>
    <row r="12" spans="1:75" ht="21">
      <c r="A12" t="s">
        <v>591</v>
      </c>
      <c r="B12" t="s">
        <v>501</v>
      </c>
      <c r="C12" t="s">
        <v>411</v>
      </c>
      <c r="D12" t="s">
        <v>546</v>
      </c>
      <c r="L12" s="107">
        <v>2.8527121508756701</v>
      </c>
      <c r="M12" s="106">
        <v>4.3347867045071004E-3</v>
      </c>
      <c r="N12">
        <f t="shared" si="3"/>
        <v>1986</v>
      </c>
      <c r="O12" s="135" t="str">
        <f t="shared" si="0"/>
        <v>Power Law</v>
      </c>
      <c r="Q12" s="105">
        <v>3.5233210803294099</v>
      </c>
      <c r="V12">
        <f t="shared" si="4"/>
        <v>1984</v>
      </c>
      <c r="W12" s="105">
        <v>4.00680666067126</v>
      </c>
      <c r="X12" s="122">
        <v>3.99720675404838</v>
      </c>
      <c r="Y12" s="105">
        <v>4.00680666067126</v>
      </c>
      <c r="Z12" s="105">
        <v>1.5764216498396499</v>
      </c>
      <c r="AA12" s="105">
        <v>4.00680666067126</v>
      </c>
      <c r="AB12" s="123">
        <v>4.0570050803199704</v>
      </c>
      <c r="AC12" s="105">
        <v>4.00680666067126</v>
      </c>
      <c r="AD12" s="105">
        <v>1.6362199761112399</v>
      </c>
      <c r="AE12" s="107">
        <v>4.00680666067126</v>
      </c>
      <c r="AF12" s="107">
        <v>3.5905692865863998</v>
      </c>
      <c r="AG12" s="105">
        <v>4.00680666067126</v>
      </c>
      <c r="AH12" s="105">
        <v>3.6558784582830599</v>
      </c>
      <c r="AI12" s="107">
        <v>4.00680666067126</v>
      </c>
      <c r="AJ12" s="140">
        <v>3.650367612858</v>
      </c>
      <c r="AK12" s="117">
        <v>7.6763117438724402</v>
      </c>
      <c r="AL12" s="121">
        <v>4.9544742424075698</v>
      </c>
      <c r="AM12" s="116">
        <v>7.6763117438724402</v>
      </c>
      <c r="AN12" s="116">
        <v>1.7605229649166101</v>
      </c>
      <c r="AO12">
        <v>7.6763117438724402</v>
      </c>
      <c r="AP12" s="111">
        <v>5.0333713490755398</v>
      </c>
      <c r="AQ12" s="105">
        <v>7.6763117438724402</v>
      </c>
      <c r="AR12" s="116">
        <v>1.8394200715845801</v>
      </c>
      <c r="AS12">
        <v>10.564389317737801</v>
      </c>
      <c r="AT12">
        <v>13.619126508461701</v>
      </c>
      <c r="AU12">
        <v>4.00680666067126</v>
      </c>
      <c r="AV12" s="28">
        <v>7.6763117438724402</v>
      </c>
      <c r="BE12" s="105">
        <v>2.8746971381453399</v>
      </c>
      <c r="BF12" s="89">
        <f t="shared" si="1"/>
        <v>-0.60983335986862308</v>
      </c>
      <c r="BG12" s="89">
        <f t="shared" si="2"/>
        <v>0.34472761445977473</v>
      </c>
      <c r="BL12">
        <v>7</v>
      </c>
      <c r="BM12">
        <v>7</v>
      </c>
      <c r="BN12">
        <v>7</v>
      </c>
      <c r="BO12">
        <f>BM12-BN12</f>
        <v>0</v>
      </c>
      <c r="BP12">
        <v>7</v>
      </c>
    </row>
    <row r="13" spans="1:75" ht="21">
      <c r="A13" t="s">
        <v>592</v>
      </c>
      <c r="B13" t="s">
        <v>502</v>
      </c>
      <c r="C13" t="s">
        <v>412</v>
      </c>
      <c r="D13" t="s">
        <v>547</v>
      </c>
      <c r="L13" s="107">
        <v>3.58907514443443</v>
      </c>
      <c r="M13" s="106">
        <v>3.31853182962855E-4</v>
      </c>
      <c r="N13">
        <f t="shared" si="3"/>
        <v>1987</v>
      </c>
      <c r="O13" s="135" t="str">
        <f t="shared" si="0"/>
        <v>Power Law</v>
      </c>
      <c r="Q13" s="105">
        <v>3.3585274441920601</v>
      </c>
      <c r="V13">
        <f t="shared" si="4"/>
        <v>1985</v>
      </c>
      <c r="W13" s="105">
        <v>3.71471458400605</v>
      </c>
      <c r="X13" s="122">
        <v>3.8789124385260201</v>
      </c>
      <c r="Y13" s="105">
        <v>3.71471458400605</v>
      </c>
      <c r="Z13" s="105">
        <v>1.56806166612271</v>
      </c>
      <c r="AA13" s="105">
        <v>3.71471458400605</v>
      </c>
      <c r="AB13" s="123">
        <v>3.9393913228402901</v>
      </c>
      <c r="AC13" s="105">
        <v>3.71471458400605</v>
      </c>
      <c r="AD13" s="105">
        <v>1.6285405504369801</v>
      </c>
      <c r="AE13" s="107">
        <v>3.71471458400605</v>
      </c>
      <c r="AF13" s="107">
        <v>3.4475937194268398</v>
      </c>
      <c r="AG13" s="105">
        <v>3.71471458400605</v>
      </c>
      <c r="AH13" s="105">
        <v>3.5146437577546799</v>
      </c>
      <c r="AI13" s="107">
        <v>3.71471458400605</v>
      </c>
      <c r="AJ13" s="140">
        <v>3.5080726037411001</v>
      </c>
      <c r="AK13" s="117">
        <v>7.0904287385616502</v>
      </c>
      <c r="AL13" s="121">
        <v>4.8955178420804799</v>
      </c>
      <c r="AM13" s="116">
        <v>7.0904287385616502</v>
      </c>
      <c r="AN13" s="116">
        <v>1.7686563600093299</v>
      </c>
      <c r="AO13">
        <v>7.0904287385616502</v>
      </c>
      <c r="AP13" s="111">
        <v>4.9773531107613103</v>
      </c>
      <c r="AQ13" s="105">
        <v>7.0904287385616502</v>
      </c>
      <c r="AR13" s="116">
        <v>1.85049162869015</v>
      </c>
      <c r="AS13">
        <v>8.8242689130136895</v>
      </c>
      <c r="AT13">
        <v>11.5871851967424</v>
      </c>
      <c r="AU13">
        <v>3.71471458400605</v>
      </c>
      <c r="AV13" s="28">
        <v>7.0904287385616502</v>
      </c>
      <c r="BE13" s="105">
        <v>2.8858437644249499</v>
      </c>
      <c r="BF13" s="89">
        <f t="shared" si="1"/>
        <v>-0.59860061325306568</v>
      </c>
      <c r="BG13" s="89">
        <f t="shared" si="2"/>
        <v>0.33960578535711827</v>
      </c>
      <c r="BL13">
        <v>3</v>
      </c>
      <c r="BM13">
        <v>3</v>
      </c>
      <c r="BN13">
        <v>3</v>
      </c>
      <c r="BO13">
        <f t="shared" ref="BO13:BO76" si="5">BM13-BN13</f>
        <v>0</v>
      </c>
      <c r="BP13">
        <v>3</v>
      </c>
      <c r="BU13">
        <v>4208680</v>
      </c>
      <c r="BV13">
        <v>10185485</v>
      </c>
      <c r="BW13">
        <f>BV13-BU13</f>
        <v>5976805</v>
      </c>
    </row>
    <row r="14" spans="1:75" ht="21">
      <c r="A14" t="s">
        <v>593</v>
      </c>
      <c r="B14" t="s">
        <v>503</v>
      </c>
      <c r="C14" t="s">
        <v>413</v>
      </c>
      <c r="D14" t="s">
        <v>548</v>
      </c>
      <c r="L14" s="107">
        <v>1.48046995270785</v>
      </c>
      <c r="M14" s="106">
        <v>0.13874787371182901</v>
      </c>
      <c r="N14">
        <f t="shared" si="3"/>
        <v>1988</v>
      </c>
      <c r="O14" s="135" t="str">
        <f t="shared" si="0"/>
        <v>Power Law</v>
      </c>
      <c r="Q14" s="105">
        <v>3.2037437631219898</v>
      </c>
      <c r="V14">
        <f t="shared" si="4"/>
        <v>1986</v>
      </c>
      <c r="W14" s="105">
        <v>3.5233210803294099</v>
      </c>
      <c r="X14" s="122">
        <v>3.76832418653325</v>
      </c>
      <c r="Y14" s="105">
        <v>3.5233210803294099</v>
      </c>
      <c r="Z14" s="105">
        <v>1.55891680450124</v>
      </c>
      <c r="AA14" s="105">
        <v>3.5233210803294099</v>
      </c>
      <c r="AB14" s="123">
        <v>3.8320026336095498</v>
      </c>
      <c r="AC14" s="105">
        <v>3.5233210803294099</v>
      </c>
      <c r="AD14" s="105">
        <v>1.6225952515775399</v>
      </c>
      <c r="AE14" s="107">
        <v>3.5233210803294099</v>
      </c>
      <c r="AF14" s="107">
        <v>3.31949345351113</v>
      </c>
      <c r="AG14" s="105">
        <v>3.5233210803294099</v>
      </c>
      <c r="AH14" s="105">
        <v>3.3908488249017799</v>
      </c>
      <c r="AI14" s="107">
        <v>3.5233210803294099</v>
      </c>
      <c r="AJ14" s="140">
        <v>3.3831719005874299</v>
      </c>
      <c r="AK14" s="117">
        <v>6.9557014372359101</v>
      </c>
      <c r="AL14" s="121">
        <v>4.84527484106275</v>
      </c>
      <c r="AM14" s="116">
        <v>6.9557014372359101</v>
      </c>
      <c r="AN14" s="116">
        <v>1.7763500882774901</v>
      </c>
      <c r="AO14">
        <v>6.9557014372359101</v>
      </c>
      <c r="AP14" s="111">
        <v>4.9337258727922002</v>
      </c>
      <c r="AQ14" s="105">
        <v>6.9557014372359101</v>
      </c>
      <c r="AR14" s="116">
        <v>1.8648011200069401</v>
      </c>
      <c r="AS14">
        <v>7.5842761932295302</v>
      </c>
      <c r="AT14">
        <v>10.145732178188201</v>
      </c>
      <c r="AU14">
        <v>3.5233210803294099</v>
      </c>
      <c r="AV14" s="28">
        <v>6.9557014372359101</v>
      </c>
      <c r="BE14" s="105">
        <v>2.8868443349205801</v>
      </c>
      <c r="BF14" s="89">
        <f t="shared" si="1"/>
        <v>-0.59760817750389061</v>
      </c>
      <c r="BG14" s="89">
        <f t="shared" si="2"/>
        <v>0.33915134121887114</v>
      </c>
      <c r="BL14">
        <v>1</v>
      </c>
      <c r="BM14">
        <v>1</v>
      </c>
      <c r="BN14">
        <v>1</v>
      </c>
      <c r="BO14">
        <f t="shared" si="5"/>
        <v>0</v>
      </c>
      <c r="BP14">
        <v>1</v>
      </c>
    </row>
    <row r="15" spans="1:75" ht="21">
      <c r="A15" t="s">
        <v>594</v>
      </c>
      <c r="B15" t="s">
        <v>504</v>
      </c>
      <c r="C15" t="s">
        <v>414</v>
      </c>
      <c r="D15" t="s">
        <v>549</v>
      </c>
      <c r="L15" s="107">
        <v>-0.208388198433718</v>
      </c>
      <c r="M15" s="106">
        <v>0.83492587035362398</v>
      </c>
      <c r="N15">
        <f t="shared" si="3"/>
        <v>1989</v>
      </c>
      <c r="O15" s="135" t="str">
        <f t="shared" si="0"/>
        <v>Power Law</v>
      </c>
      <c r="Q15" s="105">
        <v>4.4423378075562203</v>
      </c>
      <c r="V15">
        <f t="shared" si="4"/>
        <v>1987</v>
      </c>
      <c r="W15" s="105">
        <v>3.3585274441920601</v>
      </c>
      <c r="X15" s="122">
        <v>3.6659911055342498</v>
      </c>
      <c r="Y15" s="105">
        <v>3.3585274441920601</v>
      </c>
      <c r="Z15" s="105">
        <v>1.5492161003224101</v>
      </c>
      <c r="AA15" s="105">
        <v>3.3585274441920601</v>
      </c>
      <c r="AB15" s="123">
        <v>3.73302046661161</v>
      </c>
      <c r="AC15" s="105">
        <v>3.3585274441920601</v>
      </c>
      <c r="AD15" s="105">
        <v>1.6162454613997601</v>
      </c>
      <c r="AE15" s="107">
        <v>3.3585274441920601</v>
      </c>
      <c r="AF15" s="107">
        <v>3.2057615809240501</v>
      </c>
      <c r="AG15" s="105">
        <v>3.3585274441920601</v>
      </c>
      <c r="AH15" s="105">
        <v>3.2815009163057298</v>
      </c>
      <c r="AI15" s="107">
        <v>3.3585274441920601</v>
      </c>
      <c r="AJ15" s="140">
        <v>3.2727909420014001</v>
      </c>
      <c r="AK15" s="117">
        <v>6.4416631819130403</v>
      </c>
      <c r="AL15" s="121">
        <v>4.7959478965221702</v>
      </c>
      <c r="AM15" s="116">
        <v>6.4416631819130403</v>
      </c>
      <c r="AN15" s="116">
        <v>1.7819964951973</v>
      </c>
      <c r="AO15">
        <v>6.4416631819130403</v>
      </c>
      <c r="AP15" s="111">
        <v>4.8913870604633498</v>
      </c>
      <c r="AQ15" s="105">
        <v>6.4416631819130403</v>
      </c>
      <c r="AR15" s="116">
        <v>1.87743565913848</v>
      </c>
      <c r="AS15">
        <v>6.6941333853179597</v>
      </c>
      <c r="AT15">
        <v>9.1075415449230697</v>
      </c>
      <c r="AU15">
        <v>3.3585274441920601</v>
      </c>
      <c r="AV15" s="28">
        <v>6.4416631819130403</v>
      </c>
      <c r="BF15" s="89"/>
      <c r="BG15" s="89"/>
      <c r="BL15">
        <v>4</v>
      </c>
      <c r="BM15">
        <v>4</v>
      </c>
      <c r="BN15">
        <v>4</v>
      </c>
      <c r="BO15">
        <f t="shared" si="5"/>
        <v>0</v>
      </c>
      <c r="BP15">
        <v>4</v>
      </c>
    </row>
    <row r="16" spans="1:75" ht="21">
      <c r="A16" t="s">
        <v>595</v>
      </c>
      <c r="B16" t="s">
        <v>505</v>
      </c>
      <c r="C16" t="s">
        <v>415</v>
      </c>
      <c r="D16" t="s">
        <v>550</v>
      </c>
      <c r="L16" s="107">
        <v>-1.53764482601913</v>
      </c>
      <c r="M16" s="106">
        <v>0.124135480854453</v>
      </c>
      <c r="N16">
        <f t="shared" si="3"/>
        <v>1990</v>
      </c>
      <c r="O16" s="135" t="str">
        <f t="shared" si="0"/>
        <v>Power Law</v>
      </c>
      <c r="Q16" s="105">
        <v>4.1647779646173797</v>
      </c>
      <c r="V16">
        <f t="shared" si="4"/>
        <v>1988</v>
      </c>
      <c r="W16" s="105">
        <v>3.2037437631219898</v>
      </c>
      <c r="X16" s="122">
        <v>3.5631009055080498</v>
      </c>
      <c r="Y16" s="105">
        <v>3.2037437631219898</v>
      </c>
      <c r="Z16" s="105">
        <v>1.5394812158158999</v>
      </c>
      <c r="AA16" s="105">
        <v>3.2037437631219898</v>
      </c>
      <c r="AB16" s="123">
        <v>3.6292742049884001</v>
      </c>
      <c r="AC16" s="105">
        <v>3.2037437631219898</v>
      </c>
      <c r="AD16" s="105">
        <v>1.60565451529625</v>
      </c>
      <c r="AE16" s="107">
        <v>3.2037437631219898</v>
      </c>
      <c r="AF16" s="107">
        <v>3.0969030230460501</v>
      </c>
      <c r="AG16" s="105">
        <v>3.2037437631219898</v>
      </c>
      <c r="AH16" s="105">
        <v>3.1728222713969898</v>
      </c>
      <c r="AI16" s="107">
        <v>3.2037437631219898</v>
      </c>
      <c r="AJ16" s="140">
        <v>3.1630763225264</v>
      </c>
      <c r="AK16" s="117">
        <v>6.7573710632622301</v>
      </c>
      <c r="AL16" s="121">
        <v>4.74260584424154</v>
      </c>
      <c r="AM16" s="116">
        <v>6.7573710632622301</v>
      </c>
      <c r="AN16" s="116">
        <v>1.78774329439477</v>
      </c>
      <c r="AO16">
        <v>6.7573710632622301</v>
      </c>
      <c r="AP16" s="111">
        <v>4.8392312158122301</v>
      </c>
      <c r="AQ16" s="105">
        <v>6.7573710632622301</v>
      </c>
      <c r="AR16" s="116">
        <v>1.8843686659654599</v>
      </c>
      <c r="AS16">
        <v>5.9836339008053301</v>
      </c>
      <c r="AT16">
        <v>8.2770359226326207</v>
      </c>
      <c r="AU16">
        <v>3.2037437631219898</v>
      </c>
      <c r="AV16" s="28">
        <v>6.7573710632622301</v>
      </c>
      <c r="BE16" s="105">
        <v>3.91824076819139</v>
      </c>
      <c r="BF16" s="89">
        <f t="shared" si="1"/>
        <v>-0.17863878774144532</v>
      </c>
      <c r="BG16" s="89">
        <f t="shared" si="2"/>
        <v>0.11646376236233036</v>
      </c>
      <c r="BH16" t="s">
        <v>868</v>
      </c>
      <c r="BL16">
        <v>3</v>
      </c>
      <c r="BM16">
        <v>3</v>
      </c>
      <c r="BN16">
        <v>3</v>
      </c>
      <c r="BO16">
        <f t="shared" si="5"/>
        <v>0</v>
      </c>
      <c r="BP16">
        <v>3</v>
      </c>
    </row>
    <row r="17" spans="1:75" ht="21">
      <c r="A17" t="s">
        <v>596</v>
      </c>
      <c r="B17" t="s">
        <v>506</v>
      </c>
      <c r="C17" t="s">
        <v>416</v>
      </c>
      <c r="D17" t="s">
        <v>551</v>
      </c>
      <c r="L17" s="107">
        <v>-2.09250969964658</v>
      </c>
      <c r="M17" s="106">
        <v>3.6392944990808002E-2</v>
      </c>
      <c r="N17">
        <f t="shared" si="3"/>
        <v>1991</v>
      </c>
      <c r="O17" s="135" t="str">
        <f t="shared" si="0"/>
        <v>Log Normal</v>
      </c>
      <c r="Q17" s="105">
        <v>3.9736579339289899</v>
      </c>
      <c r="V17">
        <f t="shared" si="4"/>
        <v>1989</v>
      </c>
      <c r="W17" s="105">
        <v>4.4423378075562203</v>
      </c>
      <c r="X17" s="122">
        <v>3.46038370686562</v>
      </c>
      <c r="Y17" s="105">
        <v>4.4423378075562203</v>
      </c>
      <c r="Z17" s="105">
        <v>1.5300426488969401</v>
      </c>
      <c r="AA17" s="105">
        <v>4.4423378075562203</v>
      </c>
      <c r="AB17" s="123">
        <v>3.5250729694895599</v>
      </c>
      <c r="AC17" s="105">
        <v>4.4423378075562203</v>
      </c>
      <c r="AD17" s="105">
        <v>1.59473191152087</v>
      </c>
      <c r="AE17" s="107">
        <v>4.4423378075562203</v>
      </c>
      <c r="AF17" s="107">
        <v>2.9898849720391301</v>
      </c>
      <c r="AG17" s="105">
        <v>4.4423378075562203</v>
      </c>
      <c r="AH17" s="105">
        <v>3.0651092162465101</v>
      </c>
      <c r="AI17" s="107">
        <v>4.4423378075562203</v>
      </c>
      <c r="AJ17" s="140">
        <v>3.05457423466307</v>
      </c>
      <c r="AK17" s="117">
        <v>6.68769062013381</v>
      </c>
      <c r="AL17" s="121">
        <v>4.6913697333743496</v>
      </c>
      <c r="AM17" s="116">
        <v>6.68769062013381</v>
      </c>
      <c r="AN17" s="116">
        <v>1.7952350627570599</v>
      </c>
      <c r="AO17">
        <v>6.68769062013381</v>
      </c>
      <c r="AP17" s="111">
        <v>4.78842450798449</v>
      </c>
      <c r="AQ17" s="105">
        <v>6.68769062013381</v>
      </c>
      <c r="AR17" s="116">
        <v>1.8922898373671999</v>
      </c>
      <c r="AS17">
        <v>5.4046250640307498</v>
      </c>
      <c r="AT17">
        <v>7.6083593395837799</v>
      </c>
      <c r="AU17">
        <v>4.4423378075562203</v>
      </c>
      <c r="AV17" s="28">
        <v>6.68769062013381</v>
      </c>
      <c r="BE17" s="105">
        <v>3.8403019592608501</v>
      </c>
      <c r="BF17" s="89">
        <f t="shared" si="1"/>
        <v>-0.19131384409391827</v>
      </c>
      <c r="BG17" s="89">
        <f t="shared" si="2"/>
        <v>0.124192229010468</v>
      </c>
      <c r="BL17">
        <v>3</v>
      </c>
      <c r="BM17">
        <v>3</v>
      </c>
      <c r="BN17">
        <v>3</v>
      </c>
      <c r="BO17">
        <f t="shared" si="5"/>
        <v>0</v>
      </c>
      <c r="BP17">
        <v>3</v>
      </c>
    </row>
    <row r="18" spans="1:75" ht="21">
      <c r="A18" t="s">
        <v>597</v>
      </c>
      <c r="B18" t="s">
        <v>507</v>
      </c>
      <c r="C18" t="s">
        <v>417</v>
      </c>
      <c r="D18" t="s">
        <v>552</v>
      </c>
      <c r="L18" s="107">
        <v>-2.81842385414968</v>
      </c>
      <c r="M18" s="106">
        <v>4.82600563489101E-3</v>
      </c>
      <c r="N18">
        <f t="shared" si="3"/>
        <v>1992</v>
      </c>
      <c r="O18" s="135" t="str">
        <f t="shared" si="0"/>
        <v>Log Normal</v>
      </c>
      <c r="Q18" s="105">
        <v>3.80702636050487</v>
      </c>
      <c r="V18">
        <f t="shared" si="4"/>
        <v>1990</v>
      </c>
      <c r="W18" s="105">
        <v>4.1647779646173797</v>
      </c>
      <c r="X18" s="122">
        <v>3.3653376350726201</v>
      </c>
      <c r="Y18" s="105">
        <v>4.1647779646173797</v>
      </c>
      <c r="Z18" s="105">
        <v>1.52118389617488</v>
      </c>
      <c r="AA18" s="105">
        <v>4.1647779646173797</v>
      </c>
      <c r="AB18" s="123">
        <v>3.4300805893497799</v>
      </c>
      <c r="AC18" s="105">
        <v>4.1647779646173797</v>
      </c>
      <c r="AD18" s="105">
        <v>1.5859268504520401</v>
      </c>
      <c r="AE18" s="107">
        <v>4.1647779646173797</v>
      </c>
      <c r="AF18" s="107">
        <v>2.8936760080384398</v>
      </c>
      <c r="AG18" s="105">
        <v>4.1647779646173797</v>
      </c>
      <c r="AH18" s="105">
        <v>2.9697678458371199</v>
      </c>
      <c r="AI18" s="107">
        <v>4.1647779646173797</v>
      </c>
      <c r="AJ18" s="140">
        <v>2.9584189623156001</v>
      </c>
      <c r="AK18" s="117">
        <v>6.63962554595836</v>
      </c>
      <c r="AL18" s="121">
        <v>4.6415082730330299</v>
      </c>
      <c r="AM18" s="116">
        <v>6.63962554595836</v>
      </c>
      <c r="AN18" s="116">
        <v>1.8023782489023601</v>
      </c>
      <c r="AO18">
        <v>6.63962554595836</v>
      </c>
      <c r="AP18" s="111">
        <v>4.7411819940803204</v>
      </c>
      <c r="AQ18" s="105">
        <v>6.63962554595836</v>
      </c>
      <c r="AR18" s="116">
        <v>1.9020519699496501</v>
      </c>
      <c r="AS18">
        <v>4.9387636489279902</v>
      </c>
      <c r="AT18">
        <v>7.0638448399155003</v>
      </c>
      <c r="AU18">
        <v>4.1647779646173797</v>
      </c>
      <c r="AV18" s="28">
        <v>6.63962554595836</v>
      </c>
      <c r="BE18" s="105">
        <v>4.7147404162960598</v>
      </c>
      <c r="BF18" s="89">
        <f t="shared" si="1"/>
        <v>-9.9161530317889032E-2</v>
      </c>
      <c r="BG18" s="89">
        <f t="shared" si="2"/>
        <v>6.6424588039508348E-2</v>
      </c>
      <c r="BL18">
        <v>8</v>
      </c>
      <c r="BM18">
        <v>8</v>
      </c>
      <c r="BN18">
        <v>8</v>
      </c>
      <c r="BO18">
        <f t="shared" si="5"/>
        <v>0</v>
      </c>
      <c r="BP18">
        <v>8</v>
      </c>
      <c r="BT18">
        <f>BU18-2788965</f>
        <v>1419714</v>
      </c>
      <c r="BU18">
        <v>4208679</v>
      </c>
      <c r="BV18">
        <v>10185486</v>
      </c>
    </row>
    <row r="19" spans="1:75" ht="21">
      <c r="A19" t="s">
        <v>598</v>
      </c>
      <c r="B19" t="s">
        <v>508</v>
      </c>
      <c r="C19" t="s">
        <v>418</v>
      </c>
      <c r="D19" t="s">
        <v>553</v>
      </c>
      <c r="L19" s="107">
        <v>-3.40107071895505</v>
      </c>
      <c r="M19" s="106">
        <v>6.7122460825084595E-4</v>
      </c>
      <c r="N19">
        <f t="shared" si="3"/>
        <v>1993</v>
      </c>
      <c r="O19" s="135" t="str">
        <f t="shared" si="0"/>
        <v>Log Normal</v>
      </c>
      <c r="Q19" s="105">
        <v>3.6021227694936901</v>
      </c>
      <c r="V19">
        <f t="shared" si="4"/>
        <v>1991</v>
      </c>
      <c r="W19" s="105">
        <v>3.9736579339289899</v>
      </c>
      <c r="X19" s="122">
        <v>3.2809425213339001</v>
      </c>
      <c r="Y19" s="105">
        <v>3.9736579339289899</v>
      </c>
      <c r="Z19" s="105">
        <v>1.51316008089646</v>
      </c>
      <c r="AA19" s="105">
        <v>3.9736579339289899</v>
      </c>
      <c r="AB19" s="123">
        <v>3.3483836639561502</v>
      </c>
      <c r="AC19" s="105">
        <v>3.9736579339289899</v>
      </c>
      <c r="AD19" s="105">
        <v>1.5806012235186999</v>
      </c>
      <c r="AE19" s="107">
        <v>3.9736579339289899</v>
      </c>
      <c r="AF19" s="107">
        <v>2.81033913168163</v>
      </c>
      <c r="AG19" s="105">
        <v>3.9736579339289899</v>
      </c>
      <c r="AH19" s="105">
        <v>2.8900537088934799</v>
      </c>
      <c r="AI19" s="107">
        <v>3.9736579339289899</v>
      </c>
      <c r="AJ19" s="140">
        <v>2.8777802743038801</v>
      </c>
      <c r="AK19" s="117">
        <v>6.5296011259110003</v>
      </c>
      <c r="AL19" s="121">
        <v>4.5986761607479396</v>
      </c>
      <c r="AM19" s="116">
        <v>6.5296011259110003</v>
      </c>
      <c r="AN19" s="116">
        <v>1.80962011646379</v>
      </c>
      <c r="AO19">
        <v>6.5296011259110003</v>
      </c>
      <c r="AP19" s="111">
        <v>4.7050790314640096</v>
      </c>
      <c r="AQ19" s="105">
        <v>6.5296011259110003</v>
      </c>
      <c r="AR19" s="116">
        <v>1.91602298717986</v>
      </c>
      <c r="AS19">
        <v>4.5797404607305898</v>
      </c>
      <c r="AT19">
        <v>6.6478085428309797</v>
      </c>
      <c r="AU19">
        <v>3.9736579339289899</v>
      </c>
      <c r="AV19" s="28">
        <v>6.5296011259110003</v>
      </c>
      <c r="BE19" s="105">
        <v>4.6570701861355399</v>
      </c>
      <c r="BF19" s="89">
        <f t="shared" si="1"/>
        <v>-0.10291144547309404</v>
      </c>
      <c r="BG19" s="89">
        <f t="shared" si="2"/>
        <v>6.8848026586015409E-2</v>
      </c>
      <c r="BL19">
        <v>3</v>
      </c>
      <c r="BM19">
        <v>3</v>
      </c>
      <c r="BN19">
        <v>3</v>
      </c>
      <c r="BO19">
        <f t="shared" si="5"/>
        <v>0</v>
      </c>
      <c r="BP19">
        <v>3</v>
      </c>
    </row>
    <row r="20" spans="1:75" ht="21">
      <c r="A20" t="s">
        <v>599</v>
      </c>
      <c r="B20" t="s">
        <v>509</v>
      </c>
      <c r="C20" t="s">
        <v>419</v>
      </c>
      <c r="D20" t="s">
        <v>554</v>
      </c>
      <c r="L20" s="107">
        <v>-4.1476889077776198</v>
      </c>
      <c r="M20" s="106">
        <v>3.35848325716101E-5</v>
      </c>
      <c r="N20">
        <f t="shared" si="3"/>
        <v>1994</v>
      </c>
      <c r="O20" s="135" t="str">
        <f t="shared" si="0"/>
        <v>Log Normal</v>
      </c>
      <c r="Q20" s="105">
        <v>3.4548384894660802</v>
      </c>
      <c r="V20">
        <f t="shared" si="4"/>
        <v>1992</v>
      </c>
      <c r="W20" s="105">
        <v>3.80702636050487</v>
      </c>
      <c r="X20" s="122">
        <v>3.2055221290515101</v>
      </c>
      <c r="Y20" s="105">
        <v>3.80702636050487</v>
      </c>
      <c r="Z20" s="105">
        <v>1.50512148339695</v>
      </c>
      <c r="AA20" s="105">
        <v>3.80702636050487</v>
      </c>
      <c r="AB20" s="123">
        <v>3.2760677037279402</v>
      </c>
      <c r="AC20" s="105">
        <v>3.80702636050487</v>
      </c>
      <c r="AD20" s="105">
        <v>1.57566705807339</v>
      </c>
      <c r="AE20" s="107">
        <v>3.80702636050487</v>
      </c>
      <c r="AF20" s="107">
        <v>2.7376093234964398</v>
      </c>
      <c r="AG20" s="105">
        <v>3.80702636050487</v>
      </c>
      <c r="AH20" s="105">
        <v>2.8211577583748699</v>
      </c>
      <c r="AI20" s="107">
        <v>3.80702636050487</v>
      </c>
      <c r="AJ20" s="140">
        <v>2.8081548981728699</v>
      </c>
      <c r="AK20" s="117">
        <v>6.47919177957976</v>
      </c>
      <c r="AL20" s="121">
        <v>4.5569503750098299</v>
      </c>
      <c r="AM20" s="116">
        <v>6.47919177957976</v>
      </c>
      <c r="AN20" s="116">
        <v>1.8146334267645701</v>
      </c>
      <c r="AO20">
        <v>6.47919177957976</v>
      </c>
      <c r="AP20" s="111">
        <v>4.67072257661024</v>
      </c>
      <c r="AQ20" s="105">
        <v>6.47919177957976</v>
      </c>
      <c r="AR20" s="116">
        <v>1.92840562836498</v>
      </c>
      <c r="AS20">
        <v>4.2942311271571096</v>
      </c>
      <c r="AT20">
        <v>6.3127631270467504</v>
      </c>
      <c r="AU20">
        <v>3.80702636050487</v>
      </c>
      <c r="AV20" s="28">
        <v>6.47919177957976</v>
      </c>
      <c r="BE20" s="105">
        <v>4.5436394743763904</v>
      </c>
      <c r="BF20" s="89">
        <f t="shared" si="1"/>
        <v>-0.11094172466976196</v>
      </c>
      <c r="BG20" s="89">
        <f t="shared" si="2"/>
        <v>7.4016574626932341E-2</v>
      </c>
      <c r="BL20">
        <v>3</v>
      </c>
      <c r="BM20">
        <v>3</v>
      </c>
      <c r="BN20">
        <v>3</v>
      </c>
      <c r="BO20">
        <f t="shared" si="5"/>
        <v>0</v>
      </c>
      <c r="BP20">
        <v>3</v>
      </c>
      <c r="BU20" s="111">
        <f>BV18-BU18</f>
        <v>5976807</v>
      </c>
      <c r="BV20" t="s">
        <v>850</v>
      </c>
    </row>
    <row r="21" spans="1:75" ht="21">
      <c r="A21" t="s">
        <v>600</v>
      </c>
      <c r="B21" t="s">
        <v>510</v>
      </c>
      <c r="C21" t="s">
        <v>420</v>
      </c>
      <c r="D21" t="s">
        <v>555</v>
      </c>
      <c r="L21" s="107">
        <v>-5.3301356488468601</v>
      </c>
      <c r="M21" s="106">
        <v>9.8139436115817405E-8</v>
      </c>
      <c r="N21">
        <f t="shared" si="3"/>
        <v>1995</v>
      </c>
      <c r="O21" s="135" t="str">
        <f t="shared" si="0"/>
        <v>Log Normal</v>
      </c>
      <c r="Q21" s="105">
        <v>3.3699123996655</v>
      </c>
      <c r="V21">
        <f t="shared" si="4"/>
        <v>1993</v>
      </c>
      <c r="W21" s="105">
        <v>3.6021227694936901</v>
      </c>
      <c r="X21" s="122">
        <v>3.1442735237207402</v>
      </c>
      <c r="Y21" s="105">
        <v>3.6021227694936901</v>
      </c>
      <c r="Z21" s="105">
        <v>1.4976784963963501</v>
      </c>
      <c r="AA21" s="105">
        <v>3.6021227694936901</v>
      </c>
      <c r="AB21" s="123">
        <v>3.2186505741060598</v>
      </c>
      <c r="AC21" s="105">
        <v>3.6021227694936901</v>
      </c>
      <c r="AD21" s="105">
        <v>1.5720555467816599</v>
      </c>
      <c r="AE21" s="107">
        <v>3.6021227694936901</v>
      </c>
      <c r="AF21" s="107">
        <v>2.6780269562689898</v>
      </c>
      <c r="AG21" s="105">
        <v>3.6021227694936901</v>
      </c>
      <c r="AH21" s="105">
        <v>2.7659883029402499</v>
      </c>
      <c r="AI21" s="107">
        <v>3.6021227694936901</v>
      </c>
      <c r="AJ21" s="140">
        <v>2.7524040066543098</v>
      </c>
      <c r="AK21" s="117">
        <v>6.3194644597539904</v>
      </c>
      <c r="AL21" s="121">
        <v>4.5227618181411398</v>
      </c>
      <c r="AM21" s="116">
        <v>6.3194644597539904</v>
      </c>
      <c r="AN21" s="116">
        <v>1.8176208797153799</v>
      </c>
      <c r="AO21">
        <v>6.3194644597539904</v>
      </c>
      <c r="AP21" s="111">
        <v>4.6449536142645798</v>
      </c>
      <c r="AQ21" s="105">
        <v>6.3194644597539904</v>
      </c>
      <c r="AR21" s="116">
        <v>1.9398126758388099</v>
      </c>
      <c r="AS21">
        <v>4.0740194178828704</v>
      </c>
      <c r="AT21">
        <v>6.0502130972319801</v>
      </c>
      <c r="AU21">
        <v>3.6021227694936901</v>
      </c>
      <c r="AV21" s="28">
        <v>6.3194644597539904</v>
      </c>
      <c r="BE21" s="105">
        <v>3.8663983586638802</v>
      </c>
      <c r="BF21" s="89">
        <f t="shared" si="1"/>
        <v>-0.18692143638141517</v>
      </c>
      <c r="BG21" s="89">
        <f t="shared" si="2"/>
        <v>0.12152169451716144</v>
      </c>
      <c r="BL21">
        <v>9</v>
      </c>
      <c r="BM21">
        <v>9</v>
      </c>
      <c r="BN21">
        <v>9</v>
      </c>
      <c r="BO21">
        <f t="shared" si="5"/>
        <v>0</v>
      </c>
      <c r="BP21">
        <v>9</v>
      </c>
      <c r="BU21">
        <v>6125728</v>
      </c>
    </row>
    <row r="22" spans="1:75" ht="21">
      <c r="A22" t="s">
        <v>601</v>
      </c>
      <c r="B22" t="s">
        <v>511</v>
      </c>
      <c r="C22" t="s">
        <v>421</v>
      </c>
      <c r="D22" t="s">
        <v>556</v>
      </c>
      <c r="L22" s="107">
        <v>-5.6029177597251802</v>
      </c>
      <c r="M22" s="106">
        <v>2.1077324551835898E-8</v>
      </c>
      <c r="N22">
        <f t="shared" si="3"/>
        <v>1996</v>
      </c>
      <c r="O22" s="135" t="str">
        <f t="shared" si="0"/>
        <v>Log Normal</v>
      </c>
      <c r="Q22" s="105">
        <v>3.2681770706294802</v>
      </c>
      <c r="V22">
        <f t="shared" si="4"/>
        <v>1994</v>
      </c>
      <c r="W22" s="105">
        <v>3.4548384894660802</v>
      </c>
      <c r="X22" s="122">
        <v>3.0948850214917498</v>
      </c>
      <c r="Y22" s="105">
        <v>3.4548384894660802</v>
      </c>
      <c r="Z22" s="105">
        <v>1.49095411229615</v>
      </c>
      <c r="AA22" s="105">
        <v>3.4548384894660802</v>
      </c>
      <c r="AB22" s="123">
        <v>3.1738438094643899</v>
      </c>
      <c r="AC22" s="105">
        <v>3.4548384894660802</v>
      </c>
      <c r="AD22" s="105">
        <v>1.5699129002687999</v>
      </c>
      <c r="AE22" s="107">
        <v>3.4548384894660802</v>
      </c>
      <c r="AF22" s="107">
        <v>2.6297542043278099</v>
      </c>
      <c r="AG22" s="105">
        <v>3.4548384894660802</v>
      </c>
      <c r="AH22" s="105">
        <v>2.7226819503071198</v>
      </c>
      <c r="AI22" s="107">
        <v>3.4548384894660802</v>
      </c>
      <c r="AJ22" s="140">
        <v>2.7087129923004598</v>
      </c>
      <c r="AK22" s="117">
        <v>6.1886174976760797</v>
      </c>
      <c r="AL22" s="121">
        <v>4.4940737627296503</v>
      </c>
      <c r="AM22" s="116">
        <v>6.1886174976760797</v>
      </c>
      <c r="AN22" s="116">
        <v>1.8188658875687</v>
      </c>
      <c r="AO22">
        <v>6.1886174976760797</v>
      </c>
      <c r="AP22" s="111">
        <v>4.6257696918912901</v>
      </c>
      <c r="AQ22" s="105">
        <v>6.1886174976760797</v>
      </c>
      <c r="AR22" s="116">
        <v>1.95056181673034</v>
      </c>
      <c r="AS22">
        <v>3.8976635487212401</v>
      </c>
      <c r="AT22">
        <v>5.8330338299881097</v>
      </c>
      <c r="AU22">
        <v>3.4548384894660802</v>
      </c>
      <c r="AV22" s="28">
        <v>6.1886174976760797</v>
      </c>
      <c r="BE22" s="105">
        <v>3.8613913389004599</v>
      </c>
      <c r="BF22" s="89">
        <f t="shared" si="1"/>
        <v>-0.18775220793634673</v>
      </c>
      <c r="BG22" s="89">
        <f t="shared" si="2"/>
        <v>0.12202741795604211</v>
      </c>
      <c r="BL22">
        <v>1</v>
      </c>
      <c r="BM22">
        <v>1</v>
      </c>
      <c r="BN22">
        <v>1</v>
      </c>
      <c r="BO22">
        <f t="shared" si="5"/>
        <v>0</v>
      </c>
      <c r="BP22">
        <v>1</v>
      </c>
    </row>
    <row r="23" spans="1:75" ht="21">
      <c r="A23" t="s">
        <v>602</v>
      </c>
      <c r="B23" t="s">
        <v>512</v>
      </c>
      <c r="C23" t="s">
        <v>422</v>
      </c>
      <c r="D23" t="s">
        <v>557</v>
      </c>
      <c r="L23" s="107">
        <v>2.15388039358026</v>
      </c>
      <c r="M23" s="106">
        <v>3.1249552913789402E-2</v>
      </c>
      <c r="N23">
        <f t="shared" si="3"/>
        <v>1997</v>
      </c>
      <c r="O23" s="135" t="str">
        <f t="shared" si="0"/>
        <v>Power Law</v>
      </c>
      <c r="Q23" s="105">
        <v>3.8529662703093202</v>
      </c>
      <c r="V23">
        <f t="shared" si="4"/>
        <v>1995</v>
      </c>
      <c r="W23" s="105">
        <v>3.3699123996655</v>
      </c>
      <c r="X23" s="122">
        <v>3.05547459290357</v>
      </c>
      <c r="Y23" s="105">
        <v>3.3699123996655</v>
      </c>
      <c r="Z23" s="105">
        <v>1.4847186700475199</v>
      </c>
      <c r="AA23" s="105">
        <v>3.3699123996655</v>
      </c>
      <c r="AB23" s="123">
        <v>3.13998647799556</v>
      </c>
      <c r="AC23" s="105">
        <v>3.3699123996655</v>
      </c>
      <c r="AD23" s="105">
        <v>1.56923055513952</v>
      </c>
      <c r="AE23" s="107">
        <v>3.3699123996655</v>
      </c>
      <c r="AF23" s="107">
        <v>2.5900730195882802</v>
      </c>
      <c r="AG23" s="105">
        <v>3.3699123996655</v>
      </c>
      <c r="AH23" s="105">
        <v>2.6889083088269898</v>
      </c>
      <c r="AI23" s="107">
        <v>3.3699123996655</v>
      </c>
      <c r="AJ23" s="140">
        <v>2.6745849046802799</v>
      </c>
      <c r="AK23" s="117">
        <v>5.9462320017144101</v>
      </c>
      <c r="AL23" s="121">
        <v>4.4724216775691703</v>
      </c>
      <c r="AM23" s="116">
        <v>5.9462320017144101</v>
      </c>
      <c r="AN23" s="116">
        <v>1.8188608232894301</v>
      </c>
      <c r="AO23">
        <v>5.9462320017144101</v>
      </c>
      <c r="AP23" s="111">
        <v>4.6151920639406896</v>
      </c>
      <c r="AQ23" s="105">
        <v>5.9462320017144101</v>
      </c>
      <c r="AR23" s="116">
        <v>1.9616312096609401</v>
      </c>
      <c r="AS23">
        <v>3.7487509835859401</v>
      </c>
      <c r="AT23">
        <v>5.6436100619275402</v>
      </c>
      <c r="AU23">
        <v>3.3699123996655</v>
      </c>
      <c r="AV23" s="28">
        <v>5.9462320017144101</v>
      </c>
      <c r="BE23" s="105">
        <v>3.3955808178804801</v>
      </c>
      <c r="BF23" s="89">
        <f t="shared" si="1"/>
        <v>-0.29911223753066024</v>
      </c>
      <c r="BG23" s="89">
        <f t="shared" si="2"/>
        <v>0.18724763027537517</v>
      </c>
      <c r="BL23">
        <v>9</v>
      </c>
      <c r="BM23">
        <v>9</v>
      </c>
      <c r="BN23">
        <v>9</v>
      </c>
      <c r="BO23">
        <f t="shared" si="5"/>
        <v>0</v>
      </c>
      <c r="BP23">
        <v>9</v>
      </c>
    </row>
    <row r="24" spans="1:75" ht="21">
      <c r="A24" t="s">
        <v>603</v>
      </c>
      <c r="B24" t="s">
        <v>513</v>
      </c>
      <c r="C24" t="s">
        <v>423</v>
      </c>
      <c r="D24" t="s">
        <v>558</v>
      </c>
      <c r="L24" s="107">
        <v>1.8767076270556999</v>
      </c>
      <c r="M24" s="106">
        <v>6.0558176719724001E-2</v>
      </c>
      <c r="N24">
        <f t="shared" si="3"/>
        <v>1998</v>
      </c>
      <c r="O24" s="135" t="str">
        <f t="shared" si="0"/>
        <v>Power Law</v>
      </c>
      <c r="Q24" s="105">
        <v>3.6812620110095802</v>
      </c>
      <c r="V24">
        <f t="shared" si="4"/>
        <v>1996</v>
      </c>
      <c r="W24" s="105">
        <v>3.2681770706294802</v>
      </c>
      <c r="X24" s="122">
        <v>3.03395543957875</v>
      </c>
      <c r="Y24" s="105">
        <v>3.2681770706294802</v>
      </c>
      <c r="Z24" s="105">
        <v>1.4781493729947901</v>
      </c>
      <c r="AA24" s="105">
        <v>3.2681770706294802</v>
      </c>
      <c r="AB24" s="123">
        <v>3.1245157625728202</v>
      </c>
      <c r="AC24" s="105">
        <v>3.2681770706294802</v>
      </c>
      <c r="AD24" s="105">
        <v>1.56870969598885</v>
      </c>
      <c r="AE24" s="107">
        <v>3.2681770706294802</v>
      </c>
      <c r="AF24" s="107">
        <v>2.5612020792294299</v>
      </c>
      <c r="AG24" s="105">
        <v>3.2681770706294802</v>
      </c>
      <c r="AH24" s="105">
        <v>2.6663651623374101</v>
      </c>
      <c r="AI24" s="107">
        <v>3.2681770706294802</v>
      </c>
      <c r="AJ24" s="140">
        <v>2.6517624022234898</v>
      </c>
      <c r="AK24" s="117">
        <v>5.7191297337057003</v>
      </c>
      <c r="AL24" s="121">
        <v>4.46520967469736</v>
      </c>
      <c r="AM24" s="116">
        <v>5.7191297337057003</v>
      </c>
      <c r="AN24" s="116">
        <v>1.8146136346011399</v>
      </c>
      <c r="AO24">
        <v>5.7191297337057003</v>
      </c>
      <c r="AP24" s="111">
        <v>4.6194955067644301</v>
      </c>
      <c r="AQ24" s="105">
        <v>5.7191297337057003</v>
      </c>
      <c r="AR24" s="116">
        <v>1.96889946666821</v>
      </c>
      <c r="AS24">
        <v>3.6234618567811698</v>
      </c>
      <c r="AT24">
        <v>5.4695401041826202</v>
      </c>
      <c r="AU24">
        <v>3.2681770706294802</v>
      </c>
      <c r="AV24" s="28">
        <v>5.7191297337057003</v>
      </c>
      <c r="BE24" s="105">
        <v>3.4163999917200099</v>
      </c>
      <c r="BF24" s="89">
        <f t="shared" si="1"/>
        <v>-0.29217648422274473</v>
      </c>
      <c r="BG24" s="89">
        <f t="shared" si="2"/>
        <v>0.18333091775506927</v>
      </c>
      <c r="BL24">
        <v>1</v>
      </c>
      <c r="BM24">
        <v>1</v>
      </c>
      <c r="BN24">
        <v>1</v>
      </c>
      <c r="BO24">
        <f t="shared" si="5"/>
        <v>0</v>
      </c>
      <c r="BP24">
        <v>1</v>
      </c>
      <c r="BU24">
        <f>BU21-BU20</f>
        <v>148921</v>
      </c>
    </row>
    <row r="25" spans="1:75" ht="21">
      <c r="A25" t="s">
        <v>604</v>
      </c>
      <c r="B25" t="s">
        <v>514</v>
      </c>
      <c r="C25" t="s">
        <v>424</v>
      </c>
      <c r="D25" t="s">
        <v>559</v>
      </c>
      <c r="L25" s="107">
        <v>3.1240231039139101</v>
      </c>
      <c r="M25" s="106">
        <v>1.7839644837311501E-3</v>
      </c>
      <c r="N25">
        <f t="shared" si="3"/>
        <v>1999</v>
      </c>
      <c r="O25" s="135" t="str">
        <f t="shared" si="0"/>
        <v>Power Law</v>
      </c>
      <c r="Q25" s="105">
        <v>3.3476113332686399</v>
      </c>
      <c r="V25">
        <f t="shared" si="4"/>
        <v>1997</v>
      </c>
      <c r="W25" s="105">
        <v>3.8529662703093202</v>
      </c>
      <c r="X25" s="122">
        <v>3.0140184744485898</v>
      </c>
      <c r="Y25" s="105">
        <v>3.8529662703093202</v>
      </c>
      <c r="Z25" s="105">
        <v>1.4727857419035799</v>
      </c>
      <c r="AA25" s="105">
        <v>3.8529662703093202</v>
      </c>
      <c r="AB25" s="123">
        <v>3.1120485787691101</v>
      </c>
      <c r="AC25" s="105">
        <v>3.8529662703093202</v>
      </c>
      <c r="AD25" s="105">
        <v>1.5708158462241</v>
      </c>
      <c r="AE25" s="107">
        <v>3.8529662703093202</v>
      </c>
      <c r="AF25" s="107">
        <v>2.5353715320140999</v>
      </c>
      <c r="AG25" s="105">
        <v>3.8529662703093202</v>
      </c>
      <c r="AH25" s="105">
        <v>2.6481454627748202</v>
      </c>
      <c r="AI25" s="107">
        <v>3.8529662703093202</v>
      </c>
      <c r="AJ25" s="140">
        <v>2.6334016363346202</v>
      </c>
      <c r="AK25" s="117">
        <v>5.7002394855179901</v>
      </c>
      <c r="AL25" s="121">
        <v>4.4593071522641701</v>
      </c>
      <c r="AM25" s="116">
        <v>5.7002394855179901</v>
      </c>
      <c r="AN25" s="116">
        <v>1.81206360279458</v>
      </c>
      <c r="AO25">
        <v>5.7002394855179901</v>
      </c>
      <c r="AP25" s="111">
        <v>4.62768507198808</v>
      </c>
      <c r="AQ25" s="105">
        <v>5.7002394855179901</v>
      </c>
      <c r="AR25" s="116">
        <v>1.9804415225184899</v>
      </c>
      <c r="AS25">
        <v>3.51634797741045</v>
      </c>
      <c r="AT25">
        <v>5.3221155447566897</v>
      </c>
      <c r="AU25">
        <v>3.8529662703093202</v>
      </c>
      <c r="AV25" s="28">
        <v>5.7002394855179901</v>
      </c>
      <c r="BE25" s="105">
        <v>3.4169969404368001</v>
      </c>
      <c r="BF25" s="89">
        <f t="shared" si="1"/>
        <v>-0.2919812656831145</v>
      </c>
      <c r="BG25" s="89">
        <f t="shared" si="2"/>
        <v>0.18322040255390537</v>
      </c>
      <c r="BL25">
        <v>1</v>
      </c>
      <c r="BM25">
        <v>1</v>
      </c>
      <c r="BN25">
        <v>1</v>
      </c>
      <c r="BO25">
        <f t="shared" si="5"/>
        <v>0</v>
      </c>
      <c r="BP25">
        <v>1</v>
      </c>
    </row>
    <row r="26" spans="1:75" ht="21">
      <c r="A26" t="s">
        <v>605</v>
      </c>
      <c r="B26" t="s">
        <v>515</v>
      </c>
      <c r="C26" t="s">
        <v>425</v>
      </c>
      <c r="D26" t="s">
        <v>560</v>
      </c>
      <c r="L26" s="107">
        <v>3.1340357884397498</v>
      </c>
      <c r="M26" s="106">
        <v>1.724198255774E-3</v>
      </c>
      <c r="N26">
        <f t="shared" si="3"/>
        <v>2000</v>
      </c>
      <c r="O26" s="135" t="str">
        <f t="shared" si="0"/>
        <v>Power Law</v>
      </c>
      <c r="Q26" s="105">
        <v>3.1850656613581099</v>
      </c>
      <c r="V26">
        <f t="shared" si="4"/>
        <v>1998</v>
      </c>
      <c r="W26" s="105">
        <v>3.6812620110095802</v>
      </c>
      <c r="X26" s="122">
        <v>2.9883637701108601</v>
      </c>
      <c r="Y26" s="105">
        <v>3.6812620110095802</v>
      </c>
      <c r="Z26" s="105">
        <v>1.4680983067357101</v>
      </c>
      <c r="AA26" s="105">
        <v>3.6812620110095802</v>
      </c>
      <c r="AB26" s="123">
        <v>3.0944097343072898</v>
      </c>
      <c r="AC26" s="105">
        <v>3.6812620110095802</v>
      </c>
      <c r="AD26" s="105">
        <v>1.57414427093214</v>
      </c>
      <c r="AE26" s="107">
        <v>3.6812620110095802</v>
      </c>
      <c r="AF26" s="107">
        <v>2.5083062680572699</v>
      </c>
      <c r="AG26" s="105">
        <v>3.6812620110095802</v>
      </c>
      <c r="AH26" s="105">
        <v>2.6292268050016201</v>
      </c>
      <c r="AI26" s="107">
        <v>3.6812620110095802</v>
      </c>
      <c r="AJ26" s="140">
        <v>2.6143522322537001</v>
      </c>
      <c r="AK26" s="117">
        <v>5.7256881860090401</v>
      </c>
      <c r="AL26" s="121">
        <v>4.4476442229383002</v>
      </c>
      <c r="AM26" s="116">
        <v>5.7256881860090401</v>
      </c>
      <c r="AN26" s="116">
        <v>1.8116404288007</v>
      </c>
      <c r="AO26">
        <v>5.7256881860090401</v>
      </c>
      <c r="AP26" s="111">
        <v>4.6315184019610598</v>
      </c>
      <c r="AQ26" s="105">
        <v>5.7256881860090401</v>
      </c>
      <c r="AR26" s="116">
        <v>1.99551460782347</v>
      </c>
      <c r="AS26">
        <v>3.4121897570366899</v>
      </c>
      <c r="AT26">
        <v>5.1825204248289003</v>
      </c>
      <c r="AU26">
        <v>3.6812620110095802</v>
      </c>
      <c r="AV26" s="28">
        <v>5.7256881860090401</v>
      </c>
      <c r="BF26" s="89"/>
      <c r="BG26" s="89"/>
      <c r="BL26">
        <v>1</v>
      </c>
      <c r="BM26">
        <v>1</v>
      </c>
      <c r="BN26">
        <v>1</v>
      </c>
      <c r="BO26">
        <f t="shared" si="5"/>
        <v>0</v>
      </c>
      <c r="BP26">
        <v>1</v>
      </c>
    </row>
    <row r="27" spans="1:75" ht="21">
      <c r="A27" t="s">
        <v>606</v>
      </c>
      <c r="B27" t="s">
        <v>516</v>
      </c>
      <c r="C27" t="s">
        <v>426</v>
      </c>
      <c r="D27" t="s">
        <v>561</v>
      </c>
      <c r="L27" s="107">
        <v>3.1784057183243699</v>
      </c>
      <c r="M27" s="106">
        <v>1.48087371165801E-3</v>
      </c>
      <c r="N27">
        <f t="shared" si="3"/>
        <v>2001</v>
      </c>
      <c r="O27" s="135" t="str">
        <f t="shared" si="0"/>
        <v>Power Law</v>
      </c>
      <c r="Q27" s="105">
        <v>3.0411941281159098</v>
      </c>
      <c r="V27">
        <f t="shared" si="4"/>
        <v>1999</v>
      </c>
      <c r="W27" s="105">
        <v>3.3476113332686399</v>
      </c>
      <c r="X27" s="122">
        <v>2.9692722629811801</v>
      </c>
      <c r="Y27" s="105">
        <v>3.3476113332686399</v>
      </c>
      <c r="Z27" s="105">
        <v>1.46402862942694</v>
      </c>
      <c r="AA27" s="105">
        <v>3.3476113332686399</v>
      </c>
      <c r="AB27" s="123">
        <v>3.0843867143557402</v>
      </c>
      <c r="AC27" s="105">
        <v>3.3476113332686399</v>
      </c>
      <c r="AD27" s="105">
        <v>1.5791430808014999</v>
      </c>
      <c r="AE27" s="107">
        <v>3.3476113332686399</v>
      </c>
      <c r="AF27" s="107">
        <v>2.4868576635839101</v>
      </c>
      <c r="AG27" s="105">
        <v>3.3476113332686399</v>
      </c>
      <c r="AH27" s="105">
        <v>2.6168753037907</v>
      </c>
      <c r="AI27" s="107">
        <v>3.3476113332686399</v>
      </c>
      <c r="AJ27" s="140">
        <v>2.6019721149584698</v>
      </c>
      <c r="AK27" s="117">
        <v>5.4750385872378802</v>
      </c>
      <c r="AL27" s="121">
        <v>4.4406541052653097</v>
      </c>
      <c r="AM27" s="116">
        <v>5.4750385872378802</v>
      </c>
      <c r="AN27" s="116">
        <v>1.8107370620157299</v>
      </c>
      <c r="AO27">
        <v>5.4750385872378802</v>
      </c>
      <c r="AP27" s="111">
        <v>4.6417786613476002</v>
      </c>
      <c r="AQ27" s="105">
        <v>5.4750385872378802</v>
      </c>
      <c r="AR27" s="116">
        <v>2.01186161809802</v>
      </c>
      <c r="AS27">
        <v>3.32226455913663</v>
      </c>
      <c r="AT27">
        <v>5.0573917782245896</v>
      </c>
      <c r="AU27">
        <v>3.3476113332686399</v>
      </c>
      <c r="AV27" s="28">
        <v>5.4750385872378802</v>
      </c>
      <c r="BD27" t="s">
        <v>869</v>
      </c>
      <c r="BE27" s="105">
        <v>2.9766760080668901</v>
      </c>
      <c r="BF27" s="89">
        <f t="shared" si="1"/>
        <v>-0.51798119055390179</v>
      </c>
      <c r="BG27" s="89">
        <f t="shared" si="2"/>
        <v>0.30165162895894948</v>
      </c>
      <c r="BH27" t="s">
        <v>869</v>
      </c>
      <c r="BL27">
        <v>1</v>
      </c>
      <c r="BM27">
        <v>1</v>
      </c>
      <c r="BN27">
        <v>1</v>
      </c>
      <c r="BO27">
        <f t="shared" si="5"/>
        <v>0</v>
      </c>
      <c r="BP27">
        <v>1</v>
      </c>
      <c r="BU27">
        <v>14208558</v>
      </c>
      <c r="BV27">
        <v>2788965</v>
      </c>
      <c r="BW27">
        <v>8945424</v>
      </c>
    </row>
    <row r="28" spans="1:75" ht="21">
      <c r="A28" t="s">
        <v>607</v>
      </c>
      <c r="B28" t="s">
        <v>517</v>
      </c>
      <c r="C28" t="s">
        <v>427</v>
      </c>
      <c r="D28" t="s">
        <v>562</v>
      </c>
      <c r="L28" s="107">
        <v>2.7561798303285499</v>
      </c>
      <c r="M28" s="106">
        <v>5.8480834787721604E-3</v>
      </c>
      <c r="N28">
        <f t="shared" si="3"/>
        <v>2002</v>
      </c>
      <c r="O28" s="135" t="str">
        <f t="shared" si="0"/>
        <v>Power Law</v>
      </c>
      <c r="Q28" s="105">
        <v>2.95290384511231</v>
      </c>
      <c r="V28">
        <f t="shared" si="4"/>
        <v>2000</v>
      </c>
      <c r="W28" s="105">
        <v>3.1850656613581099</v>
      </c>
      <c r="X28" s="122">
        <v>2.9529227062852601</v>
      </c>
      <c r="Y28" s="105">
        <v>3.1850656613581099</v>
      </c>
      <c r="Z28" s="105">
        <v>1.4607608599444</v>
      </c>
      <c r="AA28" s="105">
        <v>3.1850656613581099</v>
      </c>
      <c r="AB28" s="123">
        <v>3.0810342071251799</v>
      </c>
      <c r="AC28" s="105">
        <v>3.1850656613581099</v>
      </c>
      <c r="AD28" s="105">
        <v>1.58887236078433</v>
      </c>
      <c r="AE28" s="107">
        <v>3.1850656613581099</v>
      </c>
      <c r="AF28" s="107">
        <v>2.46776577611729</v>
      </c>
      <c r="AG28" s="105">
        <v>3.1850656613581099</v>
      </c>
      <c r="AH28" s="105">
        <v>2.6109323048508801</v>
      </c>
      <c r="AI28" s="107">
        <v>3.1850656613581099</v>
      </c>
      <c r="AJ28" s="140">
        <v>2.59587727695722</v>
      </c>
      <c r="AK28" s="117">
        <v>5.5587974972081096</v>
      </c>
      <c r="AL28" s="121">
        <v>4.4370846774555899</v>
      </c>
      <c r="AM28" s="116">
        <v>5.5587974972081096</v>
      </c>
      <c r="AN28" s="116">
        <v>1.81092512601206</v>
      </c>
      <c r="AO28">
        <v>5.5587974972081096</v>
      </c>
      <c r="AP28" s="111">
        <v>4.6625570298050203</v>
      </c>
      <c r="AQ28" s="105">
        <v>5.5587974972081096</v>
      </c>
      <c r="AR28" s="116">
        <v>2.03639747836149</v>
      </c>
      <c r="AS28">
        <v>3.2392369276549799</v>
      </c>
      <c r="AT28">
        <v>4.9409890153181797</v>
      </c>
      <c r="AU28">
        <v>3.1850656613581099</v>
      </c>
      <c r="AV28" s="28">
        <v>5.5587974972081096</v>
      </c>
      <c r="BE28" s="105">
        <v>3.0276585582101001</v>
      </c>
      <c r="BF28" s="89">
        <f t="shared" si="1"/>
        <v>-0.47990616786935142</v>
      </c>
      <c r="BG28" s="89">
        <f t="shared" si="2"/>
        <v>0.28297574262605152</v>
      </c>
      <c r="BL28">
        <v>1</v>
      </c>
      <c r="BM28">
        <v>1</v>
      </c>
      <c r="BN28">
        <v>1</v>
      </c>
      <c r="BO28">
        <f t="shared" si="5"/>
        <v>0</v>
      </c>
      <c r="BP28">
        <v>1</v>
      </c>
    </row>
    <row r="29" spans="1:75" ht="21">
      <c r="A29" t="s">
        <v>608</v>
      </c>
      <c r="B29" t="s">
        <v>518</v>
      </c>
      <c r="C29" t="s">
        <v>428</v>
      </c>
      <c r="D29" t="s">
        <v>563</v>
      </c>
      <c r="L29" s="107">
        <v>2.7829020486029101</v>
      </c>
      <c r="M29" s="106">
        <v>5.3875068560472299E-3</v>
      </c>
      <c r="N29">
        <f t="shared" si="3"/>
        <v>2003</v>
      </c>
      <c r="O29" s="135" t="str">
        <f t="shared" si="0"/>
        <v>Power Law</v>
      </c>
      <c r="Q29" s="105">
        <v>2.8805208569245702</v>
      </c>
      <c r="V29">
        <f t="shared" si="4"/>
        <v>2001</v>
      </c>
      <c r="W29" s="105">
        <v>3.0411941281159098</v>
      </c>
      <c r="X29" s="122">
        <v>2.9416585912610902</v>
      </c>
      <c r="Y29" s="105">
        <v>3.0411941281159098</v>
      </c>
      <c r="Z29" s="105">
        <v>1.4578772532105699</v>
      </c>
      <c r="AA29" s="105">
        <v>3.0411941281159098</v>
      </c>
      <c r="AB29" s="123">
        <v>3.0817974862439699</v>
      </c>
      <c r="AC29" s="105">
        <v>3.0411941281159098</v>
      </c>
      <c r="AD29" s="105">
        <v>1.5980161481934501</v>
      </c>
      <c r="AE29" s="107">
        <v>3.0411941281159098</v>
      </c>
      <c r="AF29" s="107">
        <v>2.4520593488093398</v>
      </c>
      <c r="AG29" s="105">
        <v>3.0411941281159098</v>
      </c>
      <c r="AH29" s="105">
        <v>2.6073673511768298</v>
      </c>
      <c r="AI29" s="107">
        <v>3.0411941281159098</v>
      </c>
      <c r="AJ29" s="140">
        <v>2.59219824379222</v>
      </c>
      <c r="AK29" s="117">
        <v>5.6425309600476101</v>
      </c>
      <c r="AL29" s="121">
        <v>4.4357755372516898</v>
      </c>
      <c r="AM29" s="116">
        <v>5.6425309600476101</v>
      </c>
      <c r="AN29" s="116">
        <v>1.8102163133752101</v>
      </c>
      <c r="AO29">
        <v>5.6425309600476101</v>
      </c>
      <c r="AP29" s="111">
        <v>4.6837520813087803</v>
      </c>
      <c r="AQ29" s="105">
        <v>5.6425309600476101</v>
      </c>
      <c r="AR29" s="116">
        <v>2.0581928574322998</v>
      </c>
      <c r="AS29">
        <v>3.1663983641353601</v>
      </c>
      <c r="AT29">
        <v>4.8334537992098898</v>
      </c>
      <c r="AU29">
        <v>3.0411941281159098</v>
      </c>
      <c r="AV29" s="28">
        <v>5.6425309600476101</v>
      </c>
      <c r="BE29" s="105">
        <v>2.9987309165460001</v>
      </c>
      <c r="BF29" s="89">
        <f t="shared" si="1"/>
        <v>-0.50095322376043194</v>
      </c>
      <c r="BG29" s="89">
        <f t="shared" si="2"/>
        <v>0.29336026717820052</v>
      </c>
      <c r="BL29">
        <v>1</v>
      </c>
      <c r="BM29">
        <v>1</v>
      </c>
      <c r="BN29">
        <v>1</v>
      </c>
      <c r="BO29">
        <f t="shared" si="5"/>
        <v>0</v>
      </c>
      <c r="BP29">
        <v>1</v>
      </c>
      <c r="BV29">
        <f>BV27-BW27</f>
        <v>-6156459</v>
      </c>
    </row>
    <row r="30" spans="1:75" ht="21">
      <c r="A30" t="s">
        <v>609</v>
      </c>
      <c r="B30" t="s">
        <v>519</v>
      </c>
      <c r="C30" t="s">
        <v>474</v>
      </c>
      <c r="D30" t="s">
        <v>564</v>
      </c>
      <c r="L30" s="107">
        <v>1.9752728531114601</v>
      </c>
      <c r="M30" s="106">
        <v>4.8237192211890302E-2</v>
      </c>
      <c r="N30">
        <f t="shared" si="3"/>
        <v>2004</v>
      </c>
      <c r="O30" s="135" t="str">
        <f t="shared" si="0"/>
        <v>Power Law</v>
      </c>
      <c r="Q30" s="105">
        <v>2.7954623445017801</v>
      </c>
      <c r="V30">
        <f t="shared" si="4"/>
        <v>2002</v>
      </c>
      <c r="W30" s="105">
        <v>2.95290384511231</v>
      </c>
      <c r="X30" s="122">
        <v>2.9343432915427301</v>
      </c>
      <c r="Y30" s="105">
        <v>2.95290384511231</v>
      </c>
      <c r="Z30" s="105">
        <v>1.4556180434474</v>
      </c>
      <c r="AA30" s="105">
        <v>2.95290384511231</v>
      </c>
      <c r="AB30" s="123">
        <v>3.0855287522593402</v>
      </c>
      <c r="AC30" s="105">
        <v>2.95290384511231</v>
      </c>
      <c r="AD30" s="105">
        <v>1.6068035041640101</v>
      </c>
      <c r="AE30" s="107">
        <v>2.95290384511231</v>
      </c>
      <c r="AF30" s="107">
        <v>2.4394952305764899</v>
      </c>
      <c r="AG30" s="105">
        <v>2.95290384511231</v>
      </c>
      <c r="AH30" s="105">
        <v>2.6060835003551999</v>
      </c>
      <c r="AI30" s="107">
        <v>2.95290384511231</v>
      </c>
      <c r="AJ30" s="140">
        <v>2.5906806912931</v>
      </c>
      <c r="AK30" s="117">
        <v>5.7158401232180198</v>
      </c>
      <c r="AL30" s="121">
        <v>4.4371202437328101</v>
      </c>
      <c r="AM30" s="116">
        <v>5.7158401232180198</v>
      </c>
      <c r="AN30" s="116">
        <v>1.80958432114396</v>
      </c>
      <c r="AO30">
        <v>5.7158401232180198</v>
      </c>
      <c r="AP30" s="111">
        <v>4.7057605672261102</v>
      </c>
      <c r="AQ30" s="105">
        <v>5.7158401232180198</v>
      </c>
      <c r="AR30" s="116">
        <v>2.0782246446372601</v>
      </c>
      <c r="AS30">
        <v>3.1043088912044401</v>
      </c>
      <c r="AT30">
        <v>4.7391308567866703</v>
      </c>
      <c r="AU30">
        <v>2.95290384511231</v>
      </c>
      <c r="AV30" s="28">
        <v>5.7158401232180198</v>
      </c>
      <c r="BE30" s="105">
        <v>3.0185512157533898</v>
      </c>
      <c r="BF30" s="89">
        <f t="shared" si="1"/>
        <v>-0.48638184461920947</v>
      </c>
      <c r="BG30" s="89">
        <f t="shared" si="2"/>
        <v>0.28618696328563509</v>
      </c>
      <c r="BL30">
        <v>2</v>
      </c>
      <c r="BM30">
        <v>2</v>
      </c>
      <c r="BN30">
        <v>2</v>
      </c>
      <c r="BO30">
        <f t="shared" si="5"/>
        <v>0</v>
      </c>
      <c r="BP30">
        <v>2</v>
      </c>
    </row>
    <row r="31" spans="1:75" ht="21">
      <c r="A31" t="s">
        <v>610</v>
      </c>
      <c r="B31" t="s">
        <v>520</v>
      </c>
      <c r="C31" t="s">
        <v>475</v>
      </c>
      <c r="D31" t="s">
        <v>565</v>
      </c>
      <c r="L31" s="107">
        <v>1.8856304474235701</v>
      </c>
      <c r="M31" s="106">
        <v>5.9344771452455702E-2</v>
      </c>
      <c r="N31">
        <f t="shared" si="3"/>
        <v>2005</v>
      </c>
      <c r="O31" s="135" t="str">
        <f t="shared" si="0"/>
        <v>Power Law</v>
      </c>
      <c r="Q31" s="105">
        <v>2.7045872799893198</v>
      </c>
      <c r="V31">
        <f t="shared" si="4"/>
        <v>2003</v>
      </c>
      <c r="W31" s="105">
        <v>2.8805208569245702</v>
      </c>
      <c r="X31" s="122">
        <v>2.93012078682378</v>
      </c>
      <c r="Y31" s="105">
        <v>2.8805208569245702</v>
      </c>
      <c r="Z31" s="105">
        <v>1.4538312719866999</v>
      </c>
      <c r="AA31" s="105">
        <v>2.8805208569245702</v>
      </c>
      <c r="AB31" s="123">
        <v>3.0915787553570402</v>
      </c>
      <c r="AC31" s="105">
        <v>2.8805208569245702</v>
      </c>
      <c r="AD31" s="105">
        <v>1.6152892405199499</v>
      </c>
      <c r="AE31" s="107">
        <v>2.8805208569245702</v>
      </c>
      <c r="AF31" s="107">
        <v>2.4297492990461098</v>
      </c>
      <c r="AG31" s="105">
        <v>2.8805208569245702</v>
      </c>
      <c r="AH31" s="105">
        <v>2.60682567506539</v>
      </c>
      <c r="AI31" s="107">
        <v>2.8805208569245702</v>
      </c>
      <c r="AJ31" s="140">
        <v>2.59120726757937</v>
      </c>
      <c r="AK31" s="117">
        <v>5.49426662826927</v>
      </c>
      <c r="AL31" s="121">
        <v>4.4409097303234901</v>
      </c>
      <c r="AM31" s="116">
        <v>5.49426662826927</v>
      </c>
      <c r="AN31" s="116">
        <v>1.8090646193567399</v>
      </c>
      <c r="AO31">
        <v>5.49426662826927</v>
      </c>
      <c r="AP31" s="111">
        <v>4.7287478276886601</v>
      </c>
      <c r="AQ31" s="105">
        <v>5.49426662826927</v>
      </c>
      <c r="AR31" s="116">
        <v>2.0969027167219201</v>
      </c>
      <c r="AS31">
        <v>3.0511959775803001</v>
      </c>
      <c r="AT31">
        <v>4.6567557047406796</v>
      </c>
      <c r="AU31">
        <v>2.8805208569245702</v>
      </c>
      <c r="AV31" s="28">
        <v>5.49426662826927</v>
      </c>
      <c r="BE31" s="105">
        <v>3.03233279421026</v>
      </c>
      <c r="BF31" s="89">
        <f t="shared" si="1"/>
        <v>-0.47663447431932687</v>
      </c>
      <c r="BG31" s="89">
        <f t="shared" si="2"/>
        <v>0.28134785486048086</v>
      </c>
      <c r="BL31">
        <v>1</v>
      </c>
      <c r="BM31">
        <v>1</v>
      </c>
      <c r="BN31">
        <v>1</v>
      </c>
      <c r="BO31">
        <f t="shared" si="5"/>
        <v>0</v>
      </c>
      <c r="BP31">
        <v>1</v>
      </c>
    </row>
    <row r="32" spans="1:75" ht="21">
      <c r="A32" t="s">
        <v>611</v>
      </c>
      <c r="B32" t="s">
        <v>521</v>
      </c>
      <c r="C32" t="s">
        <v>476</v>
      </c>
      <c r="D32" t="s">
        <v>566</v>
      </c>
      <c r="L32" s="107">
        <v>1.3277753073937899</v>
      </c>
      <c r="M32" s="106">
        <v>0.18425234661955001</v>
      </c>
      <c r="N32">
        <f t="shared" si="3"/>
        <v>2006</v>
      </c>
      <c r="O32" s="135" t="str">
        <f t="shared" si="0"/>
        <v>Power Law</v>
      </c>
      <c r="Q32" s="105">
        <v>2.6600252817529002</v>
      </c>
      <c r="V32">
        <f t="shared" si="4"/>
        <v>2004</v>
      </c>
      <c r="W32" s="105">
        <v>2.7954623445017801</v>
      </c>
      <c r="X32" s="122">
        <v>2.9296089816675299</v>
      </c>
      <c r="Y32" s="105">
        <v>2.7954623445017801</v>
      </c>
      <c r="Z32" s="105">
        <v>1.45269450229243</v>
      </c>
      <c r="AA32" s="105">
        <v>2.7954623445017801</v>
      </c>
      <c r="AB32" s="123">
        <v>3.1011388780646101</v>
      </c>
      <c r="AC32" s="105">
        <v>2.7954623445017801</v>
      </c>
      <c r="AD32" s="105">
        <v>1.62422439868952</v>
      </c>
      <c r="AE32" s="107">
        <v>2.7954623445017801</v>
      </c>
      <c r="AF32" s="107">
        <v>2.42322677301016</v>
      </c>
      <c r="AG32" s="105">
        <v>2.7954623445017801</v>
      </c>
      <c r="AH32" s="105">
        <v>2.6105642116106602</v>
      </c>
      <c r="AI32" s="107">
        <v>2.7954623445017801</v>
      </c>
      <c r="AJ32" s="140">
        <v>2.5947566694072499</v>
      </c>
      <c r="AK32" s="117">
        <v>5.5515218015239496</v>
      </c>
      <c r="AL32" s="121">
        <v>4.4473252581350202</v>
      </c>
      <c r="AM32" s="116">
        <v>5.5515218015239496</v>
      </c>
      <c r="AN32" s="116">
        <v>1.80875721806754</v>
      </c>
      <c r="AO32">
        <v>5.5515218015239496</v>
      </c>
      <c r="AP32" s="111">
        <v>4.7537704239654399</v>
      </c>
      <c r="AQ32" s="105">
        <v>5.5515218015239496</v>
      </c>
      <c r="AR32" s="116">
        <v>2.1152023838979499</v>
      </c>
      <c r="AS32">
        <v>3.0017415416386899</v>
      </c>
      <c r="AT32">
        <v>4.5761930226847198</v>
      </c>
      <c r="AU32">
        <v>2.7954623445017801</v>
      </c>
      <c r="AV32" s="28">
        <v>5.5515218015239496</v>
      </c>
      <c r="BE32" s="105">
        <v>3.03175326799435</v>
      </c>
      <c r="BF32" s="89">
        <f t="shared" si="1"/>
        <v>-0.47703822445114219</v>
      </c>
      <c r="BG32" s="89">
        <f t="shared" si="2"/>
        <v>0.28154894746330472</v>
      </c>
      <c r="BL32">
        <v>2</v>
      </c>
      <c r="BM32">
        <v>2</v>
      </c>
      <c r="BN32">
        <v>2</v>
      </c>
      <c r="BO32">
        <f t="shared" si="5"/>
        <v>0</v>
      </c>
      <c r="BP32">
        <v>2</v>
      </c>
    </row>
    <row r="33" spans="1:68" ht="21">
      <c r="A33" t="s">
        <v>612</v>
      </c>
      <c r="B33" t="s">
        <v>522</v>
      </c>
      <c r="C33" t="s">
        <v>477</v>
      </c>
      <c r="D33" t="s">
        <v>567</v>
      </c>
      <c r="L33" s="107">
        <v>0.78630545347164205</v>
      </c>
      <c r="M33" s="106">
        <v>0.431688558321069</v>
      </c>
      <c r="N33">
        <f t="shared" si="3"/>
        <v>2007</v>
      </c>
      <c r="O33" s="135" t="str">
        <f t="shared" si="0"/>
        <v>Power Law</v>
      </c>
      <c r="Q33" s="105">
        <v>2.6304664827534898</v>
      </c>
      <c r="V33">
        <f t="shared" si="4"/>
        <v>2005</v>
      </c>
      <c r="W33" s="105">
        <v>2.7045872799893198</v>
      </c>
      <c r="X33" s="122">
        <v>2.93223734421395</v>
      </c>
      <c r="Y33" s="105">
        <v>2.7045872799893198</v>
      </c>
      <c r="Z33" s="105">
        <v>1.45191400220984</v>
      </c>
      <c r="AA33" s="105">
        <v>2.7045872799893198</v>
      </c>
      <c r="AB33" s="123">
        <v>3.1114974750245001</v>
      </c>
      <c r="AC33" s="105">
        <v>2.7045872799893198</v>
      </c>
      <c r="AD33" s="105">
        <v>1.6311741330203899</v>
      </c>
      <c r="AE33" s="107">
        <v>2.7045872799893198</v>
      </c>
      <c r="AF33" s="107">
        <v>2.4198174392107799</v>
      </c>
      <c r="AG33" s="105">
        <v>2.7045872799893198</v>
      </c>
      <c r="AH33" s="105">
        <v>2.6150845637257998</v>
      </c>
      <c r="AI33" s="107">
        <v>2.7045872799893198</v>
      </c>
      <c r="AJ33" s="140">
        <v>2.59907757002133</v>
      </c>
      <c r="AK33" s="117">
        <v>5.55292437410791</v>
      </c>
      <c r="AL33" s="121">
        <v>4.4560414139092499</v>
      </c>
      <c r="AM33" s="116">
        <v>5.55292437410791</v>
      </c>
      <c r="AN33" s="116">
        <v>1.8083031372101299</v>
      </c>
      <c r="AO33">
        <v>5.55292437410791</v>
      </c>
      <c r="AP33" s="111">
        <v>4.7766699525301499</v>
      </c>
      <c r="AQ33" s="105">
        <v>5.55292437410791</v>
      </c>
      <c r="AR33" s="116">
        <v>2.1289316758310299</v>
      </c>
      <c r="AS33">
        <v>2.9606410116912598</v>
      </c>
      <c r="AT33">
        <v>4.5068448265450902</v>
      </c>
      <c r="AU33">
        <v>2.7045872799893198</v>
      </c>
      <c r="AV33" s="28">
        <v>5.55292437410791</v>
      </c>
      <c r="BE33" s="105">
        <v>3.0315029455920799</v>
      </c>
      <c r="BF33" s="89">
        <f t="shared" si="1"/>
        <v>-0.477212785881588</v>
      </c>
      <c r="BG33" s="89">
        <f t="shared" si="2"/>
        <v>0.28163587245635813</v>
      </c>
      <c r="BL33">
        <v>3</v>
      </c>
      <c r="BM33">
        <v>3</v>
      </c>
      <c r="BN33">
        <v>3</v>
      </c>
      <c r="BO33">
        <f t="shared" si="5"/>
        <v>0</v>
      </c>
      <c r="BP33">
        <v>3</v>
      </c>
    </row>
    <row r="34" spans="1:68" ht="21">
      <c r="A34" t="s">
        <v>613</v>
      </c>
      <c r="B34" t="s">
        <v>523</v>
      </c>
      <c r="C34" t="s">
        <v>478</v>
      </c>
      <c r="D34" t="s">
        <v>568</v>
      </c>
      <c r="L34" s="107">
        <v>-0.48062751643308899</v>
      </c>
      <c r="M34">
        <v>0.63078125524693895</v>
      </c>
      <c r="N34">
        <f t="shared" si="3"/>
        <v>2008</v>
      </c>
      <c r="O34" s="135" t="str">
        <f t="shared" si="0"/>
        <v>Power Law</v>
      </c>
      <c r="Q34" s="105">
        <v>2.6150450058863699</v>
      </c>
      <c r="V34">
        <f t="shared" si="4"/>
        <v>2006</v>
      </c>
      <c r="W34" s="105">
        <v>2.6600252817529002</v>
      </c>
      <c r="X34" s="122">
        <v>2.9445461828442698</v>
      </c>
      <c r="Y34" s="105">
        <v>2.6600252817529002</v>
      </c>
      <c r="Z34" s="105">
        <v>1.4509516752793601</v>
      </c>
      <c r="AA34" s="105">
        <v>2.6600252817529002</v>
      </c>
      <c r="AB34" s="123">
        <v>3.1313426722739401</v>
      </c>
      <c r="AC34" s="105">
        <v>2.6600252817529002</v>
      </c>
      <c r="AD34" s="105">
        <v>1.63774816470903</v>
      </c>
      <c r="AE34" s="107">
        <v>2.6600252817529002</v>
      </c>
      <c r="AF34" s="107">
        <v>2.4198168104515299</v>
      </c>
      <c r="AG34" s="105">
        <v>2.6600252817529002</v>
      </c>
      <c r="AH34" s="105">
        <v>2.6229928722714599</v>
      </c>
      <c r="AI34" s="107">
        <v>2.6600252817529002</v>
      </c>
      <c r="AJ34" s="140">
        <v>2.6066132998812002</v>
      </c>
      <c r="AK34" s="117">
        <v>5.7093248979325697</v>
      </c>
      <c r="AL34" s="121">
        <v>4.4743707511865098</v>
      </c>
      <c r="AM34" s="116">
        <v>5.7093248979325697</v>
      </c>
      <c r="AN34" s="116">
        <v>1.8057269735283199</v>
      </c>
      <c r="AO34">
        <v>5.7093248979325697</v>
      </c>
      <c r="AP34" s="111">
        <v>4.8081248502274896</v>
      </c>
      <c r="AQ34" s="105">
        <v>5.7093248979325697</v>
      </c>
      <c r="AR34" s="116">
        <v>2.1394810725692999</v>
      </c>
      <c r="AS34">
        <v>2.9250334656825898</v>
      </c>
      <c r="AT34">
        <v>4.43950687683843</v>
      </c>
      <c r="AU34">
        <v>2.6600252817529002</v>
      </c>
      <c r="AV34" s="28">
        <v>5.7093248979325697</v>
      </c>
      <c r="BE34" s="105">
        <v>3.04949212277613</v>
      </c>
      <c r="BF34" s="89">
        <f t="shared" si="1"/>
        <v>-0.4649160757101341</v>
      </c>
      <c r="BG34" s="89">
        <f t="shared" si="2"/>
        <v>0.27548677764862173</v>
      </c>
      <c r="BL34">
        <v>14</v>
      </c>
      <c r="BM34">
        <v>14</v>
      </c>
      <c r="BN34">
        <v>14</v>
      </c>
      <c r="BO34">
        <f t="shared" si="5"/>
        <v>0</v>
      </c>
      <c r="BP34">
        <v>14</v>
      </c>
    </row>
    <row r="35" spans="1:68" ht="21">
      <c r="A35" t="s">
        <v>614</v>
      </c>
      <c r="B35" t="s">
        <v>524</v>
      </c>
      <c r="C35" t="s">
        <v>479</v>
      </c>
      <c r="D35" t="s">
        <v>569</v>
      </c>
      <c r="L35" s="107">
        <v>-0.50500074799257</v>
      </c>
      <c r="M35" s="106">
        <v>0.61355831061495103</v>
      </c>
      <c r="N35">
        <f t="shared" si="3"/>
        <v>2009</v>
      </c>
      <c r="O35" s="135" t="str">
        <f t="shared" si="0"/>
        <v>Power Law</v>
      </c>
      <c r="Q35" s="105">
        <v>2.6016895641262199</v>
      </c>
      <c r="V35">
        <f t="shared" si="4"/>
        <v>2007</v>
      </c>
      <c r="W35" s="105">
        <v>2.6304664827534898</v>
      </c>
      <c r="X35" s="122">
        <v>2.9532041499095398</v>
      </c>
      <c r="Y35" s="105">
        <v>2.6304664827534898</v>
      </c>
      <c r="Z35" s="105">
        <v>1.4501193210705401</v>
      </c>
      <c r="AA35" s="105">
        <v>2.6304664827534898</v>
      </c>
      <c r="AB35" s="123">
        <v>3.1465393176186698</v>
      </c>
      <c r="AC35" s="105">
        <v>2.6304664827534898</v>
      </c>
      <c r="AD35" s="105">
        <v>1.64345448877968</v>
      </c>
      <c r="AE35" s="107">
        <v>2.6304664827534898</v>
      </c>
      <c r="AF35" s="107">
        <v>2.4193508208305801</v>
      </c>
      <c r="AG35" s="105">
        <v>2.6304664827534898</v>
      </c>
      <c r="AH35" s="105">
        <v>2.62940514833029</v>
      </c>
      <c r="AI35" s="107">
        <v>2.6304664827534898</v>
      </c>
      <c r="AJ35" s="140">
        <v>2.61268598853971</v>
      </c>
      <c r="AK35" s="117">
        <v>5.6067420712937004</v>
      </c>
      <c r="AL35" s="121">
        <v>4.48636831214686</v>
      </c>
      <c r="AM35" s="116">
        <v>5.6067420712937004</v>
      </c>
      <c r="AN35" s="116">
        <v>1.8034396904891301</v>
      </c>
      <c r="AO35">
        <v>5.6067420712937004</v>
      </c>
      <c r="AP35" s="111">
        <v>4.8314615797174598</v>
      </c>
      <c r="AQ35" s="105">
        <v>5.6067420712937004</v>
      </c>
      <c r="AR35" s="116">
        <v>2.1485329580597199</v>
      </c>
      <c r="AS35">
        <v>2.8919520333847499</v>
      </c>
      <c r="AT35">
        <v>4.3770364544842399</v>
      </c>
      <c r="AU35">
        <v>2.6304664827534898</v>
      </c>
      <c r="AV35" s="28">
        <v>5.6067420712937004</v>
      </c>
      <c r="BE35" s="105">
        <v>3.0708242483580799</v>
      </c>
      <c r="BF35" s="89">
        <f t="shared" si="1"/>
        <v>-0.4509605601291658</v>
      </c>
      <c r="BG35" s="89">
        <f t="shared" si="2"/>
        <v>0.26844439092077588</v>
      </c>
      <c r="BL35">
        <v>6</v>
      </c>
      <c r="BM35">
        <v>6</v>
      </c>
      <c r="BN35">
        <v>6</v>
      </c>
      <c r="BO35">
        <f t="shared" si="5"/>
        <v>0</v>
      </c>
      <c r="BP35">
        <v>6</v>
      </c>
    </row>
    <row r="36" spans="1:68" ht="21">
      <c r="A36" t="s">
        <v>615</v>
      </c>
      <c r="B36" t="s">
        <v>525</v>
      </c>
      <c r="C36" t="s">
        <v>480</v>
      </c>
      <c r="D36" t="s">
        <v>570</v>
      </c>
      <c r="L36" s="107">
        <v>-1.2558149901632101</v>
      </c>
      <c r="M36">
        <v>0.20918305544438601</v>
      </c>
      <c r="N36">
        <f t="shared" si="3"/>
        <v>2010</v>
      </c>
      <c r="O36" s="135" t="str">
        <f t="shared" si="0"/>
        <v>Power Law</v>
      </c>
      <c r="Q36" s="105">
        <v>2.5874689667220601</v>
      </c>
      <c r="V36">
        <f t="shared" si="4"/>
        <v>2008</v>
      </c>
      <c r="W36" s="105">
        <v>2.6150450058863699</v>
      </c>
      <c r="X36" s="122">
        <v>2.9740013247779702</v>
      </c>
      <c r="Y36" s="105">
        <v>2.6150450058863699</v>
      </c>
      <c r="Z36" s="105">
        <v>1.44950824776315</v>
      </c>
      <c r="AA36" s="105">
        <v>2.6150450058863699</v>
      </c>
      <c r="AB36" s="123">
        <v>3.1734364828093899</v>
      </c>
      <c r="AC36" s="105">
        <v>2.6150450058863699</v>
      </c>
      <c r="AD36" s="105">
        <v>1.64894340579457</v>
      </c>
      <c r="AE36" s="107">
        <v>2.6150450058863699</v>
      </c>
      <c r="AF36" s="107">
        <v>2.4233392225888801</v>
      </c>
      <c r="AG36" s="105">
        <v>2.6150450058863699</v>
      </c>
      <c r="AH36" s="105">
        <v>2.6399087125983498</v>
      </c>
      <c r="AI36" s="107">
        <v>2.6150450058863699</v>
      </c>
      <c r="AJ36" s="140">
        <v>2.6227743806203101</v>
      </c>
      <c r="AK36" s="117">
        <v>5.2457152611604601</v>
      </c>
      <c r="AL36" s="121">
        <v>4.5131584842301402</v>
      </c>
      <c r="AM36" s="116">
        <v>5.2457152611604601</v>
      </c>
      <c r="AN36" s="116">
        <v>1.7999962788972099</v>
      </c>
      <c r="AO36">
        <v>5.2457152611604601</v>
      </c>
      <c r="AP36" s="111">
        <v>4.8680960968331499</v>
      </c>
      <c r="AQ36" s="105">
        <v>5.2457152611604601</v>
      </c>
      <c r="AR36" s="116">
        <v>2.1549338915002201</v>
      </c>
      <c r="AS36">
        <v>2.8656690059820402</v>
      </c>
      <c r="AT36">
        <v>4.3203579019219998</v>
      </c>
      <c r="AU36">
        <v>2.6150450058863699</v>
      </c>
      <c r="AV36" s="28">
        <v>5.2457152611604601</v>
      </c>
      <c r="BE36" s="105">
        <v>2.9862376273757101</v>
      </c>
      <c r="BF36" s="89">
        <f t="shared" si="1"/>
        <v>-0.51048998596988349</v>
      </c>
      <c r="BG36" s="89">
        <f t="shared" si="2"/>
        <v>0.29801601912221998</v>
      </c>
      <c r="BL36">
        <v>3</v>
      </c>
      <c r="BM36">
        <v>3</v>
      </c>
      <c r="BN36">
        <v>3</v>
      </c>
      <c r="BO36">
        <f t="shared" si="5"/>
        <v>0</v>
      </c>
      <c r="BP36">
        <v>3</v>
      </c>
    </row>
    <row r="37" spans="1:68" ht="21">
      <c r="A37" t="s">
        <v>616</v>
      </c>
      <c r="B37" t="s">
        <v>526</v>
      </c>
      <c r="C37" t="s">
        <v>481</v>
      </c>
      <c r="D37" t="s">
        <v>571</v>
      </c>
      <c r="L37" s="107">
        <v>-2.0432276943286198</v>
      </c>
      <c r="M37">
        <v>4.1029903435329799E-2</v>
      </c>
      <c r="N37">
        <f t="shared" si="3"/>
        <v>2011</v>
      </c>
      <c r="O37" s="135" t="str">
        <f t="shared" si="0"/>
        <v>Log Normal</v>
      </c>
      <c r="Q37" s="105">
        <v>2.5940427476431198</v>
      </c>
      <c r="V37" s="141">
        <f t="shared" si="4"/>
        <v>2009</v>
      </c>
      <c r="W37" s="143">
        <v>2.6016895641262199</v>
      </c>
      <c r="X37" s="143">
        <v>3.0043208997300801</v>
      </c>
      <c r="Y37" s="143">
        <v>2.6016895641262199</v>
      </c>
      <c r="Z37" s="143">
        <v>1.44857867714278</v>
      </c>
      <c r="AA37" s="143">
        <v>2.6016895641262199</v>
      </c>
      <c r="AB37" s="144">
        <v>3.20724580230269</v>
      </c>
      <c r="AC37" s="143">
        <v>2.6016895641262199</v>
      </c>
      <c r="AD37" s="143">
        <v>1.6515035797153901</v>
      </c>
      <c r="AE37" s="144">
        <v>2.6016895641262199</v>
      </c>
      <c r="AF37" s="144">
        <v>2.4295204436406199</v>
      </c>
      <c r="AG37" s="143">
        <v>2.6016895641262199</v>
      </c>
      <c r="AH37" s="143">
        <v>2.6503007303740498</v>
      </c>
      <c r="AI37" s="144">
        <v>2.6016895641262199</v>
      </c>
      <c r="AJ37" s="144">
        <v>2.63244534621322</v>
      </c>
      <c r="AK37" s="145">
        <v>2.8037927787899699</v>
      </c>
      <c r="AL37" s="145">
        <v>4.5523023432281402</v>
      </c>
      <c r="AM37" s="146">
        <v>2.8037927787899699</v>
      </c>
      <c r="AN37" s="146">
        <v>1.79502592930656</v>
      </c>
      <c r="AO37" s="141">
        <v>2.8037927787899699</v>
      </c>
      <c r="AP37" s="141">
        <v>4.9119506445580798</v>
      </c>
      <c r="AQ37" s="143">
        <v>2.8037927787899699</v>
      </c>
      <c r="AR37" s="146">
        <v>2.1546742306365001</v>
      </c>
      <c r="AS37" s="141">
        <v>2.8450204465813198</v>
      </c>
      <c r="AT37" s="141">
        <v>4.2699706202620904</v>
      </c>
      <c r="AU37" s="141">
        <v>2.6016895641262199</v>
      </c>
      <c r="AV37" s="142">
        <v>2.8037927787899699</v>
      </c>
      <c r="BL37">
        <v>1</v>
      </c>
      <c r="BM37">
        <v>1</v>
      </c>
      <c r="BN37">
        <v>1</v>
      </c>
      <c r="BO37">
        <f t="shared" si="5"/>
        <v>0</v>
      </c>
      <c r="BP37">
        <v>1</v>
      </c>
    </row>
    <row r="38" spans="1:68" ht="21">
      <c r="A38" t="s">
        <v>617</v>
      </c>
      <c r="B38" t="s">
        <v>527</v>
      </c>
      <c r="C38" t="s">
        <v>482</v>
      </c>
      <c r="D38" t="s">
        <v>572</v>
      </c>
      <c r="L38" s="107">
        <v>-1.7384371242983401</v>
      </c>
      <c r="M38" s="106">
        <v>8.2133820016257603E-2</v>
      </c>
      <c r="N38">
        <f t="shared" si="3"/>
        <v>2012</v>
      </c>
      <c r="O38" s="135" t="str">
        <f t="shared" si="0"/>
        <v>Power Law</v>
      </c>
      <c r="Q38" s="105">
        <v>2.6015090862642301</v>
      </c>
      <c r="V38">
        <f t="shared" si="4"/>
        <v>2010</v>
      </c>
      <c r="W38" s="105">
        <v>2.5874689667220601</v>
      </c>
      <c r="X38" s="122">
        <v>3.03998488819528</v>
      </c>
      <c r="Y38" s="105">
        <v>2.5874689667220601</v>
      </c>
      <c r="Z38" s="105">
        <v>1.4479297936634401</v>
      </c>
      <c r="AA38" s="105">
        <v>2.5874689667220601</v>
      </c>
      <c r="AB38" s="123">
        <v>3.24533172564955</v>
      </c>
      <c r="AC38" s="105">
        <v>2.5874689667220601</v>
      </c>
      <c r="AD38" s="105">
        <v>1.6532766311177101</v>
      </c>
      <c r="AE38" s="107">
        <v>2.5874689667220601</v>
      </c>
      <c r="AF38" s="107">
        <v>2.43348722820937</v>
      </c>
      <c r="AG38" s="105">
        <v>2.5874689667220601</v>
      </c>
      <c r="AH38" s="105">
        <v>2.6575479634762398</v>
      </c>
      <c r="AI38" s="107">
        <v>2.5874689667220601</v>
      </c>
      <c r="AJ38" s="140">
        <v>2.63883406566364</v>
      </c>
      <c r="AK38" s="117">
        <v>2.6819420682691999</v>
      </c>
      <c r="AL38" s="121">
        <v>4.6000187011520204</v>
      </c>
      <c r="AM38" s="116">
        <v>2.6819420682691999</v>
      </c>
      <c r="AN38" s="116">
        <v>1.79047430366906</v>
      </c>
      <c r="AO38">
        <v>2.6819420682691999</v>
      </c>
      <c r="AP38" s="111">
        <v>4.9624000400215396</v>
      </c>
      <c r="AQ38" s="105">
        <v>2.6819420682691999</v>
      </c>
      <c r="AR38" s="116">
        <v>2.1528556425385799</v>
      </c>
      <c r="AS38">
        <v>2.82460243869907</v>
      </c>
      <c r="AT38">
        <v>4.2199272354881501</v>
      </c>
      <c r="AU38">
        <v>2.5874689667220601</v>
      </c>
      <c r="AV38" s="28">
        <v>2.6819420682691999</v>
      </c>
      <c r="BL38">
        <v>3</v>
      </c>
      <c r="BM38">
        <v>3</v>
      </c>
      <c r="BN38">
        <v>3</v>
      </c>
      <c r="BO38">
        <f t="shared" si="5"/>
        <v>0</v>
      </c>
      <c r="BP38">
        <v>3</v>
      </c>
    </row>
    <row r="39" spans="1:68" ht="21">
      <c r="A39" t="s">
        <v>618</v>
      </c>
      <c r="B39" t="s">
        <v>528</v>
      </c>
      <c r="C39" t="s">
        <v>483</v>
      </c>
      <c r="D39" t="s">
        <v>573</v>
      </c>
      <c r="L39" s="107">
        <v>-1.91937429162039</v>
      </c>
      <c r="M39" s="106">
        <v>5.4936982075817799E-2</v>
      </c>
      <c r="N39">
        <f t="shared" si="3"/>
        <v>2013</v>
      </c>
      <c r="O39" s="135" t="str">
        <f t="shared" si="0"/>
        <v>Power Law</v>
      </c>
      <c r="Q39" s="105">
        <v>2.60877267748833</v>
      </c>
      <c r="V39">
        <f t="shared" si="4"/>
        <v>2011</v>
      </c>
      <c r="W39" s="105">
        <v>2.5940427476431198</v>
      </c>
      <c r="X39" s="122">
        <v>3.09841354497043</v>
      </c>
      <c r="Y39" s="105">
        <v>2.5940427476431198</v>
      </c>
      <c r="Z39" s="105">
        <v>1.4469223381810501</v>
      </c>
      <c r="AA39" s="105">
        <v>2.5940427476431198</v>
      </c>
      <c r="AB39" s="123">
        <v>3.3035525788306401</v>
      </c>
      <c r="AC39" s="105">
        <v>2.5940427476431198</v>
      </c>
      <c r="AD39" s="105">
        <v>1.65206137204126</v>
      </c>
      <c r="AE39" s="107">
        <v>2.5940427476431198</v>
      </c>
      <c r="AF39" s="107">
        <v>2.43525284815381</v>
      </c>
      <c r="AG39" s="105">
        <v>2.5940427476431198</v>
      </c>
      <c r="AH39" s="105">
        <v>2.6600947625739599</v>
      </c>
      <c r="AI39" s="107">
        <v>2.5940427476431198</v>
      </c>
      <c r="AJ39" s="140">
        <v>2.6403918820140202</v>
      </c>
      <c r="AK39" s="117">
        <v>2.6157449468512901</v>
      </c>
      <c r="AL39" s="121">
        <v>4.67888291432096</v>
      </c>
      <c r="AM39" s="116">
        <v>2.6157449468512901</v>
      </c>
      <c r="AN39" s="116">
        <v>1.7835323775446801</v>
      </c>
      <c r="AO39">
        <v>2.6157449468512901</v>
      </c>
      <c r="AP39" s="111">
        <v>5.0385272220588098</v>
      </c>
      <c r="AQ39" s="105">
        <v>2.6157449468512901</v>
      </c>
      <c r="AR39" s="116">
        <v>2.14317668528254</v>
      </c>
      <c r="AS39">
        <v>2.8020756218680298</v>
      </c>
      <c r="AT39">
        <v>4.1593511352873103</v>
      </c>
      <c r="AU39">
        <v>2.5940427476431198</v>
      </c>
      <c r="AV39" s="28">
        <v>2.6157449468512901</v>
      </c>
      <c r="BL39">
        <v>3</v>
      </c>
      <c r="BM39">
        <v>3</v>
      </c>
      <c r="BN39">
        <v>3</v>
      </c>
      <c r="BO39">
        <f t="shared" si="5"/>
        <v>0</v>
      </c>
      <c r="BP39">
        <v>3</v>
      </c>
    </row>
    <row r="40" spans="1:68" ht="21">
      <c r="A40" t="s">
        <v>619</v>
      </c>
      <c r="B40" t="s">
        <v>529</v>
      </c>
      <c r="C40" t="s">
        <v>484</v>
      </c>
      <c r="D40" t="s">
        <v>574</v>
      </c>
      <c r="L40" s="107">
        <v>-1.5599704004458801</v>
      </c>
      <c r="M40" s="106">
        <v>0.118766876157579</v>
      </c>
      <c r="N40">
        <f t="shared" si="3"/>
        <v>2014</v>
      </c>
      <c r="O40" s="135" t="str">
        <f t="shared" si="0"/>
        <v>Power Law</v>
      </c>
      <c r="Q40" s="105">
        <v>2.6192247826555901</v>
      </c>
      <c r="V40">
        <f t="shared" si="4"/>
        <v>2012</v>
      </c>
      <c r="W40" s="105">
        <v>2.6015090862642301</v>
      </c>
      <c r="X40" s="122">
        <v>3.1302696907034</v>
      </c>
      <c r="Y40" s="105">
        <v>2.6015090862642301</v>
      </c>
      <c r="Z40" s="105">
        <v>1.4472477775739201</v>
      </c>
      <c r="AA40" s="105">
        <v>2.6015090862642301</v>
      </c>
      <c r="AB40" s="123">
        <v>3.33666146874396</v>
      </c>
      <c r="AC40" s="105">
        <v>2.6015090862642301</v>
      </c>
      <c r="AD40" s="105">
        <v>1.6536395556144701</v>
      </c>
      <c r="AE40" s="107">
        <v>2.6015090862642301</v>
      </c>
      <c r="AF40" s="107">
        <v>2.4390164740006202</v>
      </c>
      <c r="AG40" s="105">
        <v>2.6015090862642301</v>
      </c>
      <c r="AH40" s="105">
        <v>2.6657528989201</v>
      </c>
      <c r="AI40" s="107">
        <v>2.6015090862642301</v>
      </c>
      <c r="AJ40" s="140">
        <v>2.6454082520411699</v>
      </c>
      <c r="AK40" s="117">
        <v>2.6459004939262298</v>
      </c>
      <c r="AL40" s="121">
        <v>4.71897496414421</v>
      </c>
      <c r="AM40" s="116">
        <v>2.6459004939262298</v>
      </c>
      <c r="AN40" s="116">
        <v>1.7807947016404899</v>
      </c>
      <c r="AO40">
        <v>2.6459004939262298</v>
      </c>
      <c r="AP40" s="111">
        <v>5.0792888993645802</v>
      </c>
      <c r="AQ40" s="105">
        <v>2.6459004939262298</v>
      </c>
      <c r="AR40" s="116">
        <v>2.1411086368608601</v>
      </c>
      <c r="AS40">
        <v>2.7850522462719298</v>
      </c>
      <c r="AT40">
        <v>4.1163024299438202</v>
      </c>
      <c r="AU40">
        <v>2.6015090862642301</v>
      </c>
      <c r="AV40" s="28">
        <v>2.6459004939262298</v>
      </c>
      <c r="BL40">
        <v>1</v>
      </c>
      <c r="BM40">
        <v>1</v>
      </c>
      <c r="BN40">
        <v>1</v>
      </c>
      <c r="BO40">
        <f t="shared" si="5"/>
        <v>0</v>
      </c>
      <c r="BP40">
        <v>1</v>
      </c>
    </row>
    <row r="41" spans="1:68" ht="21">
      <c r="A41" t="s">
        <v>620</v>
      </c>
      <c r="B41" t="s">
        <v>530</v>
      </c>
      <c r="C41" t="s">
        <v>485</v>
      </c>
      <c r="D41" t="s">
        <v>575</v>
      </c>
      <c r="L41" s="107">
        <v>-1.69823931957065</v>
      </c>
      <c r="M41" s="106">
        <v>8.9462602218271098E-2</v>
      </c>
      <c r="N41">
        <f t="shared" si="3"/>
        <v>2015</v>
      </c>
      <c r="O41" s="135" t="str">
        <f t="shared" si="0"/>
        <v>Power Law</v>
      </c>
      <c r="Q41" s="105">
        <v>2.6259382686448598</v>
      </c>
      <c r="V41">
        <f t="shared" si="4"/>
        <v>2013</v>
      </c>
      <c r="W41" s="105">
        <v>2.60877267748833</v>
      </c>
      <c r="X41" s="122">
        <v>3.15322727456092</v>
      </c>
      <c r="Y41" s="105">
        <v>2.60877267748833</v>
      </c>
      <c r="Z41" s="105">
        <v>1.44798797783471</v>
      </c>
      <c r="AA41" s="105">
        <v>2.60877267748833</v>
      </c>
      <c r="AB41" s="123">
        <v>3.36086732860608</v>
      </c>
      <c r="AC41" s="105">
        <v>2.60877267748833</v>
      </c>
      <c r="AD41" s="105">
        <v>1.65562803187987</v>
      </c>
      <c r="AE41" s="107">
        <v>2.60877267748833</v>
      </c>
      <c r="AF41" s="107">
        <v>2.4425572238991</v>
      </c>
      <c r="AG41" s="105">
        <v>2.60877267748833</v>
      </c>
      <c r="AH41" s="105">
        <v>2.67105146507655</v>
      </c>
      <c r="AI41" s="107">
        <v>2.60877267748833</v>
      </c>
      <c r="AJ41" s="140">
        <v>2.65019727794426</v>
      </c>
      <c r="AK41" s="117">
        <v>2.6434059022301502</v>
      </c>
      <c r="AL41" s="121">
        <v>4.7466771484324797</v>
      </c>
      <c r="AM41" s="116">
        <v>2.6434059022301502</v>
      </c>
      <c r="AN41" s="116">
        <v>1.7795119164408899</v>
      </c>
      <c r="AO41">
        <v>2.6434059022301502</v>
      </c>
      <c r="AP41" s="111">
        <v>5.1079767914294898</v>
      </c>
      <c r="AQ41" s="105">
        <v>2.6434059022301502</v>
      </c>
      <c r="AR41" s="116">
        <v>2.1408115594378998</v>
      </c>
      <c r="AS41">
        <v>2.7700903881725498</v>
      </c>
      <c r="AT41">
        <v>4.0800079891141401</v>
      </c>
      <c r="AU41">
        <v>2.60877267748833</v>
      </c>
      <c r="AV41" s="28">
        <v>2.6434059022301502</v>
      </c>
      <c r="BL41">
        <v>1</v>
      </c>
      <c r="BM41">
        <v>1</v>
      </c>
      <c r="BN41">
        <v>1</v>
      </c>
      <c r="BO41">
        <f t="shared" si="5"/>
        <v>0</v>
      </c>
      <c r="BP41">
        <v>1</v>
      </c>
    </row>
    <row r="42" spans="1:68" ht="21">
      <c r="A42" t="s">
        <v>621</v>
      </c>
      <c r="B42" t="s">
        <v>531</v>
      </c>
      <c r="C42" t="s">
        <v>486</v>
      </c>
      <c r="D42" t="s">
        <v>576</v>
      </c>
      <c r="L42" s="107">
        <v>-2.18934519815034</v>
      </c>
      <c r="M42" s="106">
        <v>2.85717595616472E-2</v>
      </c>
      <c r="N42">
        <f t="shared" si="3"/>
        <v>2016</v>
      </c>
      <c r="O42" s="135" t="str">
        <f t="shared" si="0"/>
        <v>Log Normal</v>
      </c>
      <c r="Q42" s="105">
        <v>2.6322560732873401</v>
      </c>
      <c r="V42">
        <f t="shared" si="4"/>
        <v>2014</v>
      </c>
      <c r="W42" s="105">
        <v>2.6192247826555901</v>
      </c>
      <c r="X42" s="122">
        <v>3.1699421348255501</v>
      </c>
      <c r="Y42" s="105">
        <v>2.6192247826555901</v>
      </c>
      <c r="Z42" s="105">
        <v>1.4488564185228701</v>
      </c>
      <c r="AA42" s="105">
        <v>2.6192247826555901</v>
      </c>
      <c r="AB42" s="123">
        <v>3.3780608078846401</v>
      </c>
      <c r="AC42" s="105">
        <v>2.6192247826555901</v>
      </c>
      <c r="AD42" s="105">
        <v>1.6569750915819601</v>
      </c>
      <c r="AE42" s="107">
        <v>2.6192247826555901</v>
      </c>
      <c r="AF42" s="107">
        <v>2.4460007356578002</v>
      </c>
      <c r="AG42" s="105">
        <v>2.6192247826555901</v>
      </c>
      <c r="AH42" s="105">
        <v>2.6753760444022099</v>
      </c>
      <c r="AI42" s="107">
        <v>2.6192247826555901</v>
      </c>
      <c r="AJ42" s="140">
        <v>2.6541194087168898</v>
      </c>
      <c r="AK42" s="117">
        <v>2.66842566384291</v>
      </c>
      <c r="AL42" s="121">
        <v>4.7657735077141101</v>
      </c>
      <c r="AM42" s="116">
        <v>2.66842566384291</v>
      </c>
      <c r="AN42" s="116">
        <v>1.7789569972918899</v>
      </c>
      <c r="AO42">
        <v>2.66842566384291</v>
      </c>
      <c r="AP42" s="111">
        <v>5.1269480168811699</v>
      </c>
      <c r="AQ42" s="105">
        <v>2.66842566384291</v>
      </c>
      <c r="AR42" s="116">
        <v>2.1401315064589399</v>
      </c>
      <c r="AS42">
        <v>2.75629796701402</v>
      </c>
      <c r="AT42">
        <v>4.04792475784856</v>
      </c>
      <c r="AU42">
        <v>2.6192247826555901</v>
      </c>
      <c r="AV42" s="28">
        <v>2.66842566384291</v>
      </c>
      <c r="BL42">
        <v>4</v>
      </c>
      <c r="BM42">
        <v>4</v>
      </c>
      <c r="BN42">
        <v>4</v>
      </c>
      <c r="BO42">
        <f t="shared" si="5"/>
        <v>0</v>
      </c>
      <c r="BP42">
        <v>4</v>
      </c>
    </row>
    <row r="43" spans="1:68" ht="21">
      <c r="A43" t="s">
        <v>622</v>
      </c>
      <c r="B43" t="s">
        <v>532</v>
      </c>
      <c r="C43" t="s">
        <v>487</v>
      </c>
      <c r="D43" t="s">
        <v>577</v>
      </c>
      <c r="L43" s="107">
        <v>-2.7558749066067501</v>
      </c>
      <c r="M43" s="106">
        <v>5.8535379020925298E-3</v>
      </c>
      <c r="N43">
        <f t="shared" si="3"/>
        <v>2017</v>
      </c>
      <c r="O43" s="135" t="str">
        <f t="shared" si="0"/>
        <v>Log Normal</v>
      </c>
      <c r="Q43" s="105">
        <v>2.6373319411821901</v>
      </c>
      <c r="V43">
        <f t="shared" si="4"/>
        <v>2015</v>
      </c>
      <c r="W43" s="105">
        <v>2.6259382686448598</v>
      </c>
      <c r="X43" s="122">
        <v>3.1854200677711302</v>
      </c>
      <c r="Y43" s="105">
        <v>2.6259382686448598</v>
      </c>
      <c r="Z43" s="105">
        <v>1.44975488101307</v>
      </c>
      <c r="AA43" s="105">
        <v>2.6259382686448598</v>
      </c>
      <c r="AB43" s="123">
        <v>3.3939748889211199</v>
      </c>
      <c r="AC43" s="105">
        <v>2.6259382686448598</v>
      </c>
      <c r="AD43" s="105">
        <v>1.65830970216305</v>
      </c>
      <c r="AE43" s="107">
        <v>2.6259382686448598</v>
      </c>
      <c r="AF43" s="107">
        <v>2.4491182296337199</v>
      </c>
      <c r="AG43" s="105">
        <v>2.6259382686448598</v>
      </c>
      <c r="AH43" s="105">
        <v>2.6793524730393399</v>
      </c>
      <c r="AI43" s="107">
        <v>2.6259382686448598</v>
      </c>
      <c r="AJ43" s="140">
        <v>2.6576730507837101</v>
      </c>
      <c r="AK43" s="117">
        <v>2.6770456683566901</v>
      </c>
      <c r="AL43" s="121">
        <v>4.78296327997524</v>
      </c>
      <c r="AM43" s="116">
        <v>2.6770456683566901</v>
      </c>
      <c r="AN43" s="116">
        <v>1.77852593419136</v>
      </c>
      <c r="AO43">
        <v>2.6770456683566901</v>
      </c>
      <c r="AP43" s="111">
        <v>5.1439717844303301</v>
      </c>
      <c r="AQ43" s="105">
        <v>2.6770456683566901</v>
      </c>
      <c r="AR43" s="116">
        <v>2.1395344386464599</v>
      </c>
      <c r="AS43">
        <v>2.7437526379261201</v>
      </c>
      <c r="AT43">
        <v>4.01843672798437</v>
      </c>
      <c r="AU43">
        <v>2.6259382686448598</v>
      </c>
      <c r="AV43" s="28">
        <v>2.6770456683566901</v>
      </c>
      <c r="BL43">
        <v>2</v>
      </c>
      <c r="BM43">
        <v>2</v>
      </c>
      <c r="BN43">
        <v>2</v>
      </c>
      <c r="BO43">
        <f t="shared" si="5"/>
        <v>0</v>
      </c>
      <c r="BP43">
        <v>2</v>
      </c>
    </row>
    <row r="44" spans="1:68" ht="21">
      <c r="A44" t="s">
        <v>623</v>
      </c>
      <c r="B44" t="s">
        <v>533</v>
      </c>
      <c r="C44" t="s">
        <v>488</v>
      </c>
      <c r="D44" t="s">
        <v>578</v>
      </c>
      <c r="L44" s="107">
        <v>-3.6438575405929798</v>
      </c>
      <c r="M44" s="106">
        <v>2.68582115893717E-4</v>
      </c>
      <c r="N44">
        <f t="shared" si="3"/>
        <v>2018</v>
      </c>
      <c r="O44" s="135" t="str">
        <f t="shared" si="0"/>
        <v>Log Normal</v>
      </c>
      <c r="Q44" s="105">
        <v>2.64529995248864</v>
      </c>
      <c r="V44">
        <f t="shared" si="4"/>
        <v>2016</v>
      </c>
      <c r="W44" s="105">
        <v>2.6322560732873401</v>
      </c>
      <c r="X44" s="122">
        <v>3.2070182559301301</v>
      </c>
      <c r="Y44" s="105">
        <v>2.6322560732873401</v>
      </c>
      <c r="Z44" s="105">
        <v>1.45066708382946</v>
      </c>
      <c r="AA44" s="105">
        <v>2.6322560732873401</v>
      </c>
      <c r="AB44" s="123">
        <v>3.41575516670623</v>
      </c>
      <c r="AC44" s="105">
        <v>2.6322560732873401</v>
      </c>
      <c r="AD44" s="105">
        <v>1.6594039946055601</v>
      </c>
      <c r="AE44" s="107">
        <v>2.6322560732873401</v>
      </c>
      <c r="AF44" s="107">
        <v>2.4522229128302602</v>
      </c>
      <c r="AG44" s="105">
        <v>2.6322560732873401</v>
      </c>
      <c r="AH44" s="105">
        <v>2.68302577374586</v>
      </c>
      <c r="AI44" s="107">
        <v>2.6322560732873401</v>
      </c>
      <c r="AJ44" s="140">
        <v>2.6609598236063601</v>
      </c>
      <c r="AK44" s="117">
        <v>2.6577851208587999</v>
      </c>
      <c r="AL44" s="121">
        <v>4.8094805286360804</v>
      </c>
      <c r="AM44" s="116">
        <v>2.6577851208587999</v>
      </c>
      <c r="AN44" s="116">
        <v>1.7778854914917801</v>
      </c>
      <c r="AO44">
        <v>2.6577851208587999</v>
      </c>
      <c r="AP44" s="111">
        <v>5.1697762330656296</v>
      </c>
      <c r="AQ44" s="105">
        <v>2.6577851208587999</v>
      </c>
      <c r="AR44" s="116">
        <v>2.1381811959213302</v>
      </c>
      <c r="AS44">
        <v>2.7318050494499699</v>
      </c>
      <c r="AT44">
        <v>3.9892265718902902</v>
      </c>
      <c r="AU44">
        <v>2.6322560732873401</v>
      </c>
      <c r="AV44" s="28">
        <v>2.6577851208587999</v>
      </c>
      <c r="BL44">
        <v>4</v>
      </c>
      <c r="BM44">
        <v>4</v>
      </c>
      <c r="BN44">
        <v>4</v>
      </c>
      <c r="BO44">
        <f t="shared" si="5"/>
        <v>0</v>
      </c>
      <c r="BP44">
        <v>4</v>
      </c>
    </row>
    <row r="45" spans="1:68" ht="21">
      <c r="A45" t="s">
        <v>624</v>
      </c>
      <c r="B45" t="s">
        <v>534</v>
      </c>
      <c r="C45" t="s">
        <v>489</v>
      </c>
      <c r="D45" t="s">
        <v>579</v>
      </c>
      <c r="L45" s="107">
        <v>-4.3071461370358604</v>
      </c>
      <c r="M45" s="106">
        <v>1.6537435833792299E-5</v>
      </c>
      <c r="N45">
        <f t="shared" si="3"/>
        <v>2019</v>
      </c>
      <c r="O45" s="135" t="str">
        <f t="shared" si="0"/>
        <v>Log Normal</v>
      </c>
      <c r="Q45" s="105">
        <v>2.64708433694019</v>
      </c>
      <c r="V45">
        <f t="shared" si="4"/>
        <v>2017</v>
      </c>
      <c r="W45" s="105">
        <v>2.6373319411821901</v>
      </c>
      <c r="X45" s="122">
        <v>3.2262744087041799</v>
      </c>
      <c r="Y45" s="105">
        <v>2.6373319411821901</v>
      </c>
      <c r="Z45" s="105">
        <v>1.4515664174182601</v>
      </c>
      <c r="AA45" s="105">
        <v>2.6373319411821901</v>
      </c>
      <c r="AB45" s="123">
        <v>3.4354235607096402</v>
      </c>
      <c r="AC45" s="105">
        <v>2.6373319411821901</v>
      </c>
      <c r="AD45" s="105">
        <v>1.6607155694237199</v>
      </c>
      <c r="AE45" s="107">
        <v>2.6373319411821901</v>
      </c>
      <c r="AF45" s="107">
        <v>2.4547926915235601</v>
      </c>
      <c r="AG45" s="105">
        <v>2.6373319411821901</v>
      </c>
      <c r="AH45" s="105">
        <v>2.6863514860691899</v>
      </c>
      <c r="AI45" s="107">
        <v>2.6373319411821901</v>
      </c>
      <c r="AJ45" s="140">
        <v>2.6639418435290199</v>
      </c>
      <c r="AK45" s="117">
        <v>2.60881004494497</v>
      </c>
      <c r="AL45" s="121">
        <v>4.8315227290801097</v>
      </c>
      <c r="AM45" s="116">
        <v>2.60881004494497</v>
      </c>
      <c r="AN45" s="116">
        <v>1.77716699489638</v>
      </c>
      <c r="AO45">
        <v>2.60881004494497</v>
      </c>
      <c r="AP45" s="111">
        <v>5.1914782343599803</v>
      </c>
      <c r="AQ45" s="105">
        <v>2.60881004494497</v>
      </c>
      <c r="AR45" s="116">
        <v>2.1371225001762499</v>
      </c>
      <c r="AS45">
        <v>2.7206121593357402</v>
      </c>
      <c r="AT45">
        <v>3.9612542688588501</v>
      </c>
      <c r="AU45">
        <v>2.6373319411821901</v>
      </c>
      <c r="AV45" s="28">
        <v>2.60881004494497</v>
      </c>
      <c r="BL45">
        <v>2</v>
      </c>
      <c r="BM45">
        <v>2</v>
      </c>
      <c r="BN45">
        <v>2</v>
      </c>
      <c r="BO45">
        <f t="shared" si="5"/>
        <v>0</v>
      </c>
      <c r="BP45">
        <v>2</v>
      </c>
    </row>
    <row r="46" spans="1:68" ht="21">
      <c r="A46" t="s">
        <v>625</v>
      </c>
      <c r="B46" t="s">
        <v>535</v>
      </c>
      <c r="C46" t="s">
        <v>490</v>
      </c>
      <c r="D46" t="s">
        <v>580</v>
      </c>
      <c r="L46" s="107">
        <v>-5.0169637228704698</v>
      </c>
      <c r="M46" s="106">
        <v>5.2494475018325395E-7</v>
      </c>
      <c r="N46">
        <f t="shared" si="3"/>
        <v>2020</v>
      </c>
      <c r="O46" s="135" t="str">
        <f t="shared" si="0"/>
        <v>Log Normal</v>
      </c>
      <c r="Q46" s="105">
        <v>2.6507271910968</v>
      </c>
      <c r="V46">
        <f t="shared" si="4"/>
        <v>2018</v>
      </c>
      <c r="W46" s="105">
        <v>2.64529995248864</v>
      </c>
      <c r="X46" s="122">
        <v>3.2456276238637001</v>
      </c>
      <c r="Y46" s="105">
        <v>2.64529995248864</v>
      </c>
      <c r="Z46" s="105">
        <v>1.4524773686526899</v>
      </c>
      <c r="AA46" s="105">
        <v>2.64529995248864</v>
      </c>
      <c r="AB46" s="123">
        <v>3.45577937616802</v>
      </c>
      <c r="AC46" s="105">
        <v>2.64529995248864</v>
      </c>
      <c r="AD46" s="105">
        <v>1.6626291209570101</v>
      </c>
      <c r="AE46" s="107">
        <v>2.64529995248864</v>
      </c>
      <c r="AF46" s="107">
        <v>2.4568568454898201</v>
      </c>
      <c r="AG46" s="105">
        <v>2.64529995248864</v>
      </c>
      <c r="AH46" s="105">
        <v>2.6897121814112199</v>
      </c>
      <c r="AI46" s="107">
        <v>2.64529995248864</v>
      </c>
      <c r="AJ46" s="140">
        <v>2.66700859779414</v>
      </c>
      <c r="AK46" s="117">
        <v>2.6010197382865199</v>
      </c>
      <c r="AL46" s="121">
        <v>4.8532180821182402</v>
      </c>
      <c r="AM46" s="116">
        <v>2.6010197382865199</v>
      </c>
      <c r="AN46" s="116">
        <v>1.7763949642025101</v>
      </c>
      <c r="AO46">
        <v>2.6010197382865199</v>
      </c>
      <c r="AP46" s="111">
        <v>5.2138123869632302</v>
      </c>
      <c r="AQ46" s="105">
        <v>2.6010197382865199</v>
      </c>
      <c r="AR46" s="116">
        <v>2.1369892690475099</v>
      </c>
      <c r="AS46">
        <v>2.70984837293667</v>
      </c>
      <c r="AT46">
        <v>3.93388743452683</v>
      </c>
      <c r="AU46">
        <v>2.64529995248864</v>
      </c>
      <c r="AV46" s="28">
        <v>2.6010197382865199</v>
      </c>
      <c r="BL46">
        <v>2</v>
      </c>
      <c r="BM46">
        <v>2</v>
      </c>
      <c r="BN46">
        <v>2</v>
      </c>
      <c r="BO46">
        <f t="shared" si="5"/>
        <v>0</v>
      </c>
      <c r="BP46">
        <v>2</v>
      </c>
    </row>
    <row r="47" spans="1:68" ht="21">
      <c r="A47" t="s">
        <v>626</v>
      </c>
      <c r="B47" t="s">
        <v>536</v>
      </c>
      <c r="C47" t="s">
        <v>491</v>
      </c>
      <c r="D47" t="s">
        <v>581</v>
      </c>
      <c r="L47" s="107">
        <v>-5.8349696699123799</v>
      </c>
      <c r="M47" s="106">
        <v>5.3800352787576897E-9</v>
      </c>
      <c r="N47">
        <f t="shared" si="3"/>
        <v>2021</v>
      </c>
      <c r="O47" s="135" t="str">
        <f t="shared" si="0"/>
        <v>Log Normal</v>
      </c>
      <c r="Q47" s="105">
        <v>2.6496332839038099</v>
      </c>
      <c r="V47">
        <f t="shared" si="4"/>
        <v>2019</v>
      </c>
      <c r="W47" s="105">
        <v>2.64708433694019</v>
      </c>
      <c r="X47" s="122">
        <v>3.26603174174226</v>
      </c>
      <c r="Y47" s="105">
        <v>2.64708433694019</v>
      </c>
      <c r="Z47" s="105">
        <v>1.4534617213416099</v>
      </c>
      <c r="AA47" s="105">
        <v>2.64708433694019</v>
      </c>
      <c r="AB47" s="123">
        <v>3.4773489916390901</v>
      </c>
      <c r="AC47" s="105">
        <v>2.64708433694019</v>
      </c>
      <c r="AD47" s="105">
        <v>1.66477897123844</v>
      </c>
      <c r="AE47" s="107">
        <v>2.64708433694019</v>
      </c>
      <c r="AF47" s="107">
        <v>2.4583334532553098</v>
      </c>
      <c r="AG47" s="105">
        <v>2.64708433694019</v>
      </c>
      <c r="AH47" s="105">
        <v>2.6926810958736498</v>
      </c>
      <c r="AI47" s="107">
        <v>2.64708433694019</v>
      </c>
      <c r="AJ47" s="140">
        <v>2.6696507031521399</v>
      </c>
      <c r="AK47" s="117">
        <v>2.6195097623675601</v>
      </c>
      <c r="AL47" s="121">
        <v>4.8760076657346003</v>
      </c>
      <c r="AM47" s="116">
        <v>2.6195097623675601</v>
      </c>
      <c r="AN47" s="116">
        <v>1.77563834418574</v>
      </c>
      <c r="AO47">
        <v>2.6195097623675601</v>
      </c>
      <c r="AP47" s="111">
        <v>5.23746212615284</v>
      </c>
      <c r="AQ47" s="105">
        <v>2.6195097623675601</v>
      </c>
      <c r="AR47" s="116">
        <v>2.1370928046039799</v>
      </c>
      <c r="AS47">
        <v>2.6990958930330802</v>
      </c>
      <c r="AT47">
        <v>3.9062738111298101</v>
      </c>
      <c r="AU47">
        <v>2.64708433694019</v>
      </c>
      <c r="AV47" s="28">
        <v>2.6195097623675601</v>
      </c>
      <c r="BL47">
        <v>3</v>
      </c>
      <c r="BM47">
        <v>3</v>
      </c>
      <c r="BN47">
        <v>3</v>
      </c>
      <c r="BO47">
        <f t="shared" si="5"/>
        <v>0</v>
      </c>
      <c r="BP47">
        <v>3</v>
      </c>
    </row>
    <row r="48" spans="1:68" ht="21">
      <c r="A48" t="s">
        <v>627</v>
      </c>
      <c r="B48" t="s">
        <v>537</v>
      </c>
      <c r="C48" t="s">
        <v>492</v>
      </c>
      <c r="D48" t="s">
        <v>582</v>
      </c>
      <c r="L48" s="107">
        <v>-5.8250281927957799</v>
      </c>
      <c r="M48" s="106">
        <v>5.7102959226253596E-9</v>
      </c>
      <c r="N48">
        <f t="shared" si="3"/>
        <v>2022</v>
      </c>
      <c r="O48" s="135" t="str">
        <f t="shared" si="0"/>
        <v>Log Normal</v>
      </c>
      <c r="Q48" s="105">
        <v>2.6423975972479798</v>
      </c>
      <c r="V48">
        <f t="shared" si="4"/>
        <v>2020</v>
      </c>
      <c r="W48" s="105">
        <v>2.6507271910968</v>
      </c>
      <c r="X48" s="122">
        <v>3.28903840602498</v>
      </c>
      <c r="Y48" s="105">
        <v>2.6507271910968</v>
      </c>
      <c r="Z48" s="105">
        <v>1.4545030425149901</v>
      </c>
      <c r="AA48" s="105">
        <v>2.6507271910968</v>
      </c>
      <c r="AB48" s="123">
        <v>3.5020146874931699</v>
      </c>
      <c r="AC48" s="105">
        <v>2.6507271910968</v>
      </c>
      <c r="AD48" s="105">
        <v>1.66747932398318</v>
      </c>
      <c r="AE48" s="107">
        <v>2.6507271910968</v>
      </c>
      <c r="AF48" s="107">
        <v>2.4600110689098802</v>
      </c>
      <c r="AG48" s="105">
        <v>2.6507271910968</v>
      </c>
      <c r="AH48" s="105">
        <v>2.69643564690822</v>
      </c>
      <c r="AI48" s="107">
        <v>2.6507271910968</v>
      </c>
      <c r="AJ48" s="140">
        <v>2.6729873503780701</v>
      </c>
      <c r="AK48" s="117">
        <v>2.5939337391216002</v>
      </c>
      <c r="AL48" s="121">
        <v>4.9031920636392599</v>
      </c>
      <c r="AM48" s="116">
        <v>2.5939337391216002</v>
      </c>
      <c r="AN48" s="116">
        <v>1.77500345288005</v>
      </c>
      <c r="AO48">
        <v>2.5939337391216002</v>
      </c>
      <c r="AP48" s="111">
        <v>5.2663521265643798</v>
      </c>
      <c r="AQ48" s="105">
        <v>2.5939337391216002</v>
      </c>
      <c r="AR48" s="116">
        <v>2.1381635158051702</v>
      </c>
      <c r="AS48">
        <v>2.6892010887387499</v>
      </c>
      <c r="AT48">
        <v>3.88036944513544</v>
      </c>
      <c r="AU48">
        <v>2.6507271910968</v>
      </c>
      <c r="AV48" s="28">
        <v>2.5939337391216002</v>
      </c>
      <c r="BL48">
        <v>3</v>
      </c>
      <c r="BM48">
        <v>3</v>
      </c>
      <c r="BN48">
        <v>3</v>
      </c>
      <c r="BO48">
        <f t="shared" si="5"/>
        <v>0</v>
      </c>
      <c r="BP48">
        <v>3</v>
      </c>
    </row>
    <row r="49" spans="1:68" ht="21">
      <c r="A49" t="s">
        <v>628</v>
      </c>
      <c r="B49" t="s">
        <v>538</v>
      </c>
      <c r="C49" t="s">
        <v>493</v>
      </c>
      <c r="D49" t="s">
        <v>583</v>
      </c>
      <c r="L49" s="107">
        <v>-6.1773265602651302</v>
      </c>
      <c r="M49" s="106">
        <v>6.51961331421449E-10</v>
      </c>
      <c r="N49">
        <f t="shared" si="3"/>
        <v>2023</v>
      </c>
      <c r="O49" s="135" t="str">
        <f>IF(AND(L49&lt;0,M49&lt;0.05), "Log Normal","Power Law")</f>
        <v>Log Normal</v>
      </c>
      <c r="Q49" s="105">
        <v>2.6413358635019701</v>
      </c>
      <c r="V49">
        <f t="shared" si="4"/>
        <v>2021</v>
      </c>
      <c r="W49" s="105">
        <v>2.6496332839038099</v>
      </c>
      <c r="X49" s="122">
        <v>3.3078696473620699</v>
      </c>
      <c r="Y49" s="105">
        <v>2.6496332839038099</v>
      </c>
      <c r="Z49" s="105">
        <v>1.4559457755018499</v>
      </c>
      <c r="AA49" s="105">
        <v>2.6496332839038099</v>
      </c>
      <c r="AB49" s="123">
        <v>3.52357691057815</v>
      </c>
      <c r="AC49" s="105">
        <v>2.6496332839038099</v>
      </c>
      <c r="AD49" s="105">
        <v>1.67165303871792</v>
      </c>
      <c r="AE49" s="107">
        <v>2.6496332839038099</v>
      </c>
      <c r="AF49" s="107">
        <v>2.4626289823068701</v>
      </c>
      <c r="AG49" s="105">
        <v>2.6496332839038099</v>
      </c>
      <c r="AH49" s="105">
        <v>2.7021463095664</v>
      </c>
      <c r="AI49" s="107">
        <v>2.6496332839038099</v>
      </c>
      <c r="AJ49" s="140">
        <v>2.6783362455229498</v>
      </c>
      <c r="AK49" s="117">
        <v>2.5786775084042999</v>
      </c>
      <c r="AL49" s="121">
        <v>4.9245907462418499</v>
      </c>
      <c r="AM49" s="116">
        <v>2.5786775084042999</v>
      </c>
      <c r="AN49" s="116">
        <v>1.77534733097596</v>
      </c>
      <c r="AO49">
        <v>2.5786775084042999</v>
      </c>
      <c r="AP49" s="111">
        <v>5.2914064067721602</v>
      </c>
      <c r="AQ49" s="105">
        <v>2.5786775084042999</v>
      </c>
      <c r="AR49" s="116">
        <v>2.1421629915062699</v>
      </c>
      <c r="AS49">
        <v>2.6819046731421801</v>
      </c>
      <c r="AT49">
        <v>3.8601214647540898</v>
      </c>
      <c r="AU49">
        <v>2.6496332839038099</v>
      </c>
      <c r="AV49" s="28">
        <v>2.5786775084042999</v>
      </c>
      <c r="BL49">
        <v>2</v>
      </c>
      <c r="BM49">
        <v>2</v>
      </c>
      <c r="BN49">
        <v>2</v>
      </c>
      <c r="BO49">
        <f t="shared" si="5"/>
        <v>0</v>
      </c>
      <c r="BP49">
        <v>2</v>
      </c>
    </row>
    <row r="50" spans="1:68" ht="21">
      <c r="L50" s="108"/>
      <c r="O50" s="135"/>
      <c r="V50">
        <f t="shared" si="4"/>
        <v>2022</v>
      </c>
      <c r="W50" s="105">
        <v>2.6423975972479798</v>
      </c>
      <c r="X50" s="122">
        <v>3.3223288205866499</v>
      </c>
      <c r="Y50" s="105">
        <v>2.6423975972479798</v>
      </c>
      <c r="Z50" s="105">
        <v>1.4570257095701</v>
      </c>
      <c r="AA50" s="105">
        <v>2.6423975972479798</v>
      </c>
      <c r="AB50" s="123">
        <v>3.5461990484026198</v>
      </c>
      <c r="AC50" s="105">
        <v>2.6423975972479798</v>
      </c>
      <c r="AD50" s="105">
        <v>1.6808959373860599</v>
      </c>
      <c r="AE50" s="107">
        <v>2.6423975972479798</v>
      </c>
      <c r="AF50" s="107">
        <v>2.4655629698215402</v>
      </c>
      <c r="AG50" s="105">
        <v>2.6423975972479798</v>
      </c>
      <c r="AH50" s="105">
        <v>2.7136057312630899</v>
      </c>
      <c r="AI50" s="107">
        <v>2.6423975972479798</v>
      </c>
      <c r="AJ50" s="140">
        <v>2.6894331976374999</v>
      </c>
      <c r="AK50" s="117">
        <v>2.5681968926635501</v>
      </c>
      <c r="AL50" s="121">
        <v>4.9395218444361797</v>
      </c>
      <c r="AM50" s="116">
        <v>2.5681968926635501</v>
      </c>
      <c r="AN50" s="116">
        <v>1.7752833062914499</v>
      </c>
      <c r="AO50">
        <v>2.5681968926635501</v>
      </c>
      <c r="AP50" s="111">
        <v>5.3192878986580396</v>
      </c>
      <c r="AQ50" s="105">
        <v>2.5681968926635501</v>
      </c>
      <c r="AR50" s="116">
        <v>2.1550493605133099</v>
      </c>
      <c r="AS50">
        <v>2.6770431765396401</v>
      </c>
      <c r="AT50">
        <v>3.84488060841083</v>
      </c>
      <c r="AU50">
        <v>2.6423975972479798</v>
      </c>
      <c r="AV50" s="28">
        <v>2.5681968926635501</v>
      </c>
      <c r="BL50">
        <v>1</v>
      </c>
      <c r="BM50">
        <v>1</v>
      </c>
      <c r="BN50">
        <v>1</v>
      </c>
      <c r="BO50">
        <f t="shared" si="5"/>
        <v>0</v>
      </c>
      <c r="BP50">
        <v>1</v>
      </c>
    </row>
    <row r="51" spans="1:68" ht="21">
      <c r="O51" s="135"/>
      <c r="V51">
        <f t="shared" si="4"/>
        <v>2023</v>
      </c>
      <c r="W51" s="105">
        <v>2.6413358635019701</v>
      </c>
      <c r="X51" s="122">
        <v>3.3288306831302101</v>
      </c>
      <c r="Y51" s="105">
        <v>2.6413358635019701</v>
      </c>
      <c r="Z51" s="105">
        <v>1.4571206266917101</v>
      </c>
      <c r="AA51" s="105">
        <v>2.6413358635019701</v>
      </c>
      <c r="AB51" s="123">
        <v>3.5615267704671698</v>
      </c>
      <c r="AC51" s="105">
        <v>2.6413358635019701</v>
      </c>
      <c r="AD51" s="105">
        <v>1.68981671402867</v>
      </c>
      <c r="AE51" s="107">
        <v>2.6413358635019701</v>
      </c>
      <c r="AF51" s="107">
        <v>2.4661852303948999</v>
      </c>
      <c r="AG51" s="105">
        <v>2.6413358635019701</v>
      </c>
      <c r="AH51" s="105">
        <v>2.7232219531030899</v>
      </c>
      <c r="AI51" s="107">
        <v>2.6413358635019701</v>
      </c>
      <c r="AJ51" s="140">
        <v>2.69888131773186</v>
      </c>
      <c r="AK51" s="117">
        <v>2.5650803349845601</v>
      </c>
      <c r="AL51" s="121">
        <v>4.9456842472089804</v>
      </c>
      <c r="AM51" s="116">
        <v>2.5650803349845601</v>
      </c>
      <c r="AN51" s="116">
        <v>1.7744889608665999</v>
      </c>
      <c r="AO51">
        <v>2.5650803349845601</v>
      </c>
      <c r="AP51" s="111">
        <v>5.33993587436398</v>
      </c>
      <c r="AQ51" s="105">
        <v>2.5650803349845601</v>
      </c>
      <c r="AR51" s="116">
        <v>2.1687405880216102</v>
      </c>
      <c r="AS51">
        <v>2.6745406823606301</v>
      </c>
      <c r="AT51" s="28">
        <v>3.83713575210203</v>
      </c>
      <c r="AU51">
        <v>2.6413358635019701</v>
      </c>
      <c r="AV51" s="28">
        <v>2.5650803349845601</v>
      </c>
      <c r="BL51">
        <v>9</v>
      </c>
      <c r="BM51">
        <v>9</v>
      </c>
      <c r="BN51">
        <v>9</v>
      </c>
      <c r="BO51">
        <f t="shared" si="5"/>
        <v>0</v>
      </c>
      <c r="BP51">
        <v>9</v>
      </c>
    </row>
    <row r="52" spans="1:68" ht="21">
      <c r="A52" t="s">
        <v>697</v>
      </c>
      <c r="O52" s="135"/>
      <c r="U52" s="107"/>
      <c r="W52" s="105" t="s">
        <v>832</v>
      </c>
      <c r="X52" s="105" t="s">
        <v>833</v>
      </c>
      <c r="Y52" s="105" t="s">
        <v>834</v>
      </c>
      <c r="Z52" s="105" t="s">
        <v>835</v>
      </c>
      <c r="AA52" s="105" t="s">
        <v>836</v>
      </c>
      <c r="AB52" s="105" t="s">
        <v>837</v>
      </c>
      <c r="AC52" s="105" t="s">
        <v>838</v>
      </c>
      <c r="AD52" s="105" t="s">
        <v>839</v>
      </c>
      <c r="AE52" s="107">
        <v>15</v>
      </c>
      <c r="AF52" s="107">
        <v>1</v>
      </c>
      <c r="AG52" s="105">
        <v>15</v>
      </c>
      <c r="AH52" s="105">
        <v>1</v>
      </c>
      <c r="AI52" s="107">
        <v>15</v>
      </c>
      <c r="AJ52">
        <v>1</v>
      </c>
      <c r="AQ52" s="105"/>
      <c r="AR52" s="116"/>
      <c r="BL52">
        <v>3</v>
      </c>
      <c r="BM52">
        <v>3</v>
      </c>
      <c r="BN52">
        <v>3</v>
      </c>
      <c r="BO52">
        <f t="shared" si="5"/>
        <v>0</v>
      </c>
      <c r="BP52">
        <v>3</v>
      </c>
    </row>
    <row r="53" spans="1:68" ht="21">
      <c r="A53" t="s">
        <v>584</v>
      </c>
      <c r="B53" t="s">
        <v>494</v>
      </c>
      <c r="C53" t="s">
        <v>404</v>
      </c>
      <c r="D53" t="s">
        <v>404</v>
      </c>
      <c r="L53" s="105">
        <v>5.5721437360035497E-3</v>
      </c>
      <c r="M53">
        <v>0.98878864284203905</v>
      </c>
      <c r="N53">
        <v>1979</v>
      </c>
      <c r="O53" s="135" t="str">
        <f>IF(AND(L53&lt;0,M53&lt;0.05), "Truncated Power Law","Power Law")</f>
        <v>Power Law</v>
      </c>
      <c r="U53" s="107">
        <v>1</v>
      </c>
      <c r="V53">
        <v>1979</v>
      </c>
      <c r="W53">
        <f>AK7-W7</f>
        <v>-1.0454255769487499</v>
      </c>
      <c r="X53">
        <f>AL7-X7</f>
        <v>0.76474320865060008</v>
      </c>
      <c r="Y53">
        <f>AK7-Y7</f>
        <v>-1.0454255769487499</v>
      </c>
      <c r="Z53">
        <f>AN7-Z7</f>
        <v>0.13894167011512004</v>
      </c>
      <c r="AA53">
        <f>AK7-AA7</f>
        <v>-1.0454255769487499</v>
      </c>
      <c r="AB53">
        <f>AP7-AB7+AP1</f>
        <v>0.77179949661291047</v>
      </c>
      <c r="AC53">
        <f xml:space="preserve"> AK7-AC7</f>
        <v>-1.0454255769487499</v>
      </c>
      <c r="AD53">
        <f>AR7-AD7</f>
        <v>0.14599795807744997</v>
      </c>
      <c r="AE53" s="107">
        <v>15</v>
      </c>
      <c r="AF53" s="107">
        <v>1</v>
      </c>
      <c r="AG53" s="105">
        <v>15</v>
      </c>
      <c r="AH53" s="105">
        <v>1</v>
      </c>
      <c r="AI53" s="107">
        <v>15</v>
      </c>
      <c r="AJ53">
        <v>1</v>
      </c>
      <c r="AO53">
        <v>9</v>
      </c>
      <c r="AQ53" s="105">
        <v>9</v>
      </c>
      <c r="BL53">
        <v>1</v>
      </c>
      <c r="BM53">
        <v>1</v>
      </c>
      <c r="BN53">
        <v>1</v>
      </c>
      <c r="BO53">
        <f t="shared" si="5"/>
        <v>0</v>
      </c>
      <c r="BP53">
        <v>1</v>
      </c>
    </row>
    <row r="54" spans="1:68" ht="21">
      <c r="A54" t="s">
        <v>585</v>
      </c>
      <c r="B54" t="s">
        <v>495</v>
      </c>
      <c r="C54" t="s">
        <v>405</v>
      </c>
      <c r="D54" t="s">
        <v>405</v>
      </c>
      <c r="L54" s="105">
        <v>3.1194308123045199E-3</v>
      </c>
      <c r="M54">
        <v>0.99356457814676802</v>
      </c>
      <c r="N54">
        <f>N53+1</f>
        <v>1980</v>
      </c>
      <c r="O54" s="135" t="str">
        <f t="shared" ref="O54:O103" si="6">IF(AND(L54&lt;0,M54&lt;0.05), "Truncated Power Law","Power Law")</f>
        <v>Power Law</v>
      </c>
      <c r="U54" s="107">
        <f>U53+1</f>
        <v>2</v>
      </c>
      <c r="V54">
        <f>V53+1</f>
        <v>1980</v>
      </c>
      <c r="W54">
        <f t="shared" ref="W54:W97" si="7">AK8-W8</f>
        <v>1.1975189324852495</v>
      </c>
      <c r="X54">
        <f t="shared" ref="X54:X97" si="8">AL8-X8</f>
        <v>0.71754463092912957</v>
      </c>
      <c r="Y54">
        <f t="shared" ref="Y54:Y97" si="9">AK8-Y8</f>
        <v>1.1975189324852495</v>
      </c>
      <c r="Z54">
        <f t="shared" ref="Z54:Z97" si="10">AN8-Z8</f>
        <v>0.12541095996235985</v>
      </c>
      <c r="AA54">
        <f t="shared" ref="AA54:AA97" si="11">AK8-AA8</f>
        <v>1.1975189324852495</v>
      </c>
      <c r="AB54">
        <f t="shared" ref="AB54:AB97" si="12">AP8-AB8</f>
        <v>0.72708907621079977</v>
      </c>
      <c r="AC54">
        <f t="shared" ref="AC54:AC97" si="13" xml:space="preserve"> AK8-AC8</f>
        <v>1.1975189324852495</v>
      </c>
      <c r="AD54">
        <f t="shared" ref="AD54:AD97" si="14">AR8-AD8</f>
        <v>0.13495540524402982</v>
      </c>
      <c r="AE54" s="107">
        <v>20</v>
      </c>
      <c r="AF54" s="107">
        <v>1</v>
      </c>
      <c r="AG54" s="105">
        <v>20</v>
      </c>
      <c r="AH54" s="105">
        <v>1</v>
      </c>
      <c r="AI54" s="107">
        <v>20</v>
      </c>
      <c r="AJ54">
        <v>1</v>
      </c>
      <c r="AO54">
        <v>18</v>
      </c>
      <c r="AQ54" s="105">
        <v>18</v>
      </c>
      <c r="BL54">
        <v>2</v>
      </c>
      <c r="BM54">
        <v>2</v>
      </c>
      <c r="BN54">
        <v>2</v>
      </c>
      <c r="BO54">
        <f t="shared" si="5"/>
        <v>0</v>
      </c>
      <c r="BP54">
        <v>2</v>
      </c>
    </row>
    <row r="55" spans="1:68" ht="21">
      <c r="A55" t="s">
        <v>586</v>
      </c>
      <c r="B55" t="s">
        <v>496</v>
      </c>
      <c r="C55" t="s">
        <v>406</v>
      </c>
      <c r="D55" t="s">
        <v>406</v>
      </c>
      <c r="L55" s="105">
        <v>4.1501602497163499E-4</v>
      </c>
      <c r="M55">
        <v>0.99951842557023096</v>
      </c>
      <c r="N55">
        <f t="shared" ref="N55:N97" si="15">N54+1</f>
        <v>1981</v>
      </c>
      <c r="O55" s="135" t="str">
        <f t="shared" si="6"/>
        <v>Power Law</v>
      </c>
      <c r="U55" s="107">
        <f t="shared" ref="U55:U97" si="16">U54+1</f>
        <v>3</v>
      </c>
      <c r="V55">
        <f t="shared" ref="V55:V97" si="17">V54+1</f>
        <v>1981</v>
      </c>
      <c r="W55">
        <f t="shared" si="7"/>
        <v>5.3809477215409602</v>
      </c>
      <c r="X55">
        <f t="shared" si="8"/>
        <v>0.7821957330340199</v>
      </c>
      <c r="Y55">
        <f t="shared" si="9"/>
        <v>5.3809477215409602</v>
      </c>
      <c r="Z55">
        <f t="shared" si="10"/>
        <v>0.13890759518617002</v>
      </c>
      <c r="AA55">
        <f t="shared" si="11"/>
        <v>5.3809477215409602</v>
      </c>
      <c r="AB55">
        <f t="shared" si="12"/>
        <v>0.79514739095936005</v>
      </c>
      <c r="AC55">
        <f t="shared" si="13"/>
        <v>5.3809477215409602</v>
      </c>
      <c r="AD55">
        <f t="shared" si="14"/>
        <v>0.15185925311152015</v>
      </c>
      <c r="AE55" s="107">
        <v>17</v>
      </c>
      <c r="AF55" s="107">
        <v>1</v>
      </c>
      <c r="AG55" s="105">
        <v>17</v>
      </c>
      <c r="AH55" s="105">
        <v>1</v>
      </c>
      <c r="AI55" s="107">
        <v>17</v>
      </c>
      <c r="AJ55">
        <v>1</v>
      </c>
      <c r="AO55">
        <v>17</v>
      </c>
      <c r="AQ55" s="105">
        <v>17</v>
      </c>
      <c r="BL55">
        <v>4</v>
      </c>
      <c r="BM55">
        <v>4</v>
      </c>
      <c r="BN55">
        <v>4</v>
      </c>
      <c r="BO55">
        <f t="shared" si="5"/>
        <v>0</v>
      </c>
      <c r="BP55">
        <v>4</v>
      </c>
    </row>
    <row r="56" spans="1:68" ht="21">
      <c r="A56" t="s">
        <v>587</v>
      </c>
      <c r="B56" t="s">
        <v>497</v>
      </c>
      <c r="C56" t="s">
        <v>407</v>
      </c>
      <c r="D56" t="s">
        <v>407</v>
      </c>
      <c r="L56" s="105">
        <v>1.4758924480738401E-3</v>
      </c>
      <c r="M56">
        <v>0.99889588119966399</v>
      </c>
      <c r="N56">
        <f t="shared" si="15"/>
        <v>1982</v>
      </c>
      <c r="O56" s="135" t="str">
        <f t="shared" si="6"/>
        <v>Power Law</v>
      </c>
      <c r="U56" s="107">
        <f t="shared" si="16"/>
        <v>4</v>
      </c>
      <c r="V56">
        <f t="shared" si="17"/>
        <v>1982</v>
      </c>
      <c r="W56">
        <f t="shared" si="7"/>
        <v>2.3287942131743398</v>
      </c>
      <c r="X56">
        <f t="shared" si="8"/>
        <v>0.83020690359251947</v>
      </c>
      <c r="Y56">
        <f t="shared" si="9"/>
        <v>2.3287942131743398</v>
      </c>
      <c r="Z56">
        <f t="shared" si="10"/>
        <v>0.15079330456111006</v>
      </c>
      <c r="AA56">
        <f t="shared" si="11"/>
        <v>2.3287942131743398</v>
      </c>
      <c r="AB56">
        <f t="shared" si="12"/>
        <v>0.8450940785390797</v>
      </c>
      <c r="AC56">
        <f t="shared" si="13"/>
        <v>2.3287942131743398</v>
      </c>
      <c r="AD56">
        <f t="shared" si="14"/>
        <v>0.16568047950768006</v>
      </c>
      <c r="AE56" s="107">
        <v>17</v>
      </c>
      <c r="AF56" s="107">
        <v>1</v>
      </c>
      <c r="AG56" s="105">
        <v>17</v>
      </c>
      <c r="AH56" s="105">
        <v>1</v>
      </c>
      <c r="AI56" s="107">
        <v>17</v>
      </c>
      <c r="AJ56">
        <v>1</v>
      </c>
      <c r="AO56">
        <v>18</v>
      </c>
      <c r="AQ56" s="105">
        <v>18</v>
      </c>
      <c r="BL56">
        <v>2</v>
      </c>
      <c r="BM56">
        <v>2</v>
      </c>
      <c r="BN56">
        <v>2</v>
      </c>
      <c r="BO56">
        <f t="shared" si="5"/>
        <v>0</v>
      </c>
      <c r="BP56">
        <v>2</v>
      </c>
    </row>
    <row r="57" spans="1:68" ht="21">
      <c r="A57" t="s">
        <v>588</v>
      </c>
      <c r="B57" t="s">
        <v>498</v>
      </c>
      <c r="C57" t="s">
        <v>408</v>
      </c>
      <c r="D57" t="s">
        <v>408</v>
      </c>
      <c r="L57" s="105">
        <v>4.42189779167466E-3</v>
      </c>
      <c r="M57">
        <v>0.99874019891520704</v>
      </c>
      <c r="N57">
        <f t="shared" si="15"/>
        <v>1983</v>
      </c>
      <c r="O57" s="135" t="str">
        <f t="shared" si="6"/>
        <v>Power Law</v>
      </c>
      <c r="U57" s="107">
        <f t="shared" si="16"/>
        <v>5</v>
      </c>
      <c r="V57">
        <f t="shared" si="17"/>
        <v>1983</v>
      </c>
      <c r="W57">
        <f t="shared" si="7"/>
        <v>4.7192949031224209</v>
      </c>
      <c r="X57">
        <f t="shared" si="8"/>
        <v>0.89625750485854017</v>
      </c>
      <c r="Y57">
        <f t="shared" si="9"/>
        <v>4.7192949031224209</v>
      </c>
      <c r="Z57">
        <f t="shared" si="10"/>
        <v>0.16814073526069007</v>
      </c>
      <c r="AA57">
        <f t="shared" si="11"/>
        <v>4.7192949031224209</v>
      </c>
      <c r="AB57">
        <f t="shared" si="12"/>
        <v>0.91313162524317981</v>
      </c>
      <c r="AC57">
        <f t="shared" si="13"/>
        <v>4.7192949031224209</v>
      </c>
      <c r="AD57">
        <f t="shared" si="14"/>
        <v>0.18501485564534015</v>
      </c>
      <c r="AE57" s="107">
        <v>22</v>
      </c>
      <c r="AF57" s="107">
        <v>1</v>
      </c>
      <c r="AG57" s="105">
        <v>22</v>
      </c>
      <c r="AH57" s="105">
        <v>1</v>
      </c>
      <c r="AI57" s="107">
        <v>22</v>
      </c>
      <c r="AJ57">
        <v>1</v>
      </c>
      <c r="AO57">
        <v>17</v>
      </c>
      <c r="AQ57" s="105">
        <v>17</v>
      </c>
      <c r="BL57">
        <v>4</v>
      </c>
      <c r="BM57">
        <v>4</v>
      </c>
      <c r="BN57">
        <v>4</v>
      </c>
      <c r="BO57">
        <f t="shared" si="5"/>
        <v>0</v>
      </c>
      <c r="BP57">
        <v>4</v>
      </c>
    </row>
    <row r="58" spans="1:68" ht="21">
      <c r="A58" t="s">
        <v>589</v>
      </c>
      <c r="B58" t="s">
        <v>499</v>
      </c>
      <c r="C58" t="s">
        <v>409</v>
      </c>
      <c r="D58" t="s">
        <v>409</v>
      </c>
      <c r="L58" s="105">
        <v>2.3506583485396301E-3</v>
      </c>
      <c r="M58">
        <v>0.99630265999160805</v>
      </c>
      <c r="N58">
        <f t="shared" si="15"/>
        <v>1984</v>
      </c>
      <c r="O58" s="135" t="str">
        <f t="shared" si="6"/>
        <v>Power Law</v>
      </c>
      <c r="U58" s="107">
        <f t="shared" si="16"/>
        <v>6</v>
      </c>
      <c r="V58">
        <f t="shared" si="17"/>
        <v>1984</v>
      </c>
      <c r="W58">
        <f t="shared" si="7"/>
        <v>3.6695050832011802</v>
      </c>
      <c r="X58">
        <f t="shared" si="8"/>
        <v>0.95726748835918984</v>
      </c>
      <c r="Y58">
        <f t="shared" si="9"/>
        <v>3.6695050832011802</v>
      </c>
      <c r="Z58">
        <f t="shared" si="10"/>
        <v>0.18410131507696015</v>
      </c>
      <c r="AA58">
        <f t="shared" si="11"/>
        <v>3.6695050832011802</v>
      </c>
      <c r="AB58">
        <f t="shared" si="12"/>
        <v>0.97636626875556942</v>
      </c>
      <c r="AC58">
        <f t="shared" si="13"/>
        <v>3.6695050832011802</v>
      </c>
      <c r="AD58">
        <f t="shared" si="14"/>
        <v>0.20320009547334017</v>
      </c>
      <c r="AE58" s="107">
        <v>25</v>
      </c>
      <c r="AF58" s="107">
        <v>1</v>
      </c>
      <c r="AG58" s="105">
        <v>25</v>
      </c>
      <c r="AH58" s="105">
        <v>1</v>
      </c>
      <c r="AI58" s="107">
        <v>25</v>
      </c>
      <c r="AJ58">
        <v>1</v>
      </c>
      <c r="AO58">
        <v>16</v>
      </c>
      <c r="AQ58" s="105">
        <v>16</v>
      </c>
      <c r="BL58">
        <v>2</v>
      </c>
      <c r="BM58">
        <v>2</v>
      </c>
      <c r="BN58">
        <v>2</v>
      </c>
      <c r="BO58">
        <f t="shared" si="5"/>
        <v>0</v>
      </c>
      <c r="BP58">
        <v>2</v>
      </c>
    </row>
    <row r="59" spans="1:68" ht="21">
      <c r="A59" t="s">
        <v>590</v>
      </c>
      <c r="B59" t="s">
        <v>500</v>
      </c>
      <c r="C59" t="s">
        <v>410</v>
      </c>
      <c r="D59" t="s">
        <v>410</v>
      </c>
      <c r="L59" s="105">
        <v>-1.4871134572837801</v>
      </c>
      <c r="M59">
        <v>6.4251755888689893E-2</v>
      </c>
      <c r="N59">
        <f t="shared" si="15"/>
        <v>1985</v>
      </c>
      <c r="O59" s="135" t="str">
        <f t="shared" si="6"/>
        <v>Power Law</v>
      </c>
      <c r="U59" s="107">
        <f t="shared" si="16"/>
        <v>7</v>
      </c>
      <c r="V59">
        <f t="shared" si="17"/>
        <v>1985</v>
      </c>
      <c r="W59">
        <f t="shared" si="7"/>
        <v>3.3757141545556002</v>
      </c>
      <c r="X59">
        <f t="shared" si="8"/>
        <v>1.0166054035544598</v>
      </c>
      <c r="Y59">
        <f t="shared" si="9"/>
        <v>3.3757141545556002</v>
      </c>
      <c r="Z59">
        <f t="shared" si="10"/>
        <v>0.20059469388661988</v>
      </c>
      <c r="AA59">
        <f t="shared" si="11"/>
        <v>3.3757141545556002</v>
      </c>
      <c r="AB59">
        <f t="shared" si="12"/>
        <v>1.0379617879210201</v>
      </c>
      <c r="AC59">
        <f t="shared" si="13"/>
        <v>3.3757141545556002</v>
      </c>
      <c r="AD59">
        <f t="shared" si="14"/>
        <v>0.22195107825316995</v>
      </c>
      <c r="AE59" s="107">
        <v>26</v>
      </c>
      <c r="AF59" s="107">
        <v>1</v>
      </c>
      <c r="AG59" s="105">
        <v>26</v>
      </c>
      <c r="AH59" s="105">
        <v>1</v>
      </c>
      <c r="AI59" s="107">
        <v>26</v>
      </c>
      <c r="AJ59">
        <v>1</v>
      </c>
      <c r="AO59">
        <v>16</v>
      </c>
      <c r="AQ59" s="105">
        <v>16</v>
      </c>
      <c r="BL59">
        <v>8</v>
      </c>
      <c r="BM59">
        <v>8</v>
      </c>
      <c r="BN59">
        <v>8</v>
      </c>
      <c r="BO59">
        <f t="shared" si="5"/>
        <v>0</v>
      </c>
      <c r="BP59">
        <v>8</v>
      </c>
    </row>
    <row r="60" spans="1:68" ht="21">
      <c r="A60" t="s">
        <v>591</v>
      </c>
      <c r="B60" t="s">
        <v>501</v>
      </c>
      <c r="C60" t="s">
        <v>411</v>
      </c>
      <c r="D60" t="s">
        <v>411</v>
      </c>
      <c r="L60" s="105">
        <v>-2.0762649833593501</v>
      </c>
      <c r="M60">
        <v>6.5564358847757199E-3</v>
      </c>
      <c r="N60">
        <f t="shared" si="15"/>
        <v>1986</v>
      </c>
      <c r="O60" s="135" t="str">
        <f t="shared" si="6"/>
        <v>Truncated Power Law</v>
      </c>
      <c r="U60" s="107">
        <f t="shared" si="16"/>
        <v>8</v>
      </c>
      <c r="V60">
        <f t="shared" si="17"/>
        <v>1986</v>
      </c>
      <c r="W60">
        <f t="shared" si="7"/>
        <v>3.4323803569065001</v>
      </c>
      <c r="X60">
        <f t="shared" si="8"/>
        <v>1.0769506545295</v>
      </c>
      <c r="Y60">
        <f t="shared" si="9"/>
        <v>3.4323803569065001</v>
      </c>
      <c r="Z60">
        <f t="shared" si="10"/>
        <v>0.21743328377625004</v>
      </c>
      <c r="AA60">
        <f t="shared" si="11"/>
        <v>3.4323803569065001</v>
      </c>
      <c r="AB60">
        <f t="shared" si="12"/>
        <v>1.1017232391826504</v>
      </c>
      <c r="AC60">
        <f t="shared" si="13"/>
        <v>3.4323803569065001</v>
      </c>
      <c r="AD60">
        <f t="shared" si="14"/>
        <v>0.24220586842940017</v>
      </c>
      <c r="AE60" s="107">
        <v>24</v>
      </c>
      <c r="AF60" s="107">
        <v>1</v>
      </c>
      <c r="AG60" s="105">
        <v>24</v>
      </c>
      <c r="AH60" s="105">
        <v>1</v>
      </c>
      <c r="AI60" s="107">
        <v>24</v>
      </c>
      <c r="AJ60">
        <v>1</v>
      </c>
      <c r="AO60">
        <v>14</v>
      </c>
      <c r="AQ60" s="105">
        <v>14</v>
      </c>
      <c r="BL60">
        <v>3</v>
      </c>
      <c r="BM60">
        <v>3</v>
      </c>
      <c r="BN60">
        <v>3</v>
      </c>
      <c r="BO60">
        <f t="shared" si="5"/>
        <v>0</v>
      </c>
      <c r="BP60">
        <v>3</v>
      </c>
    </row>
    <row r="61" spans="1:68" ht="21">
      <c r="A61" t="s">
        <v>592</v>
      </c>
      <c r="B61" t="s">
        <v>502</v>
      </c>
      <c r="C61" t="s">
        <v>412</v>
      </c>
      <c r="D61" t="s">
        <v>412</v>
      </c>
      <c r="L61" s="105">
        <v>-3.1789066263818202</v>
      </c>
      <c r="M61" s="106">
        <v>3.3214757688804199E-5</v>
      </c>
      <c r="N61">
        <f t="shared" si="15"/>
        <v>1987</v>
      </c>
      <c r="O61" s="135" t="str">
        <f t="shared" si="6"/>
        <v>Truncated Power Law</v>
      </c>
      <c r="U61" s="107">
        <f t="shared" si="16"/>
        <v>9</v>
      </c>
      <c r="V61">
        <f t="shared" si="17"/>
        <v>1987</v>
      </c>
      <c r="W61">
        <f t="shared" si="7"/>
        <v>3.0831357377209803</v>
      </c>
      <c r="X61">
        <f t="shared" si="8"/>
        <v>1.1299567909879205</v>
      </c>
      <c r="Y61">
        <f t="shared" si="9"/>
        <v>3.0831357377209803</v>
      </c>
      <c r="Z61">
        <f t="shared" si="10"/>
        <v>0.23278039487488988</v>
      </c>
      <c r="AA61">
        <f t="shared" si="11"/>
        <v>3.0831357377209803</v>
      </c>
      <c r="AB61">
        <f t="shared" si="12"/>
        <v>1.1583665938517398</v>
      </c>
      <c r="AC61">
        <f t="shared" si="13"/>
        <v>3.0831357377209803</v>
      </c>
      <c r="AD61">
        <f t="shared" si="14"/>
        <v>0.26119019773871988</v>
      </c>
      <c r="AE61" s="107">
        <v>25</v>
      </c>
      <c r="AF61" s="107">
        <v>1</v>
      </c>
      <c r="AG61" s="105">
        <v>25</v>
      </c>
      <c r="AH61" s="105">
        <v>1</v>
      </c>
      <c r="AI61" s="107">
        <v>25</v>
      </c>
      <c r="AJ61">
        <v>1</v>
      </c>
      <c r="AO61">
        <v>14</v>
      </c>
      <c r="AQ61" s="105">
        <v>14</v>
      </c>
      <c r="BL61">
        <v>2</v>
      </c>
      <c r="BM61">
        <v>2</v>
      </c>
      <c r="BN61">
        <v>2</v>
      </c>
      <c r="BO61">
        <f t="shared" si="5"/>
        <v>0</v>
      </c>
      <c r="BP61">
        <v>2</v>
      </c>
    </row>
    <row r="62" spans="1:68" ht="21">
      <c r="A62" t="s">
        <v>593</v>
      </c>
      <c r="B62" t="s">
        <v>503</v>
      </c>
      <c r="C62" t="s">
        <v>413</v>
      </c>
      <c r="D62" t="s">
        <v>413</v>
      </c>
      <c r="L62" s="105">
        <v>-5.3326766222152804</v>
      </c>
      <c r="M62" s="106">
        <v>1.18927090397846E-12</v>
      </c>
      <c r="N62">
        <f t="shared" si="15"/>
        <v>1988</v>
      </c>
      <c r="O62" s="135" t="str">
        <f t="shared" si="6"/>
        <v>Truncated Power Law</v>
      </c>
      <c r="U62" s="107">
        <f t="shared" si="16"/>
        <v>10</v>
      </c>
      <c r="V62">
        <f t="shared" si="17"/>
        <v>1988</v>
      </c>
      <c r="W62">
        <f t="shared" si="7"/>
        <v>3.5536273001402403</v>
      </c>
      <c r="X62">
        <f t="shared" si="8"/>
        <v>1.1795049387334902</v>
      </c>
      <c r="Y62">
        <f t="shared" si="9"/>
        <v>3.5536273001402403</v>
      </c>
      <c r="Z62">
        <f t="shared" si="10"/>
        <v>0.24826207857887006</v>
      </c>
      <c r="AA62">
        <f t="shared" si="11"/>
        <v>3.5536273001402403</v>
      </c>
      <c r="AB62">
        <f t="shared" si="12"/>
        <v>1.20995701082383</v>
      </c>
      <c r="AC62">
        <f t="shared" si="13"/>
        <v>3.5536273001402403</v>
      </c>
      <c r="AD62">
        <f t="shared" si="14"/>
        <v>0.2787141506692099</v>
      </c>
      <c r="AE62" s="107">
        <v>106</v>
      </c>
      <c r="AF62" s="107">
        <v>1</v>
      </c>
      <c r="AG62" s="105">
        <v>106</v>
      </c>
      <c r="AH62" s="105">
        <v>1</v>
      </c>
      <c r="AI62" s="107">
        <v>106</v>
      </c>
      <c r="AJ62">
        <v>1</v>
      </c>
      <c r="AO62">
        <v>13</v>
      </c>
      <c r="AQ62" s="105">
        <v>13</v>
      </c>
      <c r="BL62">
        <v>2</v>
      </c>
      <c r="BM62">
        <v>2</v>
      </c>
      <c r="BN62">
        <v>2</v>
      </c>
      <c r="BO62">
        <f t="shared" si="5"/>
        <v>0</v>
      </c>
      <c r="BP62">
        <v>2</v>
      </c>
    </row>
    <row r="63" spans="1:68" ht="21">
      <c r="A63" t="s">
        <v>594</v>
      </c>
      <c r="B63" t="s">
        <v>504</v>
      </c>
      <c r="C63" t="s">
        <v>414</v>
      </c>
      <c r="D63" t="s">
        <v>414</v>
      </c>
      <c r="L63" s="105">
        <v>-1.30721698635456</v>
      </c>
      <c r="M63">
        <v>0.12895329073476799</v>
      </c>
      <c r="N63">
        <f t="shared" si="15"/>
        <v>1989</v>
      </c>
      <c r="O63" s="135" t="str">
        <f t="shared" si="6"/>
        <v>Power Law</v>
      </c>
      <c r="U63" s="107">
        <f t="shared" si="16"/>
        <v>11</v>
      </c>
      <c r="V63">
        <f t="shared" si="17"/>
        <v>1989</v>
      </c>
      <c r="W63">
        <f t="shared" si="7"/>
        <v>2.2453528125775897</v>
      </c>
      <c r="X63">
        <f t="shared" si="8"/>
        <v>1.2309860265087296</v>
      </c>
      <c r="Y63">
        <f t="shared" si="9"/>
        <v>2.2453528125775897</v>
      </c>
      <c r="Z63">
        <f t="shared" si="10"/>
        <v>0.26519241386011982</v>
      </c>
      <c r="AA63">
        <f t="shared" si="11"/>
        <v>2.2453528125775897</v>
      </c>
      <c r="AB63">
        <f t="shared" si="12"/>
        <v>1.2633515384949301</v>
      </c>
      <c r="AC63">
        <f t="shared" si="13"/>
        <v>2.2453528125775897</v>
      </c>
      <c r="AD63">
        <f t="shared" si="14"/>
        <v>0.2975579258463299</v>
      </c>
      <c r="AE63" s="107">
        <v>108</v>
      </c>
      <c r="AF63" s="107">
        <v>1</v>
      </c>
      <c r="AG63" s="105">
        <v>108</v>
      </c>
      <c r="AH63" s="105">
        <v>1</v>
      </c>
      <c r="AI63" s="107">
        <v>108</v>
      </c>
      <c r="AJ63">
        <v>1</v>
      </c>
      <c r="AO63">
        <v>13</v>
      </c>
      <c r="AQ63" s="105">
        <v>13</v>
      </c>
      <c r="BL63">
        <v>1</v>
      </c>
      <c r="BM63">
        <v>1</v>
      </c>
      <c r="BN63">
        <v>1</v>
      </c>
      <c r="BO63">
        <f t="shared" si="5"/>
        <v>0</v>
      </c>
      <c r="BP63">
        <v>1</v>
      </c>
    </row>
    <row r="64" spans="1:68" ht="21">
      <c r="A64" t="s">
        <v>595</v>
      </c>
      <c r="B64" t="s">
        <v>505</v>
      </c>
      <c r="C64" t="s">
        <v>415</v>
      </c>
      <c r="D64" t="s">
        <v>415</v>
      </c>
      <c r="L64" s="105">
        <v>-2.2994901709521001</v>
      </c>
      <c r="M64">
        <v>2.9642345536505799E-3</v>
      </c>
      <c r="N64">
        <f t="shared" si="15"/>
        <v>1990</v>
      </c>
      <c r="O64" s="135" t="str">
        <f t="shared" si="6"/>
        <v>Truncated Power Law</v>
      </c>
      <c r="U64" s="107">
        <f t="shared" si="16"/>
        <v>12</v>
      </c>
      <c r="V64">
        <f t="shared" si="17"/>
        <v>1990</v>
      </c>
      <c r="W64">
        <f t="shared" si="7"/>
        <v>2.4748475813409803</v>
      </c>
      <c r="X64">
        <f t="shared" si="8"/>
        <v>1.2761706379604099</v>
      </c>
      <c r="Y64">
        <f t="shared" si="9"/>
        <v>2.4748475813409803</v>
      </c>
      <c r="Z64">
        <f t="shared" si="10"/>
        <v>0.28119435272748006</v>
      </c>
      <c r="AA64">
        <f t="shared" si="11"/>
        <v>2.4748475813409803</v>
      </c>
      <c r="AB64">
        <f t="shared" si="12"/>
        <v>1.3111014047305405</v>
      </c>
      <c r="AC64">
        <f t="shared" si="13"/>
        <v>2.4748475813409803</v>
      </c>
      <c r="AD64">
        <f t="shared" si="14"/>
        <v>0.31612511949761002</v>
      </c>
      <c r="AE64" s="107">
        <v>110</v>
      </c>
      <c r="AF64" s="107">
        <v>1</v>
      </c>
      <c r="AG64" s="105">
        <v>110</v>
      </c>
      <c r="AH64" s="105">
        <v>1</v>
      </c>
      <c r="AI64" s="107">
        <v>110</v>
      </c>
      <c r="AJ64">
        <v>1</v>
      </c>
      <c r="AO64">
        <v>13</v>
      </c>
      <c r="AQ64" s="105">
        <v>13</v>
      </c>
      <c r="BL64">
        <v>2</v>
      </c>
      <c r="BM64">
        <v>2</v>
      </c>
      <c r="BN64">
        <v>2</v>
      </c>
      <c r="BO64">
        <f t="shared" si="5"/>
        <v>0</v>
      </c>
      <c r="BP64">
        <v>2</v>
      </c>
    </row>
    <row r="65" spans="1:68" ht="21">
      <c r="A65" t="s">
        <v>596</v>
      </c>
      <c r="B65" t="s">
        <v>506</v>
      </c>
      <c r="C65" t="s">
        <v>416</v>
      </c>
      <c r="D65" t="s">
        <v>416</v>
      </c>
      <c r="L65" s="105">
        <v>-2.7971207957270598</v>
      </c>
      <c r="M65" s="106">
        <v>7.2592279066197003E-5</v>
      </c>
      <c r="N65">
        <f t="shared" si="15"/>
        <v>1991</v>
      </c>
      <c r="O65" s="135" t="str">
        <f t="shared" si="6"/>
        <v>Truncated Power Law</v>
      </c>
      <c r="U65" s="107">
        <f t="shared" si="16"/>
        <v>13</v>
      </c>
      <c r="V65">
        <f t="shared" si="17"/>
        <v>1991</v>
      </c>
      <c r="W65">
        <f t="shared" si="7"/>
        <v>2.5559431919820104</v>
      </c>
      <c r="X65">
        <f t="shared" si="8"/>
        <v>1.3177336394140395</v>
      </c>
      <c r="Y65">
        <f t="shared" si="9"/>
        <v>2.5559431919820104</v>
      </c>
      <c r="Z65">
        <f t="shared" si="10"/>
        <v>0.29646003556732992</v>
      </c>
      <c r="AA65">
        <f t="shared" si="11"/>
        <v>2.5559431919820104</v>
      </c>
      <c r="AB65">
        <f t="shared" si="12"/>
        <v>1.3566953675078595</v>
      </c>
      <c r="AC65">
        <f t="shared" si="13"/>
        <v>2.5559431919820104</v>
      </c>
      <c r="AD65">
        <f t="shared" si="14"/>
        <v>0.33542176366116006</v>
      </c>
      <c r="AE65" s="107">
        <v>111</v>
      </c>
      <c r="AF65" s="107">
        <v>1</v>
      </c>
      <c r="AG65" s="105">
        <v>111</v>
      </c>
      <c r="AH65" s="105">
        <v>1</v>
      </c>
      <c r="AI65" s="107">
        <v>111</v>
      </c>
      <c r="AJ65">
        <v>1</v>
      </c>
      <c r="AO65">
        <v>13</v>
      </c>
      <c r="AQ65" s="105">
        <v>13</v>
      </c>
      <c r="BL65">
        <v>4</v>
      </c>
      <c r="BM65">
        <v>4</v>
      </c>
      <c r="BN65">
        <v>4</v>
      </c>
      <c r="BO65">
        <f t="shared" si="5"/>
        <v>0</v>
      </c>
      <c r="BP65">
        <v>4</v>
      </c>
    </row>
    <row r="66" spans="1:68" ht="21">
      <c r="A66" t="s">
        <v>597</v>
      </c>
      <c r="B66" t="s">
        <v>507</v>
      </c>
      <c r="C66" t="s">
        <v>417</v>
      </c>
      <c r="D66" t="s">
        <v>417</v>
      </c>
      <c r="L66" s="105">
        <v>-3.6071178041757399</v>
      </c>
      <c r="M66" s="106">
        <v>1.7178274369644599E-7</v>
      </c>
      <c r="N66">
        <f t="shared" si="15"/>
        <v>1992</v>
      </c>
      <c r="O66" s="135" t="str">
        <f t="shared" si="6"/>
        <v>Truncated Power Law</v>
      </c>
      <c r="U66" s="107">
        <f t="shared" si="16"/>
        <v>14</v>
      </c>
      <c r="V66">
        <f t="shared" si="17"/>
        <v>1992</v>
      </c>
      <c r="W66">
        <f t="shared" si="7"/>
        <v>2.67216541907489</v>
      </c>
      <c r="X66">
        <f t="shared" si="8"/>
        <v>1.3514282459583198</v>
      </c>
      <c r="Y66">
        <f t="shared" si="9"/>
        <v>2.67216541907489</v>
      </c>
      <c r="Z66">
        <f t="shared" si="10"/>
        <v>0.30951194336762011</v>
      </c>
      <c r="AA66">
        <f t="shared" si="11"/>
        <v>2.67216541907489</v>
      </c>
      <c r="AB66">
        <f t="shared" si="12"/>
        <v>1.3946548728822998</v>
      </c>
      <c r="AC66">
        <f t="shared" si="13"/>
        <v>2.67216541907489</v>
      </c>
      <c r="AD66">
        <f t="shared" si="14"/>
        <v>0.35273857029158995</v>
      </c>
      <c r="AE66" s="107">
        <v>107</v>
      </c>
      <c r="AF66" s="107">
        <v>1</v>
      </c>
      <c r="AG66" s="105">
        <v>107</v>
      </c>
      <c r="AH66" s="105">
        <v>1</v>
      </c>
      <c r="AI66" s="107">
        <v>107</v>
      </c>
      <c r="AJ66">
        <v>1</v>
      </c>
      <c r="AO66">
        <v>13</v>
      </c>
      <c r="AQ66" s="105">
        <v>13</v>
      </c>
      <c r="BL66">
        <v>2</v>
      </c>
      <c r="BM66">
        <v>2</v>
      </c>
      <c r="BN66">
        <v>2</v>
      </c>
      <c r="BO66">
        <f t="shared" si="5"/>
        <v>0</v>
      </c>
      <c r="BP66">
        <v>2</v>
      </c>
    </row>
    <row r="67" spans="1:68" ht="21">
      <c r="A67" t="s">
        <v>598</v>
      </c>
      <c r="B67" t="s">
        <v>508</v>
      </c>
      <c r="C67" t="s">
        <v>418</v>
      </c>
      <c r="D67" t="s">
        <v>418</v>
      </c>
      <c r="L67" s="105">
        <v>-4.4890897897498903</v>
      </c>
      <c r="M67" s="106">
        <v>3.0539504258797401E-10</v>
      </c>
      <c r="N67">
        <f t="shared" si="15"/>
        <v>1993</v>
      </c>
      <c r="O67" s="135" t="str">
        <f t="shared" si="6"/>
        <v>Truncated Power Law</v>
      </c>
      <c r="U67" s="107">
        <f t="shared" si="16"/>
        <v>15</v>
      </c>
      <c r="V67">
        <f t="shared" si="17"/>
        <v>1993</v>
      </c>
      <c r="W67">
        <f t="shared" si="7"/>
        <v>2.7173416902603003</v>
      </c>
      <c r="X67">
        <f t="shared" si="8"/>
        <v>1.3784882944203996</v>
      </c>
      <c r="Y67">
        <f t="shared" si="9"/>
        <v>2.7173416902603003</v>
      </c>
      <c r="Z67">
        <f t="shared" si="10"/>
        <v>0.3199423833190298</v>
      </c>
      <c r="AA67">
        <f t="shared" si="11"/>
        <v>2.7173416902603003</v>
      </c>
      <c r="AB67">
        <f t="shared" si="12"/>
        <v>1.4263030401585199</v>
      </c>
      <c r="AC67">
        <f t="shared" si="13"/>
        <v>2.7173416902603003</v>
      </c>
      <c r="AD67">
        <f t="shared" si="14"/>
        <v>0.36775712905714997</v>
      </c>
      <c r="AE67" s="107">
        <v>107</v>
      </c>
      <c r="AF67" s="107">
        <v>1</v>
      </c>
      <c r="AG67" s="105">
        <v>107</v>
      </c>
      <c r="AH67" s="105">
        <v>1</v>
      </c>
      <c r="AI67" s="107">
        <v>107</v>
      </c>
      <c r="AJ67">
        <v>1</v>
      </c>
      <c r="AO67">
        <v>13</v>
      </c>
      <c r="AQ67" s="105">
        <v>13</v>
      </c>
      <c r="BL67">
        <v>3</v>
      </c>
      <c r="BM67">
        <v>3</v>
      </c>
      <c r="BN67">
        <v>3</v>
      </c>
      <c r="BO67">
        <f t="shared" si="5"/>
        <v>0</v>
      </c>
      <c r="BP67">
        <v>3</v>
      </c>
    </row>
    <row r="68" spans="1:68" ht="21">
      <c r="A68" t="s">
        <v>599</v>
      </c>
      <c r="B68" t="s">
        <v>509</v>
      </c>
      <c r="C68" t="s">
        <v>419</v>
      </c>
      <c r="D68" t="s">
        <v>419</v>
      </c>
      <c r="L68" s="105">
        <v>-5.4143300267694698</v>
      </c>
      <c r="M68" s="106">
        <v>2.9309887850104101E-14</v>
      </c>
      <c r="N68">
        <f t="shared" si="15"/>
        <v>1994</v>
      </c>
      <c r="O68" s="135" t="str">
        <f t="shared" si="6"/>
        <v>Truncated Power Law</v>
      </c>
      <c r="U68" s="107">
        <f t="shared" si="16"/>
        <v>16</v>
      </c>
      <c r="V68">
        <f t="shared" si="17"/>
        <v>1994</v>
      </c>
      <c r="W68">
        <f t="shared" si="7"/>
        <v>2.7337790082099995</v>
      </c>
      <c r="X68">
        <f t="shared" si="8"/>
        <v>1.3991887412379005</v>
      </c>
      <c r="Y68">
        <f t="shared" si="9"/>
        <v>2.7337790082099995</v>
      </c>
      <c r="Z68">
        <f t="shared" si="10"/>
        <v>0.32791177527255</v>
      </c>
      <c r="AA68">
        <f t="shared" si="11"/>
        <v>2.7337790082099995</v>
      </c>
      <c r="AB68">
        <f t="shared" si="12"/>
        <v>1.4519258824269001</v>
      </c>
      <c r="AC68">
        <f t="shared" si="13"/>
        <v>2.7337790082099995</v>
      </c>
      <c r="AD68">
        <f t="shared" si="14"/>
        <v>0.38064891646154009</v>
      </c>
      <c r="AE68" s="107">
        <v>107</v>
      </c>
      <c r="AF68" s="107">
        <v>1</v>
      </c>
      <c r="AG68" s="105">
        <v>107</v>
      </c>
      <c r="AH68" s="105">
        <v>1</v>
      </c>
      <c r="AI68" s="107">
        <v>107</v>
      </c>
      <c r="AJ68">
        <v>1</v>
      </c>
      <c r="AO68">
        <v>13</v>
      </c>
      <c r="AQ68" s="105">
        <v>13</v>
      </c>
      <c r="BL68">
        <v>4</v>
      </c>
      <c r="BM68">
        <v>4</v>
      </c>
      <c r="BN68">
        <v>4</v>
      </c>
      <c r="BO68">
        <f t="shared" si="5"/>
        <v>0</v>
      </c>
      <c r="BP68">
        <v>4</v>
      </c>
    </row>
    <row r="69" spans="1:68" ht="21">
      <c r="A69" t="s">
        <v>600</v>
      </c>
      <c r="B69" t="s">
        <v>510</v>
      </c>
      <c r="C69" t="s">
        <v>420</v>
      </c>
      <c r="D69" t="s">
        <v>420</v>
      </c>
      <c r="L69" s="105">
        <v>-6.4536095341528199</v>
      </c>
      <c r="M69">
        <v>0</v>
      </c>
      <c r="N69">
        <f t="shared" si="15"/>
        <v>1995</v>
      </c>
      <c r="O69" s="135" t="str">
        <f t="shared" si="6"/>
        <v>Truncated Power Law</v>
      </c>
      <c r="U69" s="107">
        <f t="shared" si="16"/>
        <v>17</v>
      </c>
      <c r="V69">
        <f t="shared" si="17"/>
        <v>1995</v>
      </c>
      <c r="W69">
        <f t="shared" si="7"/>
        <v>2.5763196020489101</v>
      </c>
      <c r="X69">
        <f t="shared" si="8"/>
        <v>1.4169470846656003</v>
      </c>
      <c r="Y69">
        <f t="shared" si="9"/>
        <v>2.5763196020489101</v>
      </c>
      <c r="Z69">
        <f t="shared" si="10"/>
        <v>0.33414215324191021</v>
      </c>
      <c r="AA69">
        <f t="shared" si="11"/>
        <v>2.5763196020489101</v>
      </c>
      <c r="AB69">
        <f t="shared" si="12"/>
        <v>1.4752055859451296</v>
      </c>
      <c r="AC69">
        <f t="shared" si="13"/>
        <v>2.5763196020489101</v>
      </c>
      <c r="AD69">
        <f t="shared" si="14"/>
        <v>0.39240065452142003</v>
      </c>
      <c r="AE69" s="107">
        <v>108</v>
      </c>
      <c r="AF69" s="107">
        <v>1</v>
      </c>
      <c r="AG69" s="105">
        <v>108</v>
      </c>
      <c r="AH69" s="105">
        <v>1</v>
      </c>
      <c r="AI69" s="107">
        <v>108</v>
      </c>
      <c r="AJ69">
        <v>1</v>
      </c>
      <c r="AO69">
        <v>13</v>
      </c>
      <c r="AQ69" s="105">
        <v>13</v>
      </c>
      <c r="BL69">
        <v>1</v>
      </c>
      <c r="BM69">
        <v>1</v>
      </c>
      <c r="BN69">
        <v>1</v>
      </c>
      <c r="BO69">
        <f t="shared" si="5"/>
        <v>0</v>
      </c>
      <c r="BP69">
        <v>1</v>
      </c>
    </row>
    <row r="70" spans="1:68" ht="21">
      <c r="A70" t="s">
        <v>601</v>
      </c>
      <c r="B70" t="s">
        <v>511</v>
      </c>
      <c r="C70" t="s">
        <v>421</v>
      </c>
      <c r="D70" t="s">
        <v>421</v>
      </c>
      <c r="L70" s="105">
        <v>-6.3741993835627504</v>
      </c>
      <c r="M70">
        <v>0</v>
      </c>
      <c r="N70">
        <f t="shared" si="15"/>
        <v>1996</v>
      </c>
      <c r="O70" s="135" t="str">
        <f t="shared" si="6"/>
        <v>Truncated Power Law</v>
      </c>
      <c r="U70" s="107">
        <f t="shared" si="16"/>
        <v>18</v>
      </c>
      <c r="V70">
        <f t="shared" si="17"/>
        <v>1996</v>
      </c>
      <c r="W70">
        <f t="shared" si="7"/>
        <v>2.4509526630762202</v>
      </c>
      <c r="X70">
        <f t="shared" si="8"/>
        <v>1.4312542351186099</v>
      </c>
      <c r="Y70">
        <f t="shared" si="9"/>
        <v>2.4509526630762202</v>
      </c>
      <c r="Z70">
        <f t="shared" si="10"/>
        <v>0.33646426160634979</v>
      </c>
      <c r="AA70">
        <f t="shared" si="11"/>
        <v>2.4509526630762202</v>
      </c>
      <c r="AB70">
        <f t="shared" si="12"/>
        <v>1.4949797441916099</v>
      </c>
      <c r="AC70">
        <f t="shared" si="13"/>
        <v>2.4509526630762202</v>
      </c>
      <c r="AD70">
        <f t="shared" si="14"/>
        <v>0.40018977067936001</v>
      </c>
      <c r="AE70" s="107">
        <v>281</v>
      </c>
      <c r="AF70" s="107">
        <v>1</v>
      </c>
      <c r="AG70" s="105">
        <v>281</v>
      </c>
      <c r="AH70" s="105">
        <v>1</v>
      </c>
      <c r="AI70" s="107">
        <v>281</v>
      </c>
      <c r="AJ70">
        <v>1</v>
      </c>
      <c r="AO70">
        <v>12</v>
      </c>
      <c r="AQ70" s="105">
        <v>12</v>
      </c>
      <c r="BL70">
        <v>2</v>
      </c>
      <c r="BM70">
        <v>2</v>
      </c>
      <c r="BN70">
        <v>2</v>
      </c>
      <c r="BO70">
        <f t="shared" si="5"/>
        <v>0</v>
      </c>
      <c r="BP70">
        <v>2</v>
      </c>
    </row>
    <row r="71" spans="1:68" ht="21">
      <c r="A71" t="s">
        <v>602</v>
      </c>
      <c r="B71" t="s">
        <v>512</v>
      </c>
      <c r="C71" t="s">
        <v>422</v>
      </c>
      <c r="D71" t="s">
        <v>422</v>
      </c>
      <c r="L71" s="105">
        <v>1.07730586331201E-3</v>
      </c>
      <c r="M71">
        <v>0.999183238267351</v>
      </c>
      <c r="N71">
        <f t="shared" si="15"/>
        <v>1997</v>
      </c>
      <c r="O71" s="135" t="str">
        <f t="shared" si="6"/>
        <v>Power Law</v>
      </c>
      <c r="U71" s="107">
        <f t="shared" si="16"/>
        <v>19</v>
      </c>
      <c r="V71">
        <f t="shared" si="17"/>
        <v>1997</v>
      </c>
      <c r="W71">
        <f t="shared" si="7"/>
        <v>1.8472732152086699</v>
      </c>
      <c r="X71">
        <f t="shared" si="8"/>
        <v>1.4452886778155802</v>
      </c>
      <c r="Y71">
        <f t="shared" si="9"/>
        <v>1.8472732152086699</v>
      </c>
      <c r="Z71">
        <f t="shared" si="10"/>
        <v>0.33927786089100009</v>
      </c>
      <c r="AA71">
        <f t="shared" si="11"/>
        <v>1.8472732152086699</v>
      </c>
      <c r="AB71">
        <f t="shared" si="12"/>
        <v>1.5156364932189699</v>
      </c>
      <c r="AC71">
        <f t="shared" si="13"/>
        <v>1.8472732152086699</v>
      </c>
      <c r="AD71">
        <f t="shared" si="14"/>
        <v>0.40962567629438995</v>
      </c>
      <c r="AE71" s="107">
        <v>282</v>
      </c>
      <c r="AF71" s="107">
        <v>1</v>
      </c>
      <c r="AG71" s="105">
        <v>282</v>
      </c>
      <c r="AH71" s="105">
        <v>1</v>
      </c>
      <c r="AI71" s="107">
        <v>282</v>
      </c>
      <c r="AJ71">
        <v>1</v>
      </c>
      <c r="AO71">
        <v>11</v>
      </c>
      <c r="AQ71" s="105">
        <v>11</v>
      </c>
      <c r="BL71">
        <v>1</v>
      </c>
      <c r="BM71">
        <v>1</v>
      </c>
      <c r="BN71">
        <v>1</v>
      </c>
      <c r="BO71">
        <f t="shared" si="5"/>
        <v>0</v>
      </c>
      <c r="BP71">
        <v>1</v>
      </c>
    </row>
    <row r="72" spans="1:68" ht="21">
      <c r="A72" t="s">
        <v>603</v>
      </c>
      <c r="B72" t="s">
        <v>513</v>
      </c>
      <c r="C72" t="s">
        <v>423</v>
      </c>
      <c r="D72" t="s">
        <v>423</v>
      </c>
      <c r="L72" s="105">
        <v>-0.30601715863620899</v>
      </c>
      <c r="M72">
        <v>0.74213315393367996</v>
      </c>
      <c r="N72">
        <f t="shared" si="15"/>
        <v>1998</v>
      </c>
      <c r="O72" s="135" t="str">
        <f t="shared" si="6"/>
        <v>Power Law</v>
      </c>
      <c r="U72" s="107">
        <f t="shared" si="16"/>
        <v>20</v>
      </c>
      <c r="V72">
        <f t="shared" si="17"/>
        <v>1998</v>
      </c>
      <c r="W72">
        <f t="shared" si="7"/>
        <v>2.0444261749994599</v>
      </c>
      <c r="X72">
        <f t="shared" si="8"/>
        <v>1.4592804528274401</v>
      </c>
      <c r="Y72">
        <f t="shared" si="9"/>
        <v>2.0444261749994599</v>
      </c>
      <c r="Z72">
        <f t="shared" si="10"/>
        <v>0.34354212206498991</v>
      </c>
      <c r="AA72">
        <f t="shared" si="11"/>
        <v>2.0444261749994599</v>
      </c>
      <c r="AB72">
        <f t="shared" si="12"/>
        <v>1.53710866765377</v>
      </c>
      <c r="AC72">
        <f t="shared" si="13"/>
        <v>2.0444261749994599</v>
      </c>
      <c r="AD72">
        <f t="shared" si="14"/>
        <v>0.42137033689132997</v>
      </c>
      <c r="AE72" s="107">
        <v>254</v>
      </c>
      <c r="AF72" s="107">
        <v>1</v>
      </c>
      <c r="AG72" s="105">
        <v>254</v>
      </c>
      <c r="AH72" s="105">
        <v>1</v>
      </c>
      <c r="AI72" s="107">
        <v>254</v>
      </c>
      <c r="AJ72">
        <v>1</v>
      </c>
      <c r="AO72">
        <v>11</v>
      </c>
      <c r="AQ72" s="105">
        <v>11</v>
      </c>
      <c r="BL72">
        <v>3</v>
      </c>
      <c r="BM72">
        <v>3</v>
      </c>
      <c r="BN72">
        <v>3</v>
      </c>
      <c r="BO72">
        <f t="shared" si="5"/>
        <v>0</v>
      </c>
      <c r="BP72">
        <v>3</v>
      </c>
    </row>
    <row r="73" spans="1:68" ht="21">
      <c r="A73" t="s">
        <v>604</v>
      </c>
      <c r="B73" t="s">
        <v>514</v>
      </c>
      <c r="C73" t="s">
        <v>424</v>
      </c>
      <c r="D73" t="s">
        <v>424</v>
      </c>
      <c r="L73" s="105">
        <v>-0.39440683081773698</v>
      </c>
      <c r="M73">
        <v>0.72955433434570904</v>
      </c>
      <c r="N73">
        <f t="shared" si="15"/>
        <v>1999</v>
      </c>
      <c r="O73" s="135" t="str">
        <f t="shared" si="6"/>
        <v>Power Law</v>
      </c>
      <c r="U73" s="107">
        <f t="shared" si="16"/>
        <v>21</v>
      </c>
      <c r="V73">
        <f t="shared" si="17"/>
        <v>1999</v>
      </c>
      <c r="W73">
        <f t="shared" si="7"/>
        <v>2.1274272539692403</v>
      </c>
      <c r="X73">
        <f t="shared" si="8"/>
        <v>1.4713818422841296</v>
      </c>
      <c r="Y73">
        <f t="shared" si="9"/>
        <v>2.1274272539692403</v>
      </c>
      <c r="Z73">
        <f t="shared" si="10"/>
        <v>0.34670843258878992</v>
      </c>
      <c r="AA73">
        <f t="shared" si="11"/>
        <v>2.1274272539692403</v>
      </c>
      <c r="AB73">
        <f t="shared" si="12"/>
        <v>1.55739194699186</v>
      </c>
      <c r="AC73">
        <f t="shared" si="13"/>
        <v>2.1274272539692403</v>
      </c>
      <c r="AD73">
        <f t="shared" si="14"/>
        <v>0.4327185372965201</v>
      </c>
      <c r="AE73" s="107">
        <v>241</v>
      </c>
      <c r="AF73" s="107">
        <v>1</v>
      </c>
      <c r="AG73" s="105">
        <v>241</v>
      </c>
      <c r="AH73" s="105">
        <v>1</v>
      </c>
      <c r="AI73" s="107">
        <v>241</v>
      </c>
      <c r="AJ73">
        <v>1</v>
      </c>
      <c r="AO73">
        <v>12</v>
      </c>
      <c r="AQ73" s="105">
        <v>12</v>
      </c>
      <c r="BL73">
        <v>5</v>
      </c>
      <c r="BM73">
        <v>5</v>
      </c>
      <c r="BN73">
        <v>5</v>
      </c>
      <c r="BO73">
        <f t="shared" si="5"/>
        <v>0</v>
      </c>
      <c r="BP73">
        <v>5</v>
      </c>
    </row>
    <row r="74" spans="1:68" ht="21">
      <c r="A74" t="s">
        <v>605</v>
      </c>
      <c r="B74" t="s">
        <v>515</v>
      </c>
      <c r="C74" t="s">
        <v>425</v>
      </c>
      <c r="D74" t="s">
        <v>425</v>
      </c>
      <c r="L74" s="105">
        <v>-1.1446749859963801</v>
      </c>
      <c r="M74">
        <v>0.28619634975920699</v>
      </c>
      <c r="N74">
        <f t="shared" si="15"/>
        <v>2000</v>
      </c>
      <c r="O74" s="135" t="str">
        <f t="shared" si="6"/>
        <v>Power Law</v>
      </c>
      <c r="U74" s="107">
        <f t="shared" si="16"/>
        <v>22</v>
      </c>
      <c r="V74">
        <f t="shared" si="17"/>
        <v>2000</v>
      </c>
      <c r="W74">
        <f t="shared" si="7"/>
        <v>2.3737318358499997</v>
      </c>
      <c r="X74">
        <f t="shared" si="8"/>
        <v>1.4841619711703298</v>
      </c>
      <c r="Y74">
        <f t="shared" si="9"/>
        <v>2.3737318358499997</v>
      </c>
      <c r="Z74">
        <f t="shared" si="10"/>
        <v>0.35016426606766005</v>
      </c>
      <c r="AA74">
        <f t="shared" si="11"/>
        <v>2.3737318358499997</v>
      </c>
      <c r="AB74">
        <f t="shared" si="12"/>
        <v>1.5815228226798403</v>
      </c>
      <c r="AC74">
        <f t="shared" si="13"/>
        <v>2.3737318358499997</v>
      </c>
      <c r="AD74">
        <f t="shared" si="14"/>
        <v>0.44752511757715996</v>
      </c>
      <c r="AE74" s="107">
        <v>223</v>
      </c>
      <c r="AF74" s="107">
        <v>1</v>
      </c>
      <c r="AG74" s="105">
        <v>223</v>
      </c>
      <c r="AH74" s="105">
        <v>1</v>
      </c>
      <c r="AI74" s="107">
        <v>223</v>
      </c>
      <c r="AJ74">
        <v>1</v>
      </c>
      <c r="AO74">
        <v>12</v>
      </c>
      <c r="AQ74" s="105">
        <v>12</v>
      </c>
      <c r="BL74">
        <v>1</v>
      </c>
      <c r="BM74">
        <v>1</v>
      </c>
      <c r="BN74">
        <v>1</v>
      </c>
      <c r="BO74">
        <f t="shared" si="5"/>
        <v>0</v>
      </c>
      <c r="BP74">
        <v>1</v>
      </c>
    </row>
    <row r="75" spans="1:68" ht="21">
      <c r="A75" t="s">
        <v>606</v>
      </c>
      <c r="B75" t="s">
        <v>516</v>
      </c>
      <c r="C75" t="s">
        <v>426</v>
      </c>
      <c r="D75" t="s">
        <v>426</v>
      </c>
      <c r="L75" s="105">
        <v>-2.1291555870573902</v>
      </c>
      <c r="M75">
        <v>4.1255732218143201E-2</v>
      </c>
      <c r="N75">
        <f t="shared" si="15"/>
        <v>2001</v>
      </c>
      <c r="O75" s="135" t="str">
        <f t="shared" si="6"/>
        <v>Truncated Power Law</v>
      </c>
      <c r="U75" s="107">
        <f t="shared" si="16"/>
        <v>23</v>
      </c>
      <c r="V75">
        <f t="shared" si="17"/>
        <v>2001</v>
      </c>
      <c r="W75">
        <f t="shared" si="7"/>
        <v>2.6013368319317003</v>
      </c>
      <c r="X75">
        <f t="shared" si="8"/>
        <v>1.4941169459905996</v>
      </c>
      <c r="Y75">
        <f t="shared" si="9"/>
        <v>2.6013368319317003</v>
      </c>
      <c r="Z75">
        <f t="shared" si="10"/>
        <v>0.35233906016464012</v>
      </c>
      <c r="AA75">
        <f t="shared" si="11"/>
        <v>2.6013368319317003</v>
      </c>
      <c r="AB75">
        <f t="shared" si="12"/>
        <v>1.6019545950648104</v>
      </c>
      <c r="AC75">
        <f t="shared" si="13"/>
        <v>2.6013368319317003</v>
      </c>
      <c r="AD75">
        <f t="shared" si="14"/>
        <v>0.46017670923884979</v>
      </c>
      <c r="AE75" s="107">
        <v>215</v>
      </c>
      <c r="AF75" s="107">
        <v>1</v>
      </c>
      <c r="AG75" s="105">
        <v>215</v>
      </c>
      <c r="AH75" s="105">
        <v>1</v>
      </c>
      <c r="AI75" s="107">
        <v>215</v>
      </c>
      <c r="AJ75">
        <v>1</v>
      </c>
      <c r="AO75">
        <v>12</v>
      </c>
      <c r="AQ75" s="105">
        <v>12</v>
      </c>
      <c r="BL75">
        <v>6</v>
      </c>
      <c r="BM75">
        <v>6</v>
      </c>
      <c r="BN75">
        <v>6</v>
      </c>
      <c r="BO75">
        <f t="shared" si="5"/>
        <v>0</v>
      </c>
      <c r="BP75">
        <v>6</v>
      </c>
    </row>
    <row r="76" spans="1:68" ht="21">
      <c r="A76" t="s">
        <v>607</v>
      </c>
      <c r="B76" t="s">
        <v>517</v>
      </c>
      <c r="C76" t="s">
        <v>427</v>
      </c>
      <c r="D76" t="s">
        <v>427</v>
      </c>
      <c r="L76" s="105">
        <v>-3.2572488100821699</v>
      </c>
      <c r="M76">
        <v>1.2316859430385699E-3</v>
      </c>
      <c r="N76">
        <f t="shared" si="15"/>
        <v>2002</v>
      </c>
      <c r="O76" s="135" t="str">
        <f t="shared" si="6"/>
        <v>Truncated Power Law</v>
      </c>
      <c r="U76" s="107">
        <f t="shared" si="16"/>
        <v>24</v>
      </c>
      <c r="V76">
        <f t="shared" si="17"/>
        <v>2002</v>
      </c>
      <c r="W76">
        <f t="shared" si="7"/>
        <v>2.7629362781057099</v>
      </c>
      <c r="X76">
        <f t="shared" si="8"/>
        <v>1.50277695219008</v>
      </c>
      <c r="Y76">
        <f t="shared" si="9"/>
        <v>2.7629362781057099</v>
      </c>
      <c r="Z76">
        <f t="shared" si="10"/>
        <v>0.35396627769655997</v>
      </c>
      <c r="AA76">
        <f t="shared" si="11"/>
        <v>2.7629362781057099</v>
      </c>
      <c r="AB76">
        <f t="shared" si="12"/>
        <v>1.62023181496677</v>
      </c>
      <c r="AC76">
        <f t="shared" si="13"/>
        <v>2.7629362781057099</v>
      </c>
      <c r="AD76">
        <f t="shared" si="14"/>
        <v>0.47142114047325001</v>
      </c>
      <c r="AE76" s="107">
        <v>211</v>
      </c>
      <c r="AF76" s="107">
        <v>1</v>
      </c>
      <c r="AG76" s="105">
        <v>211</v>
      </c>
      <c r="AH76" s="105">
        <v>1</v>
      </c>
      <c r="AI76" s="107">
        <v>211</v>
      </c>
      <c r="AJ76">
        <v>1</v>
      </c>
      <c r="AO76">
        <v>12</v>
      </c>
      <c r="AQ76" s="105">
        <v>12</v>
      </c>
      <c r="BL76">
        <v>2</v>
      </c>
      <c r="BM76">
        <v>2</v>
      </c>
      <c r="BN76">
        <v>2</v>
      </c>
      <c r="BO76">
        <f t="shared" si="5"/>
        <v>0</v>
      </c>
      <c r="BP76">
        <v>2</v>
      </c>
    </row>
    <row r="77" spans="1:68" ht="21">
      <c r="A77" t="s">
        <v>608</v>
      </c>
      <c r="B77" t="s">
        <v>518</v>
      </c>
      <c r="C77" t="s">
        <v>428</v>
      </c>
      <c r="D77" t="s">
        <v>428</v>
      </c>
      <c r="L77" s="105">
        <v>-4.1643363730599798</v>
      </c>
      <c r="M77" s="106">
        <v>3.6786665310928301E-5</v>
      </c>
      <c r="N77">
        <f t="shared" si="15"/>
        <v>2003</v>
      </c>
      <c r="O77" s="135" t="str">
        <f t="shared" si="6"/>
        <v>Truncated Power Law</v>
      </c>
      <c r="U77" s="107">
        <f t="shared" si="16"/>
        <v>25</v>
      </c>
      <c r="V77">
        <f t="shared" si="17"/>
        <v>2003</v>
      </c>
      <c r="W77">
        <f t="shared" si="7"/>
        <v>2.6137457713446999</v>
      </c>
      <c r="X77">
        <f t="shared" si="8"/>
        <v>1.5107889434997102</v>
      </c>
      <c r="Y77">
        <f t="shared" si="9"/>
        <v>2.6137457713446999</v>
      </c>
      <c r="Z77">
        <f t="shared" si="10"/>
        <v>0.35523334737003998</v>
      </c>
      <c r="AA77">
        <f t="shared" si="11"/>
        <v>2.6137457713446999</v>
      </c>
      <c r="AB77">
        <f t="shared" si="12"/>
        <v>1.6371690723316199</v>
      </c>
      <c r="AC77">
        <f t="shared" si="13"/>
        <v>2.6137457713446999</v>
      </c>
      <c r="AD77">
        <f t="shared" si="14"/>
        <v>0.48161347620197015</v>
      </c>
      <c r="AE77" s="107">
        <v>199</v>
      </c>
      <c r="AF77" s="107">
        <v>1</v>
      </c>
      <c r="AG77" s="105">
        <v>199</v>
      </c>
      <c r="AH77" s="105">
        <v>1</v>
      </c>
      <c r="AI77" s="107">
        <v>199</v>
      </c>
      <c r="AJ77">
        <v>1</v>
      </c>
      <c r="AO77">
        <v>13</v>
      </c>
      <c r="AQ77" s="105">
        <v>13</v>
      </c>
      <c r="BL77">
        <v>1</v>
      </c>
      <c r="BM77">
        <v>1</v>
      </c>
      <c r="BN77">
        <v>1</v>
      </c>
      <c r="BO77">
        <f t="shared" ref="BO77:CC140" si="18">BM77-BN77</f>
        <v>0</v>
      </c>
      <c r="BP77">
        <v>1</v>
      </c>
    </row>
    <row r="78" spans="1:68" ht="21">
      <c r="A78" t="s">
        <v>609</v>
      </c>
      <c r="B78" t="s">
        <v>519</v>
      </c>
      <c r="C78" t="s">
        <v>474</v>
      </c>
      <c r="D78" t="s">
        <v>474</v>
      </c>
      <c r="L78" s="105">
        <v>-5.72183717739654</v>
      </c>
      <c r="M78" s="106">
        <v>6.34280583611257E-9</v>
      </c>
      <c r="N78">
        <f t="shared" si="15"/>
        <v>2004</v>
      </c>
      <c r="O78" s="135" t="str">
        <f t="shared" si="6"/>
        <v>Truncated Power Law</v>
      </c>
      <c r="U78" s="107">
        <f t="shared" si="16"/>
        <v>26</v>
      </c>
      <c r="V78">
        <f t="shared" si="17"/>
        <v>2004</v>
      </c>
      <c r="W78">
        <f t="shared" si="7"/>
        <v>2.7560594570221695</v>
      </c>
      <c r="X78">
        <f t="shared" si="8"/>
        <v>1.5177162764674903</v>
      </c>
      <c r="Y78">
        <f t="shared" si="9"/>
        <v>2.7560594570221695</v>
      </c>
      <c r="Z78">
        <f t="shared" si="10"/>
        <v>0.35606271577510995</v>
      </c>
      <c r="AA78">
        <f t="shared" si="11"/>
        <v>2.7560594570221695</v>
      </c>
      <c r="AB78">
        <f t="shared" si="12"/>
        <v>1.6526315459008298</v>
      </c>
      <c r="AC78">
        <f t="shared" si="13"/>
        <v>2.7560594570221695</v>
      </c>
      <c r="AD78">
        <f t="shared" si="14"/>
        <v>0.49097798520842995</v>
      </c>
      <c r="AE78" s="107">
        <v>188</v>
      </c>
      <c r="AF78" s="107">
        <v>1</v>
      </c>
      <c r="AG78" s="105">
        <v>188</v>
      </c>
      <c r="AH78" s="105">
        <v>1</v>
      </c>
      <c r="AI78" s="107">
        <v>188</v>
      </c>
      <c r="AJ78">
        <v>1</v>
      </c>
      <c r="AO78">
        <v>13</v>
      </c>
      <c r="AQ78" s="105">
        <v>13</v>
      </c>
      <c r="BL78">
        <v>18</v>
      </c>
      <c r="BM78">
        <v>18</v>
      </c>
      <c r="BN78">
        <v>18</v>
      </c>
      <c r="BO78">
        <f t="shared" si="18"/>
        <v>0</v>
      </c>
      <c r="BP78">
        <v>18</v>
      </c>
    </row>
    <row r="79" spans="1:68" ht="21">
      <c r="A79" t="s">
        <v>610</v>
      </c>
      <c r="B79" t="s">
        <v>520</v>
      </c>
      <c r="C79" t="s">
        <v>475</v>
      </c>
      <c r="D79" t="s">
        <v>475</v>
      </c>
      <c r="L79" s="105">
        <v>-7.1758980551170497</v>
      </c>
      <c r="M79" s="106">
        <v>4.9649173661237E-13</v>
      </c>
      <c r="N79">
        <f t="shared" si="15"/>
        <v>2005</v>
      </c>
      <c r="O79" s="135" t="str">
        <f t="shared" si="6"/>
        <v>Truncated Power Law</v>
      </c>
      <c r="U79" s="107">
        <f t="shared" si="16"/>
        <v>27</v>
      </c>
      <c r="V79">
        <f t="shared" si="17"/>
        <v>2005</v>
      </c>
      <c r="W79">
        <f t="shared" si="7"/>
        <v>2.8483370941185902</v>
      </c>
      <c r="X79">
        <f t="shared" si="8"/>
        <v>1.5238040696952999</v>
      </c>
      <c r="Y79">
        <f t="shared" si="9"/>
        <v>2.8483370941185902</v>
      </c>
      <c r="Z79">
        <f t="shared" si="10"/>
        <v>0.3563891350002899</v>
      </c>
      <c r="AA79">
        <f t="shared" si="11"/>
        <v>2.8483370941185902</v>
      </c>
      <c r="AB79">
        <f t="shared" si="12"/>
        <v>1.6651724775056498</v>
      </c>
      <c r="AC79">
        <f t="shared" si="13"/>
        <v>2.8483370941185902</v>
      </c>
      <c r="AD79">
        <f t="shared" si="14"/>
        <v>0.49775754281064</v>
      </c>
      <c r="AE79" s="107">
        <v>188</v>
      </c>
      <c r="AF79" s="107">
        <v>1</v>
      </c>
      <c r="AG79" s="105">
        <v>188</v>
      </c>
      <c r="AH79" s="105">
        <v>1</v>
      </c>
      <c r="AI79" s="107">
        <v>188</v>
      </c>
      <c r="AJ79">
        <v>1</v>
      </c>
      <c r="AO79">
        <v>13</v>
      </c>
      <c r="AQ79" s="105">
        <v>13</v>
      </c>
      <c r="BL79">
        <v>8</v>
      </c>
      <c r="BM79">
        <v>8</v>
      </c>
      <c r="BN79">
        <v>8</v>
      </c>
      <c r="BO79">
        <f t="shared" si="18"/>
        <v>0</v>
      </c>
      <c r="BP79">
        <v>8</v>
      </c>
    </row>
    <row r="80" spans="1:68" ht="21">
      <c r="A80" t="s">
        <v>611</v>
      </c>
      <c r="B80" t="s">
        <v>521</v>
      </c>
      <c r="C80" t="s">
        <v>476</v>
      </c>
      <c r="D80" t="s">
        <v>476</v>
      </c>
      <c r="L80" s="105">
        <v>-8.3367831037350904</v>
      </c>
      <c r="M80">
        <v>0</v>
      </c>
      <c r="N80">
        <f t="shared" si="15"/>
        <v>2006</v>
      </c>
      <c r="O80" s="135" t="str">
        <f t="shared" si="6"/>
        <v>Truncated Power Law</v>
      </c>
      <c r="U80" s="107">
        <f t="shared" si="16"/>
        <v>28</v>
      </c>
      <c r="V80">
        <f t="shared" si="17"/>
        <v>2006</v>
      </c>
      <c r="W80">
        <f t="shared" si="7"/>
        <v>3.0492996161796695</v>
      </c>
      <c r="X80">
        <f t="shared" si="8"/>
        <v>1.52982456834224</v>
      </c>
      <c r="Y80">
        <f t="shared" si="9"/>
        <v>3.0492996161796695</v>
      </c>
      <c r="Z80">
        <f t="shared" si="10"/>
        <v>0.35477529824895981</v>
      </c>
      <c r="AA80">
        <f t="shared" si="11"/>
        <v>3.0492996161796695</v>
      </c>
      <c r="AB80">
        <f t="shared" si="12"/>
        <v>1.6767821779535494</v>
      </c>
      <c r="AC80">
        <f t="shared" si="13"/>
        <v>3.0492996161796695</v>
      </c>
      <c r="AD80">
        <f t="shared" si="14"/>
        <v>0.50173290786026992</v>
      </c>
      <c r="AE80" s="107">
        <v>192</v>
      </c>
      <c r="AF80" s="107">
        <v>1</v>
      </c>
      <c r="AG80" s="105">
        <v>192</v>
      </c>
      <c r="AH80" s="105">
        <v>1</v>
      </c>
      <c r="AI80" s="107">
        <v>192</v>
      </c>
      <c r="AJ80">
        <v>1</v>
      </c>
      <c r="AO80">
        <v>11</v>
      </c>
      <c r="AQ80" s="105">
        <v>11</v>
      </c>
      <c r="BL80">
        <v>6</v>
      </c>
      <c r="BM80">
        <v>6</v>
      </c>
      <c r="BN80">
        <v>6</v>
      </c>
      <c r="BO80">
        <f t="shared" si="18"/>
        <v>0</v>
      </c>
      <c r="BP80">
        <v>6</v>
      </c>
    </row>
    <row r="81" spans="1:68" ht="21">
      <c r="A81" t="s">
        <v>612</v>
      </c>
      <c r="B81" t="s">
        <v>522</v>
      </c>
      <c r="C81" t="s">
        <v>477</v>
      </c>
      <c r="D81" t="s">
        <v>477</v>
      </c>
      <c r="L81" s="105">
        <v>-8.8171461791463095</v>
      </c>
      <c r="M81">
        <v>0</v>
      </c>
      <c r="N81">
        <f t="shared" si="15"/>
        <v>2007</v>
      </c>
      <c r="O81" s="135" t="str">
        <f t="shared" si="6"/>
        <v>Truncated Power Law</v>
      </c>
      <c r="U81" s="107">
        <f t="shared" si="16"/>
        <v>29</v>
      </c>
      <c r="V81">
        <f t="shared" si="17"/>
        <v>2007</v>
      </c>
      <c r="W81">
        <f t="shared" si="7"/>
        <v>2.9762755885402106</v>
      </c>
      <c r="X81">
        <f t="shared" si="8"/>
        <v>1.5331641622373202</v>
      </c>
      <c r="Y81">
        <f t="shared" si="9"/>
        <v>2.9762755885402106</v>
      </c>
      <c r="Z81">
        <f t="shared" si="10"/>
        <v>0.35332036941859002</v>
      </c>
      <c r="AA81">
        <f t="shared" si="11"/>
        <v>2.9762755885402106</v>
      </c>
      <c r="AB81">
        <f t="shared" si="12"/>
        <v>1.68492226209879</v>
      </c>
      <c r="AC81">
        <f t="shared" si="13"/>
        <v>2.9762755885402106</v>
      </c>
      <c r="AD81">
        <f t="shared" si="14"/>
        <v>0.50507846928003985</v>
      </c>
      <c r="AE81" s="107">
        <v>198</v>
      </c>
      <c r="AF81" s="107">
        <v>1</v>
      </c>
      <c r="AG81" s="105">
        <v>198</v>
      </c>
      <c r="AH81" s="105">
        <v>1</v>
      </c>
      <c r="AI81" s="107">
        <v>198</v>
      </c>
      <c r="AJ81">
        <v>1</v>
      </c>
      <c r="AO81">
        <v>11</v>
      </c>
      <c r="AQ81" s="105">
        <v>11</v>
      </c>
      <c r="BL81">
        <v>5</v>
      </c>
      <c r="BM81">
        <v>5</v>
      </c>
      <c r="BN81">
        <v>5</v>
      </c>
      <c r="BO81">
        <f t="shared" si="18"/>
        <v>0</v>
      </c>
      <c r="BP81">
        <v>5</v>
      </c>
    </row>
    <row r="82" spans="1:68" ht="21">
      <c r="A82" t="s">
        <v>613</v>
      </c>
      <c r="B82" t="s">
        <v>523</v>
      </c>
      <c r="C82" t="s">
        <v>478</v>
      </c>
      <c r="D82" t="s">
        <v>478</v>
      </c>
      <c r="L82" s="105">
        <v>-9.7913671927727499</v>
      </c>
      <c r="M82">
        <v>0</v>
      </c>
      <c r="N82">
        <f t="shared" si="15"/>
        <v>2008</v>
      </c>
      <c r="O82" s="135" t="str">
        <f t="shared" si="6"/>
        <v>Truncated Power Law</v>
      </c>
      <c r="U82" s="107">
        <f t="shared" si="16"/>
        <v>30</v>
      </c>
      <c r="V82">
        <f t="shared" si="17"/>
        <v>2008</v>
      </c>
      <c r="W82">
        <f t="shared" si="7"/>
        <v>2.6306702552740902</v>
      </c>
      <c r="X82">
        <f t="shared" si="8"/>
        <v>1.53915715945217</v>
      </c>
      <c r="Y82">
        <f t="shared" si="9"/>
        <v>2.6306702552740902</v>
      </c>
      <c r="Z82">
        <f t="shared" si="10"/>
        <v>0.35048803113405991</v>
      </c>
      <c r="AA82">
        <f t="shared" si="11"/>
        <v>2.6306702552740902</v>
      </c>
      <c r="AB82">
        <f t="shared" si="12"/>
        <v>1.69465961402376</v>
      </c>
      <c r="AC82">
        <f t="shared" si="13"/>
        <v>2.6306702552740902</v>
      </c>
      <c r="AD82">
        <f t="shared" si="14"/>
        <v>0.50599048570565008</v>
      </c>
      <c r="AE82" s="107">
        <v>201</v>
      </c>
      <c r="AF82" s="107">
        <v>1</v>
      </c>
      <c r="AG82" s="105">
        <v>201</v>
      </c>
      <c r="AH82" s="105">
        <v>1</v>
      </c>
      <c r="AI82" s="107">
        <v>201</v>
      </c>
      <c r="AJ82">
        <v>1</v>
      </c>
      <c r="AO82">
        <v>11</v>
      </c>
      <c r="AQ82" s="105">
        <v>11</v>
      </c>
      <c r="BL82">
        <v>1</v>
      </c>
      <c r="BM82">
        <v>1</v>
      </c>
      <c r="BN82">
        <v>1</v>
      </c>
      <c r="BO82">
        <f t="shared" si="18"/>
        <v>0</v>
      </c>
      <c r="BP82">
        <v>1</v>
      </c>
    </row>
    <row r="83" spans="1:68" ht="21">
      <c r="A83" t="s">
        <v>614</v>
      </c>
      <c r="B83" t="s">
        <v>524</v>
      </c>
      <c r="C83" t="s">
        <v>479</v>
      </c>
      <c r="D83" t="s">
        <v>479</v>
      </c>
      <c r="L83" s="105">
        <v>-9.9047042556240008</v>
      </c>
      <c r="M83">
        <v>0</v>
      </c>
      <c r="N83">
        <f t="shared" si="15"/>
        <v>2009</v>
      </c>
      <c r="O83" s="135" t="str">
        <f t="shared" si="6"/>
        <v>Truncated Power Law</v>
      </c>
      <c r="U83" s="107">
        <f t="shared" si="16"/>
        <v>31</v>
      </c>
      <c r="V83">
        <f t="shared" si="17"/>
        <v>2009</v>
      </c>
      <c r="W83">
        <f t="shared" si="7"/>
        <v>0.20210321466375003</v>
      </c>
      <c r="X83">
        <f t="shared" si="8"/>
        <v>1.5479814434980601</v>
      </c>
      <c r="Y83">
        <f t="shared" si="9"/>
        <v>0.20210321466375003</v>
      </c>
      <c r="Z83">
        <f t="shared" si="10"/>
        <v>0.34644725216378003</v>
      </c>
      <c r="AA83">
        <f t="shared" si="11"/>
        <v>0.20210321466375003</v>
      </c>
      <c r="AB83">
        <f t="shared" si="12"/>
        <v>1.7047048422553899</v>
      </c>
      <c r="AC83">
        <f t="shared" si="13"/>
        <v>0.20210321466375003</v>
      </c>
      <c r="AD83">
        <f t="shared" si="14"/>
        <v>0.50317065092111002</v>
      </c>
      <c r="AE83" s="107">
        <v>202</v>
      </c>
      <c r="AF83" s="107">
        <v>1</v>
      </c>
      <c r="AG83" s="105">
        <v>202</v>
      </c>
      <c r="AH83" s="105">
        <v>1</v>
      </c>
      <c r="AI83" s="107">
        <v>202</v>
      </c>
      <c r="AJ83">
        <v>1</v>
      </c>
      <c r="AO83">
        <v>25</v>
      </c>
      <c r="AQ83" s="105">
        <v>25</v>
      </c>
      <c r="BL83">
        <v>9</v>
      </c>
      <c r="BM83">
        <v>9</v>
      </c>
      <c r="BN83">
        <v>9</v>
      </c>
      <c r="BO83">
        <f t="shared" si="18"/>
        <v>0</v>
      </c>
      <c r="BP83">
        <v>9</v>
      </c>
    </row>
    <row r="84" spans="1:68" ht="21">
      <c r="A84" t="s">
        <v>615</v>
      </c>
      <c r="B84" t="s">
        <v>525</v>
      </c>
      <c r="C84" t="s">
        <v>480</v>
      </c>
      <c r="D84" t="s">
        <v>480</v>
      </c>
      <c r="L84" s="105">
        <v>-10.624252200769901</v>
      </c>
      <c r="M84" s="106">
        <v>0</v>
      </c>
      <c r="N84">
        <f t="shared" si="15"/>
        <v>2010</v>
      </c>
      <c r="O84" s="135" t="str">
        <f t="shared" si="6"/>
        <v>Truncated Power Law</v>
      </c>
      <c r="U84" s="107">
        <f t="shared" si="16"/>
        <v>32</v>
      </c>
      <c r="V84">
        <f t="shared" si="17"/>
        <v>2010</v>
      </c>
      <c r="W84">
        <f t="shared" si="7"/>
        <v>9.4473101547139837E-2</v>
      </c>
      <c r="X84">
        <f t="shared" si="8"/>
        <v>1.5600338129567404</v>
      </c>
      <c r="Y84">
        <f t="shared" si="9"/>
        <v>9.4473101547139837E-2</v>
      </c>
      <c r="Z84">
        <f t="shared" si="10"/>
        <v>0.34254451000561992</v>
      </c>
      <c r="AA84">
        <f t="shared" si="11"/>
        <v>9.4473101547139837E-2</v>
      </c>
      <c r="AB84">
        <f t="shared" si="12"/>
        <v>1.7170683143719896</v>
      </c>
      <c r="AC84">
        <f t="shared" si="13"/>
        <v>9.4473101547139837E-2</v>
      </c>
      <c r="AD84">
        <f t="shared" si="14"/>
        <v>0.4995790114208698</v>
      </c>
      <c r="AE84" s="107">
        <v>210</v>
      </c>
      <c r="AF84" s="107">
        <v>1</v>
      </c>
      <c r="AG84" s="105">
        <v>210</v>
      </c>
      <c r="AH84" s="105">
        <v>1</v>
      </c>
      <c r="AI84" s="107">
        <v>210</v>
      </c>
      <c r="AJ84">
        <v>1</v>
      </c>
      <c r="AO84">
        <v>25</v>
      </c>
      <c r="AQ84" s="105">
        <v>25</v>
      </c>
      <c r="BL84">
        <v>2</v>
      </c>
      <c r="BM84">
        <v>2</v>
      </c>
      <c r="BN84">
        <v>2</v>
      </c>
      <c r="BO84">
        <f t="shared" si="18"/>
        <v>0</v>
      </c>
      <c r="BP84">
        <v>2</v>
      </c>
    </row>
    <row r="85" spans="1:68" ht="21">
      <c r="A85" t="s">
        <v>616</v>
      </c>
      <c r="B85" t="s">
        <v>526</v>
      </c>
      <c r="C85" t="s">
        <v>481</v>
      </c>
      <c r="D85" t="s">
        <v>481</v>
      </c>
      <c r="L85" s="105">
        <v>-10.9331036468924</v>
      </c>
      <c r="M85" s="106">
        <v>0</v>
      </c>
      <c r="N85">
        <f t="shared" si="15"/>
        <v>2011</v>
      </c>
      <c r="O85" s="135" t="str">
        <f t="shared" si="6"/>
        <v>Truncated Power Law</v>
      </c>
      <c r="U85" s="107">
        <f t="shared" si="16"/>
        <v>33</v>
      </c>
      <c r="V85">
        <f t="shared" si="17"/>
        <v>2011</v>
      </c>
      <c r="W85">
        <f t="shared" si="7"/>
        <v>2.1702199208170292E-2</v>
      </c>
      <c r="X85">
        <f t="shared" si="8"/>
        <v>1.5804693693505301</v>
      </c>
      <c r="Y85">
        <f t="shared" si="9"/>
        <v>2.1702199208170292E-2</v>
      </c>
      <c r="Z85">
        <f t="shared" si="10"/>
        <v>0.33661003936362999</v>
      </c>
      <c r="AA85">
        <f t="shared" si="11"/>
        <v>2.1702199208170292E-2</v>
      </c>
      <c r="AB85">
        <f t="shared" si="12"/>
        <v>1.7349746432281696</v>
      </c>
      <c r="AC85">
        <f t="shared" si="13"/>
        <v>2.1702199208170292E-2</v>
      </c>
      <c r="AD85">
        <f t="shared" si="14"/>
        <v>0.49111531324127999</v>
      </c>
      <c r="AE85" s="107">
        <v>211</v>
      </c>
      <c r="AF85" s="107">
        <v>1</v>
      </c>
      <c r="AG85" s="105">
        <v>211</v>
      </c>
      <c r="AH85" s="105">
        <v>1</v>
      </c>
      <c r="AI85" s="107">
        <v>211</v>
      </c>
      <c r="AJ85">
        <v>1</v>
      </c>
      <c r="AO85">
        <v>23</v>
      </c>
      <c r="AQ85" s="105">
        <v>23</v>
      </c>
      <c r="BL85">
        <v>1</v>
      </c>
      <c r="BM85">
        <v>1</v>
      </c>
      <c r="BN85">
        <v>1</v>
      </c>
      <c r="BO85">
        <f t="shared" si="18"/>
        <v>0</v>
      </c>
      <c r="BP85">
        <v>1</v>
      </c>
    </row>
    <row r="86" spans="1:68" ht="21">
      <c r="A86" t="s">
        <v>617</v>
      </c>
      <c r="B86" t="s">
        <v>527</v>
      </c>
      <c r="C86" t="s">
        <v>482</v>
      </c>
      <c r="D86" t="s">
        <v>482</v>
      </c>
      <c r="L86" s="105">
        <v>-11.057409315744099</v>
      </c>
      <c r="M86" s="106">
        <v>0</v>
      </c>
      <c r="N86">
        <f t="shared" si="15"/>
        <v>2012</v>
      </c>
      <c r="O86" s="135" t="str">
        <f t="shared" si="6"/>
        <v>Truncated Power Law</v>
      </c>
      <c r="U86" s="107">
        <f t="shared" si="16"/>
        <v>34</v>
      </c>
      <c r="V86">
        <f t="shared" si="17"/>
        <v>2012</v>
      </c>
      <c r="W86">
        <f t="shared" si="7"/>
        <v>4.4391407661999782E-2</v>
      </c>
      <c r="X86">
        <f t="shared" si="8"/>
        <v>1.58870527344081</v>
      </c>
      <c r="Y86">
        <f t="shared" si="9"/>
        <v>4.4391407661999782E-2</v>
      </c>
      <c r="Z86">
        <f t="shared" si="10"/>
        <v>0.33354692406656983</v>
      </c>
      <c r="AA86">
        <f t="shared" si="11"/>
        <v>4.4391407661999782E-2</v>
      </c>
      <c r="AB86">
        <f t="shared" si="12"/>
        <v>1.7426274306206202</v>
      </c>
      <c r="AC86">
        <f t="shared" si="13"/>
        <v>4.4391407661999782E-2</v>
      </c>
      <c r="AD86">
        <f t="shared" si="14"/>
        <v>0.48746908124638999</v>
      </c>
      <c r="AE86" s="107">
        <v>213</v>
      </c>
      <c r="AF86" s="107">
        <v>1</v>
      </c>
      <c r="AG86" s="105">
        <v>213</v>
      </c>
      <c r="AH86" s="105">
        <v>1</v>
      </c>
      <c r="AI86" s="107">
        <v>213</v>
      </c>
      <c r="AJ86">
        <v>1</v>
      </c>
      <c r="AO86">
        <v>21</v>
      </c>
      <c r="AQ86" s="105">
        <v>21</v>
      </c>
      <c r="BL86">
        <v>6</v>
      </c>
      <c r="BM86">
        <v>6</v>
      </c>
      <c r="BN86">
        <v>6</v>
      </c>
      <c r="BO86">
        <f t="shared" si="18"/>
        <v>0</v>
      </c>
      <c r="BP86">
        <v>6</v>
      </c>
    </row>
    <row r="87" spans="1:68" ht="21">
      <c r="A87" t="s">
        <v>618</v>
      </c>
      <c r="B87" t="s">
        <v>528</v>
      </c>
      <c r="C87" t="s">
        <v>483</v>
      </c>
      <c r="D87" t="s">
        <v>483</v>
      </c>
      <c r="L87" s="105">
        <v>-11.1572235125654</v>
      </c>
      <c r="M87" s="106">
        <v>0</v>
      </c>
      <c r="N87">
        <f t="shared" si="15"/>
        <v>2013</v>
      </c>
      <c r="O87" s="135" t="str">
        <f t="shared" si="6"/>
        <v>Truncated Power Law</v>
      </c>
      <c r="U87" s="107">
        <f t="shared" si="16"/>
        <v>35</v>
      </c>
      <c r="V87">
        <f t="shared" si="17"/>
        <v>2013</v>
      </c>
      <c r="W87">
        <f t="shared" si="7"/>
        <v>3.4633224741820179E-2</v>
      </c>
      <c r="X87">
        <f t="shared" si="8"/>
        <v>1.5934498738715597</v>
      </c>
      <c r="Y87">
        <f t="shared" si="9"/>
        <v>3.4633224741820179E-2</v>
      </c>
      <c r="Z87">
        <f t="shared" si="10"/>
        <v>0.3315239386061799</v>
      </c>
      <c r="AA87">
        <f t="shared" si="11"/>
        <v>3.4633224741820179E-2</v>
      </c>
      <c r="AB87">
        <f t="shared" si="12"/>
        <v>1.7471094628234098</v>
      </c>
      <c r="AC87">
        <f t="shared" si="13"/>
        <v>3.4633224741820179E-2</v>
      </c>
      <c r="AD87">
        <f t="shared" si="14"/>
        <v>0.48518352755802985</v>
      </c>
      <c r="AE87" s="107">
        <v>215</v>
      </c>
      <c r="AF87" s="107">
        <v>1</v>
      </c>
      <c r="AG87" s="105">
        <v>215</v>
      </c>
      <c r="AH87" s="105">
        <v>1</v>
      </c>
      <c r="AI87" s="107">
        <v>215</v>
      </c>
      <c r="AJ87">
        <v>1</v>
      </c>
      <c r="AO87">
        <v>21</v>
      </c>
      <c r="AQ87" s="105">
        <v>21</v>
      </c>
      <c r="BL87">
        <v>1</v>
      </c>
      <c r="BM87">
        <v>1</v>
      </c>
      <c r="BN87">
        <v>1</v>
      </c>
      <c r="BO87">
        <f t="shared" si="18"/>
        <v>0</v>
      </c>
      <c r="BP87">
        <v>1</v>
      </c>
    </row>
    <row r="88" spans="1:68" ht="21">
      <c r="A88" t="s">
        <v>619</v>
      </c>
      <c r="B88" t="s">
        <v>529</v>
      </c>
      <c r="C88" t="s">
        <v>484</v>
      </c>
      <c r="D88" t="s">
        <v>484</v>
      </c>
      <c r="L88" s="105">
        <v>-10.952672887812099</v>
      </c>
      <c r="M88" s="106">
        <v>0</v>
      </c>
      <c r="N88">
        <f t="shared" si="15"/>
        <v>2014</v>
      </c>
      <c r="O88" s="135" t="str">
        <f t="shared" si="6"/>
        <v>Truncated Power Law</v>
      </c>
      <c r="U88" s="107">
        <f t="shared" si="16"/>
        <v>36</v>
      </c>
      <c r="V88">
        <f t="shared" si="17"/>
        <v>2014</v>
      </c>
      <c r="W88">
        <f t="shared" si="7"/>
        <v>4.9200881187319911E-2</v>
      </c>
      <c r="X88">
        <f t="shared" si="8"/>
        <v>1.59583137288856</v>
      </c>
      <c r="Y88">
        <f t="shared" si="9"/>
        <v>4.9200881187319911E-2</v>
      </c>
      <c r="Z88">
        <f t="shared" si="10"/>
        <v>0.33010057876901988</v>
      </c>
      <c r="AA88">
        <f t="shared" si="11"/>
        <v>4.9200881187319911E-2</v>
      </c>
      <c r="AB88">
        <f t="shared" si="12"/>
        <v>1.7488872089965297</v>
      </c>
      <c r="AC88">
        <f t="shared" si="13"/>
        <v>4.9200881187319911E-2</v>
      </c>
      <c r="AD88">
        <f t="shared" si="14"/>
        <v>0.4831564148769798</v>
      </c>
      <c r="AE88" s="107">
        <v>217</v>
      </c>
      <c r="AF88" s="107">
        <v>1</v>
      </c>
      <c r="AG88" s="105">
        <v>217</v>
      </c>
      <c r="AH88" s="105">
        <v>1</v>
      </c>
      <c r="AI88" s="107">
        <v>217</v>
      </c>
      <c r="AJ88">
        <v>1</v>
      </c>
      <c r="AO88">
        <v>20</v>
      </c>
      <c r="AQ88" s="105">
        <v>20</v>
      </c>
      <c r="BL88">
        <v>3</v>
      </c>
      <c r="BM88">
        <v>3</v>
      </c>
      <c r="BN88">
        <v>3</v>
      </c>
      <c r="BO88">
        <f t="shared" si="18"/>
        <v>0</v>
      </c>
      <c r="BP88">
        <v>3</v>
      </c>
    </row>
    <row r="89" spans="1:68" ht="21">
      <c r="A89" t="s">
        <v>620</v>
      </c>
      <c r="B89" t="s">
        <v>530</v>
      </c>
      <c r="C89" t="s">
        <v>485</v>
      </c>
      <c r="D89" t="s">
        <v>485</v>
      </c>
      <c r="L89" s="105">
        <v>-11.1219092745485</v>
      </c>
      <c r="M89" s="106">
        <v>0</v>
      </c>
      <c r="N89">
        <f t="shared" si="15"/>
        <v>2015</v>
      </c>
      <c r="O89" s="135" t="str">
        <f t="shared" si="6"/>
        <v>Truncated Power Law</v>
      </c>
      <c r="U89" s="107">
        <f t="shared" si="16"/>
        <v>37</v>
      </c>
      <c r="V89">
        <f t="shared" si="17"/>
        <v>2015</v>
      </c>
      <c r="W89">
        <f t="shared" si="7"/>
        <v>5.1107399711830315E-2</v>
      </c>
      <c r="X89">
        <f t="shared" si="8"/>
        <v>1.5975432122041098</v>
      </c>
      <c r="Y89">
        <f t="shared" si="9"/>
        <v>5.1107399711830315E-2</v>
      </c>
      <c r="Z89">
        <f t="shared" si="10"/>
        <v>0.32877105317828992</v>
      </c>
      <c r="AA89">
        <f t="shared" si="11"/>
        <v>5.1107399711830315E-2</v>
      </c>
      <c r="AB89">
        <f t="shared" si="12"/>
        <v>1.7499968955092102</v>
      </c>
      <c r="AC89">
        <f t="shared" si="13"/>
        <v>5.1107399711830315E-2</v>
      </c>
      <c r="AD89">
        <f t="shared" si="14"/>
        <v>0.48122473648340991</v>
      </c>
      <c r="AE89" s="107">
        <v>219</v>
      </c>
      <c r="AF89" s="107">
        <v>1</v>
      </c>
      <c r="AG89" s="105">
        <v>219</v>
      </c>
      <c r="AH89" s="105">
        <v>1</v>
      </c>
      <c r="AI89" s="107">
        <v>219</v>
      </c>
      <c r="AJ89">
        <v>1</v>
      </c>
      <c r="AO89">
        <v>20</v>
      </c>
      <c r="AQ89" s="105">
        <v>20</v>
      </c>
      <c r="BL89">
        <v>1</v>
      </c>
      <c r="BM89">
        <v>1</v>
      </c>
      <c r="BN89">
        <v>1</v>
      </c>
      <c r="BO89">
        <f t="shared" si="18"/>
        <v>0</v>
      </c>
      <c r="BP89">
        <v>1</v>
      </c>
    </row>
    <row r="90" spans="1:68" ht="21">
      <c r="A90" t="s">
        <v>621</v>
      </c>
      <c r="B90" t="s">
        <v>531</v>
      </c>
      <c r="C90" t="s">
        <v>486</v>
      </c>
      <c r="D90" t="s">
        <v>486</v>
      </c>
      <c r="L90" s="105">
        <v>-11.391330238880601</v>
      </c>
      <c r="M90" s="106">
        <v>0</v>
      </c>
      <c r="N90">
        <f t="shared" si="15"/>
        <v>2016</v>
      </c>
      <c r="O90" s="135" t="str">
        <f t="shared" si="6"/>
        <v>Truncated Power Law</v>
      </c>
      <c r="U90" s="107">
        <f t="shared" si="16"/>
        <v>38</v>
      </c>
      <c r="V90">
        <f t="shared" si="17"/>
        <v>2016</v>
      </c>
      <c r="W90">
        <f t="shared" si="7"/>
        <v>2.5529047571459795E-2</v>
      </c>
      <c r="X90">
        <f t="shared" si="8"/>
        <v>1.6024622727059503</v>
      </c>
      <c r="Y90">
        <f t="shared" si="9"/>
        <v>2.5529047571459795E-2</v>
      </c>
      <c r="Z90">
        <f t="shared" si="10"/>
        <v>0.32721840766232013</v>
      </c>
      <c r="AA90">
        <f t="shared" si="11"/>
        <v>2.5529047571459795E-2</v>
      </c>
      <c r="AB90">
        <f t="shared" si="12"/>
        <v>1.7540210663593996</v>
      </c>
      <c r="AC90">
        <f t="shared" si="13"/>
        <v>2.5529047571459795E-2</v>
      </c>
      <c r="AD90">
        <f t="shared" si="14"/>
        <v>0.47877720131577006</v>
      </c>
      <c r="AE90" s="107">
        <v>222</v>
      </c>
      <c r="AF90" s="107">
        <v>1</v>
      </c>
      <c r="AG90" s="105">
        <v>222</v>
      </c>
      <c r="AH90" s="105">
        <v>1</v>
      </c>
      <c r="AI90" s="107">
        <v>222</v>
      </c>
      <c r="AJ90">
        <v>1</v>
      </c>
      <c r="AO90">
        <v>20</v>
      </c>
      <c r="AQ90" s="105">
        <v>20</v>
      </c>
      <c r="BL90">
        <v>5</v>
      </c>
      <c r="BM90">
        <v>5</v>
      </c>
      <c r="BN90">
        <v>5</v>
      </c>
      <c r="BO90">
        <f t="shared" si="18"/>
        <v>0</v>
      </c>
      <c r="BP90">
        <v>5</v>
      </c>
    </row>
    <row r="91" spans="1:68" ht="21">
      <c r="A91" t="s">
        <v>622</v>
      </c>
      <c r="B91" t="s">
        <v>532</v>
      </c>
      <c r="C91" t="s">
        <v>487</v>
      </c>
      <c r="D91" t="s">
        <v>487</v>
      </c>
      <c r="L91" s="105">
        <v>-11.7167999442979</v>
      </c>
      <c r="M91" s="106">
        <v>0</v>
      </c>
      <c r="N91">
        <f t="shared" si="15"/>
        <v>2017</v>
      </c>
      <c r="O91" s="135" t="str">
        <f t="shared" si="6"/>
        <v>Truncated Power Law</v>
      </c>
      <c r="U91" s="107">
        <f t="shared" si="16"/>
        <v>39</v>
      </c>
      <c r="V91">
        <f t="shared" si="17"/>
        <v>2017</v>
      </c>
      <c r="W91">
        <f t="shared" si="7"/>
        <v>-2.8521896237220012E-2</v>
      </c>
      <c r="X91">
        <f t="shared" si="8"/>
        <v>1.6052483203759298</v>
      </c>
      <c r="Y91">
        <f t="shared" si="9"/>
        <v>-2.8521896237220012E-2</v>
      </c>
      <c r="Z91">
        <f t="shared" si="10"/>
        <v>0.32560057747811988</v>
      </c>
      <c r="AA91">
        <f t="shared" si="11"/>
        <v>-2.8521896237220012E-2</v>
      </c>
      <c r="AB91">
        <f t="shared" si="12"/>
        <v>1.7560546736503402</v>
      </c>
      <c r="AC91">
        <f t="shared" si="13"/>
        <v>-2.8521896237220012E-2</v>
      </c>
      <c r="AD91">
        <f t="shared" si="14"/>
        <v>0.47640693075253004</v>
      </c>
      <c r="AE91" s="107">
        <v>227</v>
      </c>
      <c r="AF91" s="107">
        <v>1</v>
      </c>
      <c r="AG91" s="105">
        <v>227</v>
      </c>
      <c r="AH91" s="105">
        <v>1</v>
      </c>
      <c r="AI91" s="107">
        <v>227</v>
      </c>
      <c r="AJ91">
        <v>1</v>
      </c>
      <c r="AO91">
        <v>22</v>
      </c>
      <c r="AQ91" s="105">
        <v>22</v>
      </c>
      <c r="BL91">
        <v>7</v>
      </c>
      <c r="BM91">
        <v>7</v>
      </c>
      <c r="BN91">
        <v>7</v>
      </c>
      <c r="BO91">
        <f t="shared" si="18"/>
        <v>0</v>
      </c>
      <c r="BP91">
        <v>7</v>
      </c>
    </row>
    <row r="92" spans="1:68" ht="21">
      <c r="A92" t="s">
        <v>623</v>
      </c>
      <c r="B92" t="s">
        <v>533</v>
      </c>
      <c r="C92" t="s">
        <v>488</v>
      </c>
      <c r="D92" t="s">
        <v>488</v>
      </c>
      <c r="L92" s="105">
        <v>-12.076447498355501</v>
      </c>
      <c r="M92" s="106">
        <v>0</v>
      </c>
      <c r="N92">
        <f t="shared" si="15"/>
        <v>2018</v>
      </c>
      <c r="O92" s="135" t="str">
        <f t="shared" si="6"/>
        <v>Truncated Power Law</v>
      </c>
      <c r="U92" s="107">
        <f t="shared" si="16"/>
        <v>40</v>
      </c>
      <c r="V92">
        <f t="shared" si="17"/>
        <v>2018</v>
      </c>
      <c r="W92">
        <f t="shared" si="7"/>
        <v>-4.4280214202120138E-2</v>
      </c>
      <c r="X92">
        <f t="shared" si="8"/>
        <v>1.6075904582545402</v>
      </c>
      <c r="Y92">
        <f t="shared" si="9"/>
        <v>-4.4280214202120138E-2</v>
      </c>
      <c r="Z92">
        <f t="shared" si="10"/>
        <v>0.32391759554982014</v>
      </c>
      <c r="AA92">
        <f t="shared" si="11"/>
        <v>-4.4280214202120138E-2</v>
      </c>
      <c r="AB92">
        <f t="shared" si="12"/>
        <v>1.7580330107952102</v>
      </c>
      <c r="AC92">
        <f t="shared" si="13"/>
        <v>-4.4280214202120138E-2</v>
      </c>
      <c r="AD92">
        <f t="shared" si="14"/>
        <v>0.47436014809049976</v>
      </c>
      <c r="AE92" s="107">
        <v>228</v>
      </c>
      <c r="AF92" s="107">
        <v>1</v>
      </c>
      <c r="AG92" s="105">
        <v>228</v>
      </c>
      <c r="AH92" s="105">
        <v>1</v>
      </c>
      <c r="AI92" s="107">
        <v>228</v>
      </c>
      <c r="AJ92">
        <v>1</v>
      </c>
      <c r="AO92">
        <v>22</v>
      </c>
      <c r="AQ92" s="105">
        <v>22</v>
      </c>
      <c r="BL92">
        <v>10</v>
      </c>
      <c r="BM92">
        <v>10</v>
      </c>
      <c r="BN92">
        <v>11</v>
      </c>
      <c r="BO92">
        <f t="shared" si="18"/>
        <v>-1</v>
      </c>
      <c r="BP92">
        <v>11</v>
      </c>
    </row>
    <row r="93" spans="1:68" ht="21">
      <c r="A93" t="s">
        <v>624</v>
      </c>
      <c r="B93" t="s">
        <v>534</v>
      </c>
      <c r="C93" t="s">
        <v>489</v>
      </c>
      <c r="D93" t="s">
        <v>489</v>
      </c>
      <c r="L93" s="105">
        <v>-12.433910801335101</v>
      </c>
      <c r="M93" s="106">
        <v>0</v>
      </c>
      <c r="N93">
        <f t="shared" si="15"/>
        <v>2019</v>
      </c>
      <c r="O93" s="135" t="str">
        <f t="shared" si="6"/>
        <v>Truncated Power Law</v>
      </c>
      <c r="U93" s="107">
        <f t="shared" si="16"/>
        <v>41</v>
      </c>
      <c r="V93">
        <f t="shared" si="17"/>
        <v>2019</v>
      </c>
      <c r="W93">
        <f t="shared" si="7"/>
        <v>-2.7574574572629906E-2</v>
      </c>
      <c r="X93">
        <f t="shared" si="8"/>
        <v>1.6099759239923404</v>
      </c>
      <c r="Y93">
        <f t="shared" si="9"/>
        <v>-2.7574574572629906E-2</v>
      </c>
      <c r="Z93">
        <f t="shared" si="10"/>
        <v>0.32217662284413007</v>
      </c>
      <c r="AA93">
        <f t="shared" si="11"/>
        <v>-2.7574574572629906E-2</v>
      </c>
      <c r="AB93">
        <f t="shared" si="12"/>
        <v>1.76011313451375</v>
      </c>
      <c r="AC93">
        <f t="shared" si="13"/>
        <v>-2.7574574572629906E-2</v>
      </c>
      <c r="AD93">
        <f t="shared" si="14"/>
        <v>0.47231383336553989</v>
      </c>
      <c r="AE93" s="107">
        <v>232</v>
      </c>
      <c r="AF93" s="107">
        <v>1</v>
      </c>
      <c r="AG93" s="105">
        <v>232</v>
      </c>
      <c r="AH93" s="105">
        <v>1</v>
      </c>
      <c r="AI93" s="107">
        <v>232</v>
      </c>
      <c r="AJ93">
        <v>1</v>
      </c>
      <c r="AO93">
        <v>20</v>
      </c>
      <c r="AQ93" s="105">
        <v>20</v>
      </c>
      <c r="BL93">
        <v>6</v>
      </c>
      <c r="BM93">
        <v>6</v>
      </c>
      <c r="BN93">
        <v>6</v>
      </c>
      <c r="BO93">
        <f t="shared" si="18"/>
        <v>0</v>
      </c>
      <c r="BP93">
        <v>6</v>
      </c>
    </row>
    <row r="94" spans="1:68" ht="21">
      <c r="A94" t="s">
        <v>625</v>
      </c>
      <c r="B94" t="s">
        <v>535</v>
      </c>
      <c r="C94" t="s">
        <v>490</v>
      </c>
      <c r="D94" t="s">
        <v>490</v>
      </c>
      <c r="L94" s="105">
        <v>-12.650099587695401</v>
      </c>
      <c r="M94" s="106">
        <v>0</v>
      </c>
      <c r="N94">
        <f t="shared" si="15"/>
        <v>2020</v>
      </c>
      <c r="O94" s="135" t="str">
        <f t="shared" si="6"/>
        <v>Truncated Power Law</v>
      </c>
      <c r="U94" s="107">
        <f t="shared" si="16"/>
        <v>42</v>
      </c>
      <c r="V94">
        <f t="shared" si="17"/>
        <v>2020</v>
      </c>
      <c r="W94">
        <f t="shared" si="7"/>
        <v>-5.6793451975199805E-2</v>
      </c>
      <c r="X94">
        <f t="shared" si="8"/>
        <v>1.6141536576142799</v>
      </c>
      <c r="Y94">
        <f t="shared" si="9"/>
        <v>-5.6793451975199805E-2</v>
      </c>
      <c r="Z94">
        <f t="shared" si="10"/>
        <v>0.32050041036505994</v>
      </c>
      <c r="AA94">
        <f t="shared" si="11"/>
        <v>-5.6793451975199805E-2</v>
      </c>
      <c r="AB94">
        <f t="shared" si="12"/>
        <v>1.7643374390712099</v>
      </c>
      <c r="AC94">
        <f t="shared" si="13"/>
        <v>-5.6793451975199805E-2</v>
      </c>
      <c r="AD94">
        <f t="shared" si="14"/>
        <v>0.47068419182199017</v>
      </c>
      <c r="AE94" s="107">
        <v>235</v>
      </c>
      <c r="AF94" s="107">
        <v>1</v>
      </c>
      <c r="AG94" s="105">
        <v>235</v>
      </c>
      <c r="AH94" s="105">
        <v>1</v>
      </c>
      <c r="AI94" s="107">
        <v>235</v>
      </c>
      <c r="AJ94">
        <v>1</v>
      </c>
      <c r="AO94">
        <v>20</v>
      </c>
      <c r="AQ94" s="105">
        <v>20</v>
      </c>
      <c r="BL94">
        <v>2</v>
      </c>
      <c r="BM94">
        <v>2</v>
      </c>
      <c r="BN94">
        <v>2</v>
      </c>
      <c r="BO94">
        <f t="shared" si="18"/>
        <v>0</v>
      </c>
      <c r="BP94">
        <v>2</v>
      </c>
    </row>
    <row r="95" spans="1:68" ht="21">
      <c r="A95" t="s">
        <v>626</v>
      </c>
      <c r="B95" t="s">
        <v>536</v>
      </c>
      <c r="C95" t="s">
        <v>491</v>
      </c>
      <c r="D95" t="s">
        <v>491</v>
      </c>
      <c r="L95" s="105">
        <v>-12.9712776825038</v>
      </c>
      <c r="M95" s="106">
        <v>0</v>
      </c>
      <c r="N95">
        <f t="shared" si="15"/>
        <v>2021</v>
      </c>
      <c r="O95" s="135" t="str">
        <f t="shared" si="6"/>
        <v>Truncated Power Law</v>
      </c>
      <c r="U95" s="107">
        <f t="shared" si="16"/>
        <v>43</v>
      </c>
      <c r="V95">
        <f t="shared" si="17"/>
        <v>2021</v>
      </c>
      <c r="W95">
        <f t="shared" si="7"/>
        <v>-7.0955775499510043E-2</v>
      </c>
      <c r="X95">
        <f t="shared" si="8"/>
        <v>1.61672109887978</v>
      </c>
      <c r="Y95">
        <f t="shared" si="9"/>
        <v>-7.0955775499510043E-2</v>
      </c>
      <c r="Z95">
        <f t="shared" si="10"/>
        <v>0.31940155547411009</v>
      </c>
      <c r="AA95">
        <f t="shared" si="11"/>
        <v>-7.0955775499510043E-2</v>
      </c>
      <c r="AB95">
        <f t="shared" si="12"/>
        <v>1.7678294961940102</v>
      </c>
      <c r="AC95">
        <f t="shared" si="13"/>
        <v>-7.0955775499510043E-2</v>
      </c>
      <c r="AD95">
        <f t="shared" si="14"/>
        <v>0.47050995278834984</v>
      </c>
      <c r="AE95" s="107">
        <v>232</v>
      </c>
      <c r="AF95" s="107">
        <v>1</v>
      </c>
      <c r="AG95" s="105">
        <v>232</v>
      </c>
      <c r="AH95" s="105">
        <v>1</v>
      </c>
      <c r="AI95" s="107">
        <v>232</v>
      </c>
      <c r="AJ95">
        <v>1</v>
      </c>
      <c r="AO95">
        <v>20</v>
      </c>
      <c r="AQ95" s="105">
        <v>20</v>
      </c>
      <c r="BL95">
        <v>13</v>
      </c>
      <c r="BM95">
        <v>13</v>
      </c>
      <c r="BN95">
        <v>13</v>
      </c>
      <c r="BO95">
        <f t="shared" si="18"/>
        <v>0</v>
      </c>
      <c r="BP95">
        <v>13</v>
      </c>
    </row>
    <row r="96" spans="1:68" ht="21">
      <c r="A96" t="s">
        <v>627</v>
      </c>
      <c r="B96" t="s">
        <v>537</v>
      </c>
      <c r="C96" t="s">
        <v>492</v>
      </c>
      <c r="D96" t="s">
        <v>492</v>
      </c>
      <c r="L96" s="105">
        <v>-13.046242683881299</v>
      </c>
      <c r="M96" s="106">
        <v>0</v>
      </c>
      <c r="N96">
        <f t="shared" si="15"/>
        <v>2022</v>
      </c>
      <c r="O96" s="135" t="str">
        <f t="shared" si="6"/>
        <v>Truncated Power Law</v>
      </c>
      <c r="U96" s="107">
        <f t="shared" si="16"/>
        <v>44</v>
      </c>
      <c r="V96">
        <f t="shared" si="17"/>
        <v>2022</v>
      </c>
      <c r="W96">
        <f t="shared" si="7"/>
        <v>-7.4200704584429733E-2</v>
      </c>
      <c r="X96">
        <f t="shared" si="8"/>
        <v>1.6171930238495298</v>
      </c>
      <c r="Y96">
        <f t="shared" si="9"/>
        <v>-7.4200704584429733E-2</v>
      </c>
      <c r="Z96">
        <f t="shared" si="10"/>
        <v>0.3182575967213499</v>
      </c>
      <c r="AA96">
        <f t="shared" si="11"/>
        <v>-7.4200704584429733E-2</v>
      </c>
      <c r="AB96">
        <f t="shared" si="12"/>
        <v>1.7730888502554198</v>
      </c>
      <c r="AC96">
        <f t="shared" si="13"/>
        <v>-7.4200704584429733E-2</v>
      </c>
      <c r="AD96">
        <f t="shared" si="14"/>
        <v>0.47415342312724995</v>
      </c>
      <c r="AE96" s="107">
        <v>234</v>
      </c>
      <c r="AF96" s="107">
        <v>1</v>
      </c>
      <c r="AG96" s="105">
        <v>234</v>
      </c>
      <c r="AH96" s="105">
        <v>1</v>
      </c>
      <c r="AI96" s="107">
        <v>234</v>
      </c>
      <c r="AJ96">
        <v>1</v>
      </c>
      <c r="AO96">
        <v>20</v>
      </c>
      <c r="AQ96" s="105">
        <v>20</v>
      </c>
      <c r="BL96">
        <v>4</v>
      </c>
      <c r="BM96">
        <v>4</v>
      </c>
      <c r="BN96">
        <v>4</v>
      </c>
      <c r="BO96">
        <f t="shared" si="18"/>
        <v>0</v>
      </c>
      <c r="BP96">
        <v>4</v>
      </c>
    </row>
    <row r="97" spans="1:82" ht="21">
      <c r="A97" t="s">
        <v>628</v>
      </c>
      <c r="B97" t="s">
        <v>538</v>
      </c>
      <c r="C97" t="s">
        <v>493</v>
      </c>
      <c r="D97" t="s">
        <v>493</v>
      </c>
      <c r="L97" s="105">
        <v>-13.2537854176941</v>
      </c>
      <c r="M97" s="106">
        <v>0</v>
      </c>
      <c r="N97">
        <f t="shared" si="15"/>
        <v>2023</v>
      </c>
      <c r="O97" s="135" t="str">
        <f t="shared" si="6"/>
        <v>Truncated Power Law</v>
      </c>
      <c r="U97" s="107">
        <f t="shared" si="16"/>
        <v>45</v>
      </c>
      <c r="V97">
        <f t="shared" si="17"/>
        <v>2023</v>
      </c>
      <c r="W97">
        <f t="shared" si="7"/>
        <v>-7.6255528517410021E-2</v>
      </c>
      <c r="X97">
        <f>AL51-X51</f>
        <v>1.6168535640787702</v>
      </c>
      <c r="Y97">
        <f t="shared" si="9"/>
        <v>-7.6255528517410021E-2</v>
      </c>
      <c r="Z97">
        <f t="shared" si="10"/>
        <v>0.31736833417488985</v>
      </c>
      <c r="AA97">
        <f t="shared" si="11"/>
        <v>-7.6255528517410021E-2</v>
      </c>
      <c r="AB97">
        <f t="shared" si="12"/>
        <v>1.7784091038968102</v>
      </c>
      <c r="AC97">
        <f t="shared" si="13"/>
        <v>-7.6255528517410021E-2</v>
      </c>
      <c r="AD97">
        <f t="shared" si="14"/>
        <v>0.47892387399294023</v>
      </c>
      <c r="AE97" s="108"/>
      <c r="AF97" s="108"/>
      <c r="AI97" s="108"/>
      <c r="AO97">
        <v>20</v>
      </c>
      <c r="AQ97" s="105">
        <v>20</v>
      </c>
      <c r="BL97">
        <v>4</v>
      </c>
      <c r="BM97">
        <v>4</v>
      </c>
      <c r="BN97">
        <v>4</v>
      </c>
      <c r="BO97">
        <f t="shared" si="18"/>
        <v>0</v>
      </c>
      <c r="BP97">
        <v>4</v>
      </c>
    </row>
    <row r="98" spans="1:82" ht="21">
      <c r="O98" s="135"/>
      <c r="BT98">
        <v>4</v>
      </c>
      <c r="BU98">
        <v>4</v>
      </c>
      <c r="BV98">
        <v>4</v>
      </c>
      <c r="BW98">
        <f t="shared" si="18"/>
        <v>0</v>
      </c>
      <c r="BX98">
        <v>4</v>
      </c>
    </row>
    <row r="99" spans="1:82" ht="21">
      <c r="O99" s="135"/>
      <c r="BT99">
        <v>10</v>
      </c>
      <c r="BU99">
        <v>10</v>
      </c>
      <c r="BV99">
        <v>11</v>
      </c>
      <c r="BW99">
        <f t="shared" si="18"/>
        <v>-1</v>
      </c>
      <c r="BX99">
        <v>11</v>
      </c>
    </row>
    <row r="100" spans="1:82" ht="21">
      <c r="O100" s="135"/>
      <c r="BT100">
        <v>1</v>
      </c>
      <c r="BU100">
        <v>1</v>
      </c>
      <c r="BV100">
        <v>1</v>
      </c>
      <c r="BW100">
        <f t="shared" si="18"/>
        <v>0</v>
      </c>
      <c r="BX100">
        <v>1</v>
      </c>
    </row>
    <row r="101" spans="1:82" ht="21">
      <c r="A101" t="s">
        <v>698</v>
      </c>
      <c r="O101" s="135" t="s">
        <v>753</v>
      </c>
      <c r="W101" t="s">
        <v>841</v>
      </c>
      <c r="X101" t="s">
        <v>842</v>
      </c>
      <c r="Y101" t="s">
        <v>843</v>
      </c>
      <c r="Z101" t="s">
        <v>844</v>
      </c>
      <c r="AA101" t="s">
        <v>845</v>
      </c>
      <c r="AB101" t="s">
        <v>846</v>
      </c>
      <c r="AC101" t="s">
        <v>847</v>
      </c>
      <c r="AD101" t="s">
        <v>848</v>
      </c>
      <c r="AF101" t="s">
        <v>1</v>
      </c>
      <c r="AG101" t="s">
        <v>858</v>
      </c>
      <c r="AH101" s="120" t="s">
        <v>101</v>
      </c>
      <c r="AI101" s="111" t="s">
        <v>102</v>
      </c>
      <c r="AK101" s="111" t="s">
        <v>840</v>
      </c>
      <c r="AL101" s="111" t="s">
        <v>96</v>
      </c>
      <c r="AM101" s="111" t="s">
        <v>97</v>
      </c>
      <c r="AN101" s="111" t="s">
        <v>98</v>
      </c>
      <c r="AO101" s="120" t="s">
        <v>99</v>
      </c>
      <c r="AP101" s="111" t="s">
        <v>100</v>
      </c>
      <c r="AQ101" s="120" t="s">
        <v>101</v>
      </c>
      <c r="AR101" s="111" t="s">
        <v>102</v>
      </c>
      <c r="BZ101">
        <v>4</v>
      </c>
      <c r="CA101">
        <v>4</v>
      </c>
      <c r="CB101">
        <v>4</v>
      </c>
      <c r="CC101">
        <f t="shared" si="18"/>
        <v>0</v>
      </c>
      <c r="CD101">
        <v>4</v>
      </c>
    </row>
    <row r="102" spans="1:82" ht="21">
      <c r="A102" t="s">
        <v>584</v>
      </c>
      <c r="B102" t="s">
        <v>629</v>
      </c>
      <c r="C102" t="s">
        <v>404</v>
      </c>
      <c r="D102" t="s">
        <v>539</v>
      </c>
      <c r="L102" s="105">
        <v>102.152861065454</v>
      </c>
      <c r="M102">
        <v>0</v>
      </c>
      <c r="N102">
        <v>1979</v>
      </c>
      <c r="O102" s="136" t="str">
        <f>IF(AND(L102&lt;0,M102&lt;0.05), "Log normal","Power Law")</f>
        <v>Power Law</v>
      </c>
      <c r="Q102" t="s">
        <v>694</v>
      </c>
      <c r="V102">
        <v>1979</v>
      </c>
      <c r="W102">
        <f>$AH7-AK102</f>
        <v>-1.2284992328965059</v>
      </c>
      <c r="X102">
        <f>$AH7-AL102</f>
        <v>-0.6248699916068583</v>
      </c>
      <c r="Y102">
        <f>$AH7-AM102</f>
        <v>-1.2284992328965059</v>
      </c>
      <c r="Z102">
        <f>$AH7-AN102</f>
        <v>2.1515495687222059</v>
      </c>
      <c r="AA102">
        <f>$AH7-AO102</f>
        <v>-1.2284992328965059</v>
      </c>
      <c r="AB102">
        <f t="shared" ref="X102:AJ102" si="19">$AH7-AP102</f>
        <v>-0.65617578859760251</v>
      </c>
      <c r="AC102">
        <f t="shared" si="19"/>
        <v>-1.2284992328965059</v>
      </c>
      <c r="AD102">
        <f>$AH7-AR102</f>
        <v>2.1202437717314537</v>
      </c>
      <c r="AF102">
        <v>1979</v>
      </c>
      <c r="AG102" s="105">
        <v>4.3679756189923902</v>
      </c>
      <c r="AH102" s="120">
        <v>5.596474851888896</v>
      </c>
      <c r="AI102" s="111">
        <v>2.2477318472609364</v>
      </c>
      <c r="AK102" s="111">
        <f>4/5*(AK7+1)</f>
        <v>5.596474851888896</v>
      </c>
      <c r="AL102" s="111">
        <f>4/5*(AL7+1)</f>
        <v>4.9928456105992485</v>
      </c>
      <c r="AM102" s="111">
        <f>4/5*(AM7+1)</f>
        <v>5.596474851888896</v>
      </c>
      <c r="AN102" s="111">
        <f>4/5*(AN7+1)</f>
        <v>2.2164260502701842</v>
      </c>
      <c r="AO102" s="120">
        <f>4/5*(AO7+1)</f>
        <v>5.596474851888896</v>
      </c>
      <c r="AP102" s="111">
        <f>4/5*(AP7+1)</f>
        <v>5.0241514075899927</v>
      </c>
      <c r="AQ102" s="120">
        <f>4/5*(AQ7+1)</f>
        <v>5.596474851888896</v>
      </c>
      <c r="AR102" s="111">
        <f>4/5*(AR7+1)</f>
        <v>2.2477318472609364</v>
      </c>
      <c r="BZ102">
        <v>6</v>
      </c>
      <c r="CA102">
        <v>6</v>
      </c>
      <c r="CB102">
        <v>6</v>
      </c>
      <c r="CC102">
        <f t="shared" si="18"/>
        <v>0</v>
      </c>
      <c r="CD102">
        <v>6</v>
      </c>
    </row>
    <row r="103" spans="1:82" ht="21">
      <c r="A103" t="s">
        <v>585</v>
      </c>
      <c r="B103" t="s">
        <v>630</v>
      </c>
      <c r="C103" t="s">
        <v>405</v>
      </c>
      <c r="D103" t="s">
        <v>540</v>
      </c>
      <c r="L103" s="105">
        <v>186.279491263734</v>
      </c>
      <c r="M103" s="106">
        <v>0</v>
      </c>
      <c r="N103">
        <f>N102+1</f>
        <v>1980</v>
      </c>
      <c r="O103" s="136" t="str">
        <f t="shared" ref="O103:O166" si="20">IF(AND(L103&lt;0,M103&lt;0.05), "Log normal","Power Law")</f>
        <v>Power Law</v>
      </c>
      <c r="Q103" s="105">
        <v>4.3623023202496798</v>
      </c>
      <c r="V103">
        <f>V102+1</f>
        <v>1980</v>
      </c>
      <c r="W103">
        <f t="shared" ref="W103:W146" si="21">$AH8-AK103</f>
        <v>-2.6401385593950506</v>
      </c>
      <c r="X103">
        <f t="shared" ref="X103:X146" si="22">$AH8-AL103</f>
        <v>-0.65506565542848261</v>
      </c>
      <c r="Y103">
        <f t="shared" ref="Y103:Y146" si="23">$AH8-AM103</f>
        <v>-2.6401385593950506</v>
      </c>
      <c r="Z103">
        <f t="shared" ref="Z103:Z146" si="24">$AH8-AN103</f>
        <v>2.109196042435574</v>
      </c>
      <c r="AA103">
        <f t="shared" ref="AA103:AA146" si="25">$AH8-AO103</f>
        <v>-2.6401385593950506</v>
      </c>
      <c r="AB103">
        <f t="shared" ref="AB103:AB146" si="26">$AH8-AP103</f>
        <v>-0.69962205512857789</v>
      </c>
      <c r="AC103">
        <f t="shared" ref="AC103:AC146" si="27">$AH8-AQ103</f>
        <v>-2.6401385593950506</v>
      </c>
      <c r="AD103">
        <f t="shared" ref="AD103:AD146" si="28">$AH8-AR103</f>
        <v>2.0646396427354783</v>
      </c>
      <c r="AF103">
        <f>AF102+1</f>
        <v>1980</v>
      </c>
      <c r="AG103" s="105">
        <v>4.29465289130943</v>
      </c>
      <c r="AH103" s="120">
        <v>6.9347914507044806</v>
      </c>
      <c r="AI103" s="111">
        <v>2.2300132485739517</v>
      </c>
      <c r="AK103" s="111">
        <f>4/5*(AK8+1)</f>
        <v>6.9347914507044806</v>
      </c>
      <c r="AL103" s="111">
        <f>4/5*(AL8+1)</f>
        <v>4.9497185467379126</v>
      </c>
      <c r="AM103" s="111">
        <f>4/5*(AM8+1)</f>
        <v>6.9347914507044806</v>
      </c>
      <c r="AN103" s="111">
        <f>4/5*(AN8+1)</f>
        <v>2.1854568488738559</v>
      </c>
      <c r="AO103" s="120">
        <f>4/5*(AO8+1)</f>
        <v>6.9347914507044806</v>
      </c>
      <c r="AP103" s="111">
        <f>4/5*(AP8+1)</f>
        <v>4.9942749464380078</v>
      </c>
      <c r="AQ103" s="120">
        <f>4/5*(AQ8+1)</f>
        <v>6.9347914507044806</v>
      </c>
      <c r="AR103" s="111">
        <f>4/5*(AR8+1)</f>
        <v>2.2300132485739517</v>
      </c>
      <c r="BZ103">
        <v>1</v>
      </c>
      <c r="CA103">
        <v>1</v>
      </c>
      <c r="CB103">
        <v>1</v>
      </c>
      <c r="CC103">
        <f t="shared" si="18"/>
        <v>0</v>
      </c>
      <c r="CD103">
        <v>1</v>
      </c>
    </row>
    <row r="104" spans="1:82" ht="21">
      <c r="A104" t="s">
        <v>586</v>
      </c>
      <c r="B104" t="s">
        <v>631</v>
      </c>
      <c r="C104" t="s">
        <v>406</v>
      </c>
      <c r="D104" t="s">
        <v>541</v>
      </c>
      <c r="L104" s="105">
        <v>262.24709214934899</v>
      </c>
      <c r="M104" s="106">
        <v>0</v>
      </c>
      <c r="N104">
        <f t="shared" ref="N104:N146" si="29">N103+1</f>
        <v>1981</v>
      </c>
      <c r="O104" s="136" t="str">
        <f t="shared" si="20"/>
        <v>Power Law</v>
      </c>
      <c r="Q104" s="105">
        <v>4.28820649664436</v>
      </c>
      <c r="V104">
        <f t="shared" ref="V104:V146" si="30">V103+1</f>
        <v>1981</v>
      </c>
      <c r="W104">
        <f t="shared" si="21"/>
        <v>-5.0851973712350009</v>
      </c>
      <c r="X104">
        <f t="shared" si="22"/>
        <v>-0.78477476002164792</v>
      </c>
      <c r="Y104">
        <f t="shared" si="23"/>
        <v>-5.0851973712350009</v>
      </c>
      <c r="Z104">
        <f t="shared" si="24"/>
        <v>1.9511315589757441</v>
      </c>
      <c r="AA104">
        <f t="shared" si="25"/>
        <v>-5.0851973712350009</v>
      </c>
      <c r="AB104">
        <f t="shared" si="26"/>
        <v>-0.83985819880227197</v>
      </c>
      <c r="AC104">
        <f t="shared" si="27"/>
        <v>-5.0851973712350009</v>
      </c>
      <c r="AD104">
        <f t="shared" si="28"/>
        <v>1.89604812019512</v>
      </c>
      <c r="AF104">
        <f t="shared" ref="AF104:AF146" si="31">AF103+1</f>
        <v>1981</v>
      </c>
      <c r="AG104" s="105">
        <v>4.1419059648244403</v>
      </c>
      <c r="AH104" s="120">
        <v>9.2271033360594412</v>
      </c>
      <c r="AI104" s="111">
        <v>2.2458578446293203</v>
      </c>
      <c r="AK104" s="111">
        <f>4/5*(AK9+1)</f>
        <v>9.2271033360594412</v>
      </c>
      <c r="AL104" s="111">
        <f>4/5*(AL9+1)</f>
        <v>4.9266807248460882</v>
      </c>
      <c r="AM104" s="111">
        <f>4/5*(AM9+1)</f>
        <v>9.2271033360594412</v>
      </c>
      <c r="AN104" s="111">
        <f>4/5*(AN9+1)</f>
        <v>2.1907744058486962</v>
      </c>
      <c r="AO104" s="120">
        <f>4/5*(AO9+1)</f>
        <v>9.2271033360594412</v>
      </c>
      <c r="AP104" s="111">
        <f>4/5*(AP9+1)</f>
        <v>4.9817641636267123</v>
      </c>
      <c r="AQ104" s="120">
        <f>4/5*(AQ9+1)</f>
        <v>9.2271033360594412</v>
      </c>
      <c r="AR104" s="111">
        <f>4/5*(AR9+1)</f>
        <v>2.2458578446293203</v>
      </c>
      <c r="BZ104">
        <v>6</v>
      </c>
      <c r="CA104">
        <v>6</v>
      </c>
      <c r="CB104">
        <v>6</v>
      </c>
      <c r="CC104">
        <f t="shared" si="18"/>
        <v>0</v>
      </c>
      <c r="CD104">
        <v>6</v>
      </c>
    </row>
    <row r="105" spans="1:82" ht="21">
      <c r="A105" t="s">
        <v>587</v>
      </c>
      <c r="B105" t="s">
        <v>632</v>
      </c>
      <c r="C105" t="s">
        <v>407</v>
      </c>
      <c r="D105" t="s">
        <v>542</v>
      </c>
      <c r="L105" s="105">
        <v>320.08945417127097</v>
      </c>
      <c r="M105" s="106">
        <v>0</v>
      </c>
      <c r="N105">
        <f t="shared" si="29"/>
        <v>1982</v>
      </c>
      <c r="O105" s="136" t="str">
        <f t="shared" si="20"/>
        <v>Power Law</v>
      </c>
      <c r="Q105" s="105">
        <v>4.1334715850480803</v>
      </c>
      <c r="V105">
        <f t="shared" si="30"/>
        <v>1982</v>
      </c>
      <c r="W105">
        <f t="shared" si="21"/>
        <v>-2.5716813570860744</v>
      </c>
      <c r="X105">
        <f t="shared" si="22"/>
        <v>-0.89218626524830658</v>
      </c>
      <c r="Y105">
        <f t="shared" si="23"/>
        <v>-2.5716813570860744</v>
      </c>
      <c r="Z105">
        <f t="shared" si="24"/>
        <v>1.785056999007526</v>
      </c>
      <c r="AA105">
        <f t="shared" si="25"/>
        <v>-2.5716813570860744</v>
      </c>
      <c r="AB105">
        <f t="shared" si="26"/>
        <v>-0.95084948439244243</v>
      </c>
      <c r="AC105">
        <f t="shared" si="27"/>
        <v>-2.5716813570860744</v>
      </c>
      <c r="AD105">
        <f t="shared" si="28"/>
        <v>1.7263937798633897</v>
      </c>
      <c r="AF105">
        <f t="shared" si="31"/>
        <v>1982</v>
      </c>
      <c r="AG105" s="105">
        <v>3.9792611178339099</v>
      </c>
      <c r="AH105" s="120">
        <v>6.5509424749199843</v>
      </c>
      <c r="AI105" s="111">
        <v>2.2528673379705202</v>
      </c>
      <c r="AK105" s="111">
        <f>4/5*(AK10+1)</f>
        <v>6.5509424749199843</v>
      </c>
      <c r="AL105" s="111">
        <f>4/5*(AL10+1)</f>
        <v>4.8714473830822165</v>
      </c>
      <c r="AM105" s="111">
        <f>4/5*(AM10+1)</f>
        <v>6.5509424749199843</v>
      </c>
      <c r="AN105" s="111">
        <f>4/5*(AN10+1)</f>
        <v>2.1942041188263839</v>
      </c>
      <c r="AO105" s="120">
        <f>4/5*(AO10+1)</f>
        <v>6.5509424749199843</v>
      </c>
      <c r="AP105" s="111">
        <f>4/5*(AP10+1)</f>
        <v>4.9301106022263523</v>
      </c>
      <c r="AQ105" s="120">
        <f>4/5*(AQ10+1)</f>
        <v>6.5509424749199843</v>
      </c>
      <c r="AR105" s="111">
        <f>4/5*(AR10+1)</f>
        <v>2.2528673379705202</v>
      </c>
      <c r="BZ105">
        <v>2</v>
      </c>
      <c r="CA105">
        <v>2</v>
      </c>
      <c r="CB105">
        <v>2</v>
      </c>
      <c r="CC105">
        <f t="shared" si="18"/>
        <v>0</v>
      </c>
      <c r="CD105">
        <v>2</v>
      </c>
    </row>
    <row r="106" spans="1:82" ht="21">
      <c r="A106" t="s">
        <v>588</v>
      </c>
      <c r="B106" t="s">
        <v>633</v>
      </c>
      <c r="C106" t="s">
        <v>408</v>
      </c>
      <c r="D106" t="s">
        <v>543</v>
      </c>
      <c r="L106" s="105">
        <v>369.14541981145697</v>
      </c>
      <c r="M106" s="106">
        <v>0</v>
      </c>
      <c r="N106">
        <f t="shared" si="29"/>
        <v>1983</v>
      </c>
      <c r="O106" s="136" t="str">
        <f t="shared" si="20"/>
        <v>Power Law</v>
      </c>
      <c r="Q106" s="105">
        <v>3.9692862764512902</v>
      </c>
      <c r="V106">
        <f t="shared" si="30"/>
        <v>1983</v>
      </c>
      <c r="W106">
        <f t="shared" si="21"/>
        <v>-4.2380419482395908</v>
      </c>
      <c r="X106">
        <f t="shared" si="22"/>
        <v>-1.0067054942396307</v>
      </c>
      <c r="Y106">
        <f t="shared" si="23"/>
        <v>-4.2380419482395908</v>
      </c>
      <c r="Z106">
        <f t="shared" si="24"/>
        <v>1.6020612703528339</v>
      </c>
      <c r="AA106">
        <f t="shared" si="25"/>
        <v>-4.2380419482395908</v>
      </c>
      <c r="AB106">
        <f t="shared" si="26"/>
        <v>-1.0671637150625184</v>
      </c>
      <c r="AC106">
        <f t="shared" si="27"/>
        <v>-4.2380419482395908</v>
      </c>
      <c r="AD106">
        <f t="shared" si="28"/>
        <v>1.5416030495299458</v>
      </c>
      <c r="AF106">
        <f t="shared" si="31"/>
        <v>1983</v>
      </c>
      <c r="AG106" s="105">
        <v>3.80449206200249</v>
      </c>
      <c r="AH106" s="120">
        <v>8.0425340102420808</v>
      </c>
      <c r="AI106" s="111">
        <v>2.2628890124725443</v>
      </c>
      <c r="AK106" s="111">
        <f>4/5*(AK11+1)</f>
        <v>8.0425340102420808</v>
      </c>
      <c r="AL106" s="111">
        <f>4/5*(AL11+1)</f>
        <v>4.8111975562421208</v>
      </c>
      <c r="AM106" s="111">
        <f>4/5*(AM11+1)</f>
        <v>8.0425340102420808</v>
      </c>
      <c r="AN106" s="111">
        <f>4/5*(AN11+1)</f>
        <v>2.2024307916496562</v>
      </c>
      <c r="AO106" s="120">
        <f>4/5*(AO11+1)</f>
        <v>8.0425340102420808</v>
      </c>
      <c r="AP106" s="111">
        <f>4/5*(AP11+1)</f>
        <v>4.8716557770650084</v>
      </c>
      <c r="AQ106" s="120">
        <f>4/5*(AQ11+1)</f>
        <v>8.0425340102420808</v>
      </c>
      <c r="AR106" s="111">
        <f>4/5*(AR11+1)</f>
        <v>2.2628890124725443</v>
      </c>
      <c r="BZ106">
        <v>4</v>
      </c>
      <c r="CA106">
        <v>4</v>
      </c>
      <c r="CB106">
        <v>4</v>
      </c>
      <c r="CC106">
        <f t="shared" si="18"/>
        <v>0</v>
      </c>
      <c r="CD106">
        <v>4</v>
      </c>
    </row>
    <row r="107" spans="1:82" ht="21">
      <c r="A107" t="s">
        <v>589</v>
      </c>
      <c r="B107" t="s">
        <v>634</v>
      </c>
      <c r="C107" t="s">
        <v>409</v>
      </c>
      <c r="D107" t="s">
        <v>544</v>
      </c>
      <c r="L107" s="105">
        <v>416.38303803743003</v>
      </c>
      <c r="M107" s="106">
        <v>0</v>
      </c>
      <c r="N107">
        <f t="shared" si="29"/>
        <v>1984</v>
      </c>
      <c r="O107" s="136" t="str">
        <f t="shared" si="20"/>
        <v>Power Law</v>
      </c>
      <c r="Q107" s="105">
        <v>3.7922841739500099</v>
      </c>
      <c r="V107">
        <f t="shared" si="30"/>
        <v>1984</v>
      </c>
      <c r="W107">
        <f t="shared" si="21"/>
        <v>-3.2851709368148923</v>
      </c>
      <c r="X107">
        <f t="shared" si="22"/>
        <v>-1.1077009356429963</v>
      </c>
      <c r="Y107">
        <f t="shared" si="23"/>
        <v>-3.2851709368148923</v>
      </c>
      <c r="Z107">
        <f t="shared" si="24"/>
        <v>1.4474600863497717</v>
      </c>
      <c r="AA107">
        <f t="shared" si="25"/>
        <v>-3.2851709368148923</v>
      </c>
      <c r="AB107">
        <f t="shared" si="26"/>
        <v>-1.1708186209773723</v>
      </c>
      <c r="AC107">
        <f t="shared" si="27"/>
        <v>-3.2851709368148923</v>
      </c>
      <c r="AD107">
        <f t="shared" si="28"/>
        <v>1.3843424010153957</v>
      </c>
      <c r="AF107">
        <f t="shared" si="31"/>
        <v>1984</v>
      </c>
      <c r="AG107" s="105">
        <v>3.6558784582830599</v>
      </c>
      <c r="AH107" s="120">
        <v>6.9410493950979522</v>
      </c>
      <c r="AI107" s="111">
        <v>2.2715360572676642</v>
      </c>
      <c r="AK107" s="111">
        <f>4/5*(AK12+1)</f>
        <v>6.9410493950979522</v>
      </c>
      <c r="AL107" s="111">
        <f>4/5*(AL12+1)</f>
        <v>4.7635793939260562</v>
      </c>
      <c r="AM107" s="111">
        <f>4/5*(AM12+1)</f>
        <v>6.9410493950979522</v>
      </c>
      <c r="AN107" s="111">
        <f>4/5*(AN12+1)</f>
        <v>2.2084183719332882</v>
      </c>
      <c r="AO107" s="120">
        <f>4/5*(AO12+1)</f>
        <v>6.9410493950979522</v>
      </c>
      <c r="AP107" s="111">
        <f>4/5*(AP12+1)</f>
        <v>4.8266970792604322</v>
      </c>
      <c r="AQ107" s="120">
        <f>4/5*(AQ12+1)</f>
        <v>6.9410493950979522</v>
      </c>
      <c r="AR107" s="111">
        <f>4/5*(AR12+1)</f>
        <v>2.2715360572676642</v>
      </c>
      <c r="BZ107">
        <v>5</v>
      </c>
      <c r="CA107">
        <v>5</v>
      </c>
      <c r="CB107">
        <v>5</v>
      </c>
      <c r="CC107">
        <f t="shared" si="18"/>
        <v>0</v>
      </c>
      <c r="CD107">
        <v>5</v>
      </c>
    </row>
    <row r="108" spans="1:82" ht="21">
      <c r="A108" t="s">
        <v>590</v>
      </c>
      <c r="B108" t="s">
        <v>635</v>
      </c>
      <c r="C108" t="s">
        <v>410</v>
      </c>
      <c r="D108" t="s">
        <v>545</v>
      </c>
      <c r="L108" s="105">
        <v>454.20179475281202</v>
      </c>
      <c r="M108">
        <v>0</v>
      </c>
      <c r="N108">
        <f t="shared" si="29"/>
        <v>1985</v>
      </c>
      <c r="O108" s="136" t="str">
        <f t="shared" si="20"/>
        <v>Power Law</v>
      </c>
      <c r="Q108" s="105">
        <v>3.6413762334802602</v>
      </c>
      <c r="V108">
        <f t="shared" si="30"/>
        <v>1985</v>
      </c>
      <c r="W108">
        <f t="shared" si="21"/>
        <v>-2.9576992330946403</v>
      </c>
      <c r="X108">
        <f t="shared" si="22"/>
        <v>-1.2017705159097041</v>
      </c>
      <c r="Y108">
        <f t="shared" si="23"/>
        <v>-2.9576992330946403</v>
      </c>
      <c r="Z108">
        <f t="shared" si="24"/>
        <v>1.2997186697472158</v>
      </c>
      <c r="AA108">
        <f t="shared" si="25"/>
        <v>-2.9576992330946403</v>
      </c>
      <c r="AB108">
        <f t="shared" si="26"/>
        <v>-1.2672387308543689</v>
      </c>
      <c r="AC108">
        <f t="shared" si="27"/>
        <v>-2.9576992330946403</v>
      </c>
      <c r="AD108">
        <f t="shared" si="28"/>
        <v>1.2342504548025599</v>
      </c>
      <c r="AF108">
        <f t="shared" si="31"/>
        <v>1985</v>
      </c>
      <c r="AG108" s="105">
        <v>3.5146437577546799</v>
      </c>
      <c r="AH108" s="120">
        <v>6.4723429908493202</v>
      </c>
      <c r="AI108" s="111">
        <v>2.2803933029521199</v>
      </c>
      <c r="AK108" s="111">
        <f>4/5*(AK13+1)</f>
        <v>6.4723429908493202</v>
      </c>
      <c r="AL108" s="111">
        <f>4/5*(AL13+1)</f>
        <v>4.7164142736643839</v>
      </c>
      <c r="AM108" s="111">
        <f>4/5*(AM13+1)</f>
        <v>6.4723429908493202</v>
      </c>
      <c r="AN108" s="111">
        <f>4/5*(AN13+1)</f>
        <v>2.214925088007464</v>
      </c>
      <c r="AO108" s="120">
        <f>4/5*(AO13+1)</f>
        <v>6.4723429908493202</v>
      </c>
      <c r="AP108" s="111">
        <f>4/5*(AP13+1)</f>
        <v>4.7818824886090487</v>
      </c>
      <c r="AQ108" s="120">
        <f>4/5*(AQ13+1)</f>
        <v>6.4723429908493202</v>
      </c>
      <c r="AR108" s="111">
        <f>4/5*(AR13+1)</f>
        <v>2.2803933029521199</v>
      </c>
      <c r="BZ108">
        <v>2</v>
      </c>
      <c r="CA108">
        <v>2</v>
      </c>
      <c r="CB108">
        <v>2</v>
      </c>
      <c r="CC108">
        <f t="shared" si="18"/>
        <v>0</v>
      </c>
      <c r="CD108">
        <v>2</v>
      </c>
    </row>
    <row r="109" spans="1:82" ht="21">
      <c r="A109" t="s">
        <v>591</v>
      </c>
      <c r="B109" t="s">
        <v>636</v>
      </c>
      <c r="C109" t="s">
        <v>411</v>
      </c>
      <c r="D109" t="s">
        <v>546</v>
      </c>
      <c r="L109" s="105">
        <v>493.46631699298302</v>
      </c>
      <c r="M109" s="106">
        <v>0</v>
      </c>
      <c r="N109">
        <f t="shared" si="29"/>
        <v>1986</v>
      </c>
      <c r="O109" s="136" t="str">
        <f t="shared" si="20"/>
        <v>Power Law</v>
      </c>
      <c r="Q109" s="105">
        <v>3.4980509303089602</v>
      </c>
      <c r="V109">
        <f t="shared" si="30"/>
        <v>1986</v>
      </c>
      <c r="W109">
        <f t="shared" si="21"/>
        <v>-2.9737123248869484</v>
      </c>
      <c r="X109">
        <f t="shared" si="22"/>
        <v>-1.2853710479484199</v>
      </c>
      <c r="Y109">
        <f t="shared" si="23"/>
        <v>-2.9737123248869484</v>
      </c>
      <c r="Z109">
        <f t="shared" si="24"/>
        <v>1.1697687542797879</v>
      </c>
      <c r="AA109">
        <f t="shared" si="25"/>
        <v>-2.9737123248869484</v>
      </c>
      <c r="AB109">
        <f t="shared" si="26"/>
        <v>-1.3561318733319805</v>
      </c>
      <c r="AC109">
        <f t="shared" si="27"/>
        <v>-2.9737123248869484</v>
      </c>
      <c r="AD109">
        <f t="shared" si="28"/>
        <v>1.0990079288962273</v>
      </c>
      <c r="AF109">
        <f t="shared" si="31"/>
        <v>1986</v>
      </c>
      <c r="AG109" s="105">
        <v>3.3908488249017799</v>
      </c>
      <c r="AH109" s="120">
        <v>6.3645611497887282</v>
      </c>
      <c r="AI109" s="111">
        <v>2.2918408960055525</v>
      </c>
      <c r="AK109" s="111">
        <f>4/5*(AK14+1)</f>
        <v>6.3645611497887282</v>
      </c>
      <c r="AL109" s="111">
        <f>4/5*(AL14+1)</f>
        <v>4.6762198728501998</v>
      </c>
      <c r="AM109" s="111">
        <f>4/5*(AM14+1)</f>
        <v>6.3645611497887282</v>
      </c>
      <c r="AN109" s="111">
        <f>4/5*(AN14+1)</f>
        <v>2.221080070621992</v>
      </c>
      <c r="AO109" s="120">
        <f>4/5*(AO14+1)</f>
        <v>6.3645611497887282</v>
      </c>
      <c r="AP109" s="111">
        <f>4/5*(AP14+1)</f>
        <v>4.7469806982337603</v>
      </c>
      <c r="AQ109" s="120">
        <f>4/5*(AQ14+1)</f>
        <v>6.3645611497887282</v>
      </c>
      <c r="AR109" s="111">
        <f>4/5*(AR14+1)</f>
        <v>2.2918408960055525</v>
      </c>
      <c r="BZ109">
        <v>3</v>
      </c>
      <c r="CA109">
        <v>3</v>
      </c>
      <c r="CB109">
        <v>3</v>
      </c>
      <c r="CC109">
        <f t="shared" si="18"/>
        <v>0</v>
      </c>
      <c r="CD109">
        <v>3</v>
      </c>
    </row>
    <row r="110" spans="1:82" ht="21">
      <c r="A110" t="s">
        <v>592</v>
      </c>
      <c r="B110" t="s">
        <v>637</v>
      </c>
      <c r="C110" t="s">
        <v>412</v>
      </c>
      <c r="D110" t="s">
        <v>547</v>
      </c>
      <c r="L110" s="105">
        <v>529.56373876867201</v>
      </c>
      <c r="M110" s="106">
        <v>0</v>
      </c>
      <c r="N110">
        <f t="shared" si="29"/>
        <v>1987</v>
      </c>
      <c r="O110" s="136" t="str">
        <f t="shared" si="20"/>
        <v>Power Law</v>
      </c>
      <c r="Q110" s="105">
        <v>3.3722809601352002</v>
      </c>
      <c r="V110">
        <f t="shared" si="30"/>
        <v>1987</v>
      </c>
      <c r="W110">
        <f t="shared" si="21"/>
        <v>-2.6718296292247028</v>
      </c>
      <c r="X110">
        <f t="shared" si="22"/>
        <v>-1.3552574009120062</v>
      </c>
      <c r="Y110">
        <f t="shared" si="23"/>
        <v>-2.6718296292247028</v>
      </c>
      <c r="Z110">
        <f t="shared" si="24"/>
        <v>1.0559037201478896</v>
      </c>
      <c r="AA110">
        <f t="shared" si="25"/>
        <v>-2.6718296292247028</v>
      </c>
      <c r="AB110">
        <f t="shared" si="26"/>
        <v>-1.4316087320649502</v>
      </c>
      <c r="AC110">
        <f t="shared" si="27"/>
        <v>-2.6718296292247028</v>
      </c>
      <c r="AD110">
        <f t="shared" si="28"/>
        <v>0.97955238899494557</v>
      </c>
      <c r="AF110">
        <f t="shared" si="31"/>
        <v>1987</v>
      </c>
      <c r="AG110" s="105">
        <v>3.2815009163057298</v>
      </c>
      <c r="AH110" s="120">
        <v>5.9533305455304326</v>
      </c>
      <c r="AI110" s="111">
        <v>2.3019485273107843</v>
      </c>
      <c r="AK110" s="111">
        <f>4/5*(AK15+1)</f>
        <v>5.9533305455304326</v>
      </c>
      <c r="AL110" s="111">
        <f>4/5*(AL15+1)</f>
        <v>4.636758317217736</v>
      </c>
      <c r="AM110" s="111">
        <f>4/5*(AM15+1)</f>
        <v>5.9533305455304326</v>
      </c>
      <c r="AN110" s="111">
        <f>4/5*(AN15+1)</f>
        <v>2.2255971961578402</v>
      </c>
      <c r="AO110" s="120">
        <f>4/5*(AO15+1)</f>
        <v>5.9533305455304326</v>
      </c>
      <c r="AP110" s="111">
        <f>4/5*(AP15+1)</f>
        <v>4.71310964837068</v>
      </c>
      <c r="AQ110" s="120">
        <f>4/5*(AQ15+1)</f>
        <v>5.9533305455304326</v>
      </c>
      <c r="AR110" s="111">
        <f>4/5*(AR15+1)</f>
        <v>2.3019485273107843</v>
      </c>
      <c r="BZ110">
        <v>3</v>
      </c>
      <c r="CA110">
        <v>3</v>
      </c>
      <c r="CB110">
        <v>3</v>
      </c>
      <c r="CC110">
        <f t="shared" si="18"/>
        <v>0</v>
      </c>
      <c r="CD110">
        <v>3</v>
      </c>
    </row>
    <row r="111" spans="1:82" ht="21">
      <c r="A111" t="s">
        <v>593</v>
      </c>
      <c r="B111" t="s">
        <v>638</v>
      </c>
      <c r="C111" t="s">
        <v>413</v>
      </c>
      <c r="D111" t="s">
        <v>548</v>
      </c>
      <c r="L111" s="105">
        <v>563.79255930888496</v>
      </c>
      <c r="M111" s="106">
        <v>0</v>
      </c>
      <c r="N111">
        <f t="shared" si="29"/>
        <v>1988</v>
      </c>
      <c r="O111" s="136" t="str">
        <f t="shared" si="20"/>
        <v>Power Law</v>
      </c>
      <c r="Q111" s="105">
        <v>3.2611103146962099</v>
      </c>
      <c r="V111">
        <f t="shared" si="30"/>
        <v>1988</v>
      </c>
      <c r="W111">
        <f t="shared" si="21"/>
        <v>-3.0330745792127947</v>
      </c>
      <c r="X111">
        <f t="shared" si="22"/>
        <v>-1.4212624039962427</v>
      </c>
      <c r="Y111">
        <f t="shared" si="23"/>
        <v>-3.0330745792127947</v>
      </c>
      <c r="Z111">
        <f t="shared" si="24"/>
        <v>0.94262763588117382</v>
      </c>
      <c r="AA111">
        <f t="shared" si="25"/>
        <v>-3.0330745792127947</v>
      </c>
      <c r="AB111">
        <f t="shared" si="26"/>
        <v>-1.4985627012527947</v>
      </c>
      <c r="AC111">
        <f t="shared" si="27"/>
        <v>-3.0330745792127947</v>
      </c>
      <c r="AD111">
        <f t="shared" si="28"/>
        <v>0.86532733862462186</v>
      </c>
      <c r="AF111">
        <f t="shared" si="31"/>
        <v>1988</v>
      </c>
      <c r="AG111" s="105">
        <v>3.1728222713969898</v>
      </c>
      <c r="AH111" s="120">
        <v>6.2058968506097845</v>
      </c>
      <c r="AI111" s="111">
        <v>2.3074949327723679</v>
      </c>
      <c r="AK111" s="111">
        <f>4/5*(AK16+1)</f>
        <v>6.2058968506097845</v>
      </c>
      <c r="AL111" s="111">
        <f>4/5*(AL16+1)</f>
        <v>4.5940846753932325</v>
      </c>
      <c r="AM111" s="111">
        <f>4/5*(AM16+1)</f>
        <v>6.2058968506097845</v>
      </c>
      <c r="AN111" s="111">
        <f>4/5*(AN16+1)</f>
        <v>2.230194635515816</v>
      </c>
      <c r="AO111" s="120">
        <f>4/5*(AO16+1)</f>
        <v>6.2058968506097845</v>
      </c>
      <c r="AP111" s="111">
        <f>4/5*(AP16+1)</f>
        <v>4.6713849726497845</v>
      </c>
      <c r="AQ111" s="120">
        <f>4/5*(AQ16+1)</f>
        <v>6.2058968506097845</v>
      </c>
      <c r="AR111" s="111">
        <f>4/5*(AR16+1)</f>
        <v>2.3074949327723679</v>
      </c>
      <c r="BZ111">
        <v>4</v>
      </c>
      <c r="CA111">
        <v>4</v>
      </c>
      <c r="CB111">
        <v>4</v>
      </c>
      <c r="CC111">
        <f t="shared" si="18"/>
        <v>0</v>
      </c>
      <c r="CD111">
        <v>4</v>
      </c>
    </row>
    <row r="112" spans="1:82" ht="21">
      <c r="A112" t="s">
        <v>594</v>
      </c>
      <c r="B112" t="s">
        <v>639</v>
      </c>
      <c r="C112" t="s">
        <v>414</v>
      </c>
      <c r="D112" t="s">
        <v>549</v>
      </c>
      <c r="L112" s="105">
        <v>596.029957885155</v>
      </c>
      <c r="M112" s="106">
        <v>0</v>
      </c>
      <c r="N112">
        <f t="shared" si="29"/>
        <v>1989</v>
      </c>
      <c r="O112" s="136" t="str">
        <f t="shared" si="20"/>
        <v>Power Law</v>
      </c>
      <c r="Q112" s="105">
        <v>3.1504149537403601</v>
      </c>
      <c r="V112">
        <f t="shared" si="30"/>
        <v>1989</v>
      </c>
      <c r="W112">
        <f t="shared" si="21"/>
        <v>-3.0850432798605381</v>
      </c>
      <c r="X112">
        <f t="shared" si="22"/>
        <v>-1.4879865704529696</v>
      </c>
      <c r="Y112">
        <f t="shared" si="23"/>
        <v>-3.0850432798605381</v>
      </c>
      <c r="Z112">
        <f t="shared" si="24"/>
        <v>0.82892116604086219</v>
      </c>
      <c r="AA112">
        <f t="shared" si="25"/>
        <v>-3.0850432798605381</v>
      </c>
      <c r="AB112">
        <f t="shared" si="26"/>
        <v>-1.5656303901410817</v>
      </c>
      <c r="AC112">
        <f t="shared" si="27"/>
        <v>-3.0850432798605381</v>
      </c>
      <c r="AD112">
        <f t="shared" si="28"/>
        <v>0.75127734635275001</v>
      </c>
      <c r="AF112">
        <f t="shared" si="31"/>
        <v>1989</v>
      </c>
      <c r="AG112" s="105">
        <v>3.0651092162465101</v>
      </c>
      <c r="AH112" s="120">
        <v>6.1501524961070482</v>
      </c>
      <c r="AI112" s="111">
        <v>2.3138318698937601</v>
      </c>
      <c r="AK112" s="111">
        <f>4/5*(AK17+1)</f>
        <v>6.1501524961070482</v>
      </c>
      <c r="AL112" s="111">
        <f>4/5*(AL17+1)</f>
        <v>4.5530957866994797</v>
      </c>
      <c r="AM112" s="111">
        <f>4/5*(AM17+1)</f>
        <v>6.1501524961070482</v>
      </c>
      <c r="AN112" s="111">
        <f>4/5*(AN17+1)</f>
        <v>2.2361880502056479</v>
      </c>
      <c r="AO112" s="120">
        <f>4/5*(AO17+1)</f>
        <v>6.1501524961070482</v>
      </c>
      <c r="AP112" s="111">
        <f>4/5*(AP17+1)</f>
        <v>4.6307396063875919</v>
      </c>
      <c r="AQ112" s="120">
        <f>4/5*(AQ17+1)</f>
        <v>6.1501524961070482</v>
      </c>
      <c r="AR112" s="111">
        <f>4/5*(AR17+1)</f>
        <v>2.3138318698937601</v>
      </c>
      <c r="BZ112">
        <v>4</v>
      </c>
      <c r="CA112">
        <v>4</v>
      </c>
      <c r="CB112">
        <v>4</v>
      </c>
      <c r="CC112">
        <f t="shared" si="18"/>
        <v>0</v>
      </c>
      <c r="CD112">
        <v>4</v>
      </c>
    </row>
    <row r="113" spans="1:82" ht="21">
      <c r="A113" t="s">
        <v>595</v>
      </c>
      <c r="B113" t="s">
        <v>640</v>
      </c>
      <c r="C113" t="s">
        <v>415</v>
      </c>
      <c r="D113" t="s">
        <v>550</v>
      </c>
      <c r="L113" s="105">
        <v>627.45023978931897</v>
      </c>
      <c r="M113" s="106">
        <v>0</v>
      </c>
      <c r="N113">
        <f t="shared" si="29"/>
        <v>1990</v>
      </c>
      <c r="O113" s="136" t="str">
        <f t="shared" si="20"/>
        <v>Power Law</v>
      </c>
      <c r="Q113" s="105">
        <v>3.0411710458348402</v>
      </c>
      <c r="V113">
        <f t="shared" si="30"/>
        <v>1990</v>
      </c>
      <c r="W113">
        <f t="shared" si="21"/>
        <v>-3.1419325909295686</v>
      </c>
      <c r="X113">
        <f t="shared" si="22"/>
        <v>-1.5434387725893042</v>
      </c>
      <c r="Y113">
        <f t="shared" si="23"/>
        <v>-3.1419325909295686</v>
      </c>
      <c r="Z113">
        <f t="shared" si="24"/>
        <v>0.72786524671523178</v>
      </c>
      <c r="AA113">
        <f t="shared" si="25"/>
        <v>-3.1419325909295686</v>
      </c>
      <c r="AB113">
        <f t="shared" si="26"/>
        <v>-1.6231777494271369</v>
      </c>
      <c r="AC113">
        <f t="shared" si="27"/>
        <v>-3.1419325909295686</v>
      </c>
      <c r="AD113">
        <f t="shared" si="28"/>
        <v>0.64812626987739996</v>
      </c>
      <c r="AF113">
        <f t="shared" si="31"/>
        <v>1990</v>
      </c>
      <c r="AG113" s="105">
        <v>2.9697678458371199</v>
      </c>
      <c r="AH113" s="120">
        <v>6.1117004367666885</v>
      </c>
      <c r="AI113" s="111">
        <v>2.32164157595972</v>
      </c>
      <c r="AK113" s="111">
        <f>4/5*(AK18+1)</f>
        <v>6.1117004367666885</v>
      </c>
      <c r="AL113" s="111">
        <f>4/5*(AL18+1)</f>
        <v>4.5132066184264241</v>
      </c>
      <c r="AM113" s="111">
        <f>4/5*(AM18+1)</f>
        <v>6.1117004367666885</v>
      </c>
      <c r="AN113" s="111">
        <f>4/5*(AN18+1)</f>
        <v>2.2419025991218882</v>
      </c>
      <c r="AO113" s="120">
        <f>4/5*(AO18+1)</f>
        <v>6.1117004367666885</v>
      </c>
      <c r="AP113" s="111">
        <f>4/5*(AP18+1)</f>
        <v>4.5929455952642568</v>
      </c>
      <c r="AQ113" s="120">
        <f>4/5*(AQ18+1)</f>
        <v>6.1117004367666885</v>
      </c>
      <c r="AR113" s="111">
        <f>4/5*(AR18+1)</f>
        <v>2.32164157595972</v>
      </c>
      <c r="BZ113">
        <v>4</v>
      </c>
      <c r="CA113">
        <v>4</v>
      </c>
      <c r="CB113">
        <v>4</v>
      </c>
      <c r="CC113">
        <f t="shared" si="18"/>
        <v>0</v>
      </c>
      <c r="CD113">
        <v>4</v>
      </c>
    </row>
    <row r="114" spans="1:82" ht="21">
      <c r="A114" t="s">
        <v>596</v>
      </c>
      <c r="B114" t="s">
        <v>641</v>
      </c>
      <c r="C114" t="s">
        <v>416</v>
      </c>
      <c r="D114" t="s">
        <v>551</v>
      </c>
      <c r="L114" s="105">
        <v>656.02903474391599</v>
      </c>
      <c r="M114" s="106">
        <v>0</v>
      </c>
      <c r="N114">
        <f t="shared" si="29"/>
        <v>1991</v>
      </c>
      <c r="O114" s="136" t="str">
        <f t="shared" si="20"/>
        <v>Power Law</v>
      </c>
      <c r="Q114" s="105">
        <v>2.9442498776177599</v>
      </c>
      <c r="V114">
        <f t="shared" si="30"/>
        <v>1991</v>
      </c>
      <c r="W114">
        <f t="shared" si="21"/>
        <v>-3.1336271918353207</v>
      </c>
      <c r="X114">
        <f t="shared" si="22"/>
        <v>-1.5888872197048718</v>
      </c>
      <c r="Y114">
        <f t="shared" si="23"/>
        <v>-3.1336271918353207</v>
      </c>
      <c r="Z114">
        <f t="shared" si="24"/>
        <v>0.64235761572244776</v>
      </c>
      <c r="AA114">
        <f t="shared" si="25"/>
        <v>-3.1336271918353207</v>
      </c>
      <c r="AB114">
        <f t="shared" si="26"/>
        <v>-1.674009516277728</v>
      </c>
      <c r="AC114">
        <f t="shared" si="27"/>
        <v>-3.1336271918353207</v>
      </c>
      <c r="AD114">
        <f t="shared" si="28"/>
        <v>0.55723531914959201</v>
      </c>
      <c r="AF114">
        <f t="shared" si="31"/>
        <v>1991</v>
      </c>
      <c r="AG114" s="105">
        <v>2.8900537088934799</v>
      </c>
      <c r="AH114" s="120">
        <v>6.0236809007288006</v>
      </c>
      <c r="AI114" s="111">
        <v>2.3328183897438879</v>
      </c>
      <c r="AK114" s="111">
        <f>4/5*(AK19+1)</f>
        <v>6.0236809007288006</v>
      </c>
      <c r="AL114" s="111">
        <f>4/5*(AL19+1)</f>
        <v>4.4789409285983517</v>
      </c>
      <c r="AM114" s="111">
        <f>4/5*(AM19+1)</f>
        <v>6.0236809007288006</v>
      </c>
      <c r="AN114" s="111">
        <f>4/5*(AN19+1)</f>
        <v>2.2476960931710321</v>
      </c>
      <c r="AO114" s="120">
        <f>4/5*(AO19+1)</f>
        <v>6.0236809007288006</v>
      </c>
      <c r="AP114" s="111">
        <f>4/5*(AP19+1)</f>
        <v>4.5640632251712079</v>
      </c>
      <c r="AQ114" s="120">
        <f>4/5*(AQ19+1)</f>
        <v>6.0236809007288006</v>
      </c>
      <c r="AR114" s="111">
        <f>4/5*(AR19+1)</f>
        <v>2.3328183897438879</v>
      </c>
      <c r="BZ114">
        <v>1</v>
      </c>
      <c r="CA114">
        <v>1</v>
      </c>
      <c r="CB114">
        <v>1</v>
      </c>
      <c r="CC114">
        <f t="shared" si="18"/>
        <v>0</v>
      </c>
      <c r="CD114">
        <v>1</v>
      </c>
    </row>
    <row r="115" spans="1:82" ht="21">
      <c r="A115" t="s">
        <v>597</v>
      </c>
      <c r="B115" t="s">
        <v>642</v>
      </c>
      <c r="C115" t="s">
        <v>417</v>
      </c>
      <c r="D115" t="s">
        <v>552</v>
      </c>
      <c r="L115" s="105">
        <v>682.18077425633601</v>
      </c>
      <c r="M115" s="106">
        <v>0</v>
      </c>
      <c r="N115">
        <f t="shared" si="29"/>
        <v>1992</v>
      </c>
      <c r="O115" s="136" t="str">
        <f t="shared" si="20"/>
        <v>Power Law</v>
      </c>
      <c r="Q115" s="105">
        <v>2.8627509642174598</v>
      </c>
      <c r="V115">
        <f t="shared" si="30"/>
        <v>1992</v>
      </c>
      <c r="W115">
        <f t="shared" si="21"/>
        <v>-3.1621956652889383</v>
      </c>
      <c r="X115">
        <f t="shared" si="22"/>
        <v>-1.6244025416329944</v>
      </c>
      <c r="Y115">
        <f t="shared" si="23"/>
        <v>-3.1621956652889383</v>
      </c>
      <c r="Z115">
        <f t="shared" si="24"/>
        <v>0.56945101696321387</v>
      </c>
      <c r="AA115">
        <f t="shared" si="25"/>
        <v>-3.1621956652889383</v>
      </c>
      <c r="AB115">
        <f t="shared" si="26"/>
        <v>-1.7154203029133219</v>
      </c>
      <c r="AC115">
        <f t="shared" si="27"/>
        <v>-3.1621956652889383</v>
      </c>
      <c r="AD115">
        <f t="shared" si="28"/>
        <v>0.47843325568288586</v>
      </c>
      <c r="AF115">
        <f t="shared" si="31"/>
        <v>1992</v>
      </c>
      <c r="AG115" s="105">
        <v>2.8211577583748699</v>
      </c>
      <c r="AH115" s="120">
        <v>5.9833534236638082</v>
      </c>
      <c r="AI115" s="111">
        <v>2.3427245026919841</v>
      </c>
      <c r="AK115" s="111">
        <f>4/5*(AK20+1)</f>
        <v>5.9833534236638082</v>
      </c>
      <c r="AL115" s="111">
        <f>4/5*(AL20+1)</f>
        <v>4.4455603000078643</v>
      </c>
      <c r="AM115" s="111">
        <f>4/5*(AM20+1)</f>
        <v>5.9833534236638082</v>
      </c>
      <c r="AN115" s="111">
        <f>4/5*(AN20+1)</f>
        <v>2.2517067414116561</v>
      </c>
      <c r="AO115" s="120">
        <f>4/5*(AO20+1)</f>
        <v>5.9833534236638082</v>
      </c>
      <c r="AP115" s="111">
        <f>4/5*(AP20+1)</f>
        <v>4.5365780612881919</v>
      </c>
      <c r="AQ115" s="120">
        <f>4/5*(AQ20+1)</f>
        <v>5.9833534236638082</v>
      </c>
      <c r="AR115" s="111">
        <f>4/5*(AR20+1)</f>
        <v>2.3427245026919841</v>
      </c>
      <c r="BZ115">
        <v>1</v>
      </c>
      <c r="CA115">
        <v>1</v>
      </c>
      <c r="CB115">
        <v>1</v>
      </c>
      <c r="CC115">
        <f t="shared" si="18"/>
        <v>0</v>
      </c>
      <c r="CD115">
        <v>1</v>
      </c>
    </row>
    <row r="116" spans="1:82" ht="21">
      <c r="A116" t="s">
        <v>598</v>
      </c>
      <c r="B116" t="s">
        <v>643</v>
      </c>
      <c r="C116" t="s">
        <v>418</v>
      </c>
      <c r="D116" t="s">
        <v>553</v>
      </c>
      <c r="L116" s="105">
        <v>706.44341058674695</v>
      </c>
      <c r="M116" s="106">
        <v>0</v>
      </c>
      <c r="N116">
        <f t="shared" si="29"/>
        <v>1993</v>
      </c>
      <c r="O116" s="136" t="str">
        <f t="shared" si="20"/>
        <v>Power Law</v>
      </c>
      <c r="Q116" s="105">
        <v>2.7924532894160601</v>
      </c>
      <c r="V116">
        <f t="shared" si="30"/>
        <v>1993</v>
      </c>
      <c r="W116">
        <f t="shared" si="21"/>
        <v>-3.0895832648629424</v>
      </c>
      <c r="X116">
        <f t="shared" si="22"/>
        <v>-1.6522211515726619</v>
      </c>
      <c r="Y116">
        <f t="shared" si="23"/>
        <v>-3.0895832648629424</v>
      </c>
      <c r="Z116">
        <f t="shared" si="24"/>
        <v>0.5118915991679458</v>
      </c>
      <c r="AA116">
        <f t="shared" si="25"/>
        <v>-3.0895832648629424</v>
      </c>
      <c r="AB116">
        <f t="shared" si="26"/>
        <v>-1.7499745884714137</v>
      </c>
      <c r="AC116">
        <f t="shared" si="27"/>
        <v>-3.0895832648629424</v>
      </c>
      <c r="AD116">
        <f t="shared" si="28"/>
        <v>0.41413816226920197</v>
      </c>
      <c r="AF116">
        <f t="shared" si="31"/>
        <v>1993</v>
      </c>
      <c r="AG116" s="105">
        <v>2.7659883029402499</v>
      </c>
      <c r="AH116" s="120">
        <v>5.8555715678031923</v>
      </c>
      <c r="AI116" s="111">
        <v>2.3518501406710479</v>
      </c>
      <c r="AK116" s="111">
        <f>4/5*(AK21+1)</f>
        <v>5.8555715678031923</v>
      </c>
      <c r="AL116" s="111">
        <f>4/5*(AL21+1)</f>
        <v>4.4182094545129118</v>
      </c>
      <c r="AM116" s="111">
        <f>4/5*(AM21+1)</f>
        <v>5.8555715678031923</v>
      </c>
      <c r="AN116" s="111">
        <f>4/5*(AN21+1)</f>
        <v>2.2540967037723041</v>
      </c>
      <c r="AO116" s="120">
        <f>4/5*(AO21+1)</f>
        <v>5.8555715678031923</v>
      </c>
      <c r="AP116" s="111">
        <f>4/5*(AP21+1)</f>
        <v>4.5159628914116636</v>
      </c>
      <c r="AQ116" s="120">
        <f>4/5*(AQ21+1)</f>
        <v>5.8555715678031923</v>
      </c>
      <c r="AR116" s="111">
        <f>4/5*(AR21+1)</f>
        <v>2.3518501406710479</v>
      </c>
      <c r="BZ116">
        <v>2</v>
      </c>
      <c r="CA116">
        <v>2</v>
      </c>
      <c r="CB116">
        <v>2</v>
      </c>
      <c r="CC116">
        <f t="shared" si="18"/>
        <v>0</v>
      </c>
      <c r="CD116">
        <v>2</v>
      </c>
    </row>
    <row r="117" spans="1:82" ht="21">
      <c r="A117" t="s">
        <v>599</v>
      </c>
      <c r="B117" t="s">
        <v>644</v>
      </c>
      <c r="C117" t="s">
        <v>419</v>
      </c>
      <c r="D117" t="s">
        <v>554</v>
      </c>
      <c r="L117" s="105">
        <v>730.02939932097399</v>
      </c>
      <c r="M117" s="106">
        <v>0</v>
      </c>
      <c r="N117">
        <f t="shared" si="29"/>
        <v>1994</v>
      </c>
      <c r="O117" s="136" t="str">
        <f t="shared" si="20"/>
        <v>Power Law</v>
      </c>
      <c r="Q117" s="105">
        <v>2.7361687769461098</v>
      </c>
      <c r="V117">
        <f t="shared" si="30"/>
        <v>1994</v>
      </c>
      <c r="W117">
        <f t="shared" si="21"/>
        <v>-3.028212047833744</v>
      </c>
      <c r="X117">
        <f t="shared" si="22"/>
        <v>-1.672577059876601</v>
      </c>
      <c r="Y117">
        <f t="shared" si="23"/>
        <v>-3.028212047833744</v>
      </c>
      <c r="Z117">
        <f t="shared" si="24"/>
        <v>0.46758924025215975</v>
      </c>
      <c r="AA117">
        <f t="shared" si="25"/>
        <v>-3.028212047833744</v>
      </c>
      <c r="AB117">
        <f t="shared" si="26"/>
        <v>-1.7779338032059124</v>
      </c>
      <c r="AC117">
        <f t="shared" si="27"/>
        <v>-3.028212047833744</v>
      </c>
      <c r="AD117">
        <f t="shared" si="28"/>
        <v>0.36223249692284787</v>
      </c>
      <c r="AF117">
        <f t="shared" si="31"/>
        <v>1994</v>
      </c>
      <c r="AG117" s="105">
        <v>2.7226819503071198</v>
      </c>
      <c r="AH117" s="120">
        <v>5.7508939981408638</v>
      </c>
      <c r="AI117" s="111">
        <v>2.3604494533842719</v>
      </c>
      <c r="AK117" s="111">
        <f>4/5*(AK22+1)</f>
        <v>5.7508939981408638</v>
      </c>
      <c r="AL117" s="111">
        <f>4/5*(AL22+1)</f>
        <v>4.3952590101837208</v>
      </c>
      <c r="AM117" s="111">
        <f>4/5*(AM22+1)</f>
        <v>5.7508939981408638</v>
      </c>
      <c r="AN117" s="111">
        <f>4/5*(AN22+1)</f>
        <v>2.25509271005496</v>
      </c>
      <c r="AO117" s="120">
        <f>4/5*(AO22+1)</f>
        <v>5.7508939981408638</v>
      </c>
      <c r="AP117" s="111">
        <f>4/5*(AP22+1)</f>
        <v>4.5006157535130322</v>
      </c>
      <c r="AQ117" s="120">
        <f>4/5*(AQ22+1)</f>
        <v>5.7508939981408638</v>
      </c>
      <c r="AR117" s="111">
        <f>4/5*(AR22+1)</f>
        <v>2.3604494533842719</v>
      </c>
      <c r="BZ117">
        <v>1</v>
      </c>
      <c r="CA117">
        <v>1</v>
      </c>
      <c r="CB117">
        <v>1</v>
      </c>
      <c r="CC117">
        <f t="shared" si="18"/>
        <v>0</v>
      </c>
      <c r="CD117">
        <v>1</v>
      </c>
    </row>
    <row r="118" spans="1:82" ht="21">
      <c r="A118" t="s">
        <v>600</v>
      </c>
      <c r="B118" t="s">
        <v>645</v>
      </c>
      <c r="C118" t="s">
        <v>420</v>
      </c>
      <c r="D118" t="s">
        <v>555</v>
      </c>
      <c r="L118" s="105">
        <v>755.47131281700399</v>
      </c>
      <c r="M118" s="106">
        <v>0</v>
      </c>
      <c r="N118">
        <f t="shared" si="29"/>
        <v>1995</v>
      </c>
      <c r="O118" s="136" t="str">
        <f t="shared" si="20"/>
        <v>Power Law</v>
      </c>
      <c r="Q118" s="105">
        <v>2.6920867630499399</v>
      </c>
      <c r="V118">
        <f t="shared" si="30"/>
        <v>1995</v>
      </c>
      <c r="W118">
        <f t="shared" si="21"/>
        <v>-2.8680772925445388</v>
      </c>
      <c r="X118">
        <f t="shared" si="22"/>
        <v>-1.6890290332283464</v>
      </c>
      <c r="Y118">
        <f t="shared" si="23"/>
        <v>-2.8680772925445388</v>
      </c>
      <c r="Z118">
        <f t="shared" si="24"/>
        <v>0.43381965019544566</v>
      </c>
      <c r="AA118">
        <f t="shared" si="25"/>
        <v>-2.8680772925445388</v>
      </c>
      <c r="AB118">
        <f t="shared" si="26"/>
        <v>-1.8032453423255617</v>
      </c>
      <c r="AC118">
        <f t="shared" si="27"/>
        <v>-2.8680772925445388</v>
      </c>
      <c r="AD118">
        <f t="shared" si="28"/>
        <v>0.31960334109823796</v>
      </c>
      <c r="AF118">
        <f t="shared" si="31"/>
        <v>1995</v>
      </c>
      <c r="AG118" s="105">
        <v>2.6889083088269898</v>
      </c>
      <c r="AH118" s="120">
        <v>5.5569856013715286</v>
      </c>
      <c r="AI118" s="111">
        <v>2.3693049677287519</v>
      </c>
      <c r="AK118" s="111">
        <f>4/5*(AK23+1)</f>
        <v>5.5569856013715286</v>
      </c>
      <c r="AL118" s="111">
        <f>4/5*(AL23+1)</f>
        <v>4.3779373420553362</v>
      </c>
      <c r="AM118" s="111">
        <f>4/5*(AM23+1)</f>
        <v>5.5569856013715286</v>
      </c>
      <c r="AN118" s="111">
        <f>4/5*(AN23+1)</f>
        <v>2.2550886586315442</v>
      </c>
      <c r="AO118" s="120">
        <f>4/5*(AO23+1)</f>
        <v>5.5569856013715286</v>
      </c>
      <c r="AP118" s="111">
        <f>4/5*(AP23+1)</f>
        <v>4.4921536511525515</v>
      </c>
      <c r="AQ118" s="120">
        <f>4/5*(AQ23+1)</f>
        <v>5.5569856013715286</v>
      </c>
      <c r="AR118" s="111">
        <f>4/5*(AR23+1)</f>
        <v>2.3693049677287519</v>
      </c>
      <c r="BZ118">
        <v>2</v>
      </c>
      <c r="CA118">
        <v>2</v>
      </c>
      <c r="CB118">
        <v>2</v>
      </c>
      <c r="CC118">
        <f t="shared" si="18"/>
        <v>0</v>
      </c>
      <c r="CD118">
        <v>2</v>
      </c>
    </row>
    <row r="119" spans="1:82" ht="21">
      <c r="A119" t="s">
        <v>601</v>
      </c>
      <c r="B119" t="s">
        <v>646</v>
      </c>
      <c r="C119" t="s">
        <v>421</v>
      </c>
      <c r="D119" t="s">
        <v>556</v>
      </c>
      <c r="L119" s="105">
        <v>785.67188435515004</v>
      </c>
      <c r="M119" s="106">
        <v>0</v>
      </c>
      <c r="N119">
        <f t="shared" si="29"/>
        <v>1996</v>
      </c>
      <c r="O119" s="136" t="str">
        <f t="shared" si="20"/>
        <v>Power Law</v>
      </c>
      <c r="Q119" s="105">
        <v>2.6575597509050599</v>
      </c>
      <c r="V119">
        <f t="shared" si="30"/>
        <v>1996</v>
      </c>
      <c r="W119">
        <f t="shared" si="21"/>
        <v>-2.7089386246271507</v>
      </c>
      <c r="X119">
        <f t="shared" si="22"/>
        <v>-1.7058025774204779</v>
      </c>
      <c r="Y119">
        <f t="shared" si="23"/>
        <v>-2.7089386246271507</v>
      </c>
      <c r="Z119">
        <f t="shared" si="24"/>
        <v>0.41467425465649788</v>
      </c>
      <c r="AA119">
        <f t="shared" si="25"/>
        <v>-2.7089386246271507</v>
      </c>
      <c r="AB119">
        <f t="shared" si="26"/>
        <v>-1.8292312430741342</v>
      </c>
      <c r="AC119">
        <f t="shared" si="27"/>
        <v>-2.7089386246271507</v>
      </c>
      <c r="AD119">
        <f t="shared" si="28"/>
        <v>0.29124558900284159</v>
      </c>
      <c r="AF119">
        <f t="shared" si="31"/>
        <v>1996</v>
      </c>
      <c r="AG119" s="105">
        <v>2.6663651623374101</v>
      </c>
      <c r="AH119" s="120">
        <v>5.3753037869645608</v>
      </c>
      <c r="AI119" s="111">
        <v>2.3751195733345685</v>
      </c>
      <c r="AK119" s="111">
        <f>4/5*(AK24+1)</f>
        <v>5.3753037869645608</v>
      </c>
      <c r="AL119" s="111">
        <f>4/5*(AL24+1)</f>
        <v>4.372167739757888</v>
      </c>
      <c r="AM119" s="111">
        <f>4/5*(AM24+1)</f>
        <v>5.3753037869645608</v>
      </c>
      <c r="AN119" s="111">
        <f>4/5*(AN24+1)</f>
        <v>2.2516909076809122</v>
      </c>
      <c r="AO119" s="120">
        <f>4/5*(AO24+1)</f>
        <v>5.3753037869645608</v>
      </c>
      <c r="AP119" s="111">
        <f>4/5*(AP24+1)</f>
        <v>4.4955964054115443</v>
      </c>
      <c r="AQ119" s="120">
        <f>4/5*(AQ24+1)</f>
        <v>5.3753037869645608</v>
      </c>
      <c r="AR119" s="111">
        <f>4/5*(AR24+1)</f>
        <v>2.3751195733345685</v>
      </c>
      <c r="BZ119">
        <v>2</v>
      </c>
      <c r="CA119">
        <v>2</v>
      </c>
      <c r="CB119">
        <v>2</v>
      </c>
      <c r="CC119">
        <f t="shared" si="18"/>
        <v>0</v>
      </c>
      <c r="CD119">
        <v>2</v>
      </c>
    </row>
    <row r="120" spans="1:82" ht="21">
      <c r="A120" t="s">
        <v>602</v>
      </c>
      <c r="B120" t="s">
        <v>647</v>
      </c>
      <c r="C120" t="s">
        <v>422</v>
      </c>
      <c r="D120" t="s">
        <v>557</v>
      </c>
      <c r="L120" s="105">
        <v>815.05891095537402</v>
      </c>
      <c r="M120" s="106">
        <v>0</v>
      </c>
      <c r="N120">
        <f t="shared" si="29"/>
        <v>1997</v>
      </c>
      <c r="O120" s="136" t="str">
        <f t="shared" si="20"/>
        <v>Power Law</v>
      </c>
      <c r="Q120" s="105">
        <v>2.6343334482499898</v>
      </c>
      <c r="V120">
        <f t="shared" si="30"/>
        <v>1997</v>
      </c>
      <c r="W120">
        <f t="shared" si="21"/>
        <v>-2.712046125639572</v>
      </c>
      <c r="X120">
        <f t="shared" si="22"/>
        <v>-1.7193002590365158</v>
      </c>
      <c r="Y120">
        <f t="shared" si="23"/>
        <v>-2.712046125639572</v>
      </c>
      <c r="Z120">
        <f t="shared" si="24"/>
        <v>0.39849458053915621</v>
      </c>
      <c r="AA120">
        <f t="shared" si="25"/>
        <v>-2.712046125639572</v>
      </c>
      <c r="AB120">
        <f t="shared" si="26"/>
        <v>-1.8540025948156438</v>
      </c>
      <c r="AC120">
        <f t="shared" si="27"/>
        <v>-2.712046125639572</v>
      </c>
      <c r="AD120">
        <f t="shared" si="28"/>
        <v>0.26379224476002827</v>
      </c>
      <c r="AF120">
        <f t="shared" si="31"/>
        <v>1997</v>
      </c>
      <c r="AG120" s="105">
        <v>2.6481454627748202</v>
      </c>
      <c r="AH120" s="120">
        <v>5.3601915884143922</v>
      </c>
      <c r="AI120" s="111">
        <v>2.3843532180147919</v>
      </c>
      <c r="AK120" s="111">
        <f>4/5*(AK25+1)</f>
        <v>5.3601915884143922</v>
      </c>
      <c r="AL120" s="111">
        <f>4/5*(AL25+1)</f>
        <v>4.3674457218113361</v>
      </c>
      <c r="AM120" s="111">
        <f>4/5*(AM25+1)</f>
        <v>5.3601915884143922</v>
      </c>
      <c r="AN120" s="111">
        <f>4/5*(AN25+1)</f>
        <v>2.249650882235664</v>
      </c>
      <c r="AO120" s="120">
        <f>4/5*(AO25+1)</f>
        <v>5.3601915884143922</v>
      </c>
      <c r="AP120" s="111">
        <f>4/5*(AP25+1)</f>
        <v>4.502148057590464</v>
      </c>
      <c r="AQ120" s="120">
        <f>4/5*(AQ25+1)</f>
        <v>5.3601915884143922</v>
      </c>
      <c r="AR120" s="111">
        <f>4/5*(AR25+1)</f>
        <v>2.3843532180147919</v>
      </c>
      <c r="BZ120">
        <v>3</v>
      </c>
      <c r="CA120">
        <v>3</v>
      </c>
      <c r="CB120">
        <v>3</v>
      </c>
      <c r="CC120">
        <f t="shared" si="18"/>
        <v>0</v>
      </c>
      <c r="CD120">
        <v>3</v>
      </c>
    </row>
    <row r="121" spans="1:82" ht="21">
      <c r="A121" t="s">
        <v>603</v>
      </c>
      <c r="B121" t="s">
        <v>648</v>
      </c>
      <c r="C121" t="s">
        <v>423</v>
      </c>
      <c r="D121" t="s">
        <v>558</v>
      </c>
      <c r="L121" s="105">
        <v>845.67864957910604</v>
      </c>
      <c r="M121" s="106">
        <v>0</v>
      </c>
      <c r="N121">
        <f t="shared" si="29"/>
        <v>1998</v>
      </c>
      <c r="O121" s="136" t="str">
        <f t="shared" si="20"/>
        <v>Power Law</v>
      </c>
      <c r="Q121" s="105">
        <v>2.61574369140622</v>
      </c>
      <c r="V121">
        <f t="shared" si="30"/>
        <v>1998</v>
      </c>
      <c r="W121">
        <f t="shared" si="21"/>
        <v>-2.751323743805612</v>
      </c>
      <c r="X121">
        <f t="shared" si="22"/>
        <v>-1.7288885733490202</v>
      </c>
      <c r="Y121">
        <f t="shared" si="23"/>
        <v>-2.751323743805612</v>
      </c>
      <c r="Z121">
        <f t="shared" si="24"/>
        <v>0.37991446196105993</v>
      </c>
      <c r="AA121">
        <f t="shared" si="25"/>
        <v>-2.751323743805612</v>
      </c>
      <c r="AB121">
        <f t="shared" si="26"/>
        <v>-1.8759879165672277</v>
      </c>
      <c r="AC121">
        <f t="shared" si="27"/>
        <v>-2.751323743805612</v>
      </c>
      <c r="AD121">
        <f t="shared" si="28"/>
        <v>0.232815118742844</v>
      </c>
      <c r="AF121">
        <f t="shared" si="31"/>
        <v>1998</v>
      </c>
      <c r="AG121" s="105">
        <v>2.6292268050016201</v>
      </c>
      <c r="AH121" s="120">
        <v>5.380550548807232</v>
      </c>
      <c r="AI121" s="111">
        <v>2.3964116862587761</v>
      </c>
      <c r="AK121" s="111">
        <f>4/5*(AK26+1)</f>
        <v>5.380550548807232</v>
      </c>
      <c r="AL121" s="111">
        <f>4/5*(AL26+1)</f>
        <v>4.3581153783506403</v>
      </c>
      <c r="AM121" s="111">
        <f>4/5*(AM26+1)</f>
        <v>5.380550548807232</v>
      </c>
      <c r="AN121" s="111">
        <f>4/5*(AN26+1)</f>
        <v>2.2493123430405602</v>
      </c>
      <c r="AO121" s="120">
        <f>4/5*(AO26+1)</f>
        <v>5.380550548807232</v>
      </c>
      <c r="AP121" s="111">
        <f>4/5*(AP26+1)</f>
        <v>4.5052147215688478</v>
      </c>
      <c r="AQ121" s="120">
        <f>4/5*(AQ26+1)</f>
        <v>5.380550548807232</v>
      </c>
      <c r="AR121" s="111">
        <f>4/5*(AR26+1)</f>
        <v>2.3964116862587761</v>
      </c>
      <c r="BZ121">
        <v>1</v>
      </c>
      <c r="CA121">
        <v>1</v>
      </c>
      <c r="CB121">
        <v>1</v>
      </c>
      <c r="CC121">
        <f t="shared" si="18"/>
        <v>0</v>
      </c>
      <c r="CD121">
        <v>1</v>
      </c>
    </row>
    <row r="122" spans="1:82" ht="21">
      <c r="A122" t="s">
        <v>604</v>
      </c>
      <c r="B122" t="s">
        <v>649</v>
      </c>
      <c r="C122" t="s">
        <v>424</v>
      </c>
      <c r="D122" t="s">
        <v>559</v>
      </c>
      <c r="L122" s="105">
        <v>878.33912388069598</v>
      </c>
      <c r="M122" s="106">
        <v>0</v>
      </c>
      <c r="N122">
        <f t="shared" si="29"/>
        <v>1999</v>
      </c>
      <c r="O122" s="136" t="str">
        <f t="shared" si="20"/>
        <v>Power Law</v>
      </c>
      <c r="Q122" s="105">
        <v>2.59651633495089</v>
      </c>
      <c r="V122">
        <f t="shared" si="30"/>
        <v>1999</v>
      </c>
      <c r="W122">
        <f t="shared" si="21"/>
        <v>-2.5631555659996041</v>
      </c>
      <c r="X122">
        <f t="shared" si="22"/>
        <v>-1.7356479804215481</v>
      </c>
      <c r="Y122">
        <f t="shared" si="23"/>
        <v>-2.5631555659996041</v>
      </c>
      <c r="Z122">
        <f t="shared" si="24"/>
        <v>0.36828565417811587</v>
      </c>
      <c r="AA122">
        <f t="shared" si="25"/>
        <v>-2.5631555659996041</v>
      </c>
      <c r="AB122">
        <f t="shared" si="26"/>
        <v>-1.8965476252873805</v>
      </c>
      <c r="AC122">
        <f t="shared" si="27"/>
        <v>-2.5631555659996041</v>
      </c>
      <c r="AD122">
        <f t="shared" si="28"/>
        <v>0.2073860093122839</v>
      </c>
      <c r="AF122">
        <f t="shared" si="31"/>
        <v>1999</v>
      </c>
      <c r="AG122" s="105">
        <v>2.6168753037907</v>
      </c>
      <c r="AH122" s="120">
        <v>5.1800308697903041</v>
      </c>
      <c r="AI122" s="111">
        <v>2.4094892944784161</v>
      </c>
      <c r="AK122" s="111">
        <f>4/5*(AK27+1)</f>
        <v>5.1800308697903041</v>
      </c>
      <c r="AL122" s="111">
        <f>4/5*(AL27+1)</f>
        <v>4.3525232842122481</v>
      </c>
      <c r="AM122" s="111">
        <f>4/5*(AM27+1)</f>
        <v>5.1800308697903041</v>
      </c>
      <c r="AN122" s="111">
        <f>4/5*(AN27+1)</f>
        <v>2.2485896496125841</v>
      </c>
      <c r="AO122" s="120">
        <f>4/5*(AO27+1)</f>
        <v>5.1800308697903041</v>
      </c>
      <c r="AP122" s="111">
        <f>4/5*(AP27+1)</f>
        <v>4.5134229290780805</v>
      </c>
      <c r="AQ122" s="120">
        <f>4/5*(AQ27+1)</f>
        <v>5.1800308697903041</v>
      </c>
      <c r="AR122" s="111">
        <f>4/5*(AR27+1)</f>
        <v>2.4094892944784161</v>
      </c>
      <c r="BZ122">
        <v>4</v>
      </c>
      <c r="CA122">
        <v>4</v>
      </c>
      <c r="CB122">
        <v>4</v>
      </c>
      <c r="CC122">
        <f t="shared" si="18"/>
        <v>0</v>
      </c>
      <c r="CD122">
        <v>4</v>
      </c>
    </row>
    <row r="123" spans="1:82" ht="21">
      <c r="A123" t="s">
        <v>605</v>
      </c>
      <c r="B123" t="s">
        <v>650</v>
      </c>
      <c r="C123" t="s">
        <v>425</v>
      </c>
      <c r="D123" t="s">
        <v>560</v>
      </c>
      <c r="L123" s="105">
        <v>915.60571523757505</v>
      </c>
      <c r="M123" s="106">
        <v>0</v>
      </c>
      <c r="N123">
        <f t="shared" si="29"/>
        <v>2000</v>
      </c>
      <c r="O123" s="136" t="str">
        <f t="shared" si="20"/>
        <v>Power Law</v>
      </c>
      <c r="Q123" s="105">
        <v>2.5840425300659202</v>
      </c>
      <c r="V123">
        <f t="shared" si="30"/>
        <v>2000</v>
      </c>
      <c r="W123">
        <f t="shared" si="21"/>
        <v>-2.6361056929156077</v>
      </c>
      <c r="X123">
        <f t="shared" si="22"/>
        <v>-1.7387354371135921</v>
      </c>
      <c r="Y123">
        <f t="shared" si="23"/>
        <v>-2.6361056929156077</v>
      </c>
      <c r="Z123">
        <f t="shared" si="24"/>
        <v>0.3621922040412322</v>
      </c>
      <c r="AA123">
        <f t="shared" si="25"/>
        <v>-2.6361056929156077</v>
      </c>
      <c r="AB123">
        <f t="shared" si="26"/>
        <v>-1.9191133189931366</v>
      </c>
      <c r="AC123">
        <f t="shared" si="27"/>
        <v>-2.6361056929156077</v>
      </c>
      <c r="AD123">
        <f t="shared" si="28"/>
        <v>0.18181432216168814</v>
      </c>
      <c r="AF123">
        <f t="shared" si="31"/>
        <v>2000</v>
      </c>
      <c r="AG123" s="105">
        <v>2.6109323048508801</v>
      </c>
      <c r="AH123" s="120">
        <v>5.2470379977664878</v>
      </c>
      <c r="AI123" s="111">
        <v>2.429117982689192</v>
      </c>
      <c r="AK123" s="111">
        <f>4/5*(AK28+1)</f>
        <v>5.2470379977664878</v>
      </c>
      <c r="AL123" s="111">
        <f>4/5*(AL28+1)</f>
        <v>4.3496677419644723</v>
      </c>
      <c r="AM123" s="111">
        <f>4/5*(AM28+1)</f>
        <v>5.2470379977664878</v>
      </c>
      <c r="AN123" s="111">
        <f>4/5*(AN28+1)</f>
        <v>2.2487401008096479</v>
      </c>
      <c r="AO123" s="120">
        <f>4/5*(AO28+1)</f>
        <v>5.2470379977664878</v>
      </c>
      <c r="AP123" s="111">
        <f>4/5*(AP28+1)</f>
        <v>4.5300456238440168</v>
      </c>
      <c r="AQ123" s="120">
        <f>4/5*(AQ28+1)</f>
        <v>5.2470379977664878</v>
      </c>
      <c r="AR123" s="111">
        <f>4/5*(AR28+1)</f>
        <v>2.429117982689192</v>
      </c>
      <c r="BZ123">
        <v>1</v>
      </c>
      <c r="CA123">
        <v>1</v>
      </c>
      <c r="CB123">
        <v>1</v>
      </c>
      <c r="CC123">
        <f t="shared" si="18"/>
        <v>0</v>
      </c>
      <c r="CD123">
        <v>1</v>
      </c>
    </row>
    <row r="124" spans="1:82" ht="21">
      <c r="A124" t="s">
        <v>606</v>
      </c>
      <c r="B124" t="s">
        <v>651</v>
      </c>
      <c r="C124" t="s">
        <v>426</v>
      </c>
      <c r="D124" t="s">
        <v>561</v>
      </c>
      <c r="L124" s="105">
        <v>953.73262128583099</v>
      </c>
      <c r="M124" s="106">
        <v>0</v>
      </c>
      <c r="N124">
        <f t="shared" si="29"/>
        <v>2001</v>
      </c>
      <c r="O124" s="136" t="str">
        <f t="shared" si="20"/>
        <v>Power Law</v>
      </c>
      <c r="Q124" s="105">
        <v>2.57775251918099</v>
      </c>
      <c r="V124">
        <f t="shared" si="30"/>
        <v>2001</v>
      </c>
      <c r="W124">
        <f t="shared" si="21"/>
        <v>-2.7066574168612583</v>
      </c>
      <c r="X124">
        <f t="shared" si="22"/>
        <v>-1.7412530786245224</v>
      </c>
      <c r="Y124">
        <f t="shared" si="23"/>
        <v>-2.7066574168612583</v>
      </c>
      <c r="Z124">
        <f t="shared" si="24"/>
        <v>0.35919430047666179</v>
      </c>
      <c r="AA124">
        <f t="shared" si="25"/>
        <v>-2.7066574168612583</v>
      </c>
      <c r="AB124">
        <f t="shared" si="26"/>
        <v>-1.9396343138701946</v>
      </c>
      <c r="AC124">
        <f t="shared" si="27"/>
        <v>-2.7066574168612583</v>
      </c>
      <c r="AD124">
        <f t="shared" si="28"/>
        <v>0.16081306523098959</v>
      </c>
      <c r="AF124">
        <f t="shared" si="31"/>
        <v>2001</v>
      </c>
      <c r="AG124" s="105">
        <v>2.6073673511768298</v>
      </c>
      <c r="AH124" s="120">
        <v>5.3140247680380881</v>
      </c>
      <c r="AI124" s="111">
        <v>2.4465542859458402</v>
      </c>
      <c r="AK124" s="111">
        <f>4/5*(AK29+1)</f>
        <v>5.3140247680380881</v>
      </c>
      <c r="AL124" s="111">
        <f>4/5*(AL29+1)</f>
        <v>4.3486204298013522</v>
      </c>
      <c r="AM124" s="111">
        <f>4/5*(AM29+1)</f>
        <v>5.3140247680380881</v>
      </c>
      <c r="AN124" s="111">
        <f>4/5*(AN29+1)</f>
        <v>2.248173050700168</v>
      </c>
      <c r="AO124" s="120">
        <f>4/5*(AO29+1)</f>
        <v>5.3140247680380881</v>
      </c>
      <c r="AP124" s="111">
        <f>4/5*(AP29+1)</f>
        <v>4.5470016650470244</v>
      </c>
      <c r="AQ124" s="120">
        <f>4/5*(AQ29+1)</f>
        <v>5.3140247680380881</v>
      </c>
      <c r="AR124" s="111">
        <f>4/5*(AR29+1)</f>
        <v>2.4465542859458402</v>
      </c>
      <c r="BZ124">
        <v>4</v>
      </c>
      <c r="CA124">
        <v>4</v>
      </c>
      <c r="CB124">
        <v>4</v>
      </c>
      <c r="CC124">
        <f t="shared" si="18"/>
        <v>0</v>
      </c>
      <c r="CD124">
        <v>4</v>
      </c>
    </row>
    <row r="125" spans="1:82" ht="21">
      <c r="A125" t="s">
        <v>607</v>
      </c>
      <c r="B125" t="s">
        <v>652</v>
      </c>
      <c r="C125" t="s">
        <v>427</v>
      </c>
      <c r="D125" t="s">
        <v>562</v>
      </c>
      <c r="L125" s="105">
        <v>991.214713640833</v>
      </c>
      <c r="M125" s="106">
        <v>0</v>
      </c>
      <c r="N125">
        <f t="shared" si="29"/>
        <v>2002</v>
      </c>
      <c r="O125" s="136" t="str">
        <f t="shared" si="20"/>
        <v>Power Law</v>
      </c>
      <c r="Q125" s="105">
        <v>2.57390909236983</v>
      </c>
      <c r="V125">
        <f t="shared" si="30"/>
        <v>2002</v>
      </c>
      <c r="W125">
        <f t="shared" si="21"/>
        <v>-2.766588598219216</v>
      </c>
      <c r="X125">
        <f t="shared" si="22"/>
        <v>-1.7436126946310484</v>
      </c>
      <c r="Y125">
        <f t="shared" si="23"/>
        <v>-2.766588598219216</v>
      </c>
      <c r="Z125">
        <f t="shared" si="24"/>
        <v>0.35841604344003164</v>
      </c>
      <c r="AA125">
        <f t="shared" si="25"/>
        <v>-2.766588598219216</v>
      </c>
      <c r="AB125">
        <f t="shared" si="26"/>
        <v>-1.9585249534256883</v>
      </c>
      <c r="AC125">
        <f t="shared" si="27"/>
        <v>-2.766588598219216</v>
      </c>
      <c r="AD125">
        <f t="shared" si="28"/>
        <v>0.14350378464539171</v>
      </c>
      <c r="AF125">
        <f t="shared" si="31"/>
        <v>2002</v>
      </c>
      <c r="AG125" s="105">
        <v>2.6060835003551999</v>
      </c>
      <c r="AH125" s="120">
        <v>5.3726720985744159</v>
      </c>
      <c r="AI125" s="111">
        <v>2.4625797157098082</v>
      </c>
      <c r="AK125" s="111">
        <f>4/5*(AK30+1)</f>
        <v>5.3726720985744159</v>
      </c>
      <c r="AL125" s="111">
        <f>4/5*(AL30+1)</f>
        <v>4.3496961949862483</v>
      </c>
      <c r="AM125" s="111">
        <f>4/5*(AM30+1)</f>
        <v>5.3726720985744159</v>
      </c>
      <c r="AN125" s="111">
        <f>4/5*(AN30+1)</f>
        <v>2.2476674569151682</v>
      </c>
      <c r="AO125" s="120">
        <f>4/5*(AO30+1)</f>
        <v>5.3726720985744159</v>
      </c>
      <c r="AP125" s="111">
        <f>4/5*(AP30+1)</f>
        <v>4.5646084537808882</v>
      </c>
      <c r="AQ125" s="120">
        <f>4/5*(AQ30+1)</f>
        <v>5.3726720985744159</v>
      </c>
      <c r="AR125" s="111">
        <f>4/5*(AR30+1)</f>
        <v>2.4625797157098082</v>
      </c>
      <c r="BZ125">
        <v>4</v>
      </c>
      <c r="CA125">
        <v>4</v>
      </c>
      <c r="CB125">
        <v>4</v>
      </c>
      <c r="CC125">
        <f t="shared" si="18"/>
        <v>0</v>
      </c>
      <c r="CD125">
        <v>4</v>
      </c>
    </row>
    <row r="126" spans="1:82" ht="21">
      <c r="A126" t="s">
        <v>608</v>
      </c>
      <c r="B126" t="s">
        <v>653</v>
      </c>
      <c r="C126" t="s">
        <v>428</v>
      </c>
      <c r="D126" t="s">
        <v>563</v>
      </c>
      <c r="L126" s="105">
        <v>1028.5334813486199</v>
      </c>
      <c r="M126" s="106">
        <v>0</v>
      </c>
      <c r="N126">
        <f t="shared" si="29"/>
        <v>2003</v>
      </c>
      <c r="O126" s="136" t="str">
        <f t="shared" si="20"/>
        <v>Power Law</v>
      </c>
      <c r="Q126" s="105">
        <v>2.5721118450814999</v>
      </c>
      <c r="V126">
        <f t="shared" si="30"/>
        <v>2003</v>
      </c>
      <c r="W126">
        <f t="shared" si="21"/>
        <v>-2.5885876275500266</v>
      </c>
      <c r="X126">
        <f t="shared" si="22"/>
        <v>-1.7459021091934019</v>
      </c>
      <c r="Y126">
        <f t="shared" si="23"/>
        <v>-2.5885876275500266</v>
      </c>
      <c r="Z126">
        <f t="shared" si="24"/>
        <v>0.35957397957999815</v>
      </c>
      <c r="AA126">
        <f t="shared" si="25"/>
        <v>-2.5885876275500266</v>
      </c>
      <c r="AB126">
        <f t="shared" si="26"/>
        <v>-1.9761725870855384</v>
      </c>
      <c r="AC126">
        <f t="shared" si="27"/>
        <v>-2.5885876275500266</v>
      </c>
      <c r="AD126">
        <f t="shared" si="28"/>
        <v>0.12930350168785365</v>
      </c>
      <c r="AF126">
        <f t="shared" si="31"/>
        <v>2003</v>
      </c>
      <c r="AG126" s="105">
        <v>2.60682567506539</v>
      </c>
      <c r="AH126" s="120">
        <v>5.1954133026154166</v>
      </c>
      <c r="AI126" s="111">
        <v>2.4775221733775363</v>
      </c>
      <c r="AK126" s="111">
        <f>4/5*(AK31+1)</f>
        <v>5.1954133026154166</v>
      </c>
      <c r="AL126" s="111">
        <f>4/5*(AL31+1)</f>
        <v>4.3527277842587919</v>
      </c>
      <c r="AM126" s="111">
        <f>4/5*(AM31+1)</f>
        <v>5.1954133026154166</v>
      </c>
      <c r="AN126" s="111">
        <f>4/5*(AN31+1)</f>
        <v>2.2472516954853918</v>
      </c>
      <c r="AO126" s="120">
        <f>4/5*(AO31+1)</f>
        <v>5.1954133026154166</v>
      </c>
      <c r="AP126" s="111">
        <f>4/5*(AP31+1)</f>
        <v>4.5829982621509284</v>
      </c>
      <c r="AQ126" s="120">
        <f>4/5*(AQ31+1)</f>
        <v>5.1954133026154166</v>
      </c>
      <c r="AR126" s="111">
        <f>4/5*(AR31+1)</f>
        <v>2.4775221733775363</v>
      </c>
      <c r="BZ126">
        <v>9</v>
      </c>
      <c r="CA126">
        <v>9</v>
      </c>
      <c r="CB126">
        <v>9</v>
      </c>
      <c r="CC126">
        <f t="shared" si="18"/>
        <v>0</v>
      </c>
      <c r="CD126">
        <v>9</v>
      </c>
    </row>
    <row r="127" spans="1:82" ht="21">
      <c r="A127" t="s">
        <v>609</v>
      </c>
      <c r="B127" t="s">
        <v>654</v>
      </c>
      <c r="C127" t="s">
        <v>474</v>
      </c>
      <c r="D127" t="s">
        <v>564</v>
      </c>
      <c r="L127" s="105">
        <v>1070.5450608593901</v>
      </c>
      <c r="M127" s="106">
        <v>0</v>
      </c>
      <c r="N127">
        <f t="shared" si="29"/>
        <v>2004</v>
      </c>
      <c r="O127" s="136" t="str">
        <f t="shared" si="20"/>
        <v>Power Law</v>
      </c>
      <c r="Q127" s="105">
        <v>2.5723979592247299</v>
      </c>
      <c r="V127">
        <f t="shared" si="30"/>
        <v>2004</v>
      </c>
      <c r="W127">
        <f t="shared" si="21"/>
        <v>-2.6306532296084995</v>
      </c>
      <c r="X127">
        <f t="shared" si="22"/>
        <v>-1.7472959948973563</v>
      </c>
      <c r="Y127">
        <f t="shared" si="23"/>
        <v>-2.6306532296084995</v>
      </c>
      <c r="Z127">
        <f t="shared" si="24"/>
        <v>0.36355843715662806</v>
      </c>
      <c r="AA127">
        <f t="shared" si="25"/>
        <v>-2.6306532296084995</v>
      </c>
      <c r="AB127">
        <f t="shared" si="26"/>
        <v>-1.9924521275616915</v>
      </c>
      <c r="AC127">
        <f t="shared" si="27"/>
        <v>-2.6306532296084995</v>
      </c>
      <c r="AD127">
        <f t="shared" si="28"/>
        <v>0.11840230449229994</v>
      </c>
      <c r="AF127">
        <f t="shared" si="31"/>
        <v>2004</v>
      </c>
      <c r="AG127" s="105">
        <v>2.6105642116106602</v>
      </c>
      <c r="AH127" s="120">
        <v>5.2412174412191597</v>
      </c>
      <c r="AI127" s="111">
        <v>2.4921619071183603</v>
      </c>
      <c r="AK127" s="111">
        <f>4/5*(AK32+1)</f>
        <v>5.2412174412191597</v>
      </c>
      <c r="AL127" s="111">
        <f>4/5*(AL32+1)</f>
        <v>4.3578602065080165</v>
      </c>
      <c r="AM127" s="111">
        <f>4/5*(AM32+1)</f>
        <v>5.2412174412191597</v>
      </c>
      <c r="AN127" s="111">
        <f>4/5*(AN32+1)</f>
        <v>2.2470057744540322</v>
      </c>
      <c r="AO127" s="120">
        <f>4/5*(AO32+1)</f>
        <v>5.2412174412191597</v>
      </c>
      <c r="AP127" s="111">
        <f>4/5*(AP32+1)</f>
        <v>4.6030163391723518</v>
      </c>
      <c r="AQ127" s="120">
        <f>4/5*(AQ32+1)</f>
        <v>5.2412174412191597</v>
      </c>
      <c r="AR127" s="111">
        <f>4/5*(AR32+1)</f>
        <v>2.4921619071183603</v>
      </c>
      <c r="BZ127">
        <v>9</v>
      </c>
      <c r="CA127">
        <v>9</v>
      </c>
      <c r="CB127">
        <v>9</v>
      </c>
      <c r="CC127">
        <f t="shared" si="18"/>
        <v>0</v>
      </c>
      <c r="CD127">
        <v>9</v>
      </c>
    </row>
    <row r="128" spans="1:82" ht="21">
      <c r="A128" t="s">
        <v>610</v>
      </c>
      <c r="B128" t="s">
        <v>655</v>
      </c>
      <c r="C128" t="s">
        <v>475</v>
      </c>
      <c r="D128" t="s">
        <v>565</v>
      </c>
      <c r="L128" s="105">
        <v>1111.49999569175</v>
      </c>
      <c r="M128" s="106">
        <v>0</v>
      </c>
      <c r="N128">
        <f t="shared" si="29"/>
        <v>2005</v>
      </c>
      <c r="O128" s="136" t="str">
        <f t="shared" si="20"/>
        <v>Power Law</v>
      </c>
      <c r="Q128" s="105">
        <v>2.5757311886715399</v>
      </c>
      <c r="V128">
        <f t="shared" si="30"/>
        <v>2005</v>
      </c>
      <c r="W128">
        <f t="shared" si="21"/>
        <v>-2.6272549355605284</v>
      </c>
      <c r="X128">
        <f t="shared" si="22"/>
        <v>-1.7497485674016007</v>
      </c>
      <c r="Y128">
        <f t="shared" si="23"/>
        <v>-2.6272549355605284</v>
      </c>
      <c r="Z128">
        <f t="shared" si="24"/>
        <v>0.36844205395769558</v>
      </c>
      <c r="AA128">
        <f t="shared" si="25"/>
        <v>-2.6272549355605284</v>
      </c>
      <c r="AB128">
        <f t="shared" si="26"/>
        <v>-2.0062513982983203</v>
      </c>
      <c r="AC128">
        <f t="shared" si="27"/>
        <v>-2.6272549355605284</v>
      </c>
      <c r="AD128">
        <f t="shared" si="28"/>
        <v>0.11193922306097548</v>
      </c>
      <c r="AF128">
        <f t="shared" si="31"/>
        <v>2005</v>
      </c>
      <c r="AG128" s="105">
        <v>2.6150845637257998</v>
      </c>
      <c r="AH128" s="120">
        <v>5.2423394992863281</v>
      </c>
      <c r="AI128" s="111">
        <v>2.5031453406648243</v>
      </c>
      <c r="AK128" s="111">
        <f>4/5*(AK33+1)</f>
        <v>5.2423394992863281</v>
      </c>
      <c r="AL128" s="111">
        <f>4/5*(AL33+1)</f>
        <v>4.3648331311274005</v>
      </c>
      <c r="AM128" s="111">
        <f>4/5*(AM33+1)</f>
        <v>5.2423394992863281</v>
      </c>
      <c r="AN128" s="111">
        <f>4/5*(AN33+1)</f>
        <v>2.2466425097681042</v>
      </c>
      <c r="AO128" s="120">
        <f>4/5*(AO33+1)</f>
        <v>5.2423394992863281</v>
      </c>
      <c r="AP128" s="111">
        <f>4/5*(AP33+1)</f>
        <v>4.6213359620241201</v>
      </c>
      <c r="AQ128" s="120">
        <f>4/5*(AQ33+1)</f>
        <v>5.2423394992863281</v>
      </c>
      <c r="AR128" s="111">
        <f>4/5*(AR33+1)</f>
        <v>2.5031453406648243</v>
      </c>
      <c r="BZ128">
        <v>11</v>
      </c>
      <c r="CA128">
        <v>11</v>
      </c>
      <c r="CB128">
        <v>11</v>
      </c>
      <c r="CC128">
        <f t="shared" si="18"/>
        <v>0</v>
      </c>
      <c r="CD128">
        <v>11</v>
      </c>
    </row>
    <row r="129" spans="1:82" ht="21">
      <c r="A129" t="s">
        <v>611</v>
      </c>
      <c r="B129" t="s">
        <v>656</v>
      </c>
      <c r="C129" t="s">
        <v>476</v>
      </c>
      <c r="D129" t="s">
        <v>566</v>
      </c>
      <c r="L129" s="105">
        <v>1156.1904288461999</v>
      </c>
      <c r="M129" s="106">
        <v>0</v>
      </c>
      <c r="N129">
        <f t="shared" si="29"/>
        <v>2006</v>
      </c>
      <c r="O129" s="136" t="str">
        <f t="shared" si="20"/>
        <v>Power Law</v>
      </c>
      <c r="Q129" s="105">
        <v>2.57983638857583</v>
      </c>
      <c r="V129">
        <f t="shared" si="30"/>
        <v>2006</v>
      </c>
      <c r="W129">
        <f t="shared" si="21"/>
        <v>-2.7444670460745964</v>
      </c>
      <c r="X129">
        <f t="shared" si="22"/>
        <v>-1.7565037286777483</v>
      </c>
      <c r="Y129">
        <f t="shared" si="23"/>
        <v>-2.7444670460745964</v>
      </c>
      <c r="Z129">
        <f t="shared" si="24"/>
        <v>0.37841129344880375</v>
      </c>
      <c r="AA129">
        <f t="shared" si="25"/>
        <v>-2.7444670460745964</v>
      </c>
      <c r="AB129">
        <f t="shared" si="26"/>
        <v>-2.0235070079105317</v>
      </c>
      <c r="AC129">
        <f t="shared" si="27"/>
        <v>-2.7444670460745964</v>
      </c>
      <c r="AD129">
        <f t="shared" si="28"/>
        <v>0.11140801421601987</v>
      </c>
      <c r="AF129">
        <f t="shared" si="31"/>
        <v>2006</v>
      </c>
      <c r="AG129" s="105">
        <v>2.6229928722714599</v>
      </c>
      <c r="AH129" s="120">
        <v>5.3674599183460563</v>
      </c>
      <c r="AI129" s="111">
        <v>2.5115848580554401</v>
      </c>
      <c r="AK129" s="111">
        <f>4/5*(AK34+1)</f>
        <v>5.3674599183460563</v>
      </c>
      <c r="AL129" s="111">
        <f>4/5*(AL34+1)</f>
        <v>4.3794966009492082</v>
      </c>
      <c r="AM129" s="111">
        <f>4/5*(AM34+1)</f>
        <v>5.3674599183460563</v>
      </c>
      <c r="AN129" s="111">
        <f>4/5*(AN34+1)</f>
        <v>2.2445815788226562</v>
      </c>
      <c r="AO129" s="120">
        <f>4/5*(AO34+1)</f>
        <v>5.3674599183460563</v>
      </c>
      <c r="AP129" s="111">
        <f>4/5*(AP34+1)</f>
        <v>4.6464998801819917</v>
      </c>
      <c r="AQ129" s="120">
        <f>4/5*(AQ34+1)</f>
        <v>5.3674599183460563</v>
      </c>
      <c r="AR129" s="111">
        <f>4/5*(AR34+1)</f>
        <v>2.5115848580554401</v>
      </c>
      <c r="BZ129">
        <v>5</v>
      </c>
      <c r="CA129">
        <v>5</v>
      </c>
      <c r="CB129">
        <v>5</v>
      </c>
      <c r="CC129">
        <f t="shared" si="18"/>
        <v>0</v>
      </c>
      <c r="CD129">
        <v>5</v>
      </c>
    </row>
    <row r="130" spans="1:82" ht="21">
      <c r="A130" t="s">
        <v>612</v>
      </c>
      <c r="B130" t="s">
        <v>657</v>
      </c>
      <c r="C130" t="s">
        <v>477</v>
      </c>
      <c r="D130" t="s">
        <v>567</v>
      </c>
      <c r="L130" s="105">
        <v>1201.7141488274201</v>
      </c>
      <c r="M130" s="106">
        <v>0</v>
      </c>
      <c r="N130">
        <f t="shared" si="29"/>
        <v>2007</v>
      </c>
      <c r="O130" s="136" t="str">
        <f t="shared" si="20"/>
        <v>Power Law</v>
      </c>
      <c r="Q130" s="105">
        <v>2.5869418680688101</v>
      </c>
      <c r="V130">
        <f t="shared" si="30"/>
        <v>2007</v>
      </c>
      <c r="W130">
        <f t="shared" si="21"/>
        <v>-2.6559885087046706</v>
      </c>
      <c r="X130">
        <f t="shared" si="22"/>
        <v>-1.7596895013871978</v>
      </c>
      <c r="Y130">
        <f t="shared" si="23"/>
        <v>-2.6559885087046706</v>
      </c>
      <c r="Z130">
        <f t="shared" si="24"/>
        <v>0.38665339593898596</v>
      </c>
      <c r="AA130">
        <f t="shared" si="25"/>
        <v>-2.6559885087046706</v>
      </c>
      <c r="AB130">
        <f t="shared" si="26"/>
        <v>-2.0357641154436776</v>
      </c>
      <c r="AC130">
        <f t="shared" si="27"/>
        <v>-2.6559885087046706</v>
      </c>
      <c r="AD130">
        <f t="shared" si="28"/>
        <v>0.11057878188251413</v>
      </c>
      <c r="AF130">
        <f t="shared" si="31"/>
        <v>2007</v>
      </c>
      <c r="AG130" s="105">
        <v>2.62940514833029</v>
      </c>
      <c r="AH130" s="120">
        <v>5.2853936570349607</v>
      </c>
      <c r="AI130" s="111">
        <v>2.5188263664477759</v>
      </c>
      <c r="AK130" s="111">
        <f>4/5*(AK35+1)</f>
        <v>5.2853936570349607</v>
      </c>
      <c r="AL130" s="111">
        <f>4/5*(AL35+1)</f>
        <v>4.3890946497174879</v>
      </c>
      <c r="AM130" s="111">
        <f>4/5*(AM35+1)</f>
        <v>5.2853936570349607</v>
      </c>
      <c r="AN130" s="111">
        <f>4/5*(AN35+1)</f>
        <v>2.2427517523913041</v>
      </c>
      <c r="AO130" s="120">
        <f>4/5*(AO35+1)</f>
        <v>5.2853936570349607</v>
      </c>
      <c r="AP130" s="111">
        <f>4/5*(AP35+1)</f>
        <v>4.6651692637739677</v>
      </c>
      <c r="AQ130" s="120">
        <f>4/5*(AQ35+1)</f>
        <v>5.2853936570349607</v>
      </c>
      <c r="AR130" s="111">
        <f>4/5*(AR35+1)</f>
        <v>2.5188263664477759</v>
      </c>
      <c r="BZ130">
        <v>1</v>
      </c>
      <c r="CA130">
        <v>1</v>
      </c>
      <c r="CB130">
        <v>1</v>
      </c>
      <c r="CC130">
        <f t="shared" si="18"/>
        <v>0</v>
      </c>
      <c r="CD130">
        <v>1</v>
      </c>
    </row>
    <row r="131" spans="1:82" ht="21">
      <c r="A131" t="s">
        <v>613</v>
      </c>
      <c r="B131" t="s">
        <v>658</v>
      </c>
      <c r="C131" t="s">
        <v>478</v>
      </c>
      <c r="D131" t="s">
        <v>568</v>
      </c>
      <c r="L131" s="105">
        <v>1250.3868883217101</v>
      </c>
      <c r="M131">
        <v>0</v>
      </c>
      <c r="N131">
        <f t="shared" si="29"/>
        <v>2008</v>
      </c>
      <c r="O131" s="136" t="str">
        <f t="shared" si="20"/>
        <v>Power Law</v>
      </c>
      <c r="Q131" s="105">
        <v>2.5925929423530101</v>
      </c>
      <c r="V131">
        <f t="shared" si="30"/>
        <v>2008</v>
      </c>
      <c r="W131">
        <f t="shared" si="21"/>
        <v>-2.3566634963300186</v>
      </c>
      <c r="X131">
        <f t="shared" si="22"/>
        <v>-1.7706180747857627</v>
      </c>
      <c r="Y131">
        <f t="shared" si="23"/>
        <v>-2.3566634963300186</v>
      </c>
      <c r="Z131">
        <f t="shared" si="24"/>
        <v>0.39991168948058187</v>
      </c>
      <c r="AA131">
        <f t="shared" si="25"/>
        <v>-2.3566634963300186</v>
      </c>
      <c r="AB131">
        <f t="shared" si="26"/>
        <v>-2.05456816486817</v>
      </c>
      <c r="AC131">
        <f t="shared" si="27"/>
        <v>-2.3566634963300186</v>
      </c>
      <c r="AD131">
        <f t="shared" si="28"/>
        <v>0.11596159939817374</v>
      </c>
      <c r="AF131">
        <f t="shared" si="31"/>
        <v>2008</v>
      </c>
      <c r="AG131" s="105">
        <v>2.6399087125983498</v>
      </c>
      <c r="AH131" s="120">
        <v>4.9965722089283684</v>
      </c>
      <c r="AI131" s="111">
        <v>2.5239471132001761</v>
      </c>
      <c r="AK131" s="111">
        <f>4/5*(AK36+1)</f>
        <v>4.9965722089283684</v>
      </c>
      <c r="AL131" s="111">
        <f>4/5*(AL36+1)</f>
        <v>4.4105267873841125</v>
      </c>
      <c r="AM131" s="111">
        <f>4/5*(AM36+1)</f>
        <v>4.9965722089283684</v>
      </c>
      <c r="AN131" s="111">
        <f>4/5*(AN36+1)</f>
        <v>2.2399970231177679</v>
      </c>
      <c r="AO131" s="120">
        <f>4/5*(AO36+1)</f>
        <v>4.9965722089283684</v>
      </c>
      <c r="AP131" s="111">
        <f>4/5*(AP36+1)</f>
        <v>4.6944768774665198</v>
      </c>
      <c r="AQ131" s="120">
        <f>4/5*(AQ36+1)</f>
        <v>4.9965722089283684</v>
      </c>
      <c r="AR131" s="111">
        <f>4/5*(AR36+1)</f>
        <v>2.5239471132001761</v>
      </c>
      <c r="BZ131">
        <v>4</v>
      </c>
      <c r="CA131">
        <v>4</v>
      </c>
      <c r="CB131">
        <v>4</v>
      </c>
      <c r="CC131">
        <f t="shared" si="18"/>
        <v>0</v>
      </c>
      <c r="CD131">
        <v>4</v>
      </c>
    </row>
    <row r="132" spans="1:82" ht="21">
      <c r="A132" t="s">
        <v>614</v>
      </c>
      <c r="B132" t="s">
        <v>659</v>
      </c>
      <c r="C132" t="s">
        <v>479</v>
      </c>
      <c r="D132" t="s">
        <v>569</v>
      </c>
      <c r="L132" s="105">
        <v>1293.49045199493</v>
      </c>
      <c r="M132" s="106">
        <v>0</v>
      </c>
      <c r="N132">
        <f t="shared" si="29"/>
        <v>2009</v>
      </c>
      <c r="O132" s="136" t="str">
        <f t="shared" si="20"/>
        <v>Power Law</v>
      </c>
      <c r="Q132" s="105">
        <v>2.6021616601544202</v>
      </c>
      <c r="V132">
        <f t="shared" si="30"/>
        <v>2009</v>
      </c>
      <c r="W132">
        <f t="shared" si="21"/>
        <v>-0.39273349265792623</v>
      </c>
      <c r="X132">
        <f t="shared" si="22"/>
        <v>-1.7915411442084626</v>
      </c>
      <c r="Y132">
        <f t="shared" si="23"/>
        <v>-0.39273349265792623</v>
      </c>
      <c r="Z132">
        <f t="shared" si="24"/>
        <v>0.41427998692880186</v>
      </c>
      <c r="AA132">
        <f t="shared" si="25"/>
        <v>-0.39273349265792623</v>
      </c>
      <c r="AB132">
        <f t="shared" si="26"/>
        <v>-2.0792597852724146</v>
      </c>
      <c r="AC132">
        <f t="shared" si="27"/>
        <v>-0.39273349265792623</v>
      </c>
      <c r="AD132">
        <f t="shared" si="28"/>
        <v>0.12656134586484935</v>
      </c>
      <c r="AF132">
        <f t="shared" si="31"/>
        <v>2009</v>
      </c>
      <c r="AG132" s="105">
        <v>2.6503007303740498</v>
      </c>
      <c r="AH132" s="120">
        <v>3.043034223031976</v>
      </c>
      <c r="AI132" s="111">
        <v>2.5237393845092004</v>
      </c>
      <c r="AK132" s="111">
        <f>4/5*(AK37+1)</f>
        <v>3.043034223031976</v>
      </c>
      <c r="AL132" s="111">
        <f>4/5*(AL37+1)</f>
        <v>4.4418418745825123</v>
      </c>
      <c r="AM132" s="111">
        <f>4/5*(AM37+1)</f>
        <v>3.043034223031976</v>
      </c>
      <c r="AN132" s="111">
        <f>4/5*(AN37+1)</f>
        <v>2.2360207434452479</v>
      </c>
      <c r="AO132" s="120">
        <f>4/5*(AO37+1)</f>
        <v>3.043034223031976</v>
      </c>
      <c r="AP132" s="111">
        <f>4/5*(AP37+1)</f>
        <v>4.7295605156464644</v>
      </c>
      <c r="AQ132" s="120">
        <f>4/5*(AQ37+1)</f>
        <v>3.043034223031976</v>
      </c>
      <c r="AR132" s="111">
        <f>4/5*(AR37+1)</f>
        <v>2.5237393845092004</v>
      </c>
      <c r="BZ132">
        <v>1</v>
      </c>
      <c r="CA132">
        <v>1</v>
      </c>
      <c r="CB132">
        <v>1</v>
      </c>
      <c r="CC132">
        <f t="shared" si="18"/>
        <v>0</v>
      </c>
      <c r="CD132">
        <v>1</v>
      </c>
    </row>
    <row r="133" spans="1:82" ht="21">
      <c r="A133" t="s">
        <v>615</v>
      </c>
      <c r="B133" t="s">
        <v>660</v>
      </c>
      <c r="C133" t="s">
        <v>480</v>
      </c>
      <c r="D133" t="s">
        <v>570</v>
      </c>
      <c r="L133" s="105">
        <v>1336.32808051191</v>
      </c>
      <c r="M133">
        <v>0</v>
      </c>
      <c r="N133">
        <f t="shared" si="29"/>
        <v>2010</v>
      </c>
      <c r="O133" s="136" t="str">
        <f t="shared" si="20"/>
        <v>Power Law</v>
      </c>
      <c r="Q133" s="105">
        <v>2.6109618661802698</v>
      </c>
      <c r="V133">
        <f t="shared" si="30"/>
        <v>2010</v>
      </c>
      <c r="W133">
        <f t="shared" si="21"/>
        <v>-0.28800569113912022</v>
      </c>
      <c r="X133">
        <f t="shared" si="22"/>
        <v>-1.8224669974453769</v>
      </c>
      <c r="Y133">
        <f t="shared" si="23"/>
        <v>-0.28800569113912022</v>
      </c>
      <c r="Z133">
        <f t="shared" si="24"/>
        <v>0.42516852054099141</v>
      </c>
      <c r="AA133">
        <f t="shared" si="25"/>
        <v>-0.28800569113912022</v>
      </c>
      <c r="AB133">
        <f t="shared" si="26"/>
        <v>-2.1123720685409917</v>
      </c>
      <c r="AC133">
        <f t="shared" si="27"/>
        <v>-0.28800569113912022</v>
      </c>
      <c r="AD133">
        <f t="shared" si="28"/>
        <v>0.13526344944537572</v>
      </c>
      <c r="AF133">
        <f t="shared" si="31"/>
        <v>2010</v>
      </c>
      <c r="AG133" s="105">
        <v>2.6575479634762398</v>
      </c>
      <c r="AH133" s="120">
        <v>2.94555365461536</v>
      </c>
      <c r="AI133" s="111">
        <v>2.5222845140308641</v>
      </c>
      <c r="AK133" s="111">
        <f>4/5*(AK38+1)</f>
        <v>2.94555365461536</v>
      </c>
      <c r="AL133" s="111">
        <f>4/5*(AL38+1)</f>
        <v>4.4800149609216167</v>
      </c>
      <c r="AM133" s="111">
        <f>4/5*(AM38+1)</f>
        <v>2.94555365461536</v>
      </c>
      <c r="AN133" s="111">
        <f>4/5*(AN38+1)</f>
        <v>2.2323794429352484</v>
      </c>
      <c r="AO133" s="120">
        <f>4/5*(AO38+1)</f>
        <v>2.94555365461536</v>
      </c>
      <c r="AP133" s="111">
        <f>4/5*(AP38+1)</f>
        <v>4.7699200320172315</v>
      </c>
      <c r="AQ133" s="120">
        <f>4/5*(AQ38+1)</f>
        <v>2.94555365461536</v>
      </c>
      <c r="AR133" s="111">
        <f>4/5*(AR38+1)</f>
        <v>2.5222845140308641</v>
      </c>
      <c r="BZ133">
        <v>3</v>
      </c>
      <c r="CA133">
        <v>3</v>
      </c>
      <c r="CB133">
        <v>3</v>
      </c>
      <c r="CC133">
        <f t="shared" si="18"/>
        <v>0</v>
      </c>
      <c r="CD133">
        <v>3</v>
      </c>
    </row>
    <row r="134" spans="1:82" ht="21">
      <c r="A134" t="s">
        <v>616</v>
      </c>
      <c r="B134" t="s">
        <v>661</v>
      </c>
      <c r="C134" t="s">
        <v>481</v>
      </c>
      <c r="D134" t="s">
        <v>571</v>
      </c>
      <c r="L134" s="105">
        <v>1379.2340844482201</v>
      </c>
      <c r="M134">
        <v>0</v>
      </c>
      <c r="N134">
        <f t="shared" si="29"/>
        <v>2011</v>
      </c>
      <c r="O134" s="136" t="str">
        <f t="shared" si="20"/>
        <v>Power Law</v>
      </c>
      <c r="Q134" s="105">
        <v>2.6163253122231498</v>
      </c>
      <c r="V134">
        <f t="shared" si="30"/>
        <v>2011</v>
      </c>
      <c r="W134">
        <f t="shared" si="21"/>
        <v>-0.23250119490707233</v>
      </c>
      <c r="X134">
        <f t="shared" si="22"/>
        <v>-1.8830115688828086</v>
      </c>
      <c r="Y134">
        <f t="shared" si="23"/>
        <v>-0.23250119490707233</v>
      </c>
      <c r="Z134">
        <f t="shared" si="24"/>
        <v>0.43326886053821578</v>
      </c>
      <c r="AA134">
        <f t="shared" si="25"/>
        <v>-0.23250119490707233</v>
      </c>
      <c r="AB134">
        <f t="shared" si="26"/>
        <v>-2.1707270150730884</v>
      </c>
      <c r="AC134">
        <f t="shared" si="27"/>
        <v>-0.23250119490707233</v>
      </c>
      <c r="AD134">
        <f t="shared" si="28"/>
        <v>0.14555341434792757</v>
      </c>
      <c r="AF134">
        <f t="shared" si="31"/>
        <v>2011</v>
      </c>
      <c r="AG134" s="105">
        <v>2.6600947625739599</v>
      </c>
      <c r="AH134" s="120">
        <v>2.8925959574810323</v>
      </c>
      <c r="AI134" s="111">
        <v>2.5145413482260324</v>
      </c>
      <c r="AK134" s="111">
        <f>4/5*(AK39+1)</f>
        <v>2.8925959574810323</v>
      </c>
      <c r="AL134" s="111">
        <f>4/5*(AL39+1)</f>
        <v>4.5431063314567686</v>
      </c>
      <c r="AM134" s="111">
        <f>4/5*(AM39+1)</f>
        <v>2.8925959574810323</v>
      </c>
      <c r="AN134" s="111">
        <f>4/5*(AN39+1)</f>
        <v>2.2268259020357442</v>
      </c>
      <c r="AO134" s="120">
        <f>4/5*(AO39+1)</f>
        <v>2.8925959574810323</v>
      </c>
      <c r="AP134" s="111">
        <f>4/5*(AP39+1)</f>
        <v>4.8308217776470483</v>
      </c>
      <c r="AQ134" s="120">
        <f>4/5*(AQ39+1)</f>
        <v>2.8925959574810323</v>
      </c>
      <c r="AR134" s="111">
        <f>4/5*(AR39+1)</f>
        <v>2.5145413482260324</v>
      </c>
      <c r="BZ134">
        <v>3</v>
      </c>
      <c r="CA134">
        <v>3</v>
      </c>
      <c r="CB134">
        <v>3</v>
      </c>
      <c r="CC134">
        <f t="shared" si="18"/>
        <v>0</v>
      </c>
      <c r="CD134">
        <v>3</v>
      </c>
    </row>
    <row r="135" spans="1:82" ht="21">
      <c r="A135" t="s">
        <v>617</v>
      </c>
      <c r="B135" t="s">
        <v>662</v>
      </c>
      <c r="C135" t="s">
        <v>482</v>
      </c>
      <c r="D135" t="s">
        <v>572</v>
      </c>
      <c r="L135" s="105">
        <v>1421.2264034238001</v>
      </c>
      <c r="M135" s="106">
        <v>0</v>
      </c>
      <c r="N135">
        <f t="shared" si="29"/>
        <v>2012</v>
      </c>
      <c r="O135" s="136" t="str">
        <f t="shared" si="20"/>
        <v>Power Law</v>
      </c>
      <c r="Q135" s="105">
        <v>2.6166560761720499</v>
      </c>
      <c r="V135">
        <f t="shared" si="30"/>
        <v>2012</v>
      </c>
      <c r="W135">
        <f t="shared" si="21"/>
        <v>-0.2509674962208841</v>
      </c>
      <c r="X135">
        <f t="shared" si="22"/>
        <v>-1.909427072395268</v>
      </c>
      <c r="Y135">
        <f t="shared" si="23"/>
        <v>-0.2509674962208841</v>
      </c>
      <c r="Z135">
        <f t="shared" si="24"/>
        <v>0.4411171376077081</v>
      </c>
      <c r="AA135">
        <f t="shared" si="25"/>
        <v>-0.2509674962208841</v>
      </c>
      <c r="AB135">
        <f t="shared" si="26"/>
        <v>-2.1976782205715648</v>
      </c>
      <c r="AC135">
        <f t="shared" si="27"/>
        <v>-0.2509674962208841</v>
      </c>
      <c r="AD135">
        <f t="shared" si="28"/>
        <v>0.15286598943141172</v>
      </c>
      <c r="AF135">
        <f t="shared" si="31"/>
        <v>2012</v>
      </c>
      <c r="AG135" s="105">
        <v>2.6657528989201</v>
      </c>
      <c r="AH135" s="120">
        <v>2.9167203951409841</v>
      </c>
      <c r="AI135" s="111">
        <v>2.5128869094886883</v>
      </c>
      <c r="AK135" s="111">
        <f>4/5*(AK40+1)</f>
        <v>2.9167203951409841</v>
      </c>
      <c r="AL135" s="111">
        <f>4/5*(AL40+1)</f>
        <v>4.575179971315368</v>
      </c>
      <c r="AM135" s="111">
        <f>4/5*(AM40+1)</f>
        <v>2.9167203951409841</v>
      </c>
      <c r="AN135" s="111">
        <f>4/5*(AN40+1)</f>
        <v>2.2246357613123919</v>
      </c>
      <c r="AO135" s="120">
        <f>4/5*(AO40+1)</f>
        <v>2.9167203951409841</v>
      </c>
      <c r="AP135" s="111">
        <f>4/5*(AP40+1)</f>
        <v>4.8634311194916648</v>
      </c>
      <c r="AQ135" s="120">
        <f>4/5*(AQ40+1)</f>
        <v>2.9167203951409841</v>
      </c>
      <c r="AR135" s="111">
        <f>4/5*(AR40+1)</f>
        <v>2.5128869094886883</v>
      </c>
      <c r="BZ135">
        <v>1</v>
      </c>
      <c r="CA135">
        <v>1</v>
      </c>
      <c r="CB135">
        <v>1</v>
      </c>
      <c r="CC135">
        <f t="shared" si="18"/>
        <v>0</v>
      </c>
      <c r="CD135">
        <v>1</v>
      </c>
    </row>
    <row r="136" spans="1:82" ht="21">
      <c r="A136" t="s">
        <v>618</v>
      </c>
      <c r="B136" t="s">
        <v>663</v>
      </c>
      <c r="C136" t="s">
        <v>483</v>
      </c>
      <c r="D136" t="s">
        <v>573</v>
      </c>
      <c r="L136" s="105">
        <v>1461.61353215841</v>
      </c>
      <c r="M136" s="106">
        <v>0</v>
      </c>
      <c r="N136">
        <f t="shared" si="29"/>
        <v>2013</v>
      </c>
      <c r="O136" s="136" t="str">
        <f t="shared" si="20"/>
        <v>Power Law</v>
      </c>
      <c r="Q136" s="105">
        <v>2.6208127391333398</v>
      </c>
      <c r="V136">
        <f t="shared" si="30"/>
        <v>2013</v>
      </c>
      <c r="W136">
        <f t="shared" si="21"/>
        <v>-0.24367325670757012</v>
      </c>
      <c r="X136">
        <f t="shared" si="22"/>
        <v>-1.9262902536694337</v>
      </c>
      <c r="Y136">
        <f t="shared" si="23"/>
        <v>-0.24367325670757012</v>
      </c>
      <c r="Z136">
        <f t="shared" si="24"/>
        <v>0.44744193192383808</v>
      </c>
      <c r="AA136">
        <f t="shared" si="25"/>
        <v>-0.24367325670757012</v>
      </c>
      <c r="AB136">
        <f t="shared" si="26"/>
        <v>-2.2153299680670422</v>
      </c>
      <c r="AC136">
        <f t="shared" si="27"/>
        <v>-0.24367325670757012</v>
      </c>
      <c r="AD136">
        <f t="shared" si="28"/>
        <v>0.15840221752623007</v>
      </c>
      <c r="AF136">
        <f t="shared" si="31"/>
        <v>2013</v>
      </c>
      <c r="AG136" s="105">
        <v>2.67105146507655</v>
      </c>
      <c r="AH136" s="120">
        <v>2.9147247217841201</v>
      </c>
      <c r="AI136" s="111">
        <v>2.5126492475503199</v>
      </c>
      <c r="AK136" s="111">
        <f>4/5*(AK41+1)</f>
        <v>2.9147247217841201</v>
      </c>
      <c r="AL136" s="111">
        <f>4/5*(AL41+1)</f>
        <v>4.5973417187459837</v>
      </c>
      <c r="AM136" s="111">
        <f>4/5*(AM41+1)</f>
        <v>2.9147247217841201</v>
      </c>
      <c r="AN136" s="111">
        <f>4/5*(AN41+1)</f>
        <v>2.2236095331527119</v>
      </c>
      <c r="AO136" s="120">
        <f>4/5*(AO41+1)</f>
        <v>2.9147247217841201</v>
      </c>
      <c r="AP136" s="111">
        <f>4/5*(AP41+1)</f>
        <v>4.8863814331435922</v>
      </c>
      <c r="AQ136" s="120">
        <f>4/5*(AQ41+1)</f>
        <v>2.9147247217841201</v>
      </c>
      <c r="AR136" s="111">
        <f>4/5*(AR41+1)</f>
        <v>2.5126492475503199</v>
      </c>
      <c r="BZ136">
        <v>5</v>
      </c>
      <c r="CA136">
        <v>5</v>
      </c>
      <c r="CB136">
        <v>5</v>
      </c>
      <c r="CC136">
        <f t="shared" si="18"/>
        <v>0</v>
      </c>
      <c r="CD136">
        <v>5</v>
      </c>
    </row>
    <row r="137" spans="1:82" ht="21">
      <c r="A137" t="s">
        <v>619</v>
      </c>
      <c r="B137" t="s">
        <v>664</v>
      </c>
      <c r="C137" t="s">
        <v>484</v>
      </c>
      <c r="D137" t="s">
        <v>574</v>
      </c>
      <c r="L137" s="105">
        <v>1501.7142705368899</v>
      </c>
      <c r="M137" s="106">
        <v>0</v>
      </c>
      <c r="N137">
        <f t="shared" si="29"/>
        <v>2014</v>
      </c>
      <c r="O137" s="136" t="str">
        <f t="shared" si="20"/>
        <v>Power Law</v>
      </c>
      <c r="Q137" s="105">
        <v>2.6249432040666001</v>
      </c>
      <c r="V137">
        <f t="shared" si="30"/>
        <v>2014</v>
      </c>
      <c r="W137">
        <f t="shared" si="21"/>
        <v>-0.25936448667211831</v>
      </c>
      <c r="X137">
        <f t="shared" si="22"/>
        <v>-1.9372427617690784</v>
      </c>
      <c r="Y137">
        <f t="shared" si="23"/>
        <v>-0.25936448667211831</v>
      </c>
      <c r="Z137">
        <f t="shared" si="24"/>
        <v>0.45221044656869802</v>
      </c>
      <c r="AA137">
        <f t="shared" si="25"/>
        <v>-0.25936448667211831</v>
      </c>
      <c r="AB137">
        <f t="shared" si="26"/>
        <v>-2.2261823691027267</v>
      </c>
      <c r="AC137">
        <f t="shared" si="27"/>
        <v>-0.25936448667211831</v>
      </c>
      <c r="AD137">
        <f t="shared" si="28"/>
        <v>0.1632708392350577</v>
      </c>
      <c r="AF137">
        <f t="shared" si="31"/>
        <v>2014</v>
      </c>
      <c r="AG137" s="105">
        <v>2.6753760444022099</v>
      </c>
      <c r="AH137" s="120">
        <v>2.9347405310743282</v>
      </c>
      <c r="AI137" s="111">
        <v>2.5121052051671522</v>
      </c>
      <c r="AK137" s="111">
        <f>4/5*(AK42+1)</f>
        <v>2.9347405310743282</v>
      </c>
      <c r="AL137" s="111">
        <f>4/5*(AL42+1)</f>
        <v>4.6126188061712883</v>
      </c>
      <c r="AM137" s="111">
        <f>4/5*(AM42+1)</f>
        <v>2.9347405310743282</v>
      </c>
      <c r="AN137" s="111">
        <f>4/5*(AN42+1)</f>
        <v>2.2231655978335119</v>
      </c>
      <c r="AO137" s="120">
        <f>4/5*(AO42+1)</f>
        <v>2.9347405310743282</v>
      </c>
      <c r="AP137" s="111">
        <f>4/5*(AP42+1)</f>
        <v>4.9015584135049366</v>
      </c>
      <c r="AQ137" s="120">
        <f>4/5*(AQ42+1)</f>
        <v>2.9347405310743282</v>
      </c>
      <c r="AR137" s="111">
        <f>4/5*(AR42+1)</f>
        <v>2.5121052051671522</v>
      </c>
      <c r="BZ137">
        <v>1</v>
      </c>
      <c r="CA137">
        <v>1</v>
      </c>
      <c r="CB137">
        <v>1</v>
      </c>
      <c r="CC137">
        <f t="shared" si="18"/>
        <v>0</v>
      </c>
      <c r="CD137">
        <v>1</v>
      </c>
    </row>
    <row r="138" spans="1:82" ht="21">
      <c r="A138" t="s">
        <v>620</v>
      </c>
      <c r="B138" t="s">
        <v>665</v>
      </c>
      <c r="C138" t="s">
        <v>485</v>
      </c>
      <c r="D138" t="s">
        <v>575</v>
      </c>
      <c r="L138" s="105">
        <v>1540.5115786080701</v>
      </c>
      <c r="M138" s="106">
        <v>0</v>
      </c>
      <c r="N138">
        <f t="shared" si="29"/>
        <v>2015</v>
      </c>
      <c r="O138" s="136" t="str">
        <f t="shared" si="20"/>
        <v>Power Law</v>
      </c>
      <c r="Q138" s="105">
        <v>2.6283396572675799</v>
      </c>
      <c r="V138">
        <f t="shared" si="30"/>
        <v>2015</v>
      </c>
      <c r="W138">
        <f t="shared" si="21"/>
        <v>-0.26228406164601248</v>
      </c>
      <c r="X138">
        <f t="shared" si="22"/>
        <v>-1.9470181509408526</v>
      </c>
      <c r="Y138">
        <f t="shared" si="23"/>
        <v>-0.26228406164601248</v>
      </c>
      <c r="Z138">
        <f t="shared" si="24"/>
        <v>0.456531725686252</v>
      </c>
      <c r="AA138">
        <f t="shared" si="25"/>
        <v>-0.26228406164601248</v>
      </c>
      <c r="AB138">
        <f t="shared" si="26"/>
        <v>-2.2358249545049249</v>
      </c>
      <c r="AC138">
        <f t="shared" si="27"/>
        <v>-0.26228406164601248</v>
      </c>
      <c r="AD138">
        <f t="shared" si="28"/>
        <v>0.16772492212217172</v>
      </c>
      <c r="AF138">
        <f t="shared" si="31"/>
        <v>2015</v>
      </c>
      <c r="AG138" s="105">
        <v>2.6793524730393399</v>
      </c>
      <c r="AH138" s="120">
        <v>2.9416365346853524</v>
      </c>
      <c r="AI138" s="111">
        <v>2.5116275509171682</v>
      </c>
      <c r="AK138" s="111">
        <f>4/5*(AK43+1)</f>
        <v>2.9416365346853524</v>
      </c>
      <c r="AL138" s="111">
        <f>4/5*(AL43+1)</f>
        <v>4.6263706239801925</v>
      </c>
      <c r="AM138" s="111">
        <f>4/5*(AM43+1)</f>
        <v>2.9416365346853524</v>
      </c>
      <c r="AN138" s="111">
        <f>4/5*(AN43+1)</f>
        <v>2.2228207473530879</v>
      </c>
      <c r="AO138" s="120">
        <f>4/5*(AO43+1)</f>
        <v>2.9416365346853524</v>
      </c>
      <c r="AP138" s="111">
        <f>4/5*(AP43+1)</f>
        <v>4.9151774275442648</v>
      </c>
      <c r="AQ138" s="120">
        <f>4/5*(AQ43+1)</f>
        <v>2.9416365346853524</v>
      </c>
      <c r="AR138" s="111">
        <f>4/5*(AR43+1)</f>
        <v>2.5116275509171682</v>
      </c>
      <c r="BZ138">
        <v>9</v>
      </c>
      <c r="CA138">
        <v>9</v>
      </c>
      <c r="CB138">
        <v>9</v>
      </c>
      <c r="CC138">
        <f t="shared" si="18"/>
        <v>0</v>
      </c>
      <c r="CD138">
        <v>9</v>
      </c>
    </row>
    <row r="139" spans="1:82" ht="21">
      <c r="A139" t="s">
        <v>621</v>
      </c>
      <c r="B139" t="s">
        <v>666</v>
      </c>
      <c r="C139" t="s">
        <v>486</v>
      </c>
      <c r="D139" t="s">
        <v>576</v>
      </c>
      <c r="L139" s="105">
        <v>1580.42982871903</v>
      </c>
      <c r="M139" s="106">
        <v>0</v>
      </c>
      <c r="N139">
        <f t="shared" si="29"/>
        <v>2016</v>
      </c>
      <c r="O139" s="136" t="str">
        <f t="shared" si="20"/>
        <v>Power Law</v>
      </c>
      <c r="Q139" s="105">
        <v>2.63138499117137</v>
      </c>
      <c r="V139">
        <f t="shared" si="30"/>
        <v>2016</v>
      </c>
      <c r="W139">
        <f t="shared" si="21"/>
        <v>-0.24320232294118016</v>
      </c>
      <c r="X139">
        <f t="shared" si="22"/>
        <v>-1.9645586491630045</v>
      </c>
      <c r="Y139">
        <f t="shared" si="23"/>
        <v>-0.24320232294118016</v>
      </c>
      <c r="Z139">
        <f t="shared" si="24"/>
        <v>0.46071738055243605</v>
      </c>
      <c r="AA139">
        <f t="shared" si="25"/>
        <v>-0.24320232294118016</v>
      </c>
      <c r="AB139">
        <f t="shared" si="26"/>
        <v>-2.2527952127066442</v>
      </c>
      <c r="AC139">
        <f t="shared" si="27"/>
        <v>-0.24320232294118016</v>
      </c>
      <c r="AD139">
        <f t="shared" si="28"/>
        <v>0.17248081700879592</v>
      </c>
      <c r="AF139">
        <f t="shared" si="31"/>
        <v>2016</v>
      </c>
      <c r="AG139" s="105">
        <v>2.68302577374586</v>
      </c>
      <c r="AH139" s="120">
        <v>2.9262280966870402</v>
      </c>
      <c r="AI139" s="111">
        <v>2.5105449567370641</v>
      </c>
      <c r="AK139" s="111">
        <f>4/5*(AK44+1)</f>
        <v>2.9262280966870402</v>
      </c>
      <c r="AL139" s="111">
        <f>4/5*(AL44+1)</f>
        <v>4.6475844229088645</v>
      </c>
      <c r="AM139" s="111">
        <f>4/5*(AM44+1)</f>
        <v>2.9262280966870402</v>
      </c>
      <c r="AN139" s="111">
        <f>4/5*(AN44+1)</f>
        <v>2.222308393193424</v>
      </c>
      <c r="AO139" s="120">
        <f>4/5*(AO44+1)</f>
        <v>2.9262280966870402</v>
      </c>
      <c r="AP139" s="111">
        <f>4/5*(AP44+1)</f>
        <v>4.9358209864525042</v>
      </c>
      <c r="AQ139" s="120">
        <f>4/5*(AQ44+1)</f>
        <v>2.9262280966870402</v>
      </c>
      <c r="AR139" s="111">
        <f>4/5*(AR44+1)</f>
        <v>2.5105449567370641</v>
      </c>
      <c r="BZ139">
        <v>1</v>
      </c>
      <c r="CA139">
        <v>1</v>
      </c>
      <c r="CB139">
        <v>1</v>
      </c>
      <c r="CC139">
        <f t="shared" si="18"/>
        <v>0</v>
      </c>
      <c r="CD139">
        <v>1</v>
      </c>
    </row>
    <row r="140" spans="1:82" ht="21">
      <c r="A140" t="s">
        <v>622</v>
      </c>
      <c r="B140" t="s">
        <v>667</v>
      </c>
      <c r="C140" t="s">
        <v>487</v>
      </c>
      <c r="D140" t="s">
        <v>577</v>
      </c>
      <c r="L140" s="105">
        <v>1619.2595911058399</v>
      </c>
      <c r="M140" s="106">
        <v>0</v>
      </c>
      <c r="N140">
        <f t="shared" si="29"/>
        <v>2017</v>
      </c>
      <c r="O140" s="136" t="str">
        <f t="shared" si="20"/>
        <v>Power Law</v>
      </c>
      <c r="Q140" s="105">
        <v>2.63419189302715</v>
      </c>
      <c r="V140">
        <f t="shared" si="30"/>
        <v>2017</v>
      </c>
      <c r="W140">
        <f t="shared" si="21"/>
        <v>-0.20069654988678609</v>
      </c>
      <c r="X140">
        <f t="shared" si="22"/>
        <v>-1.9788666971948978</v>
      </c>
      <c r="Y140">
        <f t="shared" si="23"/>
        <v>-0.20069654988678609</v>
      </c>
      <c r="Z140">
        <f t="shared" si="24"/>
        <v>0.46461789015208588</v>
      </c>
      <c r="AA140">
        <f t="shared" si="25"/>
        <v>-0.20069654988678609</v>
      </c>
      <c r="AB140">
        <f t="shared" si="26"/>
        <v>-2.2668311014187945</v>
      </c>
      <c r="AC140">
        <f t="shared" si="27"/>
        <v>-0.20069654988678609</v>
      </c>
      <c r="AD140">
        <f t="shared" si="28"/>
        <v>0.17665348592818964</v>
      </c>
      <c r="AF140">
        <f t="shared" si="31"/>
        <v>2017</v>
      </c>
      <c r="AG140" s="105">
        <v>2.6863514860691899</v>
      </c>
      <c r="AH140" s="120">
        <v>2.887048035955976</v>
      </c>
      <c r="AI140" s="111">
        <v>2.5096980001410003</v>
      </c>
      <c r="AK140" s="111">
        <f>4/5*(AK45+1)</f>
        <v>2.887048035955976</v>
      </c>
      <c r="AL140" s="111">
        <f>4/5*(AL45+1)</f>
        <v>4.6652181832640878</v>
      </c>
      <c r="AM140" s="111">
        <f>4/5*(AM45+1)</f>
        <v>2.887048035955976</v>
      </c>
      <c r="AN140" s="111">
        <f>4/5*(AN45+1)</f>
        <v>2.2217335959171041</v>
      </c>
      <c r="AO140" s="120">
        <f>4/5*(AO45+1)</f>
        <v>2.887048035955976</v>
      </c>
      <c r="AP140" s="111">
        <f>4/5*(AP45+1)</f>
        <v>4.9531825874879845</v>
      </c>
      <c r="AQ140" s="120">
        <f>4/5*(AQ45+1)</f>
        <v>2.887048035955976</v>
      </c>
      <c r="AR140" s="111">
        <f>4/5*(AR45+1)</f>
        <v>2.5096980001410003</v>
      </c>
      <c r="BZ140">
        <v>7</v>
      </c>
      <c r="CA140">
        <v>7</v>
      </c>
      <c r="CB140">
        <v>7</v>
      </c>
      <c r="CC140">
        <f t="shared" si="18"/>
        <v>0</v>
      </c>
      <c r="CD140">
        <v>7</v>
      </c>
    </row>
    <row r="141" spans="1:82" ht="21">
      <c r="A141" t="s">
        <v>623</v>
      </c>
      <c r="B141" t="s">
        <v>668</v>
      </c>
      <c r="C141" t="s">
        <v>488</v>
      </c>
      <c r="D141" t="s">
        <v>578</v>
      </c>
      <c r="L141" s="105">
        <v>1658.41823529316</v>
      </c>
      <c r="M141" s="106">
        <v>0</v>
      </c>
      <c r="N141">
        <f t="shared" si="29"/>
        <v>2018</v>
      </c>
      <c r="O141" s="136" t="str">
        <f t="shared" si="20"/>
        <v>Power Law</v>
      </c>
      <c r="Q141" s="105">
        <v>2.6367642999265799</v>
      </c>
      <c r="V141">
        <f t="shared" si="30"/>
        <v>2018</v>
      </c>
      <c r="W141">
        <f t="shared" si="21"/>
        <v>-0.19110360921799607</v>
      </c>
      <c r="X141">
        <f t="shared" si="22"/>
        <v>-1.9928622842833721</v>
      </c>
      <c r="Y141">
        <f t="shared" si="23"/>
        <v>-0.19110360921799607</v>
      </c>
      <c r="Z141">
        <f t="shared" si="24"/>
        <v>0.46859621004921159</v>
      </c>
      <c r="AA141">
        <f t="shared" si="25"/>
        <v>-0.19110360921799607</v>
      </c>
      <c r="AB141">
        <f t="shared" si="26"/>
        <v>-2.281337728159365</v>
      </c>
      <c r="AC141">
        <f t="shared" si="27"/>
        <v>-0.19110360921799607</v>
      </c>
      <c r="AD141">
        <f t="shared" si="28"/>
        <v>0.18012076617321204</v>
      </c>
      <c r="AF141">
        <f t="shared" si="31"/>
        <v>2018</v>
      </c>
      <c r="AG141" s="105">
        <v>2.6897121814112199</v>
      </c>
      <c r="AH141" s="120">
        <v>2.880815790629216</v>
      </c>
      <c r="AI141" s="111">
        <v>2.5095914152380079</v>
      </c>
      <c r="AK141" s="111">
        <f>4/5*(AK46+1)</f>
        <v>2.880815790629216</v>
      </c>
      <c r="AL141" s="111">
        <f>4/5*(AL46+1)</f>
        <v>4.682574465694592</v>
      </c>
      <c r="AM141" s="111">
        <f>4/5*(AM46+1)</f>
        <v>2.880815790629216</v>
      </c>
      <c r="AN141" s="111">
        <f>4/5*(AN46+1)</f>
        <v>2.2211159713620083</v>
      </c>
      <c r="AO141" s="120">
        <f>4/5*(AO46+1)</f>
        <v>2.880815790629216</v>
      </c>
      <c r="AP141" s="111">
        <f>4/5*(AP46+1)</f>
        <v>4.9710499095705849</v>
      </c>
      <c r="AQ141" s="120">
        <f>4/5*(AQ46+1)</f>
        <v>2.880815790629216</v>
      </c>
      <c r="AR141" s="111">
        <f>4/5*(AR46+1)</f>
        <v>2.5095914152380079</v>
      </c>
      <c r="BZ141">
        <v>7</v>
      </c>
      <c r="CA141">
        <v>7</v>
      </c>
      <c r="CB141">
        <v>7</v>
      </c>
      <c r="CC141">
        <f t="shared" ref="BW141:CC204" si="32">CA141-CB141</f>
        <v>0</v>
      </c>
      <c r="CD141">
        <v>7</v>
      </c>
    </row>
    <row r="142" spans="1:82" ht="21">
      <c r="A142" t="s">
        <v>624</v>
      </c>
      <c r="B142" t="s">
        <v>669</v>
      </c>
      <c r="C142" t="s">
        <v>489</v>
      </c>
      <c r="D142" t="s">
        <v>579</v>
      </c>
      <c r="L142" s="105">
        <v>1697.0759361850201</v>
      </c>
      <c r="M142" s="106">
        <v>0</v>
      </c>
      <c r="N142">
        <f t="shared" si="29"/>
        <v>2019</v>
      </c>
      <c r="O142" s="136" t="str">
        <f t="shared" si="20"/>
        <v>Power Law</v>
      </c>
      <c r="Q142" s="105">
        <v>2.6394617098765099</v>
      </c>
      <c r="V142">
        <f t="shared" si="30"/>
        <v>2019</v>
      </c>
      <c r="W142">
        <f t="shared" si="21"/>
        <v>-0.20292671402039852</v>
      </c>
      <c r="X142">
        <f t="shared" si="22"/>
        <v>-2.0081250367140306</v>
      </c>
      <c r="Y142">
        <f t="shared" si="23"/>
        <v>-0.20292671402039852</v>
      </c>
      <c r="Z142">
        <f t="shared" si="24"/>
        <v>0.47217042052505764</v>
      </c>
      <c r="AA142">
        <f t="shared" si="25"/>
        <v>-0.20292671402039852</v>
      </c>
      <c r="AB142">
        <f t="shared" si="26"/>
        <v>-2.2972886050486228</v>
      </c>
      <c r="AC142">
        <f t="shared" si="27"/>
        <v>-0.20292671402039852</v>
      </c>
      <c r="AD142">
        <f t="shared" si="28"/>
        <v>0.18300685219046553</v>
      </c>
      <c r="AF142">
        <f t="shared" si="31"/>
        <v>2019</v>
      </c>
      <c r="AG142" s="105">
        <v>2.6926810958736498</v>
      </c>
      <c r="AH142" s="120">
        <v>2.8956078098940483</v>
      </c>
      <c r="AI142" s="111">
        <v>2.5096742436831843</v>
      </c>
      <c r="AK142" s="111">
        <f>4/5*(AK47+1)</f>
        <v>2.8956078098940483</v>
      </c>
      <c r="AL142" s="111">
        <f>4/5*(AL47+1)</f>
        <v>4.7008061325876804</v>
      </c>
      <c r="AM142" s="111">
        <f>4/5*(AM47+1)</f>
        <v>2.8956078098940483</v>
      </c>
      <c r="AN142" s="111">
        <f>4/5*(AN47+1)</f>
        <v>2.2205106753485921</v>
      </c>
      <c r="AO142" s="120">
        <f>4/5*(AO47+1)</f>
        <v>2.8956078098940483</v>
      </c>
      <c r="AP142" s="111">
        <f>4/5*(AP47+1)</f>
        <v>4.9899697009222725</v>
      </c>
      <c r="AQ142" s="120">
        <f>4/5*(AQ47+1)</f>
        <v>2.8956078098940483</v>
      </c>
      <c r="AR142" s="111">
        <f>4/5*(AR47+1)</f>
        <v>2.5096742436831843</v>
      </c>
      <c r="BZ142">
        <v>7</v>
      </c>
      <c r="CA142">
        <v>7</v>
      </c>
      <c r="CB142">
        <v>7</v>
      </c>
      <c r="CC142">
        <f t="shared" si="32"/>
        <v>0</v>
      </c>
      <c r="CD142">
        <v>7</v>
      </c>
    </row>
    <row r="143" spans="1:82" ht="21">
      <c r="A143" t="s">
        <v>625</v>
      </c>
      <c r="B143" t="s">
        <v>670</v>
      </c>
      <c r="C143" t="s">
        <v>490</v>
      </c>
      <c r="D143" t="s">
        <v>580</v>
      </c>
      <c r="L143" s="105">
        <v>1735.9952286580001</v>
      </c>
      <c r="M143" s="106">
        <v>0</v>
      </c>
      <c r="N143">
        <f t="shared" si="29"/>
        <v>2020</v>
      </c>
      <c r="O143" s="136" t="str">
        <f t="shared" si="20"/>
        <v>Power Law</v>
      </c>
      <c r="Q143" s="105">
        <v>2.6417131503975901</v>
      </c>
      <c r="V143">
        <f t="shared" si="30"/>
        <v>2020</v>
      </c>
      <c r="W143">
        <f t="shared" si="21"/>
        <v>-0.17871134438906022</v>
      </c>
      <c r="X143">
        <f t="shared" si="22"/>
        <v>-2.0261180040031879</v>
      </c>
      <c r="Y143">
        <f t="shared" si="23"/>
        <v>-0.17871134438906022</v>
      </c>
      <c r="Z143">
        <f t="shared" si="24"/>
        <v>0.4764328846041801</v>
      </c>
      <c r="AA143">
        <f t="shared" si="25"/>
        <v>-0.17871134438906022</v>
      </c>
      <c r="AB143">
        <f t="shared" si="26"/>
        <v>-2.3166460543432845</v>
      </c>
      <c r="AC143">
        <f t="shared" si="27"/>
        <v>-0.17871134438906022</v>
      </c>
      <c r="AD143">
        <f t="shared" si="28"/>
        <v>0.18590483426408388</v>
      </c>
      <c r="AF143">
        <f t="shared" si="31"/>
        <v>2020</v>
      </c>
      <c r="AG143" s="105">
        <v>2.69643564690822</v>
      </c>
      <c r="AH143" s="120">
        <v>2.8751469912972802</v>
      </c>
      <c r="AI143" s="111">
        <v>2.5105308126441361</v>
      </c>
      <c r="AK143" s="111">
        <f>4/5*(AK48+1)</f>
        <v>2.8751469912972802</v>
      </c>
      <c r="AL143" s="111">
        <f>4/5*(AL48+1)</f>
        <v>4.7225536509114079</v>
      </c>
      <c r="AM143" s="111">
        <f>4/5*(AM48+1)</f>
        <v>2.8751469912972802</v>
      </c>
      <c r="AN143" s="111">
        <f>4/5*(AN48+1)</f>
        <v>2.2200027623040399</v>
      </c>
      <c r="AO143" s="120">
        <f>4/5*(AO48+1)</f>
        <v>2.8751469912972802</v>
      </c>
      <c r="AP143" s="111">
        <f>4/5*(AP48+1)</f>
        <v>5.0130817012515045</v>
      </c>
      <c r="AQ143" s="120">
        <f>4/5*(AQ48+1)</f>
        <v>2.8751469912972802</v>
      </c>
      <c r="AR143" s="111">
        <f>4/5*(AR48+1)</f>
        <v>2.5105308126441361</v>
      </c>
      <c r="BZ143">
        <v>2</v>
      </c>
      <c r="CA143">
        <v>2</v>
      </c>
      <c r="CB143">
        <v>2</v>
      </c>
      <c r="CC143">
        <f t="shared" si="32"/>
        <v>0</v>
      </c>
      <c r="CD143">
        <v>2</v>
      </c>
    </row>
    <row r="144" spans="1:82" ht="21">
      <c r="A144" t="s">
        <v>626</v>
      </c>
      <c r="B144" t="s">
        <v>671</v>
      </c>
      <c r="C144" t="s">
        <v>491</v>
      </c>
      <c r="D144" t="s">
        <v>581</v>
      </c>
      <c r="L144" s="105">
        <v>1772.8499341573199</v>
      </c>
      <c r="M144" s="106">
        <v>0</v>
      </c>
      <c r="N144">
        <f t="shared" si="29"/>
        <v>2021</v>
      </c>
      <c r="O144" s="136" t="str">
        <f t="shared" si="20"/>
        <v>Power Law</v>
      </c>
      <c r="Q144" s="105">
        <v>2.6445569870647101</v>
      </c>
      <c r="V144">
        <f t="shared" si="30"/>
        <v>2021</v>
      </c>
      <c r="W144">
        <f t="shared" si="21"/>
        <v>-0.1607956971570399</v>
      </c>
      <c r="X144">
        <f t="shared" si="22"/>
        <v>-2.0375262874270801</v>
      </c>
      <c r="Y144">
        <f t="shared" si="23"/>
        <v>-0.1607956971570399</v>
      </c>
      <c r="Z144">
        <f t="shared" si="24"/>
        <v>0.48186844478563184</v>
      </c>
      <c r="AA144">
        <f t="shared" si="25"/>
        <v>-0.1607956971570399</v>
      </c>
      <c r="AB144">
        <f t="shared" si="26"/>
        <v>-2.3309788158513287</v>
      </c>
      <c r="AC144">
        <f t="shared" si="27"/>
        <v>-0.1607956971570399</v>
      </c>
      <c r="AD144">
        <f t="shared" si="28"/>
        <v>0.18841591636138411</v>
      </c>
      <c r="AF144">
        <f t="shared" si="31"/>
        <v>2021</v>
      </c>
      <c r="AG144" s="105">
        <v>2.7021463095664</v>
      </c>
      <c r="AH144" s="120">
        <v>2.8629420067234399</v>
      </c>
      <c r="AI144" s="111">
        <v>2.5137303932050159</v>
      </c>
      <c r="AK144" s="111">
        <f>4/5*(AK49+1)</f>
        <v>2.8629420067234399</v>
      </c>
      <c r="AL144" s="111">
        <f>4/5*(AL49+1)</f>
        <v>4.7396725969934801</v>
      </c>
      <c r="AM144" s="111">
        <f>4/5*(AM49+1)</f>
        <v>2.8629420067234399</v>
      </c>
      <c r="AN144" s="111">
        <f>4/5*(AN49+1)</f>
        <v>2.2202778647807682</v>
      </c>
      <c r="AO144" s="120">
        <f>4/5*(AO49+1)</f>
        <v>2.8629420067234399</v>
      </c>
      <c r="AP144" s="111">
        <f>4/5*(AP49+1)</f>
        <v>5.0331251254177287</v>
      </c>
      <c r="AQ144" s="120">
        <f>4/5*(AQ49+1)</f>
        <v>2.8629420067234399</v>
      </c>
      <c r="AR144" s="111">
        <f>4/5*(AR49+1)</f>
        <v>2.5137303932050159</v>
      </c>
      <c r="BZ144">
        <v>1</v>
      </c>
      <c r="CA144">
        <v>1</v>
      </c>
      <c r="CB144">
        <v>1</v>
      </c>
      <c r="CC144">
        <f t="shared" si="32"/>
        <v>0</v>
      </c>
      <c r="CD144">
        <v>1</v>
      </c>
    </row>
    <row r="145" spans="1:82" ht="21">
      <c r="A145" t="s">
        <v>627</v>
      </c>
      <c r="B145" t="s">
        <v>672</v>
      </c>
      <c r="C145" t="s">
        <v>492</v>
      </c>
      <c r="D145" t="s">
        <v>582</v>
      </c>
      <c r="L145" s="105">
        <v>1809.31044302332</v>
      </c>
      <c r="M145" s="106">
        <v>0</v>
      </c>
      <c r="N145">
        <f t="shared" si="29"/>
        <v>2022</v>
      </c>
      <c r="O145" s="136" t="str">
        <f t="shared" si="20"/>
        <v>Power Law</v>
      </c>
      <c r="Q145" s="105">
        <v>2.6494855912639501</v>
      </c>
      <c r="V145">
        <f t="shared" si="30"/>
        <v>2022</v>
      </c>
      <c r="W145">
        <f t="shared" si="21"/>
        <v>-0.14095178286775045</v>
      </c>
      <c r="X145">
        <f t="shared" si="22"/>
        <v>-2.0380117442858539</v>
      </c>
      <c r="Y145">
        <f t="shared" si="23"/>
        <v>-0.14095178286775045</v>
      </c>
      <c r="Z145">
        <f t="shared" si="24"/>
        <v>0.49337908622992988</v>
      </c>
      <c r="AA145">
        <f t="shared" si="25"/>
        <v>-0.14095178286775045</v>
      </c>
      <c r="AB145">
        <f t="shared" si="26"/>
        <v>-2.3418245876633423</v>
      </c>
      <c r="AC145">
        <f t="shared" si="27"/>
        <v>-0.14095178286775045</v>
      </c>
      <c r="AD145">
        <f t="shared" si="28"/>
        <v>0.18956624285244184</v>
      </c>
      <c r="AF145">
        <f t="shared" si="31"/>
        <v>2022</v>
      </c>
      <c r="AG145" s="105">
        <v>2.7136057312630899</v>
      </c>
      <c r="AH145" s="120">
        <v>2.8545575141308404</v>
      </c>
      <c r="AI145" s="111">
        <v>2.5240394884106481</v>
      </c>
      <c r="AK145" s="111">
        <f>4/5*(AK50+1)</f>
        <v>2.8545575141308404</v>
      </c>
      <c r="AL145" s="111">
        <f>4/5*(AL50+1)</f>
        <v>4.7516174755489438</v>
      </c>
      <c r="AM145" s="111">
        <f>4/5*(AM50+1)</f>
        <v>2.8545575141308404</v>
      </c>
      <c r="AN145" s="111">
        <f>4/5*(AN50+1)</f>
        <v>2.22022664503316</v>
      </c>
      <c r="AO145" s="120">
        <f>4/5*(AO50+1)</f>
        <v>2.8545575141308404</v>
      </c>
      <c r="AP145" s="111">
        <f>4/5*(AP50+1)</f>
        <v>5.0554303189264322</v>
      </c>
      <c r="AQ145" s="120">
        <f>4/5*(AQ50+1)</f>
        <v>2.8545575141308404</v>
      </c>
      <c r="AR145" s="111">
        <f>4/5*(AR50+1)</f>
        <v>2.5240394884106481</v>
      </c>
      <c r="BZ145">
        <v>2</v>
      </c>
      <c r="CA145">
        <v>2</v>
      </c>
      <c r="CB145">
        <v>2</v>
      </c>
      <c r="CC145">
        <f t="shared" si="32"/>
        <v>0</v>
      </c>
      <c r="CD145">
        <v>2</v>
      </c>
    </row>
    <row r="146" spans="1:82" ht="21">
      <c r="A146" t="s">
        <v>628</v>
      </c>
      <c r="B146" t="s">
        <v>673</v>
      </c>
      <c r="C146" t="s">
        <v>493</v>
      </c>
      <c r="D146" t="s">
        <v>583</v>
      </c>
      <c r="L146" s="105">
        <v>1829.0889182292001</v>
      </c>
      <c r="M146" s="106">
        <v>0</v>
      </c>
      <c r="N146">
        <f t="shared" si="29"/>
        <v>2023</v>
      </c>
      <c r="O146" s="136" t="str">
        <f t="shared" si="20"/>
        <v>Power Law</v>
      </c>
      <c r="Q146" s="105">
        <v>2.6601798341397802</v>
      </c>
      <c r="V146">
        <f t="shared" si="30"/>
        <v>2023</v>
      </c>
      <c r="W146">
        <f>$AH51-AK146</f>
        <v>-0.12884231488455855</v>
      </c>
      <c r="X146">
        <f t="shared" si="22"/>
        <v>-2.0333254446640949</v>
      </c>
      <c r="Y146">
        <f t="shared" si="23"/>
        <v>-0.12884231488455855</v>
      </c>
      <c r="Z146">
        <f t="shared" si="24"/>
        <v>0.5036307844098098</v>
      </c>
      <c r="AA146">
        <f t="shared" si="25"/>
        <v>-0.12884231488455855</v>
      </c>
      <c r="AB146">
        <f t="shared" si="26"/>
        <v>-2.3487267463880941</v>
      </c>
      <c r="AC146">
        <f>$AH51-AQ146</f>
        <v>-0.12884231488455855</v>
      </c>
      <c r="AD146">
        <f t="shared" si="28"/>
        <v>0.18822948268580175</v>
      </c>
      <c r="AF146">
        <f t="shared" si="31"/>
        <v>2023</v>
      </c>
      <c r="AG146" s="105">
        <v>2.7232219531030899</v>
      </c>
      <c r="AH146" s="120">
        <v>2.8520642679876484</v>
      </c>
      <c r="AI146" s="111">
        <v>2.5349924704172881</v>
      </c>
      <c r="AK146" s="111">
        <f>4/5*(AK51+1)</f>
        <v>2.8520642679876484</v>
      </c>
      <c r="AL146" s="111">
        <f>4/5*(AL51+1)</f>
        <v>4.7565473977671848</v>
      </c>
      <c r="AM146" s="111">
        <f>4/5*(AM51+1)</f>
        <v>2.8520642679876484</v>
      </c>
      <c r="AN146" s="111">
        <f>4/5*(AN51+1)</f>
        <v>2.2195911686932801</v>
      </c>
      <c r="AO146" s="120">
        <f>4/5*(AO51+1)</f>
        <v>2.8520642679876484</v>
      </c>
      <c r="AP146" s="111">
        <f>4/5*(AP51+1)</f>
        <v>5.071948699491184</v>
      </c>
      <c r="AQ146" s="120">
        <f>4/5*(AQ51+1)</f>
        <v>2.8520642679876484</v>
      </c>
      <c r="AR146" s="111">
        <f>4/5*(AR51+1)</f>
        <v>2.5349924704172881</v>
      </c>
      <c r="BZ146">
        <v>7</v>
      </c>
      <c r="CA146">
        <v>7</v>
      </c>
      <c r="CB146">
        <v>7</v>
      </c>
      <c r="CC146">
        <f t="shared" si="32"/>
        <v>0</v>
      </c>
      <c r="CD146">
        <v>7</v>
      </c>
    </row>
    <row r="147" spans="1:82" ht="21">
      <c r="L147" s="108"/>
      <c r="O147" s="136"/>
      <c r="Q147" s="105">
        <v>2.6694354198760002</v>
      </c>
      <c r="BT147">
        <v>5</v>
      </c>
      <c r="BU147">
        <v>5</v>
      </c>
      <c r="BV147">
        <v>5</v>
      </c>
      <c r="BW147">
        <f t="shared" si="32"/>
        <v>0</v>
      </c>
      <c r="BX147">
        <v>5</v>
      </c>
    </row>
    <row r="148" spans="1:82" ht="21">
      <c r="O148" s="136"/>
      <c r="AI148" s="116" t="s">
        <v>829</v>
      </c>
      <c r="AJ148" t="s">
        <v>101</v>
      </c>
      <c r="BT148">
        <v>6</v>
      </c>
      <c r="BU148">
        <v>6</v>
      </c>
      <c r="BV148">
        <v>6</v>
      </c>
      <c r="BW148">
        <f t="shared" si="32"/>
        <v>0</v>
      </c>
      <c r="BX148">
        <v>6</v>
      </c>
    </row>
    <row r="149" spans="1:82" ht="21">
      <c r="A149" t="s">
        <v>699</v>
      </c>
      <c r="O149" s="136"/>
      <c r="V149">
        <v>1979</v>
      </c>
      <c r="W149">
        <f>W7</f>
        <v>7.04101914180987</v>
      </c>
      <c r="X149">
        <f>X7</f>
        <v>4.4763138045984601</v>
      </c>
      <c r="Y149">
        <f>Y7</f>
        <v>7.04101914180987</v>
      </c>
      <c r="Z149">
        <f>Z7</f>
        <v>1.6315908927226099</v>
      </c>
      <c r="AA149">
        <f>AA7</f>
        <v>7.04101914180987</v>
      </c>
      <c r="AB149">
        <f>AB7</f>
        <v>4.5083897628745797</v>
      </c>
      <c r="AC149">
        <f>AC7</f>
        <v>7.04101914180987</v>
      </c>
      <c r="AD149">
        <f>AD7</f>
        <v>1.66366685099872</v>
      </c>
      <c r="AF149">
        <f>AQ102-AC149</f>
        <v>-1.4445442899209739</v>
      </c>
      <c r="AI149" s="117">
        <v>5.9955935648611201</v>
      </c>
      <c r="AJ149">
        <v>5.596474851888896</v>
      </c>
      <c r="BT149">
        <v>1</v>
      </c>
      <c r="BU149">
        <v>1</v>
      </c>
      <c r="BV149">
        <v>1</v>
      </c>
      <c r="BW149">
        <f t="shared" si="32"/>
        <v>0</v>
      </c>
      <c r="BX149">
        <v>1</v>
      </c>
    </row>
    <row r="150" spans="1:82" ht="21">
      <c r="A150" t="s">
        <v>584</v>
      </c>
      <c r="B150" t="s">
        <v>629</v>
      </c>
      <c r="C150" t="s">
        <v>404</v>
      </c>
      <c r="D150" t="s">
        <v>404</v>
      </c>
      <c r="L150" s="105">
        <v>1.73054640780246E-2</v>
      </c>
      <c r="M150">
        <v>0.99602365082620004</v>
      </c>
      <c r="N150">
        <v>1979</v>
      </c>
      <c r="O150" s="136" t="str">
        <f>IF(AND(L150&lt;0,M150&lt;0.05), "Truncated Power Law","Power Law")</f>
        <v>Power Law</v>
      </c>
      <c r="V150">
        <f>V149+1</f>
        <v>1980</v>
      </c>
      <c r="W150">
        <f>W8</f>
        <v>6.4709703808953503</v>
      </c>
      <c r="X150">
        <f>X8</f>
        <v>4.4696035524932602</v>
      </c>
      <c r="Y150">
        <f>Y8</f>
        <v>6.4709703808953503</v>
      </c>
      <c r="Z150">
        <f>Z8</f>
        <v>1.6064101011299601</v>
      </c>
      <c r="AA150">
        <f>AA8</f>
        <v>6.4709703808953503</v>
      </c>
      <c r="AB150">
        <f>AB8</f>
        <v>4.51575460683671</v>
      </c>
      <c r="AC150">
        <f>AC8</f>
        <v>6.4709703808953503</v>
      </c>
      <c r="AD150">
        <f>AD8</f>
        <v>1.6525611554734101</v>
      </c>
      <c r="AF150">
        <f>AQ103-AC150</f>
        <v>0.46382106980913029</v>
      </c>
      <c r="AI150" s="117">
        <v>7.6684893133805998</v>
      </c>
      <c r="AJ150">
        <v>6.9347914507044806</v>
      </c>
      <c r="BT150">
        <v>4</v>
      </c>
      <c r="BU150">
        <v>4</v>
      </c>
      <c r="BV150">
        <v>4</v>
      </c>
      <c r="BW150">
        <f t="shared" si="32"/>
        <v>0</v>
      </c>
      <c r="BX150">
        <v>4</v>
      </c>
    </row>
    <row r="151" spans="1:82" ht="21">
      <c r="A151" t="s">
        <v>585</v>
      </c>
      <c r="B151" t="s">
        <v>630</v>
      </c>
      <c r="C151" t="s">
        <v>405</v>
      </c>
      <c r="D151" t="s">
        <v>405</v>
      </c>
      <c r="L151" s="105">
        <v>6.8902384466232397E-2</v>
      </c>
      <c r="M151">
        <v>0.988451013324539</v>
      </c>
      <c r="N151">
        <f>N150+1</f>
        <v>1980</v>
      </c>
      <c r="O151" s="136" t="str">
        <f t="shared" ref="O151:O194" si="33">IF(AND(L151&lt;0,M151&lt;0.05), "Truncated Power Law","Power Law")</f>
        <v>Power Law</v>
      </c>
      <c r="V151">
        <f t="shared" ref="V151:V193" si="34">V150+1</f>
        <v>1981</v>
      </c>
      <c r="W151">
        <f>W9</f>
        <v>5.15293144853334</v>
      </c>
      <c r="X151">
        <f>X9</f>
        <v>4.3761551730235899</v>
      </c>
      <c r="Y151">
        <f>Y9</f>
        <v>5.15293144853334</v>
      </c>
      <c r="Z151">
        <f>Z9</f>
        <v>1.5995604121247</v>
      </c>
      <c r="AA151">
        <f>AA9</f>
        <v>5.15293144853334</v>
      </c>
      <c r="AB151">
        <f>AB9</f>
        <v>4.4320578135740298</v>
      </c>
      <c r="AC151">
        <f>AC9</f>
        <v>5.15293144853334</v>
      </c>
      <c r="AD151">
        <f>AD9</f>
        <v>1.6554630526751299</v>
      </c>
      <c r="AF151">
        <f>AQ104-AC151</f>
        <v>4.0741718875261013</v>
      </c>
      <c r="AI151" s="117">
        <v>10.5338791700743</v>
      </c>
      <c r="AJ151">
        <v>9.2271033360594412</v>
      </c>
      <c r="BT151">
        <v>1</v>
      </c>
      <c r="BU151">
        <v>1</v>
      </c>
      <c r="BV151">
        <v>1</v>
      </c>
      <c r="BW151">
        <f t="shared" si="32"/>
        <v>0</v>
      </c>
      <c r="BX151">
        <v>1</v>
      </c>
    </row>
    <row r="152" spans="1:82" ht="21">
      <c r="A152" t="s">
        <v>586</v>
      </c>
      <c r="B152" t="s">
        <v>631</v>
      </c>
      <c r="C152" t="s">
        <v>406</v>
      </c>
      <c r="D152" t="s">
        <v>406</v>
      </c>
      <c r="L152" s="105">
        <v>5.8002945735342601E-3</v>
      </c>
      <c r="M152">
        <v>0.986364266573723</v>
      </c>
      <c r="N152">
        <f t="shared" ref="N152:N194" si="35">N151+1</f>
        <v>1981</v>
      </c>
      <c r="O152" s="136" t="str">
        <f t="shared" si="33"/>
        <v>Power Law</v>
      </c>
      <c r="V152">
        <f t="shared" si="34"/>
        <v>1982</v>
      </c>
      <c r="W152">
        <f>W10</f>
        <v>4.8598838804756399</v>
      </c>
      <c r="X152">
        <f>X10</f>
        <v>4.2591023252602502</v>
      </c>
      <c r="Y152">
        <f>Y10</f>
        <v>4.8598838804756399</v>
      </c>
      <c r="Z152">
        <f>Z10</f>
        <v>1.5919618439718699</v>
      </c>
      <c r="AA152">
        <f>AA10</f>
        <v>4.8598838804756399</v>
      </c>
      <c r="AB152">
        <f>AB10</f>
        <v>4.3175441742438601</v>
      </c>
      <c r="AC152">
        <f>AC10</f>
        <v>4.8598838804756399</v>
      </c>
      <c r="AD152">
        <f>AD10</f>
        <v>1.65040369295547</v>
      </c>
      <c r="AF152">
        <f>AQ105-AC152</f>
        <v>1.6910585944443444</v>
      </c>
      <c r="AI152" s="117">
        <v>7.1886780936499797</v>
      </c>
      <c r="AJ152">
        <v>6.5509424749199843</v>
      </c>
      <c r="BT152">
        <v>2</v>
      </c>
      <c r="BU152">
        <v>2</v>
      </c>
      <c r="BV152">
        <v>2</v>
      </c>
      <c r="BW152">
        <f t="shared" si="32"/>
        <v>0</v>
      </c>
      <c r="BX152">
        <v>2</v>
      </c>
    </row>
    <row r="153" spans="1:82" ht="21">
      <c r="A153" t="s">
        <v>587</v>
      </c>
      <c r="B153" t="s">
        <v>632</v>
      </c>
      <c r="C153" t="s">
        <v>407</v>
      </c>
      <c r="D153" t="s">
        <v>407</v>
      </c>
      <c r="L153" s="105">
        <v>0.54318531569027795</v>
      </c>
      <c r="M153">
        <v>2.0160664116669499E-2</v>
      </c>
      <c r="N153">
        <f t="shared" si="35"/>
        <v>1982</v>
      </c>
      <c r="O153" s="136" t="str">
        <f t="shared" si="33"/>
        <v>Power Law</v>
      </c>
      <c r="V153">
        <f t="shared" si="34"/>
        <v>1983</v>
      </c>
      <c r="W153">
        <f>W11</f>
        <v>4.3338726096801796</v>
      </c>
      <c r="X153">
        <f>X11</f>
        <v>4.1177394404441099</v>
      </c>
      <c r="Y153">
        <f>Y11</f>
        <v>4.3338726096801796</v>
      </c>
      <c r="Z153">
        <f>Z11</f>
        <v>1.58489775430138</v>
      </c>
      <c r="AA153">
        <f>AA11</f>
        <v>4.3338726096801796</v>
      </c>
      <c r="AB153">
        <f>AB11</f>
        <v>4.1764380960880798</v>
      </c>
      <c r="AC153">
        <f>AC11</f>
        <v>4.3338726096801796</v>
      </c>
      <c r="AD153">
        <f>AD11</f>
        <v>1.64359640994534</v>
      </c>
      <c r="AF153">
        <f>AQ106-AC153</f>
        <v>3.7086614005619012</v>
      </c>
      <c r="AI153" s="117">
        <v>9.0531675128026006</v>
      </c>
      <c r="AJ153">
        <v>8.0425340102420808</v>
      </c>
      <c r="BT153">
        <v>2</v>
      </c>
      <c r="BU153">
        <v>2</v>
      </c>
      <c r="BV153">
        <v>2</v>
      </c>
      <c r="BW153">
        <f t="shared" si="32"/>
        <v>0</v>
      </c>
      <c r="BX153">
        <v>2</v>
      </c>
    </row>
    <row r="154" spans="1:82" ht="21">
      <c r="A154" t="s">
        <v>588</v>
      </c>
      <c r="B154" t="s">
        <v>633</v>
      </c>
      <c r="C154" t="s">
        <v>408</v>
      </c>
      <c r="D154" t="s">
        <v>408</v>
      </c>
      <c r="L154" s="105">
        <v>8.0948362083975694E-3</v>
      </c>
      <c r="M154">
        <v>0.98917997932628698</v>
      </c>
      <c r="N154">
        <f t="shared" si="35"/>
        <v>1983</v>
      </c>
      <c r="O154" s="136" t="str">
        <f t="shared" si="33"/>
        <v>Power Law</v>
      </c>
      <c r="V154">
        <f t="shared" si="34"/>
        <v>1984</v>
      </c>
      <c r="W154">
        <f>W12</f>
        <v>4.00680666067126</v>
      </c>
      <c r="X154">
        <f>X12</f>
        <v>3.99720675404838</v>
      </c>
      <c r="Y154">
        <f>Y12</f>
        <v>4.00680666067126</v>
      </c>
      <c r="Z154">
        <f>Z12</f>
        <v>1.5764216498396499</v>
      </c>
      <c r="AA154">
        <f>AA12</f>
        <v>4.00680666067126</v>
      </c>
      <c r="AB154">
        <f>AB12</f>
        <v>4.0570050803199704</v>
      </c>
      <c r="AC154">
        <f>AC12</f>
        <v>4.00680666067126</v>
      </c>
      <c r="AD154">
        <f>AD12</f>
        <v>1.6362199761112399</v>
      </c>
      <c r="AF154">
        <f>AQ107-AC154</f>
        <v>2.9342427344266921</v>
      </c>
      <c r="AI154" s="117">
        <v>7.6763117438724402</v>
      </c>
      <c r="AJ154">
        <v>6.9410493950979522</v>
      </c>
      <c r="BT154">
        <v>1</v>
      </c>
      <c r="BU154">
        <v>1</v>
      </c>
      <c r="BV154">
        <v>1</v>
      </c>
      <c r="BW154">
        <f t="shared" si="32"/>
        <v>0</v>
      </c>
      <c r="BX154">
        <v>1</v>
      </c>
    </row>
    <row r="155" spans="1:82" ht="21">
      <c r="A155" t="s">
        <v>589</v>
      </c>
      <c r="B155" t="s">
        <v>634</v>
      </c>
      <c r="C155" t="s">
        <v>409</v>
      </c>
      <c r="D155" t="s">
        <v>409</v>
      </c>
      <c r="L155" s="105">
        <v>3.46391424164715E-3</v>
      </c>
      <c r="M155">
        <v>0.9895402138371</v>
      </c>
      <c r="N155">
        <f t="shared" si="35"/>
        <v>1984</v>
      </c>
      <c r="O155" s="136" t="str">
        <f t="shared" si="33"/>
        <v>Power Law</v>
      </c>
      <c r="V155">
        <f t="shared" si="34"/>
        <v>1985</v>
      </c>
      <c r="W155">
        <f>W13</f>
        <v>3.71471458400605</v>
      </c>
      <c r="X155">
        <f>X13</f>
        <v>3.8789124385260201</v>
      </c>
      <c r="Y155">
        <f>Y13</f>
        <v>3.71471458400605</v>
      </c>
      <c r="Z155">
        <f>Z13</f>
        <v>1.56806166612271</v>
      </c>
      <c r="AA155">
        <f>AA13</f>
        <v>3.71471458400605</v>
      </c>
      <c r="AB155">
        <f>AB13</f>
        <v>3.9393913228402901</v>
      </c>
      <c r="AC155">
        <f>AC13</f>
        <v>3.71471458400605</v>
      </c>
      <c r="AD155">
        <f>AD13</f>
        <v>1.6285405504369801</v>
      </c>
      <c r="AF155">
        <f>AQ108-AC155</f>
        <v>2.7576284068432702</v>
      </c>
      <c r="AI155" s="117">
        <v>7.0904287385616502</v>
      </c>
      <c r="AJ155">
        <v>6.4723429908493202</v>
      </c>
      <c r="BT155">
        <v>3</v>
      </c>
      <c r="BU155">
        <v>3</v>
      </c>
      <c r="BV155">
        <v>3</v>
      </c>
      <c r="BW155">
        <f t="shared" si="32"/>
        <v>0</v>
      </c>
      <c r="BX155">
        <v>3</v>
      </c>
    </row>
    <row r="156" spans="1:82" ht="21">
      <c r="A156" t="s">
        <v>590</v>
      </c>
      <c r="B156" t="s">
        <v>635</v>
      </c>
      <c r="C156" t="s">
        <v>410</v>
      </c>
      <c r="D156" t="s">
        <v>410</v>
      </c>
      <c r="L156" s="105">
        <v>3.9910116939047896E-3</v>
      </c>
      <c r="M156">
        <v>0.98822118585260699</v>
      </c>
      <c r="N156">
        <f t="shared" si="35"/>
        <v>1985</v>
      </c>
      <c r="O156" s="136" t="str">
        <f t="shared" si="33"/>
        <v>Power Law</v>
      </c>
      <c r="V156">
        <f t="shared" si="34"/>
        <v>1986</v>
      </c>
      <c r="W156">
        <f>W14</f>
        <v>3.5233210803294099</v>
      </c>
      <c r="X156">
        <f>X14</f>
        <v>3.76832418653325</v>
      </c>
      <c r="Y156">
        <f>Y14</f>
        <v>3.5233210803294099</v>
      </c>
      <c r="Z156">
        <f>Z14</f>
        <v>1.55891680450124</v>
      </c>
      <c r="AA156">
        <f>AA14</f>
        <v>3.5233210803294099</v>
      </c>
      <c r="AB156">
        <f>AB14</f>
        <v>3.8320026336095498</v>
      </c>
      <c r="AC156">
        <f>AC14</f>
        <v>3.5233210803294099</v>
      </c>
      <c r="AD156">
        <f>AD14</f>
        <v>1.6225952515775399</v>
      </c>
      <c r="AF156">
        <f>AQ109-AC156</f>
        <v>2.8412400694593183</v>
      </c>
      <c r="AI156" s="117">
        <v>6.9557014372359101</v>
      </c>
      <c r="AJ156">
        <v>6.3645611497887282</v>
      </c>
      <c r="BT156">
        <v>2</v>
      </c>
      <c r="BU156">
        <v>2</v>
      </c>
      <c r="BV156">
        <v>2</v>
      </c>
      <c r="BW156">
        <f t="shared" si="32"/>
        <v>0</v>
      </c>
      <c r="BX156">
        <v>2</v>
      </c>
    </row>
    <row r="157" spans="1:82" ht="21">
      <c r="A157" t="s">
        <v>591</v>
      </c>
      <c r="B157" t="s">
        <v>636</v>
      </c>
      <c r="C157" t="s">
        <v>411</v>
      </c>
      <c r="D157" t="s">
        <v>411</v>
      </c>
      <c r="L157" s="105">
        <v>4.5256700146339398E-3</v>
      </c>
      <c r="M157">
        <v>0.98690048908251204</v>
      </c>
      <c r="N157">
        <f t="shared" si="35"/>
        <v>1986</v>
      </c>
      <c r="O157" s="136" t="str">
        <f t="shared" si="33"/>
        <v>Power Law</v>
      </c>
      <c r="V157">
        <f t="shared" si="34"/>
        <v>1987</v>
      </c>
      <c r="W157">
        <f>W15</f>
        <v>3.3585274441920601</v>
      </c>
      <c r="X157">
        <f>X15</f>
        <v>3.6659911055342498</v>
      </c>
      <c r="Y157">
        <f>Y15</f>
        <v>3.3585274441920601</v>
      </c>
      <c r="Z157">
        <f>Z15</f>
        <v>1.5492161003224101</v>
      </c>
      <c r="AA157">
        <f>AA15</f>
        <v>3.3585274441920601</v>
      </c>
      <c r="AB157">
        <f>AB15</f>
        <v>3.73302046661161</v>
      </c>
      <c r="AC157">
        <f>AC15</f>
        <v>3.3585274441920601</v>
      </c>
      <c r="AD157">
        <f>AD15</f>
        <v>1.6162454613997601</v>
      </c>
      <c r="AF157">
        <f>AQ110-AC157</f>
        <v>2.5948031013383726</v>
      </c>
      <c r="AI157" s="117">
        <v>6.4416631819130403</v>
      </c>
      <c r="AJ157">
        <v>5.9533305455304326</v>
      </c>
      <c r="BT157">
        <v>2</v>
      </c>
      <c r="BU157">
        <v>2</v>
      </c>
      <c r="BV157">
        <v>2</v>
      </c>
      <c r="BW157">
        <f t="shared" si="32"/>
        <v>0</v>
      </c>
      <c r="BX157">
        <v>2</v>
      </c>
    </row>
    <row r="158" spans="1:82" ht="21">
      <c r="A158" t="s">
        <v>592</v>
      </c>
      <c r="B158" t="s">
        <v>637</v>
      </c>
      <c r="C158" t="s">
        <v>412</v>
      </c>
      <c r="D158" t="s">
        <v>412</v>
      </c>
      <c r="L158" s="105">
        <v>5.0456331015818296E-3</v>
      </c>
      <c r="M158" s="106">
        <v>0.98563581447846205</v>
      </c>
      <c r="N158">
        <f t="shared" si="35"/>
        <v>1987</v>
      </c>
      <c r="O158" s="136" t="str">
        <f t="shared" si="33"/>
        <v>Power Law</v>
      </c>
      <c r="V158">
        <f t="shared" si="34"/>
        <v>1988</v>
      </c>
      <c r="W158">
        <f>W16</f>
        <v>3.2037437631219898</v>
      </c>
      <c r="X158">
        <f>X16</f>
        <v>3.5631009055080498</v>
      </c>
      <c r="Y158">
        <f>Y16</f>
        <v>3.2037437631219898</v>
      </c>
      <c r="Z158">
        <f>Z16</f>
        <v>1.5394812158158999</v>
      </c>
      <c r="AA158">
        <f>AA16</f>
        <v>3.2037437631219898</v>
      </c>
      <c r="AB158">
        <f>AB16</f>
        <v>3.6292742049884001</v>
      </c>
      <c r="AC158">
        <f>AC16</f>
        <v>3.2037437631219898</v>
      </c>
      <c r="AD158">
        <f>AD16</f>
        <v>1.60565451529625</v>
      </c>
      <c r="AF158">
        <f>AQ111-AC158</f>
        <v>3.0021530874877946</v>
      </c>
      <c r="AI158" s="117">
        <v>6.7573710632622301</v>
      </c>
      <c r="AJ158">
        <v>6.2058968506097845</v>
      </c>
      <c r="BT158">
        <v>1</v>
      </c>
      <c r="BU158">
        <v>1</v>
      </c>
      <c r="BV158">
        <v>1</v>
      </c>
      <c r="BW158">
        <f t="shared" si="32"/>
        <v>0</v>
      </c>
      <c r="BX158">
        <v>1</v>
      </c>
    </row>
    <row r="159" spans="1:82" ht="21">
      <c r="A159" t="s">
        <v>593</v>
      </c>
      <c r="B159" t="s">
        <v>638</v>
      </c>
      <c r="C159" t="s">
        <v>413</v>
      </c>
      <c r="D159" t="s">
        <v>413</v>
      </c>
      <c r="L159" s="105">
        <v>2.4839979856166299E-2</v>
      </c>
      <c r="M159" s="106">
        <v>0.92538665720680602</v>
      </c>
      <c r="N159">
        <f t="shared" si="35"/>
        <v>1988</v>
      </c>
      <c r="O159" s="136" t="str">
        <f t="shared" si="33"/>
        <v>Power Law</v>
      </c>
      <c r="V159">
        <f t="shared" si="34"/>
        <v>1989</v>
      </c>
      <c r="W159">
        <f>W17</f>
        <v>4.4423378075562203</v>
      </c>
      <c r="X159">
        <f>X17</f>
        <v>3.46038370686562</v>
      </c>
      <c r="Y159">
        <f>Y17</f>
        <v>4.4423378075562203</v>
      </c>
      <c r="Z159">
        <f>Z17</f>
        <v>1.5300426488969401</v>
      </c>
      <c r="AA159">
        <f>AA17</f>
        <v>4.4423378075562203</v>
      </c>
      <c r="AB159">
        <f>AB17</f>
        <v>3.5250729694895599</v>
      </c>
      <c r="AC159">
        <f>AC17</f>
        <v>4.4423378075562203</v>
      </c>
      <c r="AD159">
        <f>AD17</f>
        <v>1.59473191152087</v>
      </c>
      <c r="AF159">
        <f>AQ112-AC159</f>
        <v>1.7078146885508279</v>
      </c>
      <c r="AI159" s="117">
        <v>6.68769062013381</v>
      </c>
      <c r="AJ159">
        <v>6.1501524961070482</v>
      </c>
      <c r="BT159">
        <v>2</v>
      </c>
      <c r="BU159">
        <v>2</v>
      </c>
      <c r="BV159">
        <v>2</v>
      </c>
      <c r="BW159">
        <f t="shared" si="32"/>
        <v>0</v>
      </c>
      <c r="BX159">
        <v>2</v>
      </c>
    </row>
    <row r="160" spans="1:82" ht="21">
      <c r="A160" t="s">
        <v>594</v>
      </c>
      <c r="B160" t="s">
        <v>639</v>
      </c>
      <c r="C160" t="s">
        <v>414</v>
      </c>
      <c r="D160" t="s">
        <v>414</v>
      </c>
      <c r="L160" s="105">
        <v>1.3631724419014</v>
      </c>
      <c r="M160" s="106">
        <v>3.7431364874329599E-7</v>
      </c>
      <c r="N160">
        <f t="shared" si="35"/>
        <v>1989</v>
      </c>
      <c r="O160" s="136" t="str">
        <f t="shared" si="33"/>
        <v>Power Law</v>
      </c>
      <c r="V160">
        <f t="shared" si="34"/>
        <v>1990</v>
      </c>
      <c r="W160">
        <f>W18</f>
        <v>4.1647779646173797</v>
      </c>
      <c r="X160">
        <f>X18</f>
        <v>3.3653376350726201</v>
      </c>
      <c r="Y160">
        <f>Y18</f>
        <v>4.1647779646173797</v>
      </c>
      <c r="Z160">
        <f>Z18</f>
        <v>1.52118389617488</v>
      </c>
      <c r="AA160">
        <f>AA18</f>
        <v>4.1647779646173797</v>
      </c>
      <c r="AB160">
        <f>AB18</f>
        <v>3.4300805893497799</v>
      </c>
      <c r="AC160">
        <f>AC18</f>
        <v>4.1647779646173797</v>
      </c>
      <c r="AD160">
        <f>AD18</f>
        <v>1.5859268504520401</v>
      </c>
      <c r="AF160">
        <f>AQ113-AC160</f>
        <v>1.9469224721493088</v>
      </c>
      <c r="AI160" s="117">
        <v>6.63962554595836</v>
      </c>
      <c r="AJ160">
        <v>6.1117004367666885</v>
      </c>
      <c r="BT160">
        <v>1</v>
      </c>
      <c r="BU160">
        <v>1</v>
      </c>
      <c r="BV160">
        <v>1</v>
      </c>
      <c r="BW160">
        <f t="shared" si="32"/>
        <v>0</v>
      </c>
      <c r="BX160">
        <v>1</v>
      </c>
    </row>
    <row r="161" spans="1:76" ht="21">
      <c r="A161" t="s">
        <v>595</v>
      </c>
      <c r="B161" t="s">
        <v>640</v>
      </c>
      <c r="C161" t="s">
        <v>415</v>
      </c>
      <c r="D161" t="s">
        <v>415</v>
      </c>
      <c r="L161" s="105">
        <v>7.0487959563811297E-3</v>
      </c>
      <c r="M161">
        <v>0.99115786396149197</v>
      </c>
      <c r="N161">
        <f t="shared" si="35"/>
        <v>1990</v>
      </c>
      <c r="O161" s="136" t="str">
        <f t="shared" si="33"/>
        <v>Power Law</v>
      </c>
      <c r="V161">
        <f t="shared" si="34"/>
        <v>1991</v>
      </c>
      <c r="W161">
        <f>W19</f>
        <v>3.9736579339289899</v>
      </c>
      <c r="X161">
        <f>X19</f>
        <v>3.2809425213339001</v>
      </c>
      <c r="Y161">
        <f>Y19</f>
        <v>3.9736579339289899</v>
      </c>
      <c r="Z161">
        <f>Z19</f>
        <v>1.51316008089646</v>
      </c>
      <c r="AA161">
        <f>AA19</f>
        <v>3.9736579339289899</v>
      </c>
      <c r="AB161">
        <f>AB19</f>
        <v>3.3483836639561502</v>
      </c>
      <c r="AC161">
        <f>AC19</f>
        <v>3.9736579339289899</v>
      </c>
      <c r="AD161">
        <f>AD19</f>
        <v>1.5806012235186999</v>
      </c>
      <c r="AF161">
        <f>AQ114-AC161</f>
        <v>2.0500229667998107</v>
      </c>
      <c r="AI161" s="117">
        <v>6.5296011259110003</v>
      </c>
      <c r="AJ161">
        <v>6.0236809007288006</v>
      </c>
      <c r="BT161">
        <v>1</v>
      </c>
      <c r="BU161">
        <v>1</v>
      </c>
      <c r="BV161">
        <v>1</v>
      </c>
      <c r="BW161">
        <f t="shared" si="32"/>
        <v>0</v>
      </c>
      <c r="BX161">
        <v>1</v>
      </c>
    </row>
    <row r="162" spans="1:76" ht="21">
      <c r="A162" t="s">
        <v>596</v>
      </c>
      <c r="B162" t="s">
        <v>641</v>
      </c>
      <c r="C162" t="s">
        <v>416</v>
      </c>
      <c r="D162" t="s">
        <v>416</v>
      </c>
      <c r="L162" s="105">
        <v>1.37532175684562E-2</v>
      </c>
      <c r="M162" s="106">
        <v>0.98991365744861004</v>
      </c>
      <c r="N162">
        <f t="shared" si="35"/>
        <v>1991</v>
      </c>
      <c r="O162" s="136" t="str">
        <f t="shared" si="33"/>
        <v>Power Law</v>
      </c>
      <c r="V162">
        <f t="shared" si="34"/>
        <v>1992</v>
      </c>
      <c r="W162">
        <f>W20</f>
        <v>3.80702636050487</v>
      </c>
      <c r="X162">
        <f>X20</f>
        <v>3.2055221290515101</v>
      </c>
      <c r="Y162">
        <f>Y20</f>
        <v>3.80702636050487</v>
      </c>
      <c r="Z162">
        <f>Z20</f>
        <v>1.50512148339695</v>
      </c>
      <c r="AA162">
        <f>AA20</f>
        <v>3.80702636050487</v>
      </c>
      <c r="AB162">
        <f>AB20</f>
        <v>3.2760677037279402</v>
      </c>
      <c r="AC162">
        <f>AC20</f>
        <v>3.80702636050487</v>
      </c>
      <c r="AD162">
        <f>AD20</f>
        <v>1.57566705807339</v>
      </c>
      <c r="AF162">
        <f>AQ115-AC162</f>
        <v>2.1763270631589382</v>
      </c>
      <c r="AI162" s="117">
        <v>6.47919177957976</v>
      </c>
      <c r="AJ162">
        <v>5.9833534236638082</v>
      </c>
      <c r="BT162">
        <v>2</v>
      </c>
      <c r="BU162">
        <v>2</v>
      </c>
      <c r="BV162">
        <v>2</v>
      </c>
      <c r="BW162">
        <f t="shared" si="32"/>
        <v>0</v>
      </c>
      <c r="BX162">
        <v>2</v>
      </c>
    </row>
    <row r="163" spans="1:76" ht="21">
      <c r="A163" t="s">
        <v>597</v>
      </c>
      <c r="B163" t="s">
        <v>642</v>
      </c>
      <c r="C163" t="s">
        <v>417</v>
      </c>
      <c r="D163" t="s">
        <v>417</v>
      </c>
      <c r="L163" s="105">
        <v>8.2056557649552008E-3</v>
      </c>
      <c r="M163" s="106">
        <v>0.98998119222556902</v>
      </c>
      <c r="N163">
        <f t="shared" si="35"/>
        <v>1992</v>
      </c>
      <c r="O163" s="136" t="str">
        <f t="shared" si="33"/>
        <v>Power Law</v>
      </c>
      <c r="V163">
        <f t="shared" si="34"/>
        <v>1993</v>
      </c>
      <c r="W163">
        <f>W21</f>
        <v>3.6021227694936901</v>
      </c>
      <c r="X163">
        <f>X21</f>
        <v>3.1442735237207402</v>
      </c>
      <c r="Y163">
        <f>Y21</f>
        <v>3.6021227694936901</v>
      </c>
      <c r="Z163">
        <f>Z21</f>
        <v>1.4976784963963501</v>
      </c>
      <c r="AA163">
        <f>AA21</f>
        <v>3.6021227694936901</v>
      </c>
      <c r="AB163">
        <f>AB21</f>
        <v>3.2186505741060598</v>
      </c>
      <c r="AC163">
        <f>AC21</f>
        <v>3.6021227694936901</v>
      </c>
      <c r="AD163">
        <f>AD21</f>
        <v>1.5720555467816599</v>
      </c>
      <c r="AF163">
        <f>AQ116-AC163</f>
        <v>2.2534487983095022</v>
      </c>
      <c r="AI163" s="117">
        <v>6.3194644597539904</v>
      </c>
      <c r="AJ163">
        <v>5.8555715678031923</v>
      </c>
      <c r="BT163">
        <v>1</v>
      </c>
      <c r="BU163">
        <v>1</v>
      </c>
      <c r="BV163">
        <v>1</v>
      </c>
      <c r="BW163">
        <f t="shared" si="32"/>
        <v>0</v>
      </c>
      <c r="BX163">
        <v>1</v>
      </c>
    </row>
    <row r="164" spans="1:76" ht="21">
      <c r="A164" t="s">
        <v>598</v>
      </c>
      <c r="B164" t="s">
        <v>643</v>
      </c>
      <c r="C164" t="s">
        <v>418</v>
      </c>
      <c r="D164" t="s">
        <v>418</v>
      </c>
      <c r="L164" s="105">
        <v>1.39019901183783</v>
      </c>
      <c r="M164" s="106">
        <v>8.6191579906635898E-7</v>
      </c>
      <c r="N164">
        <f t="shared" si="35"/>
        <v>1993</v>
      </c>
      <c r="O164" s="136" t="str">
        <f t="shared" si="33"/>
        <v>Power Law</v>
      </c>
      <c r="V164">
        <f t="shared" si="34"/>
        <v>1994</v>
      </c>
      <c r="W164">
        <f>W22</f>
        <v>3.4548384894660802</v>
      </c>
      <c r="X164">
        <f>X22</f>
        <v>3.0948850214917498</v>
      </c>
      <c r="Y164">
        <f>Y22</f>
        <v>3.4548384894660802</v>
      </c>
      <c r="Z164">
        <f>Z22</f>
        <v>1.49095411229615</v>
      </c>
      <c r="AA164">
        <f>AA22</f>
        <v>3.4548384894660802</v>
      </c>
      <c r="AB164">
        <f>AB22</f>
        <v>3.1738438094643899</v>
      </c>
      <c r="AC164">
        <f>AC22</f>
        <v>3.4548384894660802</v>
      </c>
      <c r="AD164">
        <f>AD22</f>
        <v>1.5699129002687999</v>
      </c>
      <c r="AF164">
        <f>AQ117-AC164</f>
        <v>2.2960555086747836</v>
      </c>
      <c r="AI164" s="117">
        <v>6.1886174976760797</v>
      </c>
      <c r="AJ164">
        <v>5.7508939981408638</v>
      </c>
      <c r="BT164">
        <v>2</v>
      </c>
      <c r="BU164">
        <v>2</v>
      </c>
      <c r="BV164">
        <v>2</v>
      </c>
      <c r="BW164">
        <f t="shared" si="32"/>
        <v>0</v>
      </c>
      <c r="BX164">
        <v>2</v>
      </c>
    </row>
    <row r="165" spans="1:76" ht="21">
      <c r="A165" t="s">
        <v>599</v>
      </c>
      <c r="B165" t="s">
        <v>644</v>
      </c>
      <c r="C165" t="s">
        <v>419</v>
      </c>
      <c r="D165" t="s">
        <v>419</v>
      </c>
      <c r="L165" s="105">
        <v>1.4605470360746799</v>
      </c>
      <c r="M165" s="106">
        <v>2.7079424858023002E-7</v>
      </c>
      <c r="N165">
        <f t="shared" si="35"/>
        <v>1994</v>
      </c>
      <c r="O165" s="136" t="str">
        <f t="shared" si="33"/>
        <v>Power Law</v>
      </c>
      <c r="V165">
        <f t="shared" si="34"/>
        <v>1995</v>
      </c>
      <c r="W165">
        <f>W23</f>
        <v>3.3699123996655</v>
      </c>
      <c r="X165">
        <f>X23</f>
        <v>3.05547459290357</v>
      </c>
      <c r="Y165">
        <f>Y23</f>
        <v>3.3699123996655</v>
      </c>
      <c r="Z165">
        <f>Z23</f>
        <v>1.4847186700475199</v>
      </c>
      <c r="AA165">
        <f>AA23</f>
        <v>3.3699123996655</v>
      </c>
      <c r="AB165">
        <f>AB23</f>
        <v>3.13998647799556</v>
      </c>
      <c r="AC165">
        <f>AC23</f>
        <v>3.3699123996655</v>
      </c>
      <c r="AD165">
        <f>AD23</f>
        <v>1.56923055513952</v>
      </c>
      <c r="AF165">
        <f>AQ118-AC165</f>
        <v>2.1870732017060286</v>
      </c>
      <c r="AI165" s="117">
        <v>5.9462320017144101</v>
      </c>
      <c r="AJ165">
        <v>5.5569856013715286</v>
      </c>
      <c r="BT165">
        <v>2</v>
      </c>
      <c r="BU165">
        <v>2</v>
      </c>
      <c r="BV165">
        <v>2</v>
      </c>
      <c r="BW165">
        <f t="shared" si="32"/>
        <v>0</v>
      </c>
      <c r="BX165">
        <v>2</v>
      </c>
    </row>
    <row r="166" spans="1:76" ht="21">
      <c r="A166" t="s">
        <v>600</v>
      </c>
      <c r="B166" t="s">
        <v>645</v>
      </c>
      <c r="C166" t="s">
        <v>420</v>
      </c>
      <c r="D166" t="s">
        <v>420</v>
      </c>
      <c r="L166" s="105">
        <v>3.6390007685813699E-3</v>
      </c>
      <c r="M166">
        <v>0.99143441449979897</v>
      </c>
      <c r="N166">
        <f t="shared" si="35"/>
        <v>1995</v>
      </c>
      <c r="O166" s="136" t="str">
        <f t="shared" si="33"/>
        <v>Power Law</v>
      </c>
      <c r="V166">
        <f t="shared" si="34"/>
        <v>1996</v>
      </c>
      <c r="W166">
        <f>W24</f>
        <v>3.2681770706294802</v>
      </c>
      <c r="X166">
        <f>X24</f>
        <v>3.03395543957875</v>
      </c>
      <c r="Y166">
        <f>Y24</f>
        <v>3.2681770706294802</v>
      </c>
      <c r="Z166">
        <f>Z24</f>
        <v>1.4781493729947901</v>
      </c>
      <c r="AA166">
        <f>AA24</f>
        <v>3.2681770706294802</v>
      </c>
      <c r="AB166">
        <f>AB24</f>
        <v>3.1245157625728202</v>
      </c>
      <c r="AC166">
        <f>AC24</f>
        <v>3.2681770706294802</v>
      </c>
      <c r="AD166">
        <f>AD24</f>
        <v>1.56870969598885</v>
      </c>
      <c r="AF166">
        <f>AQ119-AC166</f>
        <v>2.1071267163350806</v>
      </c>
      <c r="AI166" s="117">
        <v>5.7191297337057003</v>
      </c>
      <c r="AJ166">
        <v>5.3753037869645608</v>
      </c>
      <c r="BT166">
        <v>3</v>
      </c>
      <c r="BU166">
        <v>3</v>
      </c>
      <c r="BV166">
        <v>3</v>
      </c>
      <c r="BW166">
        <f t="shared" si="32"/>
        <v>0</v>
      </c>
      <c r="BX166">
        <v>3</v>
      </c>
    </row>
    <row r="167" spans="1:76" ht="21">
      <c r="A167" t="s">
        <v>601</v>
      </c>
      <c r="B167" t="s">
        <v>646</v>
      </c>
      <c r="C167" t="s">
        <v>421</v>
      </c>
      <c r="D167" t="s">
        <v>421</v>
      </c>
      <c r="L167" s="105">
        <v>3.8090107579120199E-3</v>
      </c>
      <c r="M167">
        <v>0.99104422493370004</v>
      </c>
      <c r="N167">
        <f t="shared" si="35"/>
        <v>1996</v>
      </c>
      <c r="O167" s="136" t="str">
        <f t="shared" si="33"/>
        <v>Power Law</v>
      </c>
      <c r="V167">
        <f t="shared" si="34"/>
        <v>1997</v>
      </c>
      <c r="W167">
        <f>W25</f>
        <v>3.8529662703093202</v>
      </c>
      <c r="X167">
        <f>X25</f>
        <v>3.0140184744485898</v>
      </c>
      <c r="Y167">
        <f>Y25</f>
        <v>3.8529662703093202</v>
      </c>
      <c r="Z167">
        <f>Z25</f>
        <v>1.4727857419035799</v>
      </c>
      <c r="AA167">
        <f>AA25</f>
        <v>3.8529662703093202</v>
      </c>
      <c r="AB167">
        <f>AB25</f>
        <v>3.1120485787691101</v>
      </c>
      <c r="AC167">
        <f>AC25</f>
        <v>3.8529662703093202</v>
      </c>
      <c r="AD167">
        <f>AD25</f>
        <v>1.5708158462241</v>
      </c>
      <c r="AF167">
        <f>AQ120-AC167</f>
        <v>1.5072253181050721</v>
      </c>
      <c r="AI167" s="117">
        <v>5.7002394855179901</v>
      </c>
      <c r="AJ167">
        <v>5.3601915884143922</v>
      </c>
      <c r="BT167">
        <v>1</v>
      </c>
      <c r="BU167">
        <v>1</v>
      </c>
      <c r="BV167">
        <v>1</v>
      </c>
      <c r="BW167">
        <f t="shared" si="32"/>
        <v>0</v>
      </c>
      <c r="BX167">
        <v>1</v>
      </c>
    </row>
    <row r="168" spans="1:76" ht="21">
      <c r="A168" t="s">
        <v>602</v>
      </c>
      <c r="B168" t="s">
        <v>647</v>
      </c>
      <c r="C168" t="s">
        <v>422</v>
      </c>
      <c r="D168" t="s">
        <v>422</v>
      </c>
      <c r="L168" s="105">
        <v>7.8815439790785695E-3</v>
      </c>
      <c r="M168">
        <v>0.99483049846109395</v>
      </c>
      <c r="N168">
        <f t="shared" si="35"/>
        <v>1997</v>
      </c>
      <c r="O168" s="136" t="str">
        <f t="shared" si="33"/>
        <v>Power Law</v>
      </c>
      <c r="V168">
        <f t="shared" si="34"/>
        <v>1998</v>
      </c>
      <c r="W168">
        <f>W26</f>
        <v>3.6812620110095802</v>
      </c>
      <c r="X168">
        <f>X26</f>
        <v>2.9883637701108601</v>
      </c>
      <c r="Y168">
        <f>Y26</f>
        <v>3.6812620110095802</v>
      </c>
      <c r="Z168">
        <f>Z26</f>
        <v>1.4680983067357101</v>
      </c>
      <c r="AA168">
        <f>AA26</f>
        <v>3.6812620110095802</v>
      </c>
      <c r="AB168">
        <f>AB26</f>
        <v>3.0944097343072898</v>
      </c>
      <c r="AC168">
        <f>AC26</f>
        <v>3.6812620110095802</v>
      </c>
      <c r="AD168">
        <f>AD26</f>
        <v>1.57414427093214</v>
      </c>
      <c r="AF168">
        <f>AQ121-AC168</f>
        <v>1.6992885377976519</v>
      </c>
      <c r="AI168" s="117">
        <v>5.7256881860090401</v>
      </c>
      <c r="AJ168">
        <v>5.380550548807232</v>
      </c>
      <c r="BT168">
        <v>4</v>
      </c>
      <c r="BU168">
        <v>4</v>
      </c>
      <c r="BV168">
        <v>4</v>
      </c>
      <c r="BW168">
        <f t="shared" si="32"/>
        <v>0</v>
      </c>
      <c r="BX168">
        <v>4</v>
      </c>
    </row>
    <row r="169" spans="1:76" ht="21">
      <c r="A169" t="s">
        <v>603</v>
      </c>
      <c r="B169" t="s">
        <v>648</v>
      </c>
      <c r="C169" t="s">
        <v>423</v>
      </c>
      <c r="D169" t="s">
        <v>423</v>
      </c>
      <c r="L169" s="105">
        <v>3.35970910737984E-2</v>
      </c>
      <c r="M169">
        <v>0.98926803398576701</v>
      </c>
      <c r="N169">
        <f t="shared" si="35"/>
        <v>1998</v>
      </c>
      <c r="O169" s="136" t="str">
        <f t="shared" si="33"/>
        <v>Power Law</v>
      </c>
      <c r="V169">
        <f t="shared" si="34"/>
        <v>1999</v>
      </c>
      <c r="W169">
        <f>W27</f>
        <v>3.3476113332686399</v>
      </c>
      <c r="X169">
        <f>X27</f>
        <v>2.9692722629811801</v>
      </c>
      <c r="Y169">
        <f>Y27</f>
        <v>3.3476113332686399</v>
      </c>
      <c r="Z169">
        <f>Z27</f>
        <v>1.46402862942694</v>
      </c>
      <c r="AA169">
        <f>AA27</f>
        <v>3.3476113332686399</v>
      </c>
      <c r="AB169">
        <f>AB27</f>
        <v>3.0843867143557402</v>
      </c>
      <c r="AC169">
        <f>AC27</f>
        <v>3.3476113332686399</v>
      </c>
      <c r="AD169">
        <f>AD27</f>
        <v>1.5791430808014999</v>
      </c>
      <c r="AF169">
        <f>AQ122-AC169</f>
        <v>1.8324195365216642</v>
      </c>
      <c r="AI169" s="117">
        <v>5.4750385872378802</v>
      </c>
      <c r="AJ169">
        <v>5.1800308697903041</v>
      </c>
      <c r="BT169">
        <v>3</v>
      </c>
      <c r="BU169">
        <v>3</v>
      </c>
      <c r="BV169">
        <v>3</v>
      </c>
      <c r="BW169">
        <f t="shared" si="32"/>
        <v>0</v>
      </c>
      <c r="BX169">
        <v>3</v>
      </c>
    </row>
    <row r="170" spans="1:76" ht="21">
      <c r="A170" t="s">
        <v>604</v>
      </c>
      <c r="B170" t="s">
        <v>649</v>
      </c>
      <c r="C170" t="s">
        <v>424</v>
      </c>
      <c r="D170" t="s">
        <v>424</v>
      </c>
      <c r="L170" s="105">
        <v>2.23671930758649</v>
      </c>
      <c r="M170">
        <v>0.98563654836303005</v>
      </c>
      <c r="N170">
        <f t="shared" si="35"/>
        <v>1999</v>
      </c>
      <c r="O170" s="136" t="str">
        <f t="shared" si="33"/>
        <v>Power Law</v>
      </c>
      <c r="V170">
        <f t="shared" si="34"/>
        <v>2000</v>
      </c>
      <c r="W170">
        <f>W28</f>
        <v>3.1850656613581099</v>
      </c>
      <c r="X170">
        <f>X28</f>
        <v>2.9529227062852601</v>
      </c>
      <c r="Y170">
        <f>Y28</f>
        <v>3.1850656613581099</v>
      </c>
      <c r="Z170">
        <f>Z28</f>
        <v>1.4607608599444</v>
      </c>
      <c r="AA170">
        <f>AA28</f>
        <v>3.1850656613581099</v>
      </c>
      <c r="AB170">
        <f>AB28</f>
        <v>3.0810342071251799</v>
      </c>
      <c r="AC170">
        <f>AC28</f>
        <v>3.1850656613581099</v>
      </c>
      <c r="AD170">
        <f>AD28</f>
        <v>1.58887236078433</v>
      </c>
      <c r="AF170">
        <f>AQ123-AC170</f>
        <v>2.061972336408378</v>
      </c>
      <c r="AI170" s="117">
        <v>5.5587974972081096</v>
      </c>
      <c r="AJ170">
        <v>5.2470379977664878</v>
      </c>
      <c r="BT170">
        <v>2</v>
      </c>
      <c r="BU170">
        <v>2</v>
      </c>
      <c r="BV170">
        <v>2</v>
      </c>
      <c r="BW170">
        <f t="shared" si="32"/>
        <v>0</v>
      </c>
      <c r="BX170">
        <v>2</v>
      </c>
    </row>
    <row r="171" spans="1:76" ht="21">
      <c r="A171" t="s">
        <v>605</v>
      </c>
      <c r="B171" t="s">
        <v>650</v>
      </c>
      <c r="C171" t="s">
        <v>425</v>
      </c>
      <c r="D171" t="s">
        <v>425</v>
      </c>
      <c r="L171" s="105">
        <v>1.1660070877122499E-2</v>
      </c>
      <c r="M171">
        <v>0.97970252406495995</v>
      </c>
      <c r="N171">
        <f t="shared" si="35"/>
        <v>2000</v>
      </c>
      <c r="O171" s="136" t="str">
        <f t="shared" si="33"/>
        <v>Power Law</v>
      </c>
      <c r="V171">
        <f t="shared" si="34"/>
        <v>2001</v>
      </c>
      <c r="W171">
        <f>W29</f>
        <v>3.0411941281159098</v>
      </c>
      <c r="X171">
        <f>X29</f>
        <v>2.9416585912610902</v>
      </c>
      <c r="Y171">
        <f>Y29</f>
        <v>3.0411941281159098</v>
      </c>
      <c r="Z171">
        <f>Z29</f>
        <v>1.4578772532105699</v>
      </c>
      <c r="AA171">
        <f>AA29</f>
        <v>3.0411941281159098</v>
      </c>
      <c r="AB171">
        <f>AB29</f>
        <v>3.0817974862439699</v>
      </c>
      <c r="AC171">
        <f>AC29</f>
        <v>3.0411941281159098</v>
      </c>
      <c r="AD171">
        <f>AD29</f>
        <v>1.5980161481934501</v>
      </c>
      <c r="AF171">
        <f>AQ124-AC171</f>
        <v>2.2728306399221783</v>
      </c>
      <c r="AI171" s="117">
        <v>5.6425309600476101</v>
      </c>
      <c r="AJ171">
        <v>5.3140247680380881</v>
      </c>
      <c r="BT171">
        <v>4</v>
      </c>
      <c r="BU171">
        <v>4</v>
      </c>
      <c r="BV171">
        <v>4</v>
      </c>
      <c r="BW171">
        <f t="shared" si="32"/>
        <v>0</v>
      </c>
      <c r="BX171">
        <v>4</v>
      </c>
    </row>
    <row r="172" spans="1:76" ht="21">
      <c r="A172" t="s">
        <v>606</v>
      </c>
      <c r="B172" t="s">
        <v>651</v>
      </c>
      <c r="C172" t="s">
        <v>426</v>
      </c>
      <c r="D172" t="s">
        <v>426</v>
      </c>
      <c r="L172" s="105">
        <v>1.22461337855975E-2</v>
      </c>
      <c r="M172">
        <v>0.97875315890868697</v>
      </c>
      <c r="N172">
        <f t="shared" si="35"/>
        <v>2001</v>
      </c>
      <c r="O172" s="136" t="str">
        <f t="shared" si="33"/>
        <v>Power Law</v>
      </c>
      <c r="V172">
        <f t="shared" si="34"/>
        <v>2002</v>
      </c>
      <c r="W172">
        <f>W30</f>
        <v>2.95290384511231</v>
      </c>
      <c r="X172">
        <f>X30</f>
        <v>2.9343432915427301</v>
      </c>
      <c r="Y172">
        <f>Y30</f>
        <v>2.95290384511231</v>
      </c>
      <c r="Z172">
        <f>Z30</f>
        <v>1.4556180434474</v>
      </c>
      <c r="AA172">
        <f>AA30</f>
        <v>2.95290384511231</v>
      </c>
      <c r="AB172">
        <f>AB30</f>
        <v>3.0855287522593402</v>
      </c>
      <c r="AC172">
        <f>AC30</f>
        <v>2.95290384511231</v>
      </c>
      <c r="AD172">
        <f>AD30</f>
        <v>1.6068035041640101</v>
      </c>
      <c r="AF172">
        <f>AQ125-AC172</f>
        <v>2.4197682534621059</v>
      </c>
      <c r="AI172" s="117">
        <v>5.7158401232180198</v>
      </c>
      <c r="AJ172">
        <v>5.3726720985744159</v>
      </c>
      <c r="BT172">
        <v>3</v>
      </c>
      <c r="BU172">
        <v>3</v>
      </c>
      <c r="BV172">
        <v>3</v>
      </c>
      <c r="BW172">
        <f t="shared" si="32"/>
        <v>0</v>
      </c>
      <c r="BX172">
        <v>3</v>
      </c>
    </row>
    <row r="173" spans="1:76" ht="21">
      <c r="A173" t="s">
        <v>607</v>
      </c>
      <c r="B173" t="s">
        <v>652</v>
      </c>
      <c r="C173" t="s">
        <v>427</v>
      </c>
      <c r="D173" t="s">
        <v>427</v>
      </c>
      <c r="L173" s="105">
        <v>1.2807383093775999E-2</v>
      </c>
      <c r="M173">
        <v>0.97783672767813901</v>
      </c>
      <c r="N173">
        <f t="shared" si="35"/>
        <v>2002</v>
      </c>
      <c r="O173" s="136" t="str">
        <f t="shared" si="33"/>
        <v>Power Law</v>
      </c>
      <c r="V173">
        <f t="shared" si="34"/>
        <v>2003</v>
      </c>
      <c r="W173">
        <f>W31</f>
        <v>2.8805208569245702</v>
      </c>
      <c r="X173">
        <f>X31</f>
        <v>2.93012078682378</v>
      </c>
      <c r="Y173">
        <f>Y31</f>
        <v>2.8805208569245702</v>
      </c>
      <c r="Z173">
        <f>Z31</f>
        <v>1.4538312719866999</v>
      </c>
      <c r="AA173">
        <f>AA31</f>
        <v>2.8805208569245702</v>
      </c>
      <c r="AB173">
        <f>AB31</f>
        <v>3.0915787553570402</v>
      </c>
      <c r="AC173">
        <f>AC31</f>
        <v>2.8805208569245702</v>
      </c>
      <c r="AD173">
        <f>AD31</f>
        <v>1.6152892405199499</v>
      </c>
      <c r="AF173">
        <f>AQ126-AC173</f>
        <v>2.3148924456908464</v>
      </c>
      <c r="AI173" s="117">
        <v>5.49426662826927</v>
      </c>
      <c r="AJ173">
        <v>5.1954133026154166</v>
      </c>
      <c r="BT173">
        <v>1</v>
      </c>
      <c r="BU173">
        <v>1</v>
      </c>
      <c r="BV173">
        <v>1</v>
      </c>
      <c r="BW173">
        <f t="shared" si="32"/>
        <v>0</v>
      </c>
      <c r="BX173">
        <v>1</v>
      </c>
    </row>
    <row r="174" spans="1:76" ht="21">
      <c r="A174" t="s">
        <v>608</v>
      </c>
      <c r="B174" t="s">
        <v>653</v>
      </c>
      <c r="C174" t="s">
        <v>428</v>
      </c>
      <c r="D174" t="s">
        <v>428</v>
      </c>
      <c r="L174" s="105">
        <v>1.15941546596564E-2</v>
      </c>
      <c r="M174" s="106">
        <v>0.98497342080758499</v>
      </c>
      <c r="N174">
        <f t="shared" si="35"/>
        <v>2003</v>
      </c>
      <c r="O174" s="136" t="str">
        <f t="shared" si="33"/>
        <v>Power Law</v>
      </c>
      <c r="V174">
        <f t="shared" si="34"/>
        <v>2004</v>
      </c>
      <c r="W174">
        <f>W32</f>
        <v>2.7954623445017801</v>
      </c>
      <c r="X174">
        <f>X32</f>
        <v>2.9296089816675299</v>
      </c>
      <c r="Y174">
        <f>Y32</f>
        <v>2.7954623445017801</v>
      </c>
      <c r="Z174">
        <f>Z32</f>
        <v>1.45269450229243</v>
      </c>
      <c r="AA174">
        <f>AA32</f>
        <v>2.7954623445017801</v>
      </c>
      <c r="AB174">
        <f>AB32</f>
        <v>3.1011388780646101</v>
      </c>
      <c r="AC174">
        <f>AC32</f>
        <v>2.7954623445017801</v>
      </c>
      <c r="AD174">
        <f>AD32</f>
        <v>1.62422439868952</v>
      </c>
      <c r="AF174">
        <f>AQ127-AC174</f>
        <v>2.4457550967173796</v>
      </c>
      <c r="AI174" s="117">
        <v>5.5515218015239496</v>
      </c>
      <c r="AJ174">
        <v>5.2412174412191597</v>
      </c>
      <c r="BT174">
        <v>8</v>
      </c>
      <c r="BU174">
        <v>8</v>
      </c>
      <c r="BV174">
        <v>8</v>
      </c>
      <c r="BW174">
        <f t="shared" si="32"/>
        <v>0</v>
      </c>
      <c r="BX174">
        <v>8</v>
      </c>
    </row>
    <row r="175" spans="1:76" ht="21">
      <c r="A175" t="s">
        <v>609</v>
      </c>
      <c r="B175" t="s">
        <v>654</v>
      </c>
      <c r="C175" t="s">
        <v>474</v>
      </c>
      <c r="D175" t="s">
        <v>474</v>
      </c>
      <c r="L175" s="105">
        <v>0.30221471234882102</v>
      </c>
      <c r="M175" s="106">
        <v>0.27135073505838597</v>
      </c>
      <c r="N175">
        <f t="shared" si="35"/>
        <v>2004</v>
      </c>
      <c r="O175" s="136" t="str">
        <f t="shared" si="33"/>
        <v>Power Law</v>
      </c>
      <c r="V175">
        <f t="shared" si="34"/>
        <v>2005</v>
      </c>
      <c r="W175">
        <f>W33</f>
        <v>2.7045872799893198</v>
      </c>
      <c r="X175">
        <f>X33</f>
        <v>2.93223734421395</v>
      </c>
      <c r="Y175">
        <f>Y33</f>
        <v>2.7045872799893198</v>
      </c>
      <c r="Z175">
        <f>Z33</f>
        <v>1.45191400220984</v>
      </c>
      <c r="AA175">
        <f>AA33</f>
        <v>2.7045872799893198</v>
      </c>
      <c r="AB175">
        <f>AB33</f>
        <v>3.1114974750245001</v>
      </c>
      <c r="AC175">
        <f>AC33</f>
        <v>2.7045872799893198</v>
      </c>
      <c r="AD175">
        <f>AD33</f>
        <v>1.6311741330203899</v>
      </c>
      <c r="AF175">
        <f>AQ128-AC175</f>
        <v>2.5377522192970083</v>
      </c>
      <c r="AI175" s="117">
        <v>5.55292437410791</v>
      </c>
      <c r="AJ175">
        <v>5.2423394992863281</v>
      </c>
      <c r="BT175">
        <v>7</v>
      </c>
      <c r="BU175">
        <v>7</v>
      </c>
      <c r="BV175">
        <v>7</v>
      </c>
      <c r="BW175">
        <f t="shared" si="32"/>
        <v>0</v>
      </c>
      <c r="BX175">
        <v>7</v>
      </c>
    </row>
    <row r="176" spans="1:76" ht="21">
      <c r="A176" t="s">
        <v>610</v>
      </c>
      <c r="B176" t="s">
        <v>655</v>
      </c>
      <c r="C176" t="s">
        <v>475</v>
      </c>
      <c r="D176" t="s">
        <v>475</v>
      </c>
      <c r="L176" s="105">
        <v>7.4903404387928502E-2</v>
      </c>
      <c r="M176" s="106">
        <v>0.98614015567808999</v>
      </c>
      <c r="N176">
        <f t="shared" si="35"/>
        <v>2005</v>
      </c>
      <c r="O176" s="136" t="str">
        <f t="shared" si="33"/>
        <v>Power Law</v>
      </c>
      <c r="V176">
        <f t="shared" si="34"/>
        <v>2006</v>
      </c>
      <c r="W176">
        <f>W34</f>
        <v>2.6600252817529002</v>
      </c>
      <c r="X176">
        <f>X34</f>
        <v>2.9445461828442698</v>
      </c>
      <c r="Y176">
        <f>Y34</f>
        <v>2.6600252817529002</v>
      </c>
      <c r="Z176">
        <f>Z34</f>
        <v>1.4509516752793601</v>
      </c>
      <c r="AA176">
        <f>AA34</f>
        <v>2.6600252817529002</v>
      </c>
      <c r="AB176">
        <f>AB34</f>
        <v>3.1313426722739401</v>
      </c>
      <c r="AC176">
        <f>AC34</f>
        <v>2.6600252817529002</v>
      </c>
      <c r="AD176">
        <f>AD34</f>
        <v>1.63774816470903</v>
      </c>
      <c r="AF176">
        <f>AQ129-AC176</f>
        <v>2.7074346365931561</v>
      </c>
      <c r="AI176" s="117">
        <v>5.7093248979325697</v>
      </c>
      <c r="AJ176">
        <v>5.3674599183460563</v>
      </c>
      <c r="BT176">
        <v>2</v>
      </c>
      <c r="BU176">
        <v>2</v>
      </c>
      <c r="BV176">
        <v>2</v>
      </c>
      <c r="BW176">
        <f t="shared" si="32"/>
        <v>0</v>
      </c>
      <c r="BX176">
        <v>2</v>
      </c>
    </row>
    <row r="177" spans="1:76" ht="21">
      <c r="A177" t="s">
        <v>611</v>
      </c>
      <c r="B177" t="s">
        <v>656</v>
      </c>
      <c r="C177" t="s">
        <v>476</v>
      </c>
      <c r="D177" t="s">
        <v>476</v>
      </c>
      <c r="L177" s="105">
        <v>5.1470242876808202E-3</v>
      </c>
      <c r="M177">
        <v>0.98657560458391202</v>
      </c>
      <c r="N177">
        <f t="shared" si="35"/>
        <v>2006</v>
      </c>
      <c r="O177" s="136" t="str">
        <f t="shared" si="33"/>
        <v>Power Law</v>
      </c>
      <c r="V177">
        <f t="shared" si="34"/>
        <v>2007</v>
      </c>
      <c r="W177">
        <f>W35</f>
        <v>2.6304664827534898</v>
      </c>
      <c r="X177">
        <f>X35</f>
        <v>2.9532041499095398</v>
      </c>
      <c r="Y177">
        <f>Y35</f>
        <v>2.6304664827534898</v>
      </c>
      <c r="Z177">
        <f>Z35</f>
        <v>1.4501193210705401</v>
      </c>
      <c r="AA177">
        <f>AA35</f>
        <v>2.6304664827534898</v>
      </c>
      <c r="AB177">
        <f>AB35</f>
        <v>3.1465393176186698</v>
      </c>
      <c r="AC177">
        <f>AC35</f>
        <v>2.6304664827534898</v>
      </c>
      <c r="AD177">
        <f>AD35</f>
        <v>1.64345448877968</v>
      </c>
      <c r="AF177">
        <f>AQ130-AC177</f>
        <v>2.6549271742814708</v>
      </c>
      <c r="AI177" s="117">
        <v>5.6067420712937004</v>
      </c>
      <c r="AJ177">
        <v>5.2853936570349607</v>
      </c>
      <c r="BT177">
        <v>4</v>
      </c>
      <c r="BU177">
        <v>4</v>
      </c>
      <c r="BV177">
        <v>4</v>
      </c>
      <c r="BW177">
        <f t="shared" si="32"/>
        <v>0</v>
      </c>
      <c r="BX177">
        <v>4</v>
      </c>
    </row>
    <row r="178" spans="1:76" ht="21">
      <c r="A178" t="s">
        <v>612</v>
      </c>
      <c r="B178" t="s">
        <v>657</v>
      </c>
      <c r="C178" t="s">
        <v>477</v>
      </c>
      <c r="D178" t="s">
        <v>477</v>
      </c>
      <c r="L178" s="105">
        <v>5.2664023170222096E-3</v>
      </c>
      <c r="M178">
        <v>0.98507275972043795</v>
      </c>
      <c r="N178">
        <f t="shared" si="35"/>
        <v>2007</v>
      </c>
      <c r="O178" s="136" t="str">
        <f t="shared" si="33"/>
        <v>Power Law</v>
      </c>
      <c r="V178">
        <f t="shared" si="34"/>
        <v>2008</v>
      </c>
      <c r="W178">
        <f>W36</f>
        <v>2.6150450058863699</v>
      </c>
      <c r="X178">
        <f>X36</f>
        <v>2.9740013247779702</v>
      </c>
      <c r="Y178">
        <f>Y36</f>
        <v>2.6150450058863699</v>
      </c>
      <c r="Z178">
        <f>Z36</f>
        <v>1.44950824776315</v>
      </c>
      <c r="AA178">
        <f>AA36</f>
        <v>2.6150450058863699</v>
      </c>
      <c r="AB178">
        <f>AB36</f>
        <v>3.1734364828093899</v>
      </c>
      <c r="AC178">
        <f>AC36</f>
        <v>2.6150450058863699</v>
      </c>
      <c r="AD178">
        <f>AD36</f>
        <v>1.64894340579457</v>
      </c>
      <c r="AF178">
        <f>AQ131-AC178</f>
        <v>2.3815272030419985</v>
      </c>
      <c r="AI178" s="117">
        <v>5.2457152611604601</v>
      </c>
      <c r="AJ178">
        <v>4.9965722089283684</v>
      </c>
      <c r="BT178">
        <v>1</v>
      </c>
      <c r="BU178">
        <v>1</v>
      </c>
      <c r="BV178">
        <v>1</v>
      </c>
      <c r="BW178">
        <f t="shared" si="32"/>
        <v>0</v>
      </c>
      <c r="BX178">
        <v>1</v>
      </c>
    </row>
    <row r="179" spans="1:76" ht="21">
      <c r="A179" t="s">
        <v>613</v>
      </c>
      <c r="B179" t="s">
        <v>658</v>
      </c>
      <c r="C179" t="s">
        <v>478</v>
      </c>
      <c r="D179" t="s">
        <v>478</v>
      </c>
      <c r="L179" s="105">
        <v>1.83716593261815E-2</v>
      </c>
      <c r="M179">
        <v>0.99128101339818497</v>
      </c>
      <c r="N179">
        <f t="shared" si="35"/>
        <v>2008</v>
      </c>
      <c r="O179" s="136" t="str">
        <f t="shared" si="33"/>
        <v>Power Law</v>
      </c>
      <c r="V179">
        <f t="shared" si="34"/>
        <v>2009</v>
      </c>
      <c r="W179">
        <f>W37</f>
        <v>2.6016895641262199</v>
      </c>
      <c r="X179">
        <f>X37</f>
        <v>3.0043208997300801</v>
      </c>
      <c r="Y179">
        <f>Y37</f>
        <v>2.6016895641262199</v>
      </c>
      <c r="Z179">
        <f>Z37</f>
        <v>1.44857867714278</v>
      </c>
      <c r="AA179">
        <f>AA37</f>
        <v>2.6016895641262199</v>
      </c>
      <c r="AB179">
        <f>AB37</f>
        <v>3.20724580230269</v>
      </c>
      <c r="AC179">
        <f>AC37</f>
        <v>2.6016895641262199</v>
      </c>
      <c r="AD179">
        <f>AD37</f>
        <v>1.6515035797153901</v>
      </c>
      <c r="AF179">
        <f>AQ132-AC179</f>
        <v>0.44134465890575614</v>
      </c>
      <c r="AI179" s="117">
        <v>2.8037927787899699</v>
      </c>
      <c r="AJ179">
        <v>3.043034223031976</v>
      </c>
      <c r="BT179">
        <v>4</v>
      </c>
      <c r="BU179">
        <v>4</v>
      </c>
      <c r="BV179">
        <v>4</v>
      </c>
      <c r="BW179">
        <f t="shared" si="32"/>
        <v>0</v>
      </c>
      <c r="BX179">
        <v>4</v>
      </c>
    </row>
    <row r="180" spans="1:76" ht="21">
      <c r="A180" t="s">
        <v>614</v>
      </c>
      <c r="B180" t="s">
        <v>659</v>
      </c>
      <c r="C180" t="s">
        <v>479</v>
      </c>
      <c r="D180" t="s">
        <v>479</v>
      </c>
      <c r="L180" s="105">
        <v>4.7709246298005097E-2</v>
      </c>
      <c r="M180">
        <v>0.98423769397893401</v>
      </c>
      <c r="N180">
        <f t="shared" si="35"/>
        <v>2009</v>
      </c>
      <c r="O180" s="136" t="str">
        <f t="shared" si="33"/>
        <v>Power Law</v>
      </c>
      <c r="V180">
        <f t="shared" si="34"/>
        <v>2010</v>
      </c>
      <c r="W180">
        <f>W38</f>
        <v>2.5874689667220601</v>
      </c>
      <c r="X180">
        <f>X38</f>
        <v>3.03998488819528</v>
      </c>
      <c r="Y180">
        <f>Y38</f>
        <v>2.5874689667220601</v>
      </c>
      <c r="Z180">
        <f>Z38</f>
        <v>1.4479297936634401</v>
      </c>
      <c r="AA180">
        <f>AA38</f>
        <v>2.5874689667220601</v>
      </c>
      <c r="AB180">
        <f>AB38</f>
        <v>3.24533172564955</v>
      </c>
      <c r="AC180">
        <f>AC38</f>
        <v>2.5874689667220601</v>
      </c>
      <c r="AD180">
        <f>AD38</f>
        <v>1.6532766311177101</v>
      </c>
      <c r="AF180">
        <f>AQ133-AC180</f>
        <v>0.35808468789329995</v>
      </c>
      <c r="AI180" s="117">
        <v>2.6819420682691999</v>
      </c>
      <c r="AJ180">
        <v>2.94555365461536</v>
      </c>
      <c r="BT180">
        <v>2</v>
      </c>
      <c r="BU180">
        <v>2</v>
      </c>
      <c r="BV180">
        <v>2</v>
      </c>
      <c r="BW180">
        <f t="shared" si="32"/>
        <v>0</v>
      </c>
      <c r="BX180">
        <v>2</v>
      </c>
    </row>
    <row r="181" spans="1:76" ht="21">
      <c r="A181" t="s">
        <v>615</v>
      </c>
      <c r="B181" t="s">
        <v>660</v>
      </c>
      <c r="C181" t="s">
        <v>480</v>
      </c>
      <c r="D181" t="s">
        <v>480</v>
      </c>
      <c r="L181" s="105">
        <v>7.0976562103705404E-3</v>
      </c>
      <c r="M181" s="106">
        <v>0.99011205102990196</v>
      </c>
      <c r="N181">
        <f t="shared" si="35"/>
        <v>2010</v>
      </c>
      <c r="O181" s="136" t="str">
        <f t="shared" si="33"/>
        <v>Power Law</v>
      </c>
      <c r="V181">
        <f t="shared" si="34"/>
        <v>2011</v>
      </c>
      <c r="W181">
        <f>W39</f>
        <v>2.5940427476431198</v>
      </c>
      <c r="X181">
        <f>X39</f>
        <v>3.09841354497043</v>
      </c>
      <c r="Y181">
        <f>Y39</f>
        <v>2.5940427476431198</v>
      </c>
      <c r="Z181">
        <f>Z39</f>
        <v>1.4469223381810501</v>
      </c>
      <c r="AA181">
        <f>AA39</f>
        <v>2.5940427476431198</v>
      </c>
      <c r="AB181">
        <f>AB39</f>
        <v>3.3035525788306401</v>
      </c>
      <c r="AC181">
        <f>AC39</f>
        <v>2.5940427476431198</v>
      </c>
      <c r="AD181">
        <f>AD39</f>
        <v>1.65206137204126</v>
      </c>
      <c r="AF181">
        <f>AQ134-AC181</f>
        <v>0.29855320983791245</v>
      </c>
      <c r="AI181" s="117">
        <v>2.6157449468512901</v>
      </c>
      <c r="AJ181">
        <v>2.8925959574810323</v>
      </c>
      <c r="BT181">
        <v>2</v>
      </c>
      <c r="BU181">
        <v>2</v>
      </c>
      <c r="BV181">
        <v>2</v>
      </c>
      <c r="BW181">
        <f t="shared" si="32"/>
        <v>0</v>
      </c>
      <c r="BX181">
        <v>2</v>
      </c>
    </row>
    <row r="182" spans="1:76" ht="21">
      <c r="A182" t="s">
        <v>616</v>
      </c>
      <c r="B182" t="s">
        <v>661</v>
      </c>
      <c r="C182" t="s">
        <v>481</v>
      </c>
      <c r="D182" t="s">
        <v>481</v>
      </c>
      <c r="L182" s="105">
        <v>7.48006377664395E-3</v>
      </c>
      <c r="M182" s="106">
        <v>0.98154707869526403</v>
      </c>
      <c r="N182">
        <f t="shared" si="35"/>
        <v>2011</v>
      </c>
      <c r="O182" s="136" t="str">
        <f t="shared" si="33"/>
        <v>Power Law</v>
      </c>
      <c r="V182">
        <f t="shared" si="34"/>
        <v>2012</v>
      </c>
      <c r="W182">
        <f>W40</f>
        <v>2.6015090862642301</v>
      </c>
      <c r="X182">
        <f>X40</f>
        <v>3.1302696907034</v>
      </c>
      <c r="Y182">
        <f>Y40</f>
        <v>2.6015090862642301</v>
      </c>
      <c r="Z182">
        <f>Z40</f>
        <v>1.4472477775739201</v>
      </c>
      <c r="AA182">
        <f>AA40</f>
        <v>2.6015090862642301</v>
      </c>
      <c r="AB182">
        <f>AB40</f>
        <v>3.33666146874396</v>
      </c>
      <c r="AC182">
        <f>AC40</f>
        <v>2.6015090862642301</v>
      </c>
      <c r="AD182">
        <f>AD40</f>
        <v>1.6536395556144701</v>
      </c>
      <c r="AF182">
        <f>AQ135-AC182</f>
        <v>0.31521130887675408</v>
      </c>
      <c r="AI182" s="117">
        <v>2.6459004939262298</v>
      </c>
      <c r="AJ182">
        <v>2.9167203951409841</v>
      </c>
      <c r="BT182">
        <v>1</v>
      </c>
      <c r="BU182">
        <v>1</v>
      </c>
      <c r="BV182">
        <v>1</v>
      </c>
      <c r="BW182">
        <f t="shared" si="32"/>
        <v>0</v>
      </c>
      <c r="BX182">
        <v>1</v>
      </c>
    </row>
    <row r="183" spans="1:76" ht="21">
      <c r="A183" t="s">
        <v>617</v>
      </c>
      <c r="B183" t="s">
        <v>662</v>
      </c>
      <c r="C183" t="s">
        <v>482</v>
      </c>
      <c r="D183" t="s">
        <v>482</v>
      </c>
      <c r="L183" s="105">
        <v>1.55302833898302E-2</v>
      </c>
      <c r="M183" s="106">
        <v>0.98599102545322403</v>
      </c>
      <c r="N183">
        <f t="shared" si="35"/>
        <v>2012</v>
      </c>
      <c r="O183" s="136" t="str">
        <f t="shared" si="33"/>
        <v>Power Law</v>
      </c>
      <c r="V183">
        <f t="shared" si="34"/>
        <v>2013</v>
      </c>
      <c r="W183">
        <f>W41</f>
        <v>2.60877267748833</v>
      </c>
      <c r="X183">
        <f>X41</f>
        <v>3.15322727456092</v>
      </c>
      <c r="Y183">
        <f>Y41</f>
        <v>2.60877267748833</v>
      </c>
      <c r="Z183">
        <f>Z41</f>
        <v>1.44798797783471</v>
      </c>
      <c r="AA183">
        <f>AA41</f>
        <v>2.60877267748833</v>
      </c>
      <c r="AB183">
        <f>AB41</f>
        <v>3.36086732860608</v>
      </c>
      <c r="AC183">
        <f>AC41</f>
        <v>2.60877267748833</v>
      </c>
      <c r="AD183">
        <f>AD41</f>
        <v>1.65562803187987</v>
      </c>
      <c r="AF183">
        <f>AQ136-AC183</f>
        <v>0.30595204429579015</v>
      </c>
      <c r="AI183" s="117">
        <v>2.6434059022301502</v>
      </c>
      <c r="AJ183">
        <v>2.9147247217841201</v>
      </c>
      <c r="BT183">
        <v>5</v>
      </c>
      <c r="BU183">
        <v>5</v>
      </c>
      <c r="BV183">
        <v>5</v>
      </c>
      <c r="BW183">
        <f t="shared" si="32"/>
        <v>0</v>
      </c>
      <c r="BX183">
        <v>5</v>
      </c>
    </row>
    <row r="184" spans="1:76" ht="21">
      <c r="A184" t="s">
        <v>618</v>
      </c>
      <c r="B184" t="s">
        <v>663</v>
      </c>
      <c r="C184" t="s">
        <v>483</v>
      </c>
      <c r="D184" t="s">
        <v>483</v>
      </c>
      <c r="L184" s="105">
        <v>5.0041281789609598E-3</v>
      </c>
      <c r="M184" s="106">
        <v>0.99001604479754501</v>
      </c>
      <c r="N184">
        <f t="shared" si="35"/>
        <v>2013</v>
      </c>
      <c r="O184" s="136" t="str">
        <f t="shared" si="33"/>
        <v>Power Law</v>
      </c>
      <c r="V184">
        <f t="shared" si="34"/>
        <v>2014</v>
      </c>
      <c r="W184">
        <f>W42</f>
        <v>2.6192247826555901</v>
      </c>
      <c r="X184">
        <f>X42</f>
        <v>3.1699421348255501</v>
      </c>
      <c r="Y184">
        <f>Y42</f>
        <v>2.6192247826555901</v>
      </c>
      <c r="Z184">
        <f>Z42</f>
        <v>1.4488564185228701</v>
      </c>
      <c r="AA184">
        <f>AA42</f>
        <v>2.6192247826555901</v>
      </c>
      <c r="AB184">
        <f>AB42</f>
        <v>3.3780608078846401</v>
      </c>
      <c r="AC184">
        <f>AC42</f>
        <v>2.6192247826555901</v>
      </c>
      <c r="AD184">
        <f>AD42</f>
        <v>1.6569750915819601</v>
      </c>
      <c r="AF184">
        <f>AQ137-AC184</f>
        <v>0.31551574841873808</v>
      </c>
      <c r="AI184" s="117">
        <v>2.66842566384291</v>
      </c>
      <c r="AJ184">
        <v>2.9347405310743282</v>
      </c>
      <c r="BT184">
        <v>3</v>
      </c>
      <c r="BU184">
        <v>3</v>
      </c>
      <c r="BV184">
        <v>3</v>
      </c>
      <c r="BW184">
        <f t="shared" si="32"/>
        <v>0</v>
      </c>
      <c r="BX184">
        <v>3</v>
      </c>
    </row>
    <row r="185" spans="1:76" ht="21">
      <c r="A185" t="s">
        <v>619</v>
      </c>
      <c r="B185" t="s">
        <v>664</v>
      </c>
      <c r="C185" t="s">
        <v>484</v>
      </c>
      <c r="D185" t="s">
        <v>484</v>
      </c>
      <c r="L185" s="105">
        <v>4.7139705096943098E-3</v>
      </c>
      <c r="M185" s="106">
        <v>0.99324270677363502</v>
      </c>
      <c r="N185">
        <f t="shared" si="35"/>
        <v>2014</v>
      </c>
      <c r="O185" s="136" t="str">
        <f t="shared" si="33"/>
        <v>Power Law</v>
      </c>
      <c r="V185">
        <f t="shared" si="34"/>
        <v>2015</v>
      </c>
      <c r="W185">
        <f>W43</f>
        <v>2.6259382686448598</v>
      </c>
      <c r="X185">
        <f>X43</f>
        <v>3.1854200677711302</v>
      </c>
      <c r="Y185">
        <f>Y43</f>
        <v>2.6259382686448598</v>
      </c>
      <c r="Z185">
        <f>Z43</f>
        <v>1.44975488101307</v>
      </c>
      <c r="AA185">
        <f>AA43</f>
        <v>2.6259382686448598</v>
      </c>
      <c r="AB185">
        <f>AB43</f>
        <v>3.3939748889211199</v>
      </c>
      <c r="AC185">
        <f>AC43</f>
        <v>2.6259382686448598</v>
      </c>
      <c r="AD185">
        <f>AD43</f>
        <v>1.65830970216305</v>
      </c>
      <c r="AF185">
        <f>AQ138-AC185</f>
        <v>0.31569826604049256</v>
      </c>
      <c r="AI185" s="117">
        <v>2.6770456683566901</v>
      </c>
      <c r="AJ185">
        <v>2.9416365346853524</v>
      </c>
      <c r="BT185">
        <v>5</v>
      </c>
      <c r="BU185">
        <v>5</v>
      </c>
      <c r="BV185">
        <v>5</v>
      </c>
      <c r="BW185">
        <f t="shared" si="32"/>
        <v>0</v>
      </c>
      <c r="BX185">
        <v>5</v>
      </c>
    </row>
    <row r="186" spans="1:76" ht="21">
      <c r="A186" t="s">
        <v>620</v>
      </c>
      <c r="B186" t="s">
        <v>665</v>
      </c>
      <c r="C186" t="s">
        <v>485</v>
      </c>
      <c r="D186" t="s">
        <v>485</v>
      </c>
      <c r="L186" s="105">
        <v>2.6189823752761798E-2</v>
      </c>
      <c r="M186" s="106">
        <v>0.96585587589527599</v>
      </c>
      <c r="N186">
        <f t="shared" si="35"/>
        <v>2015</v>
      </c>
      <c r="O186" s="136" t="str">
        <f t="shared" si="33"/>
        <v>Power Law</v>
      </c>
      <c r="V186">
        <f t="shared" si="34"/>
        <v>2016</v>
      </c>
      <c r="W186">
        <f>W44</f>
        <v>2.6322560732873401</v>
      </c>
      <c r="X186">
        <f>X44</f>
        <v>3.2070182559301301</v>
      </c>
      <c r="Y186">
        <f>Y44</f>
        <v>2.6322560732873401</v>
      </c>
      <c r="Z186">
        <f>Z44</f>
        <v>1.45066708382946</v>
      </c>
      <c r="AA186">
        <f>AA44</f>
        <v>2.6322560732873401</v>
      </c>
      <c r="AB186">
        <f>AB44</f>
        <v>3.41575516670623</v>
      </c>
      <c r="AC186">
        <f>AC44</f>
        <v>2.6322560732873401</v>
      </c>
      <c r="AD186">
        <f>AD44</f>
        <v>1.6594039946055601</v>
      </c>
      <c r="AF186">
        <f>AQ139-AC186</f>
        <v>0.29397202339970008</v>
      </c>
      <c r="AI186" s="117">
        <v>2.6577851208587999</v>
      </c>
      <c r="AJ186">
        <v>2.9262280966870402</v>
      </c>
      <c r="BT186">
        <v>4</v>
      </c>
      <c r="BU186">
        <v>4</v>
      </c>
      <c r="BV186">
        <v>4</v>
      </c>
      <c r="BW186">
        <f t="shared" si="32"/>
        <v>0</v>
      </c>
      <c r="BX186">
        <v>4</v>
      </c>
    </row>
    <row r="187" spans="1:76" ht="21">
      <c r="A187" t="s">
        <v>621</v>
      </c>
      <c r="B187" t="s">
        <v>666</v>
      </c>
      <c r="C187" t="s">
        <v>486</v>
      </c>
      <c r="D187" t="s">
        <v>486</v>
      </c>
      <c r="L187" s="105">
        <v>1.6280655630197201E-2</v>
      </c>
      <c r="M187" s="106">
        <v>0.96799942504789505</v>
      </c>
      <c r="N187">
        <f t="shared" si="35"/>
        <v>2016</v>
      </c>
      <c r="O187" s="136" t="str">
        <f t="shared" si="33"/>
        <v>Power Law</v>
      </c>
      <c r="V187">
        <f t="shared" si="34"/>
        <v>2017</v>
      </c>
      <c r="W187">
        <f>W45</f>
        <v>2.6373319411821901</v>
      </c>
      <c r="X187">
        <f>X45</f>
        <v>3.2262744087041799</v>
      </c>
      <c r="Y187">
        <f>Y45</f>
        <v>2.6373319411821901</v>
      </c>
      <c r="Z187">
        <f>Z45</f>
        <v>1.4515664174182601</v>
      </c>
      <c r="AA187">
        <f>AA45</f>
        <v>2.6373319411821901</v>
      </c>
      <c r="AB187">
        <f>AB45</f>
        <v>3.4354235607096402</v>
      </c>
      <c r="AC187">
        <f>AC45</f>
        <v>2.6373319411821901</v>
      </c>
      <c r="AD187">
        <f>AD45</f>
        <v>1.6607155694237199</v>
      </c>
      <c r="AF187">
        <f>AQ140-AC187</f>
        <v>0.24971609477378598</v>
      </c>
      <c r="AI187" s="117">
        <v>2.60881004494497</v>
      </c>
      <c r="AJ187">
        <v>2.887048035955976</v>
      </c>
      <c r="BT187">
        <v>4</v>
      </c>
      <c r="BU187">
        <v>4</v>
      </c>
      <c r="BV187">
        <v>4</v>
      </c>
      <c r="BW187">
        <f t="shared" si="32"/>
        <v>0</v>
      </c>
      <c r="BX187">
        <v>4</v>
      </c>
    </row>
    <row r="188" spans="1:76" ht="21">
      <c r="A188" t="s">
        <v>622</v>
      </c>
      <c r="B188" t="s">
        <v>667</v>
      </c>
      <c r="C188" t="s">
        <v>487</v>
      </c>
      <c r="D188" t="s">
        <v>487</v>
      </c>
      <c r="L188" s="105">
        <v>1.31239108256485E-2</v>
      </c>
      <c r="M188" s="106">
        <v>0.97354618692902894</v>
      </c>
      <c r="N188">
        <f t="shared" si="35"/>
        <v>2017</v>
      </c>
      <c r="O188" s="136" t="str">
        <f t="shared" si="33"/>
        <v>Power Law</v>
      </c>
      <c r="V188">
        <f t="shared" si="34"/>
        <v>2018</v>
      </c>
      <c r="W188">
        <f>W46</f>
        <v>2.64529995248864</v>
      </c>
      <c r="X188">
        <f>X46</f>
        <v>3.2456276238637001</v>
      </c>
      <c r="Y188">
        <f>Y46</f>
        <v>2.64529995248864</v>
      </c>
      <c r="Z188">
        <f>Z46</f>
        <v>1.4524773686526899</v>
      </c>
      <c r="AA188">
        <f>AA46</f>
        <v>2.64529995248864</v>
      </c>
      <c r="AB188">
        <f>AB46</f>
        <v>3.45577937616802</v>
      </c>
      <c r="AC188">
        <f>AC46</f>
        <v>2.64529995248864</v>
      </c>
      <c r="AD188">
        <f>AD46</f>
        <v>1.6626291209570101</v>
      </c>
      <c r="AF188">
        <f>AQ141-AC188</f>
        <v>0.23551583814057597</v>
      </c>
      <c r="AI188" s="117">
        <v>2.6010197382865199</v>
      </c>
      <c r="AJ188">
        <v>2.880815790629216</v>
      </c>
      <c r="BT188">
        <v>5</v>
      </c>
      <c r="BU188">
        <v>5</v>
      </c>
      <c r="BV188">
        <v>5</v>
      </c>
      <c r="BW188">
        <f t="shared" si="32"/>
        <v>0</v>
      </c>
      <c r="BX188">
        <v>5</v>
      </c>
    </row>
    <row r="189" spans="1:76" ht="21">
      <c r="A189" t="s">
        <v>623</v>
      </c>
      <c r="B189" t="s">
        <v>668</v>
      </c>
      <c r="C189" t="s">
        <v>488</v>
      </c>
      <c r="D189" t="s">
        <v>488</v>
      </c>
      <c r="L189" s="105">
        <v>7.6204400297596496E-3</v>
      </c>
      <c r="M189" s="106">
        <v>0.98844001821651795</v>
      </c>
      <c r="N189">
        <f t="shared" si="35"/>
        <v>2018</v>
      </c>
      <c r="O189" s="136" t="str">
        <f t="shared" si="33"/>
        <v>Power Law</v>
      </c>
      <c r="V189">
        <f t="shared" si="34"/>
        <v>2019</v>
      </c>
      <c r="W189">
        <f>W47</f>
        <v>2.64708433694019</v>
      </c>
      <c r="X189">
        <f>X47</f>
        <v>3.26603174174226</v>
      </c>
      <c r="Y189">
        <f>Y47</f>
        <v>2.64708433694019</v>
      </c>
      <c r="Z189">
        <f>Z47</f>
        <v>1.4534617213416099</v>
      </c>
      <c r="AA189">
        <f>AA47</f>
        <v>2.64708433694019</v>
      </c>
      <c r="AB189">
        <f>AB47</f>
        <v>3.4773489916390901</v>
      </c>
      <c r="AC189">
        <f>AC47</f>
        <v>2.64708433694019</v>
      </c>
      <c r="AD189">
        <f>AD47</f>
        <v>1.66477897123844</v>
      </c>
      <c r="AF189">
        <f>AQ142-AC189</f>
        <v>0.24852347295385835</v>
      </c>
      <c r="AI189" s="117">
        <v>2.6195097623675601</v>
      </c>
      <c r="AJ189">
        <v>2.8956078098940483</v>
      </c>
      <c r="BT189">
        <v>9</v>
      </c>
      <c r="BU189">
        <v>9</v>
      </c>
      <c r="BV189">
        <v>9</v>
      </c>
      <c r="BW189">
        <f t="shared" si="32"/>
        <v>0</v>
      </c>
      <c r="BX189">
        <v>9</v>
      </c>
    </row>
    <row r="190" spans="1:76" ht="21">
      <c r="A190" t="s">
        <v>624</v>
      </c>
      <c r="B190" t="s">
        <v>669</v>
      </c>
      <c r="C190" t="s">
        <v>489</v>
      </c>
      <c r="D190" t="s">
        <v>489</v>
      </c>
      <c r="L190" s="105">
        <v>6.5994108247252603E-2</v>
      </c>
      <c r="M190" s="106">
        <v>0.98046874087756797</v>
      </c>
      <c r="N190">
        <f t="shared" si="35"/>
        <v>2019</v>
      </c>
      <c r="O190" s="136" t="str">
        <f t="shared" si="33"/>
        <v>Power Law</v>
      </c>
      <c r="V190">
        <f t="shared" si="34"/>
        <v>2020</v>
      </c>
      <c r="W190">
        <f>W48</f>
        <v>2.6507271910968</v>
      </c>
      <c r="X190">
        <f>X48</f>
        <v>3.28903840602498</v>
      </c>
      <c r="Y190">
        <f>Y48</f>
        <v>2.6507271910968</v>
      </c>
      <c r="Z190">
        <f>Z48</f>
        <v>1.4545030425149901</v>
      </c>
      <c r="AA190">
        <f>AA48</f>
        <v>2.6507271910968</v>
      </c>
      <c r="AB190">
        <f>AB48</f>
        <v>3.5020146874931699</v>
      </c>
      <c r="AC190">
        <f>AC48</f>
        <v>2.6507271910968</v>
      </c>
      <c r="AD190">
        <f>AD48</f>
        <v>1.66747932398318</v>
      </c>
      <c r="AF190">
        <f>AQ143-AC190</f>
        <v>0.22441980020048025</v>
      </c>
      <c r="AI190" s="117">
        <v>2.5939337391216002</v>
      </c>
      <c r="AJ190">
        <v>2.8751469912972802</v>
      </c>
      <c r="BT190">
        <v>5</v>
      </c>
      <c r="BU190">
        <v>5</v>
      </c>
      <c r="BV190">
        <v>5</v>
      </c>
      <c r="BW190">
        <f t="shared" si="32"/>
        <v>0</v>
      </c>
      <c r="BX190">
        <v>5</v>
      </c>
    </row>
    <row r="191" spans="1:76" ht="21">
      <c r="A191" t="s">
        <v>625</v>
      </c>
      <c r="B191" t="s">
        <v>670</v>
      </c>
      <c r="C191" t="s">
        <v>490</v>
      </c>
      <c r="D191" t="s">
        <v>490</v>
      </c>
      <c r="L191" s="105">
        <v>5.7223289037947999E-3</v>
      </c>
      <c r="M191" s="106">
        <v>0.984711552084649</v>
      </c>
      <c r="N191">
        <f t="shared" si="35"/>
        <v>2020</v>
      </c>
      <c r="O191" s="136" t="str">
        <f t="shared" si="33"/>
        <v>Power Law</v>
      </c>
      <c r="V191">
        <f t="shared" si="34"/>
        <v>2021</v>
      </c>
      <c r="W191">
        <f>W49</f>
        <v>2.6496332839038099</v>
      </c>
      <c r="X191">
        <f>X49</f>
        <v>3.3078696473620699</v>
      </c>
      <c r="Y191">
        <f>Y49</f>
        <v>2.6496332839038099</v>
      </c>
      <c r="Z191">
        <f>Z49</f>
        <v>1.4559457755018499</v>
      </c>
      <c r="AA191">
        <f>AA49</f>
        <v>2.6496332839038099</v>
      </c>
      <c r="AB191">
        <f>AB49</f>
        <v>3.52357691057815</v>
      </c>
      <c r="AC191">
        <f>AC49</f>
        <v>2.6496332839038099</v>
      </c>
      <c r="AD191">
        <f>AD49</f>
        <v>1.67165303871792</v>
      </c>
      <c r="AF191">
        <f>AQ144-AC191</f>
        <v>0.21330872281962998</v>
      </c>
      <c r="AI191" s="117">
        <v>2.5786775084042999</v>
      </c>
      <c r="AJ191">
        <v>2.8629420067234399</v>
      </c>
      <c r="BT191">
        <v>4</v>
      </c>
      <c r="BU191">
        <v>4</v>
      </c>
      <c r="BV191">
        <v>4</v>
      </c>
      <c r="BW191">
        <f t="shared" si="32"/>
        <v>0</v>
      </c>
      <c r="BX191">
        <v>4</v>
      </c>
    </row>
    <row r="192" spans="1:76" ht="21">
      <c r="A192" t="s">
        <v>626</v>
      </c>
      <c r="B192" t="s">
        <v>671</v>
      </c>
      <c r="C192" t="s">
        <v>491</v>
      </c>
      <c r="D192" t="s">
        <v>491</v>
      </c>
      <c r="L192" s="105">
        <v>8.9033836654057001E-3</v>
      </c>
      <c r="M192" s="106">
        <v>0.98543061391540798</v>
      </c>
      <c r="N192">
        <f t="shared" si="35"/>
        <v>2021</v>
      </c>
      <c r="O192" s="136" t="str">
        <f t="shared" si="33"/>
        <v>Power Law</v>
      </c>
      <c r="V192">
        <f t="shared" si="34"/>
        <v>2022</v>
      </c>
      <c r="W192">
        <f>W50</f>
        <v>2.6423975972479798</v>
      </c>
      <c r="X192">
        <f>X50</f>
        <v>3.3223288205866499</v>
      </c>
      <c r="Y192">
        <f>Y50</f>
        <v>2.6423975972479798</v>
      </c>
      <c r="Z192">
        <f>Z50</f>
        <v>1.4570257095701</v>
      </c>
      <c r="AA192">
        <f>AA50</f>
        <v>2.6423975972479798</v>
      </c>
      <c r="AB192">
        <f>AB50</f>
        <v>3.5461990484026198</v>
      </c>
      <c r="AC192">
        <f>AC50</f>
        <v>2.6423975972479798</v>
      </c>
      <c r="AD192">
        <f>AD50</f>
        <v>1.6808959373860599</v>
      </c>
      <c r="AF192">
        <f>AQ145-AC192</f>
        <v>0.21215991688286051</v>
      </c>
      <c r="AI192" s="117">
        <v>2.5681968926635501</v>
      </c>
      <c r="AJ192">
        <v>2.8545575141308404</v>
      </c>
      <c r="BT192">
        <v>3</v>
      </c>
      <c r="BU192">
        <v>3</v>
      </c>
      <c r="BV192">
        <v>3</v>
      </c>
      <c r="BW192">
        <f t="shared" si="32"/>
        <v>0</v>
      </c>
      <c r="BX192">
        <v>3</v>
      </c>
    </row>
    <row r="193" spans="1:76" ht="21">
      <c r="A193" t="s">
        <v>627</v>
      </c>
      <c r="B193" t="s">
        <v>672</v>
      </c>
      <c r="C193" t="s">
        <v>492</v>
      </c>
      <c r="D193" t="s">
        <v>492</v>
      </c>
      <c r="L193" s="105">
        <v>1.17347757708377E-2</v>
      </c>
      <c r="M193" s="106">
        <v>0.97210991232602895</v>
      </c>
      <c r="N193">
        <f t="shared" si="35"/>
        <v>2022</v>
      </c>
      <c r="O193" s="136" t="str">
        <f t="shared" si="33"/>
        <v>Power Law</v>
      </c>
      <c r="V193">
        <f t="shared" si="34"/>
        <v>2023</v>
      </c>
      <c r="W193">
        <f>W51</f>
        <v>2.6413358635019701</v>
      </c>
      <c r="X193">
        <f>X51</f>
        <v>3.3288306831302101</v>
      </c>
      <c r="Y193">
        <f>Y51</f>
        <v>2.6413358635019701</v>
      </c>
      <c r="Z193">
        <f>Z51</f>
        <v>1.4571206266917101</v>
      </c>
      <c r="AA193">
        <f>AA51</f>
        <v>2.6413358635019701</v>
      </c>
      <c r="AB193">
        <f>AB51</f>
        <v>3.5615267704671698</v>
      </c>
      <c r="AC193">
        <f>AC51</f>
        <v>2.6413358635019701</v>
      </c>
      <c r="AD193">
        <f>AD51</f>
        <v>1.68981671402867</v>
      </c>
      <c r="AF193">
        <f>AQ146-AC193</f>
        <v>0.21072840448567831</v>
      </c>
      <c r="AI193" s="117">
        <v>2.5650803349845601</v>
      </c>
      <c r="AJ193">
        <v>2.8520642679876484</v>
      </c>
      <c r="BT193">
        <v>5</v>
      </c>
      <c r="BU193">
        <v>5</v>
      </c>
      <c r="BV193">
        <v>5</v>
      </c>
      <c r="BW193">
        <f t="shared" si="32"/>
        <v>0</v>
      </c>
      <c r="BX193">
        <v>5</v>
      </c>
    </row>
    <row r="194" spans="1:76" ht="21">
      <c r="A194" t="s">
        <v>628</v>
      </c>
      <c r="B194" t="s">
        <v>673</v>
      </c>
      <c r="C194" t="s">
        <v>493</v>
      </c>
      <c r="D194" t="s">
        <v>493</v>
      </c>
      <c r="L194" s="105">
        <v>1.4235453049263099E-2</v>
      </c>
      <c r="M194" s="106">
        <v>0.96894137699055605</v>
      </c>
      <c r="N194">
        <f t="shared" si="35"/>
        <v>2023</v>
      </c>
      <c r="O194" s="136" t="str">
        <f t="shared" si="33"/>
        <v>Power Law</v>
      </c>
      <c r="BT194">
        <v>9</v>
      </c>
      <c r="BU194">
        <v>9</v>
      </c>
      <c r="BV194">
        <v>9</v>
      </c>
      <c r="BW194">
        <f t="shared" si="32"/>
        <v>0</v>
      </c>
      <c r="BX194">
        <v>9</v>
      </c>
    </row>
    <row r="195" spans="1:76" ht="21">
      <c r="O195" s="135"/>
      <c r="BT195">
        <v>1</v>
      </c>
      <c r="BU195">
        <v>1</v>
      </c>
      <c r="BV195">
        <v>1</v>
      </c>
      <c r="BW195">
        <f t="shared" si="32"/>
        <v>0</v>
      </c>
      <c r="BX195">
        <v>1</v>
      </c>
    </row>
    <row r="196" spans="1:76" ht="21">
      <c r="O196" s="135"/>
      <c r="BT196">
        <v>1</v>
      </c>
      <c r="BU196">
        <v>1</v>
      </c>
      <c r="BV196">
        <v>1</v>
      </c>
      <c r="BW196">
        <f t="shared" si="32"/>
        <v>0</v>
      </c>
      <c r="BX196">
        <v>1</v>
      </c>
    </row>
    <row r="197" spans="1:76" ht="21">
      <c r="A197" t="s">
        <v>705</v>
      </c>
      <c r="O197" s="135"/>
      <c r="BT197">
        <v>3</v>
      </c>
      <c r="BU197">
        <v>3</v>
      </c>
      <c r="BV197">
        <v>3</v>
      </c>
      <c r="BW197">
        <f t="shared" si="32"/>
        <v>0</v>
      </c>
      <c r="BX197">
        <v>3</v>
      </c>
    </row>
    <row r="198" spans="1:76" ht="21">
      <c r="A198" t="s">
        <v>701</v>
      </c>
      <c r="O198" s="135"/>
      <c r="BT198">
        <v>1</v>
      </c>
      <c r="BU198">
        <v>1</v>
      </c>
      <c r="BV198">
        <v>1</v>
      </c>
      <c r="BW198">
        <f t="shared" si="32"/>
        <v>0</v>
      </c>
      <c r="BX198">
        <v>1</v>
      </c>
    </row>
    <row r="199" spans="1:76" ht="21">
      <c r="A199" t="s">
        <v>695</v>
      </c>
      <c r="O199" s="135"/>
      <c r="BT199">
        <v>5</v>
      </c>
      <c r="BU199">
        <v>5</v>
      </c>
      <c r="BV199">
        <v>5</v>
      </c>
      <c r="BW199">
        <f t="shared" si="32"/>
        <v>0</v>
      </c>
      <c r="BX199">
        <v>5</v>
      </c>
    </row>
    <row r="200" spans="1:76" ht="21">
      <c r="O200" s="135"/>
      <c r="BT200">
        <v>9</v>
      </c>
      <c r="BU200">
        <v>9</v>
      </c>
      <c r="BV200">
        <v>9</v>
      </c>
      <c r="BW200">
        <f t="shared" si="32"/>
        <v>0</v>
      </c>
      <c r="BX200">
        <v>9</v>
      </c>
    </row>
    <row r="201" spans="1:76" ht="21">
      <c r="O201" s="135"/>
      <c r="BT201">
        <v>1</v>
      </c>
      <c r="BU201">
        <v>1</v>
      </c>
      <c r="BV201">
        <v>1</v>
      </c>
      <c r="BW201">
        <f t="shared" si="32"/>
        <v>0</v>
      </c>
      <c r="BX201">
        <v>1</v>
      </c>
    </row>
    <row r="202" spans="1:76" ht="21">
      <c r="A202" t="s">
        <v>696</v>
      </c>
      <c r="O202" s="135"/>
      <c r="Q202" t="s">
        <v>703</v>
      </c>
      <c r="BT202">
        <v>3</v>
      </c>
      <c r="BU202">
        <v>3</v>
      </c>
      <c r="BV202">
        <v>3</v>
      </c>
      <c r="BW202">
        <f t="shared" si="32"/>
        <v>0</v>
      </c>
      <c r="BX202">
        <v>3</v>
      </c>
    </row>
    <row r="203" spans="1:76" ht="21">
      <c r="A203" t="s">
        <v>584</v>
      </c>
      <c r="B203" t="s">
        <v>494</v>
      </c>
      <c r="C203" t="s">
        <v>404</v>
      </c>
      <c r="D203" t="s">
        <v>539</v>
      </c>
      <c r="L203" s="105">
        <v>3.2243121633705298</v>
      </c>
      <c r="M203">
        <v>1.26275667024912E-3</v>
      </c>
      <c r="N203">
        <v>1979</v>
      </c>
      <c r="O203" s="135" t="str">
        <f>IF(AND(L203&lt;0,M203&lt;0.05), "Log normal","Power Law")</f>
        <v>Power Law</v>
      </c>
      <c r="Q203" s="105">
        <v>7.04101914180987</v>
      </c>
      <c r="BT203">
        <v>16</v>
      </c>
      <c r="BU203">
        <v>16</v>
      </c>
      <c r="BV203">
        <v>16</v>
      </c>
      <c r="BW203">
        <f t="shared" si="32"/>
        <v>0</v>
      </c>
      <c r="BX203">
        <v>16</v>
      </c>
    </row>
    <row r="204" spans="1:76" ht="21">
      <c r="A204" t="s">
        <v>585</v>
      </c>
      <c r="B204" t="s">
        <v>495</v>
      </c>
      <c r="C204" t="s">
        <v>405</v>
      </c>
      <c r="D204" t="s">
        <v>540</v>
      </c>
      <c r="L204" s="105">
        <v>4.3335950946092998</v>
      </c>
      <c r="M204" s="106">
        <v>1.4669387179528399E-5</v>
      </c>
      <c r="N204">
        <f>N203+1</f>
        <v>1980</v>
      </c>
      <c r="O204" s="135" t="str">
        <f t="shared" ref="O167:O230" si="36">IF(AND(L204&lt;0,M204&lt;0.05), "Log normal","Power Law")</f>
        <v>Power Law</v>
      </c>
      <c r="Q204" s="105">
        <v>6.4709703808953503</v>
      </c>
      <c r="BT204">
        <v>1</v>
      </c>
      <c r="BU204">
        <v>1</v>
      </c>
      <c r="BV204">
        <v>1</v>
      </c>
      <c r="BW204">
        <f t="shared" si="32"/>
        <v>0</v>
      </c>
      <c r="BX204">
        <v>1</v>
      </c>
    </row>
    <row r="205" spans="1:76" ht="21">
      <c r="A205" t="s">
        <v>586</v>
      </c>
      <c r="B205" t="s">
        <v>496</v>
      </c>
      <c r="C205" t="s">
        <v>406</v>
      </c>
      <c r="D205" t="s">
        <v>541</v>
      </c>
      <c r="L205" s="105">
        <v>2.2460360473546701</v>
      </c>
      <c r="M205" s="106">
        <v>2.4701699069813399E-2</v>
      </c>
      <c r="N205">
        <f t="shared" ref="N205:N247" si="37">N204+1</f>
        <v>1981</v>
      </c>
      <c r="O205" s="135" t="str">
        <f t="shared" si="36"/>
        <v>Power Law</v>
      </c>
      <c r="Q205" s="105">
        <v>5.15293144853334</v>
      </c>
      <c r="BT205">
        <v>1</v>
      </c>
      <c r="BU205">
        <v>1</v>
      </c>
      <c r="BV205">
        <v>1</v>
      </c>
      <c r="BW205">
        <f t="shared" ref="BW205:BW268" si="38">BU205-BV205</f>
        <v>0</v>
      </c>
      <c r="BX205">
        <v>1</v>
      </c>
    </row>
    <row r="206" spans="1:76" ht="21">
      <c r="A206" t="s">
        <v>587</v>
      </c>
      <c r="B206" t="s">
        <v>497</v>
      </c>
      <c r="C206" t="s">
        <v>407</v>
      </c>
      <c r="D206" t="s">
        <v>542</v>
      </c>
      <c r="L206" s="105">
        <v>4.7965397178114602</v>
      </c>
      <c r="M206" s="106">
        <v>1.6142996076122601E-6</v>
      </c>
      <c r="N206">
        <f t="shared" si="37"/>
        <v>1982</v>
      </c>
      <c r="O206" s="135" t="str">
        <f t="shared" si="36"/>
        <v>Power Law</v>
      </c>
      <c r="Q206" s="105">
        <v>4.8598838804756399</v>
      </c>
      <c r="BT206">
        <v>8</v>
      </c>
      <c r="BU206">
        <v>8</v>
      </c>
      <c r="BV206">
        <v>8</v>
      </c>
      <c r="BW206">
        <f t="shared" si="38"/>
        <v>0</v>
      </c>
      <c r="BX206">
        <v>8</v>
      </c>
    </row>
    <row r="207" spans="1:76" ht="21">
      <c r="A207" t="s">
        <v>588</v>
      </c>
      <c r="B207" t="s">
        <v>498</v>
      </c>
      <c r="C207" t="s">
        <v>408</v>
      </c>
      <c r="D207" t="s">
        <v>543</v>
      </c>
      <c r="L207" s="105">
        <v>5.4054305538036296</v>
      </c>
      <c r="M207" s="106">
        <v>6.4652897622441804E-8</v>
      </c>
      <c r="N207">
        <f t="shared" si="37"/>
        <v>1983</v>
      </c>
      <c r="O207" s="135" t="str">
        <f t="shared" si="36"/>
        <v>Power Law</v>
      </c>
      <c r="Q207" s="105">
        <v>4.3338726096801796</v>
      </c>
      <c r="BT207">
        <v>3</v>
      </c>
      <c r="BU207">
        <v>3</v>
      </c>
      <c r="BV207">
        <v>3</v>
      </c>
      <c r="BW207">
        <f t="shared" si="38"/>
        <v>0</v>
      </c>
      <c r="BX207">
        <v>3</v>
      </c>
    </row>
    <row r="208" spans="1:76" ht="21">
      <c r="A208" t="s">
        <v>589</v>
      </c>
      <c r="B208" t="s">
        <v>499</v>
      </c>
      <c r="C208" t="s">
        <v>409</v>
      </c>
      <c r="D208" t="s">
        <v>544</v>
      </c>
      <c r="L208" s="105">
        <v>5.1013472664944501</v>
      </c>
      <c r="M208" s="106">
        <v>3.3724411682849602E-7</v>
      </c>
      <c r="N208">
        <f t="shared" si="37"/>
        <v>1984</v>
      </c>
      <c r="O208" s="135" t="str">
        <f t="shared" si="36"/>
        <v>Power Law</v>
      </c>
      <c r="Q208" s="105">
        <v>4.00680666067126</v>
      </c>
      <c r="BT208">
        <v>9</v>
      </c>
      <c r="BU208">
        <v>9</v>
      </c>
      <c r="BV208">
        <v>9</v>
      </c>
      <c r="BW208">
        <f t="shared" si="38"/>
        <v>0</v>
      </c>
      <c r="BX208">
        <v>9</v>
      </c>
    </row>
    <row r="209" spans="1:76" ht="21">
      <c r="A209" t="s">
        <v>590</v>
      </c>
      <c r="B209" t="s">
        <v>500</v>
      </c>
      <c r="C209" t="s">
        <v>410</v>
      </c>
      <c r="D209" t="s">
        <v>545</v>
      </c>
      <c r="L209" s="105">
        <v>2.84504335826683</v>
      </c>
      <c r="M209">
        <v>4.4405378150159198E-3</v>
      </c>
      <c r="N209">
        <f t="shared" si="37"/>
        <v>1985</v>
      </c>
      <c r="O209" s="135" t="str">
        <f t="shared" si="36"/>
        <v>Power Law</v>
      </c>
      <c r="Q209" s="105">
        <v>3.71471458400605</v>
      </c>
      <c r="BT209">
        <v>1</v>
      </c>
      <c r="BU209">
        <v>1</v>
      </c>
      <c r="BV209">
        <v>1</v>
      </c>
      <c r="BW209">
        <f t="shared" si="38"/>
        <v>0</v>
      </c>
      <c r="BX209">
        <v>1</v>
      </c>
    </row>
    <row r="210" spans="1:76" ht="21">
      <c r="A210" t="s">
        <v>591</v>
      </c>
      <c r="B210" t="s">
        <v>501</v>
      </c>
      <c r="C210" t="s">
        <v>411</v>
      </c>
      <c r="D210" t="s">
        <v>546</v>
      </c>
      <c r="L210" s="105">
        <v>2.8527121508756701</v>
      </c>
      <c r="M210" s="106">
        <v>4.3347867045071004E-3</v>
      </c>
      <c r="N210">
        <f t="shared" si="37"/>
        <v>1986</v>
      </c>
      <c r="O210" s="135" t="str">
        <f t="shared" si="36"/>
        <v>Power Law</v>
      </c>
      <c r="Q210" s="105">
        <v>3.5233210803294099</v>
      </c>
      <c r="BT210">
        <v>2</v>
      </c>
      <c r="BU210">
        <v>2</v>
      </c>
      <c r="BV210">
        <v>2</v>
      </c>
      <c r="BW210">
        <f t="shared" si="38"/>
        <v>0</v>
      </c>
      <c r="BX210">
        <v>2</v>
      </c>
    </row>
    <row r="211" spans="1:76" ht="21">
      <c r="A211" t="s">
        <v>592</v>
      </c>
      <c r="B211" t="s">
        <v>502</v>
      </c>
      <c r="C211" t="s">
        <v>412</v>
      </c>
      <c r="D211" t="s">
        <v>547</v>
      </c>
      <c r="L211" s="105">
        <v>3.58907514443443</v>
      </c>
      <c r="M211" s="106">
        <v>3.31853182962855E-4</v>
      </c>
      <c r="N211">
        <f t="shared" si="37"/>
        <v>1987</v>
      </c>
      <c r="O211" s="135" t="str">
        <f t="shared" si="36"/>
        <v>Power Law</v>
      </c>
      <c r="Q211" s="105">
        <v>3.3585274441920601</v>
      </c>
      <c r="BT211">
        <v>1</v>
      </c>
      <c r="BU211">
        <v>1</v>
      </c>
      <c r="BV211">
        <v>1</v>
      </c>
      <c r="BW211">
        <f t="shared" si="38"/>
        <v>0</v>
      </c>
      <c r="BX211">
        <v>1</v>
      </c>
    </row>
    <row r="212" spans="1:76" ht="21">
      <c r="A212" t="s">
        <v>593</v>
      </c>
      <c r="B212" t="s">
        <v>503</v>
      </c>
      <c r="C212" t="s">
        <v>413</v>
      </c>
      <c r="D212" t="s">
        <v>548</v>
      </c>
      <c r="L212" s="105">
        <v>1.48046995270785</v>
      </c>
      <c r="M212" s="106">
        <v>0.13874787371182901</v>
      </c>
      <c r="N212">
        <f t="shared" si="37"/>
        <v>1988</v>
      </c>
      <c r="O212" s="135" t="str">
        <f t="shared" si="36"/>
        <v>Power Law</v>
      </c>
      <c r="Q212" s="105">
        <v>3.2037437631219898</v>
      </c>
      <c r="BT212">
        <v>2</v>
      </c>
      <c r="BU212">
        <v>2</v>
      </c>
      <c r="BV212">
        <v>2</v>
      </c>
      <c r="BW212">
        <f t="shared" si="38"/>
        <v>0</v>
      </c>
      <c r="BX212">
        <v>2</v>
      </c>
    </row>
    <row r="213" spans="1:76" ht="21">
      <c r="A213" t="s">
        <v>594</v>
      </c>
      <c r="B213" t="s">
        <v>504</v>
      </c>
      <c r="C213" t="s">
        <v>414</v>
      </c>
      <c r="D213" t="s">
        <v>549</v>
      </c>
      <c r="L213" s="105">
        <v>-0.208388198433718</v>
      </c>
      <c r="M213" s="106">
        <v>0.83492587035362398</v>
      </c>
      <c r="N213">
        <f t="shared" si="37"/>
        <v>1989</v>
      </c>
      <c r="O213" s="135" t="str">
        <f t="shared" si="36"/>
        <v>Power Law</v>
      </c>
      <c r="Q213" s="105">
        <v>4.4423378075562203</v>
      </c>
      <c r="BT213">
        <v>3</v>
      </c>
      <c r="BU213">
        <v>3</v>
      </c>
      <c r="BV213">
        <v>3</v>
      </c>
      <c r="BW213">
        <f t="shared" si="38"/>
        <v>0</v>
      </c>
      <c r="BX213">
        <v>3</v>
      </c>
    </row>
    <row r="214" spans="1:76" ht="21">
      <c r="A214" t="s">
        <v>595</v>
      </c>
      <c r="B214" t="s">
        <v>505</v>
      </c>
      <c r="C214" t="s">
        <v>415</v>
      </c>
      <c r="D214" t="s">
        <v>550</v>
      </c>
      <c r="L214" s="105">
        <v>-1.53764482601913</v>
      </c>
      <c r="M214" s="106">
        <v>0.124135480854453</v>
      </c>
      <c r="N214">
        <f t="shared" si="37"/>
        <v>1990</v>
      </c>
      <c r="O214" s="135" t="str">
        <f t="shared" si="36"/>
        <v>Power Law</v>
      </c>
      <c r="Q214" s="105">
        <v>4.1647779646173797</v>
      </c>
      <c r="BT214">
        <v>2</v>
      </c>
      <c r="BU214">
        <v>2</v>
      </c>
      <c r="BV214">
        <v>2</v>
      </c>
      <c r="BW214">
        <f t="shared" si="38"/>
        <v>0</v>
      </c>
      <c r="BX214">
        <v>2</v>
      </c>
    </row>
    <row r="215" spans="1:76" ht="21">
      <c r="A215" t="s">
        <v>596</v>
      </c>
      <c r="B215" t="s">
        <v>506</v>
      </c>
      <c r="C215" t="s">
        <v>416</v>
      </c>
      <c r="D215" t="s">
        <v>551</v>
      </c>
      <c r="L215" s="105">
        <v>-2.09250969964658</v>
      </c>
      <c r="M215" s="106">
        <v>3.6392944990808002E-2</v>
      </c>
      <c r="N215">
        <f t="shared" si="37"/>
        <v>1991</v>
      </c>
      <c r="O215" s="135" t="str">
        <f t="shared" si="36"/>
        <v>Log normal</v>
      </c>
      <c r="Q215" s="105">
        <v>3.9736579339289899</v>
      </c>
      <c r="BT215">
        <v>9</v>
      </c>
      <c r="BU215">
        <v>9</v>
      </c>
      <c r="BV215">
        <v>9</v>
      </c>
      <c r="BW215">
        <f t="shared" si="38"/>
        <v>0</v>
      </c>
      <c r="BX215">
        <v>9</v>
      </c>
    </row>
    <row r="216" spans="1:76" ht="21">
      <c r="A216" t="s">
        <v>597</v>
      </c>
      <c r="B216" t="s">
        <v>507</v>
      </c>
      <c r="C216" t="s">
        <v>417</v>
      </c>
      <c r="D216" t="s">
        <v>552</v>
      </c>
      <c r="L216" s="105">
        <v>-2.81842385414968</v>
      </c>
      <c r="M216" s="106">
        <v>4.82600563489101E-3</v>
      </c>
      <c r="N216">
        <f t="shared" si="37"/>
        <v>1992</v>
      </c>
      <c r="O216" s="135" t="str">
        <f t="shared" si="36"/>
        <v>Log normal</v>
      </c>
      <c r="Q216" s="105">
        <v>3.80702636050487</v>
      </c>
      <c r="BT216">
        <v>4</v>
      </c>
      <c r="BU216">
        <v>4</v>
      </c>
      <c r="BV216">
        <v>4</v>
      </c>
      <c r="BW216">
        <f t="shared" si="38"/>
        <v>0</v>
      </c>
      <c r="BX216">
        <v>4</v>
      </c>
    </row>
    <row r="217" spans="1:76" ht="21">
      <c r="A217" t="s">
        <v>598</v>
      </c>
      <c r="B217" t="s">
        <v>508</v>
      </c>
      <c r="C217" t="s">
        <v>418</v>
      </c>
      <c r="D217" t="s">
        <v>553</v>
      </c>
      <c r="L217" s="105">
        <v>-3.40107071895505</v>
      </c>
      <c r="M217" s="106">
        <v>6.7122460825084595E-4</v>
      </c>
      <c r="N217">
        <f t="shared" si="37"/>
        <v>1993</v>
      </c>
      <c r="O217" s="135" t="str">
        <f t="shared" si="36"/>
        <v>Log normal</v>
      </c>
      <c r="Q217" s="105">
        <v>3.6021227694936901</v>
      </c>
      <c r="BT217">
        <v>4</v>
      </c>
      <c r="BU217">
        <v>4</v>
      </c>
      <c r="BV217">
        <v>4</v>
      </c>
      <c r="BW217">
        <f t="shared" si="38"/>
        <v>0</v>
      </c>
      <c r="BX217">
        <v>4</v>
      </c>
    </row>
    <row r="218" spans="1:76" ht="21">
      <c r="A218" t="s">
        <v>599</v>
      </c>
      <c r="B218" t="s">
        <v>509</v>
      </c>
      <c r="C218" t="s">
        <v>419</v>
      </c>
      <c r="D218" t="s">
        <v>554</v>
      </c>
      <c r="L218" s="105">
        <v>-4.1476889077776198</v>
      </c>
      <c r="M218" s="106">
        <v>3.35848325716101E-5</v>
      </c>
      <c r="N218">
        <f t="shared" si="37"/>
        <v>1994</v>
      </c>
      <c r="O218" s="135" t="str">
        <f t="shared" si="36"/>
        <v>Log normal</v>
      </c>
      <c r="Q218" s="105">
        <v>3.4548384894660802</v>
      </c>
      <c r="BT218">
        <v>3</v>
      </c>
      <c r="BU218">
        <v>3</v>
      </c>
      <c r="BV218">
        <v>3</v>
      </c>
      <c r="BW218">
        <f t="shared" si="38"/>
        <v>0</v>
      </c>
      <c r="BX218">
        <v>3</v>
      </c>
    </row>
    <row r="219" spans="1:76" ht="21">
      <c r="A219" t="s">
        <v>600</v>
      </c>
      <c r="B219" t="s">
        <v>510</v>
      </c>
      <c r="C219" t="s">
        <v>420</v>
      </c>
      <c r="D219" t="s">
        <v>555</v>
      </c>
      <c r="L219" s="105">
        <v>-5.3301356488468601</v>
      </c>
      <c r="M219" s="106">
        <v>9.8139436115817405E-8</v>
      </c>
      <c r="N219">
        <f t="shared" si="37"/>
        <v>1995</v>
      </c>
      <c r="O219" s="135" t="str">
        <f t="shared" si="36"/>
        <v>Log normal</v>
      </c>
      <c r="Q219" s="105">
        <v>3.3699123996655</v>
      </c>
      <c r="BT219">
        <v>2</v>
      </c>
      <c r="BU219">
        <v>2</v>
      </c>
      <c r="BV219">
        <v>2</v>
      </c>
      <c r="BW219">
        <f t="shared" si="38"/>
        <v>0</v>
      </c>
      <c r="BX219">
        <v>2</v>
      </c>
    </row>
    <row r="220" spans="1:76" ht="21">
      <c r="A220" t="s">
        <v>601</v>
      </c>
      <c r="B220" t="s">
        <v>511</v>
      </c>
      <c r="C220" t="s">
        <v>421</v>
      </c>
      <c r="D220" t="s">
        <v>556</v>
      </c>
      <c r="L220" s="105">
        <v>-5.6029177597251802</v>
      </c>
      <c r="M220" s="106">
        <v>2.1077324551835898E-8</v>
      </c>
      <c r="N220">
        <f t="shared" si="37"/>
        <v>1996</v>
      </c>
      <c r="O220" s="135" t="str">
        <f t="shared" si="36"/>
        <v>Log normal</v>
      </c>
      <c r="Q220" s="105">
        <v>3.2681770706294802</v>
      </c>
      <c r="BT220">
        <v>5</v>
      </c>
      <c r="BU220">
        <v>5</v>
      </c>
      <c r="BV220">
        <v>5</v>
      </c>
      <c r="BW220">
        <f t="shared" si="38"/>
        <v>0</v>
      </c>
      <c r="BX220">
        <v>5</v>
      </c>
    </row>
    <row r="221" spans="1:76" ht="21">
      <c r="A221" t="s">
        <v>602</v>
      </c>
      <c r="B221" t="s">
        <v>512</v>
      </c>
      <c r="C221" t="s">
        <v>422</v>
      </c>
      <c r="D221" t="s">
        <v>557</v>
      </c>
      <c r="L221" s="105">
        <v>2.15388039358026</v>
      </c>
      <c r="M221" s="106">
        <v>3.1249552913789402E-2</v>
      </c>
      <c r="N221">
        <f t="shared" si="37"/>
        <v>1997</v>
      </c>
      <c r="O221" s="135" t="str">
        <f t="shared" si="36"/>
        <v>Power Law</v>
      </c>
      <c r="Q221" s="105">
        <v>3.8529662703093202</v>
      </c>
      <c r="BT221">
        <v>1</v>
      </c>
      <c r="BU221">
        <v>1</v>
      </c>
      <c r="BV221">
        <v>1</v>
      </c>
      <c r="BW221">
        <f t="shared" si="38"/>
        <v>0</v>
      </c>
      <c r="BX221">
        <v>1</v>
      </c>
    </row>
    <row r="222" spans="1:76" ht="21">
      <c r="A222" t="s">
        <v>603</v>
      </c>
      <c r="B222" t="s">
        <v>513</v>
      </c>
      <c r="C222" t="s">
        <v>423</v>
      </c>
      <c r="D222" t="s">
        <v>558</v>
      </c>
      <c r="L222" s="105">
        <v>1.8767076270556999</v>
      </c>
      <c r="M222" s="106">
        <v>6.0558176719724001E-2</v>
      </c>
      <c r="N222">
        <f t="shared" si="37"/>
        <v>1998</v>
      </c>
      <c r="O222" s="135" t="str">
        <f t="shared" si="36"/>
        <v>Power Law</v>
      </c>
      <c r="Q222" s="105">
        <v>3.6812620110095802</v>
      </c>
      <c r="BT222">
        <v>17</v>
      </c>
      <c r="BU222">
        <v>17</v>
      </c>
      <c r="BV222">
        <v>17</v>
      </c>
      <c r="BW222">
        <f t="shared" si="38"/>
        <v>0</v>
      </c>
      <c r="BX222">
        <v>17</v>
      </c>
    </row>
    <row r="223" spans="1:76" ht="21">
      <c r="A223" t="s">
        <v>604</v>
      </c>
      <c r="B223" t="s">
        <v>514</v>
      </c>
      <c r="C223" t="s">
        <v>424</v>
      </c>
      <c r="D223" t="s">
        <v>559</v>
      </c>
      <c r="L223" s="105">
        <v>3.1240231039139101</v>
      </c>
      <c r="M223" s="106">
        <v>1.7839644837311501E-3</v>
      </c>
      <c r="N223">
        <f t="shared" si="37"/>
        <v>1999</v>
      </c>
      <c r="O223" s="135" t="str">
        <f t="shared" si="36"/>
        <v>Power Law</v>
      </c>
      <c r="Q223" s="105">
        <v>3.3476113332686399</v>
      </c>
      <c r="BT223">
        <v>3</v>
      </c>
      <c r="BU223">
        <v>3</v>
      </c>
      <c r="BV223">
        <v>3</v>
      </c>
      <c r="BW223">
        <f t="shared" si="38"/>
        <v>0</v>
      </c>
      <c r="BX223">
        <v>3</v>
      </c>
    </row>
    <row r="224" spans="1:76" ht="21">
      <c r="A224" t="s">
        <v>605</v>
      </c>
      <c r="B224" t="s">
        <v>515</v>
      </c>
      <c r="C224" t="s">
        <v>425</v>
      </c>
      <c r="D224" t="s">
        <v>560</v>
      </c>
      <c r="L224" s="105">
        <v>3.1340357884397498</v>
      </c>
      <c r="M224" s="106">
        <v>1.724198255774E-3</v>
      </c>
      <c r="N224">
        <f t="shared" si="37"/>
        <v>2000</v>
      </c>
      <c r="O224" s="135" t="str">
        <f t="shared" si="36"/>
        <v>Power Law</v>
      </c>
      <c r="Q224" s="105">
        <v>3.1850656613581099</v>
      </c>
      <c r="BT224">
        <v>11</v>
      </c>
      <c r="BU224">
        <v>11</v>
      </c>
      <c r="BV224">
        <v>11</v>
      </c>
      <c r="BW224">
        <f t="shared" si="38"/>
        <v>0</v>
      </c>
      <c r="BX224">
        <v>11</v>
      </c>
    </row>
    <row r="225" spans="1:76" ht="21">
      <c r="A225" t="s">
        <v>606</v>
      </c>
      <c r="B225" t="s">
        <v>516</v>
      </c>
      <c r="C225" t="s">
        <v>426</v>
      </c>
      <c r="D225" t="s">
        <v>561</v>
      </c>
      <c r="L225" s="105">
        <v>3.1784057183243699</v>
      </c>
      <c r="M225" s="106">
        <v>1.48087371165801E-3</v>
      </c>
      <c r="N225">
        <f t="shared" si="37"/>
        <v>2001</v>
      </c>
      <c r="O225" s="135" t="str">
        <f t="shared" si="36"/>
        <v>Power Law</v>
      </c>
      <c r="Q225" s="105">
        <v>3.0411941281159098</v>
      </c>
      <c r="BT225">
        <v>6</v>
      </c>
      <c r="BU225">
        <v>6</v>
      </c>
      <c r="BV225">
        <v>6</v>
      </c>
      <c r="BW225">
        <f t="shared" si="38"/>
        <v>0</v>
      </c>
      <c r="BX225">
        <v>6</v>
      </c>
    </row>
    <row r="226" spans="1:76" ht="21">
      <c r="A226" t="s">
        <v>607</v>
      </c>
      <c r="B226" t="s">
        <v>517</v>
      </c>
      <c r="C226" t="s">
        <v>427</v>
      </c>
      <c r="D226" t="s">
        <v>562</v>
      </c>
      <c r="L226" s="105">
        <v>2.7561798303285499</v>
      </c>
      <c r="M226" s="106">
        <v>5.8480834787721604E-3</v>
      </c>
      <c r="N226">
        <f t="shared" si="37"/>
        <v>2002</v>
      </c>
      <c r="O226" s="135" t="str">
        <f t="shared" si="36"/>
        <v>Power Law</v>
      </c>
      <c r="Q226" s="105">
        <v>2.95290384511231</v>
      </c>
      <c r="BT226">
        <v>2</v>
      </c>
      <c r="BU226">
        <v>2</v>
      </c>
      <c r="BV226">
        <v>2</v>
      </c>
      <c r="BW226">
        <f t="shared" si="38"/>
        <v>0</v>
      </c>
      <c r="BX226">
        <v>2</v>
      </c>
    </row>
    <row r="227" spans="1:76" ht="21">
      <c r="A227" t="s">
        <v>608</v>
      </c>
      <c r="B227" t="s">
        <v>518</v>
      </c>
      <c r="C227" t="s">
        <v>428</v>
      </c>
      <c r="D227" t="s">
        <v>563</v>
      </c>
      <c r="L227" s="105">
        <v>2.7829020486029101</v>
      </c>
      <c r="M227" s="106">
        <v>5.3875068560472299E-3</v>
      </c>
      <c r="N227">
        <f t="shared" si="37"/>
        <v>2003</v>
      </c>
      <c r="O227" s="135" t="str">
        <f t="shared" si="36"/>
        <v>Power Law</v>
      </c>
      <c r="Q227" s="105">
        <v>2.8805208569245702</v>
      </c>
      <c r="BT227">
        <v>1</v>
      </c>
      <c r="BU227">
        <v>1</v>
      </c>
      <c r="BV227">
        <v>1</v>
      </c>
      <c r="BW227">
        <f t="shared" si="38"/>
        <v>0</v>
      </c>
      <c r="BX227">
        <v>1</v>
      </c>
    </row>
    <row r="228" spans="1:76" ht="21">
      <c r="A228" t="s">
        <v>609</v>
      </c>
      <c r="B228" t="s">
        <v>519</v>
      </c>
      <c r="C228" t="s">
        <v>474</v>
      </c>
      <c r="D228" t="s">
        <v>564</v>
      </c>
      <c r="L228" s="105">
        <v>1.9752728531114601</v>
      </c>
      <c r="M228" s="106">
        <v>4.8237192211890302E-2</v>
      </c>
      <c r="N228">
        <f t="shared" si="37"/>
        <v>2004</v>
      </c>
      <c r="O228" s="135" t="str">
        <f t="shared" si="36"/>
        <v>Power Law</v>
      </c>
      <c r="Q228" s="105">
        <v>2.7954623445017801</v>
      </c>
      <c r="BT228">
        <v>14</v>
      </c>
      <c r="BU228">
        <v>14</v>
      </c>
      <c r="BV228">
        <v>14</v>
      </c>
      <c r="BW228">
        <f t="shared" si="38"/>
        <v>0</v>
      </c>
      <c r="BX228">
        <v>14</v>
      </c>
    </row>
    <row r="229" spans="1:76" ht="21">
      <c r="A229" t="s">
        <v>610</v>
      </c>
      <c r="B229" t="s">
        <v>520</v>
      </c>
      <c r="C229" t="s">
        <v>475</v>
      </c>
      <c r="D229" t="s">
        <v>565</v>
      </c>
      <c r="L229" s="105">
        <v>1.8856304474235701</v>
      </c>
      <c r="M229" s="106">
        <v>5.9344771452455702E-2</v>
      </c>
      <c r="N229">
        <f t="shared" si="37"/>
        <v>2005</v>
      </c>
      <c r="O229" s="135" t="str">
        <f t="shared" si="36"/>
        <v>Power Law</v>
      </c>
      <c r="Q229" s="105">
        <v>2.7045872799893198</v>
      </c>
      <c r="BT229">
        <v>1</v>
      </c>
      <c r="BU229">
        <v>1</v>
      </c>
      <c r="BV229">
        <v>1</v>
      </c>
      <c r="BW229">
        <f t="shared" si="38"/>
        <v>0</v>
      </c>
      <c r="BX229">
        <v>1</v>
      </c>
    </row>
    <row r="230" spans="1:76" ht="21">
      <c r="A230" t="s">
        <v>611</v>
      </c>
      <c r="B230" t="s">
        <v>521</v>
      </c>
      <c r="C230" t="s">
        <v>476</v>
      </c>
      <c r="D230" t="s">
        <v>566</v>
      </c>
      <c r="L230" s="105">
        <v>1.3277753073937899</v>
      </c>
      <c r="M230" s="106">
        <v>0.18425234661955001</v>
      </c>
      <c r="N230">
        <f t="shared" si="37"/>
        <v>2006</v>
      </c>
      <c r="O230" s="135" t="str">
        <f t="shared" si="36"/>
        <v>Power Law</v>
      </c>
      <c r="Q230" s="105">
        <v>2.6600252817529002</v>
      </c>
      <c r="BT230">
        <v>1</v>
      </c>
      <c r="BU230">
        <v>1</v>
      </c>
      <c r="BV230">
        <v>1</v>
      </c>
      <c r="BW230">
        <f t="shared" si="38"/>
        <v>0</v>
      </c>
      <c r="BX230">
        <v>1</v>
      </c>
    </row>
    <row r="231" spans="1:76" ht="21">
      <c r="A231" t="s">
        <v>612</v>
      </c>
      <c r="B231" t="s">
        <v>522</v>
      </c>
      <c r="C231" t="s">
        <v>477</v>
      </c>
      <c r="D231" t="s">
        <v>567</v>
      </c>
      <c r="L231" s="105">
        <v>0.78630545347164205</v>
      </c>
      <c r="M231" s="106">
        <v>0.431688558321069</v>
      </c>
      <c r="N231">
        <f t="shared" si="37"/>
        <v>2007</v>
      </c>
      <c r="O231" s="135" t="str">
        <f t="shared" ref="O231:O294" si="39">IF(AND(L231&lt;0,M231&lt;0.05), "Log normal","Power Law")</f>
        <v>Power Law</v>
      </c>
      <c r="Q231" s="105">
        <v>2.6304664827534898</v>
      </c>
      <c r="BT231">
        <v>1</v>
      </c>
      <c r="BU231">
        <v>1</v>
      </c>
      <c r="BV231">
        <v>1</v>
      </c>
      <c r="BW231">
        <f t="shared" si="38"/>
        <v>0</v>
      </c>
      <c r="BX231">
        <v>1</v>
      </c>
    </row>
    <row r="232" spans="1:76" ht="21">
      <c r="A232" t="s">
        <v>613</v>
      </c>
      <c r="B232" t="s">
        <v>523</v>
      </c>
      <c r="C232" t="s">
        <v>478</v>
      </c>
      <c r="D232" t="s">
        <v>568</v>
      </c>
      <c r="L232" s="105">
        <v>-0.48062751643308899</v>
      </c>
      <c r="M232">
        <v>0.63078125524693895</v>
      </c>
      <c r="N232">
        <f t="shared" si="37"/>
        <v>2008</v>
      </c>
      <c r="O232" s="135" t="str">
        <f t="shared" si="39"/>
        <v>Power Law</v>
      </c>
      <c r="Q232" s="105">
        <v>2.6150450058863699</v>
      </c>
      <c r="BT232">
        <v>1</v>
      </c>
      <c r="BU232">
        <v>1</v>
      </c>
      <c r="BV232">
        <v>1</v>
      </c>
      <c r="BW232">
        <f t="shared" si="38"/>
        <v>0</v>
      </c>
      <c r="BX232">
        <v>1</v>
      </c>
    </row>
    <row r="233" spans="1:76" ht="21">
      <c r="A233" t="s">
        <v>614</v>
      </c>
      <c r="B233" t="s">
        <v>524</v>
      </c>
      <c r="C233" t="s">
        <v>479</v>
      </c>
      <c r="D233" t="s">
        <v>569</v>
      </c>
      <c r="L233" s="105">
        <v>-0.50500074799257</v>
      </c>
      <c r="M233" s="106">
        <v>0.61355831061495103</v>
      </c>
      <c r="N233">
        <f t="shared" si="37"/>
        <v>2009</v>
      </c>
      <c r="O233" s="135" t="str">
        <f t="shared" si="39"/>
        <v>Power Law</v>
      </c>
      <c r="Q233" s="105">
        <v>2.6016895641262199</v>
      </c>
      <c r="BT233">
        <v>3</v>
      </c>
      <c r="BU233">
        <v>3</v>
      </c>
      <c r="BV233">
        <v>3</v>
      </c>
      <c r="BW233">
        <f t="shared" si="38"/>
        <v>0</v>
      </c>
      <c r="BX233">
        <v>3</v>
      </c>
    </row>
    <row r="234" spans="1:76" ht="21">
      <c r="A234" t="s">
        <v>615</v>
      </c>
      <c r="B234" t="s">
        <v>525</v>
      </c>
      <c r="C234" t="s">
        <v>480</v>
      </c>
      <c r="D234" t="s">
        <v>570</v>
      </c>
      <c r="L234" s="105">
        <v>-1.2558149901632101</v>
      </c>
      <c r="M234">
        <v>0.20918305544438601</v>
      </c>
      <c r="N234">
        <f t="shared" si="37"/>
        <v>2010</v>
      </c>
      <c r="O234" s="135" t="str">
        <f t="shared" si="39"/>
        <v>Power Law</v>
      </c>
      <c r="Q234" s="105">
        <v>2.5874689667220601</v>
      </c>
      <c r="BT234">
        <v>7</v>
      </c>
      <c r="BU234">
        <v>7</v>
      </c>
      <c r="BV234">
        <v>7</v>
      </c>
      <c r="BW234">
        <f t="shared" si="38"/>
        <v>0</v>
      </c>
      <c r="BX234">
        <v>7</v>
      </c>
    </row>
    <row r="235" spans="1:76" ht="21">
      <c r="A235" t="s">
        <v>616</v>
      </c>
      <c r="B235" t="s">
        <v>526</v>
      </c>
      <c r="C235" t="s">
        <v>481</v>
      </c>
      <c r="D235" t="s">
        <v>571</v>
      </c>
      <c r="L235" s="105">
        <v>-2.0432276943286198</v>
      </c>
      <c r="M235">
        <v>4.1029903435329799E-2</v>
      </c>
      <c r="N235">
        <f t="shared" si="37"/>
        <v>2011</v>
      </c>
      <c r="O235" s="135" t="str">
        <f t="shared" si="39"/>
        <v>Log normal</v>
      </c>
      <c r="Q235" s="105">
        <v>2.5940427476431198</v>
      </c>
      <c r="BT235">
        <v>6</v>
      </c>
      <c r="BU235">
        <v>6</v>
      </c>
      <c r="BV235">
        <v>6</v>
      </c>
      <c r="BW235">
        <f t="shared" si="38"/>
        <v>0</v>
      </c>
      <c r="BX235">
        <v>6</v>
      </c>
    </row>
    <row r="236" spans="1:76" ht="21">
      <c r="A236" t="s">
        <v>617</v>
      </c>
      <c r="B236" t="s">
        <v>527</v>
      </c>
      <c r="C236" t="s">
        <v>482</v>
      </c>
      <c r="D236" t="s">
        <v>572</v>
      </c>
      <c r="L236" s="105">
        <v>-1.7384371242983401</v>
      </c>
      <c r="M236" s="106">
        <v>8.2133820016257603E-2</v>
      </c>
      <c r="N236">
        <f t="shared" si="37"/>
        <v>2012</v>
      </c>
      <c r="O236" s="135" t="str">
        <f t="shared" si="39"/>
        <v>Power Law</v>
      </c>
      <c r="Q236" s="105">
        <v>2.6015090862642301</v>
      </c>
      <c r="BT236">
        <v>6</v>
      </c>
      <c r="BU236">
        <v>6</v>
      </c>
      <c r="BV236">
        <v>6</v>
      </c>
      <c r="BW236">
        <f t="shared" si="38"/>
        <v>0</v>
      </c>
      <c r="BX236">
        <v>6</v>
      </c>
    </row>
    <row r="237" spans="1:76" ht="21">
      <c r="A237" t="s">
        <v>618</v>
      </c>
      <c r="B237" t="s">
        <v>528</v>
      </c>
      <c r="C237" t="s">
        <v>483</v>
      </c>
      <c r="D237" t="s">
        <v>573</v>
      </c>
      <c r="L237" s="105">
        <v>-1.91937429162039</v>
      </c>
      <c r="M237" s="106">
        <v>5.4936982075817799E-2</v>
      </c>
      <c r="N237">
        <f t="shared" si="37"/>
        <v>2013</v>
      </c>
      <c r="O237" s="135" t="str">
        <f t="shared" si="39"/>
        <v>Power Law</v>
      </c>
      <c r="Q237" s="105">
        <v>2.60877267748833</v>
      </c>
      <c r="BT237">
        <v>2</v>
      </c>
      <c r="BU237">
        <v>2</v>
      </c>
      <c r="BV237">
        <v>2</v>
      </c>
      <c r="BW237">
        <f t="shared" si="38"/>
        <v>0</v>
      </c>
      <c r="BX237">
        <v>2</v>
      </c>
    </row>
    <row r="238" spans="1:76" ht="21">
      <c r="A238" t="s">
        <v>619</v>
      </c>
      <c r="B238" t="s">
        <v>529</v>
      </c>
      <c r="C238" t="s">
        <v>484</v>
      </c>
      <c r="D238" t="s">
        <v>574</v>
      </c>
      <c r="L238" s="105">
        <v>-1.5599704004458801</v>
      </c>
      <c r="M238" s="106">
        <v>0.118766876157579</v>
      </c>
      <c r="N238">
        <f t="shared" si="37"/>
        <v>2014</v>
      </c>
      <c r="O238" s="135" t="str">
        <f t="shared" si="39"/>
        <v>Power Law</v>
      </c>
      <c r="Q238" s="105">
        <v>2.6192247826555901</v>
      </c>
      <c r="BT238">
        <v>1</v>
      </c>
      <c r="BU238">
        <v>1</v>
      </c>
      <c r="BV238">
        <v>1</v>
      </c>
      <c r="BW238">
        <f t="shared" si="38"/>
        <v>0</v>
      </c>
      <c r="BX238">
        <v>1</v>
      </c>
    </row>
    <row r="239" spans="1:76" ht="21">
      <c r="A239" t="s">
        <v>620</v>
      </c>
      <c r="B239" t="s">
        <v>530</v>
      </c>
      <c r="C239" t="s">
        <v>485</v>
      </c>
      <c r="D239" t="s">
        <v>575</v>
      </c>
      <c r="L239" s="105">
        <v>-1.69823931957065</v>
      </c>
      <c r="M239" s="106">
        <v>8.9462602218271098E-2</v>
      </c>
      <c r="N239">
        <f t="shared" si="37"/>
        <v>2015</v>
      </c>
      <c r="O239" s="135" t="str">
        <f t="shared" si="39"/>
        <v>Power Law</v>
      </c>
      <c r="Q239" s="105">
        <v>2.6259382686448598</v>
      </c>
      <c r="BT239">
        <v>6</v>
      </c>
      <c r="BU239">
        <v>6</v>
      </c>
      <c r="BV239">
        <v>6</v>
      </c>
      <c r="BW239">
        <f t="shared" si="38"/>
        <v>0</v>
      </c>
      <c r="BX239">
        <v>6</v>
      </c>
    </row>
    <row r="240" spans="1:76" ht="21">
      <c r="A240" t="s">
        <v>621</v>
      </c>
      <c r="B240" t="s">
        <v>531</v>
      </c>
      <c r="C240" t="s">
        <v>486</v>
      </c>
      <c r="D240" t="s">
        <v>576</v>
      </c>
      <c r="L240" s="105">
        <v>-2.18934519815034</v>
      </c>
      <c r="M240" s="106">
        <v>2.85717595616472E-2</v>
      </c>
      <c r="N240">
        <f t="shared" si="37"/>
        <v>2016</v>
      </c>
      <c r="O240" s="135" t="str">
        <f t="shared" si="39"/>
        <v>Log normal</v>
      </c>
      <c r="Q240" s="105">
        <v>2.6322560732873401</v>
      </c>
      <c r="BT240">
        <v>2</v>
      </c>
      <c r="BU240">
        <v>2</v>
      </c>
      <c r="BV240">
        <v>2</v>
      </c>
      <c r="BW240">
        <f t="shared" si="38"/>
        <v>0</v>
      </c>
      <c r="BX240">
        <v>2</v>
      </c>
    </row>
    <row r="241" spans="1:76" ht="21">
      <c r="A241" t="s">
        <v>622</v>
      </c>
      <c r="B241" t="s">
        <v>532</v>
      </c>
      <c r="C241" t="s">
        <v>487</v>
      </c>
      <c r="D241" t="s">
        <v>577</v>
      </c>
      <c r="L241" s="105">
        <v>-2.7558749066067501</v>
      </c>
      <c r="M241" s="106">
        <v>5.8535379020925298E-3</v>
      </c>
      <c r="N241">
        <f t="shared" si="37"/>
        <v>2017</v>
      </c>
      <c r="O241" s="135" t="str">
        <f t="shared" si="39"/>
        <v>Log normal</v>
      </c>
      <c r="Q241" s="105">
        <v>2.6373319411821901</v>
      </c>
      <c r="BT241">
        <v>2</v>
      </c>
      <c r="BU241">
        <v>2</v>
      </c>
      <c r="BV241">
        <v>2</v>
      </c>
      <c r="BW241">
        <f t="shared" si="38"/>
        <v>0</v>
      </c>
      <c r="BX241">
        <v>2</v>
      </c>
    </row>
    <row r="242" spans="1:76" ht="21">
      <c r="A242" t="s">
        <v>623</v>
      </c>
      <c r="B242" t="s">
        <v>533</v>
      </c>
      <c r="C242" t="s">
        <v>488</v>
      </c>
      <c r="D242" t="s">
        <v>578</v>
      </c>
      <c r="L242" s="105">
        <v>-3.6438575405929798</v>
      </c>
      <c r="M242" s="106">
        <v>2.68582115893717E-4</v>
      </c>
      <c r="N242">
        <f t="shared" si="37"/>
        <v>2018</v>
      </c>
      <c r="O242" s="135" t="str">
        <f t="shared" si="39"/>
        <v>Log normal</v>
      </c>
      <c r="Q242" s="105">
        <v>2.64529995248864</v>
      </c>
      <c r="BT242">
        <v>5</v>
      </c>
      <c r="BU242">
        <v>5</v>
      </c>
      <c r="BV242">
        <v>5</v>
      </c>
      <c r="BW242">
        <f t="shared" si="38"/>
        <v>0</v>
      </c>
      <c r="BX242">
        <v>5</v>
      </c>
    </row>
    <row r="243" spans="1:76" ht="21">
      <c r="A243" t="s">
        <v>624</v>
      </c>
      <c r="B243" t="s">
        <v>534</v>
      </c>
      <c r="C243" t="s">
        <v>489</v>
      </c>
      <c r="D243" t="s">
        <v>579</v>
      </c>
      <c r="L243" s="105">
        <v>-4.3071461370358604</v>
      </c>
      <c r="M243" s="106">
        <v>1.6537435833792299E-5</v>
      </c>
      <c r="N243">
        <f t="shared" si="37"/>
        <v>2019</v>
      </c>
      <c r="O243" s="135" t="str">
        <f t="shared" si="39"/>
        <v>Log normal</v>
      </c>
      <c r="Q243" s="105">
        <v>2.64708433694019</v>
      </c>
      <c r="BT243">
        <v>1</v>
      </c>
      <c r="BU243">
        <v>1</v>
      </c>
      <c r="BV243">
        <v>1</v>
      </c>
      <c r="BW243">
        <f t="shared" si="38"/>
        <v>0</v>
      </c>
      <c r="BX243">
        <v>1</v>
      </c>
    </row>
    <row r="244" spans="1:76" ht="21">
      <c r="A244" t="s">
        <v>625</v>
      </c>
      <c r="B244" t="s">
        <v>535</v>
      </c>
      <c r="C244" t="s">
        <v>490</v>
      </c>
      <c r="D244" t="s">
        <v>580</v>
      </c>
      <c r="L244" s="105">
        <v>-5.0169637228704698</v>
      </c>
      <c r="M244" s="106">
        <v>5.2494475018325395E-7</v>
      </c>
      <c r="N244">
        <f t="shared" si="37"/>
        <v>2020</v>
      </c>
      <c r="O244" s="135" t="str">
        <f t="shared" si="39"/>
        <v>Log normal</v>
      </c>
      <c r="Q244" s="105">
        <v>2.6507271910968</v>
      </c>
      <c r="BT244">
        <v>6</v>
      </c>
      <c r="BU244">
        <v>6</v>
      </c>
      <c r="BV244">
        <v>6</v>
      </c>
      <c r="BW244">
        <f t="shared" si="38"/>
        <v>0</v>
      </c>
      <c r="BX244">
        <v>6</v>
      </c>
    </row>
    <row r="245" spans="1:76" ht="21">
      <c r="A245" t="s">
        <v>626</v>
      </c>
      <c r="B245" t="s">
        <v>536</v>
      </c>
      <c r="C245" t="s">
        <v>491</v>
      </c>
      <c r="D245" t="s">
        <v>581</v>
      </c>
      <c r="L245" s="105">
        <v>-5.8349696699123799</v>
      </c>
      <c r="M245" s="106">
        <v>5.3800352787576897E-9</v>
      </c>
      <c r="N245">
        <f t="shared" si="37"/>
        <v>2021</v>
      </c>
      <c r="O245" s="135" t="str">
        <f t="shared" si="39"/>
        <v>Log normal</v>
      </c>
      <c r="Q245" s="105">
        <v>2.6496332839038099</v>
      </c>
      <c r="BT245">
        <v>11</v>
      </c>
      <c r="BU245">
        <v>11</v>
      </c>
      <c r="BV245">
        <v>11</v>
      </c>
      <c r="BW245">
        <f t="shared" si="38"/>
        <v>0</v>
      </c>
      <c r="BX245">
        <v>11</v>
      </c>
    </row>
    <row r="246" spans="1:76" ht="21">
      <c r="A246" t="s">
        <v>627</v>
      </c>
      <c r="B246" t="s">
        <v>537</v>
      </c>
      <c r="C246" t="s">
        <v>492</v>
      </c>
      <c r="D246" t="s">
        <v>582</v>
      </c>
      <c r="L246" s="105">
        <v>-5.8250281927957799</v>
      </c>
      <c r="M246" s="106">
        <v>5.7102959226253596E-9</v>
      </c>
      <c r="N246">
        <f t="shared" si="37"/>
        <v>2022</v>
      </c>
      <c r="O246" s="135" t="str">
        <f t="shared" si="39"/>
        <v>Log normal</v>
      </c>
      <c r="Q246" s="105">
        <v>2.6423975972479798</v>
      </c>
      <c r="BT246">
        <v>11</v>
      </c>
      <c r="BU246">
        <v>11</v>
      </c>
      <c r="BV246">
        <v>11</v>
      </c>
      <c r="BW246">
        <f t="shared" si="38"/>
        <v>0</v>
      </c>
      <c r="BX246">
        <v>11</v>
      </c>
    </row>
    <row r="247" spans="1:76" ht="21">
      <c r="A247" t="s">
        <v>628</v>
      </c>
      <c r="B247" t="s">
        <v>538</v>
      </c>
      <c r="C247" t="s">
        <v>493</v>
      </c>
      <c r="D247" t="s">
        <v>583</v>
      </c>
      <c r="L247" s="105">
        <v>-6.1773265602651302</v>
      </c>
      <c r="M247" s="106">
        <v>6.51961331421449E-10</v>
      </c>
      <c r="N247">
        <f t="shared" si="37"/>
        <v>2023</v>
      </c>
      <c r="O247" s="135" t="str">
        <f t="shared" si="39"/>
        <v>Log normal</v>
      </c>
      <c r="Q247" s="105">
        <v>2.6413358635019701</v>
      </c>
      <c r="BT247">
        <v>6</v>
      </c>
      <c r="BU247">
        <v>6</v>
      </c>
      <c r="BV247">
        <v>6</v>
      </c>
      <c r="BW247">
        <f t="shared" si="38"/>
        <v>0</v>
      </c>
      <c r="BX247">
        <v>6</v>
      </c>
    </row>
    <row r="248" spans="1:76" ht="21">
      <c r="L248" s="108"/>
      <c r="O248" s="135"/>
      <c r="BT248">
        <v>1</v>
      </c>
      <c r="BU248">
        <v>1</v>
      </c>
      <c r="BV248">
        <v>1</v>
      </c>
      <c r="BW248">
        <f t="shared" si="38"/>
        <v>0</v>
      </c>
      <c r="BX248">
        <v>1</v>
      </c>
    </row>
    <row r="249" spans="1:76" ht="21">
      <c r="O249" s="135"/>
      <c r="BT249">
        <v>1</v>
      </c>
      <c r="BU249">
        <v>1</v>
      </c>
      <c r="BV249">
        <v>1</v>
      </c>
      <c r="BW249">
        <f t="shared" si="38"/>
        <v>0</v>
      </c>
      <c r="BX249">
        <v>1</v>
      </c>
    </row>
    <row r="250" spans="1:76" ht="21">
      <c r="A250" t="s">
        <v>697</v>
      </c>
      <c r="O250" s="135"/>
      <c r="BT250">
        <v>10</v>
      </c>
      <c r="BU250">
        <v>10</v>
      </c>
      <c r="BV250">
        <v>11</v>
      </c>
      <c r="BW250">
        <f t="shared" si="38"/>
        <v>-1</v>
      </c>
      <c r="BX250">
        <v>11</v>
      </c>
    </row>
    <row r="251" spans="1:76" ht="21">
      <c r="A251" t="s">
        <v>584</v>
      </c>
      <c r="B251" t="s">
        <v>494</v>
      </c>
      <c r="C251" t="s">
        <v>404</v>
      </c>
      <c r="D251" t="s">
        <v>404</v>
      </c>
      <c r="L251" s="105">
        <v>5.5721437360035497E-3</v>
      </c>
      <c r="M251">
        <v>0.98878864284203905</v>
      </c>
      <c r="N251">
        <v>1979</v>
      </c>
      <c r="O251" s="135" t="str">
        <f>IF(AND(L251&lt;0,M251&lt;0.05), "Truncated Power Law","Power Law")</f>
        <v>Power Law</v>
      </c>
      <c r="BT251">
        <v>6</v>
      </c>
      <c r="BU251">
        <v>6</v>
      </c>
      <c r="BV251">
        <v>6</v>
      </c>
      <c r="BW251">
        <f t="shared" si="38"/>
        <v>0</v>
      </c>
      <c r="BX251">
        <v>6</v>
      </c>
    </row>
    <row r="252" spans="1:76" ht="21">
      <c r="A252" t="s">
        <v>585</v>
      </c>
      <c r="B252" t="s">
        <v>495</v>
      </c>
      <c r="C252" t="s">
        <v>405</v>
      </c>
      <c r="D252" t="s">
        <v>405</v>
      </c>
      <c r="L252" s="105">
        <v>3.1194308123045199E-3</v>
      </c>
      <c r="M252">
        <v>0.99356457814676802</v>
      </c>
      <c r="N252">
        <f>N251+1</f>
        <v>1980</v>
      </c>
      <c r="O252" s="135" t="str">
        <f t="shared" ref="O252:O295" si="40">IF(AND(L252&lt;0,M252&lt;0.05), "Truncated Power Law","Power Law")</f>
        <v>Power Law</v>
      </c>
      <c r="BT252">
        <v>6</v>
      </c>
      <c r="BU252">
        <v>6</v>
      </c>
      <c r="BV252">
        <v>6</v>
      </c>
      <c r="BW252">
        <f t="shared" si="38"/>
        <v>0</v>
      </c>
      <c r="BX252">
        <v>6</v>
      </c>
    </row>
    <row r="253" spans="1:76" ht="21">
      <c r="A253" t="s">
        <v>586</v>
      </c>
      <c r="B253" t="s">
        <v>496</v>
      </c>
      <c r="C253" t="s">
        <v>406</v>
      </c>
      <c r="D253" t="s">
        <v>406</v>
      </c>
      <c r="L253" s="105">
        <v>4.1501602497163499E-4</v>
      </c>
      <c r="M253">
        <v>0.99951842557023096</v>
      </c>
      <c r="N253">
        <f t="shared" ref="N253:N295" si="41">N252+1</f>
        <v>1981</v>
      </c>
      <c r="O253" s="135" t="str">
        <f t="shared" si="40"/>
        <v>Power Law</v>
      </c>
      <c r="BT253">
        <v>4</v>
      </c>
      <c r="BU253">
        <v>4</v>
      </c>
      <c r="BV253">
        <v>4</v>
      </c>
      <c r="BW253">
        <f t="shared" si="38"/>
        <v>0</v>
      </c>
      <c r="BX253">
        <v>4</v>
      </c>
    </row>
    <row r="254" spans="1:76" ht="21">
      <c r="A254" t="s">
        <v>587</v>
      </c>
      <c r="B254" t="s">
        <v>497</v>
      </c>
      <c r="C254" t="s">
        <v>407</v>
      </c>
      <c r="D254" t="s">
        <v>407</v>
      </c>
      <c r="L254" s="105">
        <v>1.4758924480738401E-3</v>
      </c>
      <c r="M254">
        <v>0.99889588119966399</v>
      </c>
      <c r="N254">
        <f t="shared" si="41"/>
        <v>1982</v>
      </c>
      <c r="O254" s="135" t="str">
        <f t="shared" si="40"/>
        <v>Power Law</v>
      </c>
      <c r="BT254">
        <v>2</v>
      </c>
      <c r="BU254">
        <v>2</v>
      </c>
      <c r="BV254">
        <v>2</v>
      </c>
      <c r="BW254">
        <f t="shared" si="38"/>
        <v>0</v>
      </c>
      <c r="BX254">
        <v>2</v>
      </c>
    </row>
    <row r="255" spans="1:76" ht="21">
      <c r="A255" t="s">
        <v>588</v>
      </c>
      <c r="B255" t="s">
        <v>498</v>
      </c>
      <c r="C255" t="s">
        <v>408</v>
      </c>
      <c r="D255" t="s">
        <v>408</v>
      </c>
      <c r="L255" s="105">
        <v>4.42189779167466E-3</v>
      </c>
      <c r="M255">
        <v>0.99874019891520704</v>
      </c>
      <c r="N255">
        <f t="shared" si="41"/>
        <v>1983</v>
      </c>
      <c r="O255" s="135" t="str">
        <f t="shared" si="40"/>
        <v>Power Law</v>
      </c>
      <c r="BT255">
        <v>1</v>
      </c>
      <c r="BU255">
        <v>1</v>
      </c>
      <c r="BV255">
        <v>1</v>
      </c>
      <c r="BW255">
        <f t="shared" si="38"/>
        <v>0</v>
      </c>
      <c r="BX255">
        <v>1</v>
      </c>
    </row>
    <row r="256" spans="1:76" ht="21">
      <c r="A256" t="s">
        <v>589</v>
      </c>
      <c r="B256" t="s">
        <v>499</v>
      </c>
      <c r="C256" t="s">
        <v>409</v>
      </c>
      <c r="D256" t="s">
        <v>409</v>
      </c>
      <c r="L256" s="105">
        <v>2.3506583485396301E-3</v>
      </c>
      <c r="M256">
        <v>0.99630265999160805</v>
      </c>
      <c r="N256">
        <f t="shared" si="41"/>
        <v>1984</v>
      </c>
      <c r="O256" s="135" t="str">
        <f t="shared" si="40"/>
        <v>Power Law</v>
      </c>
      <c r="BT256">
        <v>5</v>
      </c>
      <c r="BU256">
        <v>5</v>
      </c>
      <c r="BV256">
        <v>5</v>
      </c>
      <c r="BW256">
        <f t="shared" si="38"/>
        <v>0</v>
      </c>
      <c r="BX256">
        <v>5</v>
      </c>
    </row>
    <row r="257" spans="1:76" ht="21">
      <c r="A257" t="s">
        <v>590</v>
      </c>
      <c r="B257" t="s">
        <v>500</v>
      </c>
      <c r="C257" t="s">
        <v>410</v>
      </c>
      <c r="D257" t="s">
        <v>410</v>
      </c>
      <c r="L257" s="105">
        <v>-1.4871134572837801</v>
      </c>
      <c r="M257">
        <v>6.4251755888689893E-2</v>
      </c>
      <c r="N257">
        <f t="shared" si="41"/>
        <v>1985</v>
      </c>
      <c r="O257" s="135" t="str">
        <f t="shared" si="40"/>
        <v>Power Law</v>
      </c>
      <c r="BT257">
        <v>1</v>
      </c>
      <c r="BU257">
        <v>1</v>
      </c>
      <c r="BV257">
        <v>1</v>
      </c>
      <c r="BW257">
        <f t="shared" si="38"/>
        <v>0</v>
      </c>
      <c r="BX257">
        <v>1</v>
      </c>
    </row>
    <row r="258" spans="1:76" ht="21">
      <c r="A258" t="s">
        <v>591</v>
      </c>
      <c r="B258" t="s">
        <v>501</v>
      </c>
      <c r="C258" t="s">
        <v>411</v>
      </c>
      <c r="D258" t="s">
        <v>411</v>
      </c>
      <c r="L258" s="105">
        <v>-2.0762649833593501</v>
      </c>
      <c r="M258">
        <v>6.5564358847757199E-3</v>
      </c>
      <c r="N258">
        <f t="shared" si="41"/>
        <v>1986</v>
      </c>
      <c r="O258" s="135" t="str">
        <f t="shared" si="40"/>
        <v>Truncated Power Law</v>
      </c>
      <c r="BT258">
        <v>2</v>
      </c>
      <c r="BU258">
        <v>2</v>
      </c>
      <c r="BV258">
        <v>2</v>
      </c>
      <c r="BW258">
        <f t="shared" si="38"/>
        <v>0</v>
      </c>
      <c r="BX258">
        <v>2</v>
      </c>
    </row>
    <row r="259" spans="1:76" ht="21">
      <c r="A259" t="s">
        <v>592</v>
      </c>
      <c r="B259" t="s">
        <v>502</v>
      </c>
      <c r="C259" t="s">
        <v>412</v>
      </c>
      <c r="D259" t="s">
        <v>412</v>
      </c>
      <c r="L259" s="105">
        <v>-3.1789066263818202</v>
      </c>
      <c r="M259" s="106">
        <v>3.3214757688804199E-5</v>
      </c>
      <c r="N259">
        <f t="shared" si="41"/>
        <v>1987</v>
      </c>
      <c r="O259" s="135" t="str">
        <f t="shared" si="40"/>
        <v>Truncated Power Law</v>
      </c>
      <c r="BT259">
        <v>3</v>
      </c>
      <c r="BU259">
        <v>3</v>
      </c>
      <c r="BV259">
        <v>3</v>
      </c>
      <c r="BW259">
        <f t="shared" si="38"/>
        <v>0</v>
      </c>
      <c r="BX259">
        <v>3</v>
      </c>
    </row>
    <row r="260" spans="1:76" ht="21">
      <c r="A260" t="s">
        <v>593</v>
      </c>
      <c r="B260" t="s">
        <v>503</v>
      </c>
      <c r="C260" t="s">
        <v>413</v>
      </c>
      <c r="D260" t="s">
        <v>413</v>
      </c>
      <c r="L260" s="105">
        <v>-5.3326766222152804</v>
      </c>
      <c r="M260" s="106">
        <v>1.18927090397846E-12</v>
      </c>
      <c r="N260">
        <f t="shared" si="41"/>
        <v>1988</v>
      </c>
      <c r="O260" s="135" t="str">
        <f t="shared" si="40"/>
        <v>Truncated Power Law</v>
      </c>
      <c r="BT260">
        <v>1</v>
      </c>
      <c r="BU260">
        <v>1</v>
      </c>
      <c r="BV260">
        <v>1</v>
      </c>
      <c r="BW260">
        <f t="shared" si="38"/>
        <v>0</v>
      </c>
      <c r="BX260">
        <v>1</v>
      </c>
    </row>
    <row r="261" spans="1:76" ht="21">
      <c r="A261" t="s">
        <v>594</v>
      </c>
      <c r="B261" t="s">
        <v>504</v>
      </c>
      <c r="C261" t="s">
        <v>414</v>
      </c>
      <c r="D261" t="s">
        <v>414</v>
      </c>
      <c r="L261" s="105">
        <v>-1.30721698635456</v>
      </c>
      <c r="M261">
        <v>0.12895329073476799</v>
      </c>
      <c r="N261">
        <f t="shared" si="41"/>
        <v>1989</v>
      </c>
      <c r="O261" s="135" t="str">
        <f t="shared" si="40"/>
        <v>Power Law</v>
      </c>
      <c r="BT261">
        <v>4</v>
      </c>
      <c r="BU261">
        <v>4</v>
      </c>
      <c r="BV261">
        <v>4</v>
      </c>
      <c r="BW261">
        <f t="shared" si="38"/>
        <v>0</v>
      </c>
      <c r="BX261">
        <v>4</v>
      </c>
    </row>
    <row r="262" spans="1:76" ht="21">
      <c r="A262" t="s">
        <v>595</v>
      </c>
      <c r="B262" t="s">
        <v>505</v>
      </c>
      <c r="C262" t="s">
        <v>415</v>
      </c>
      <c r="D262" t="s">
        <v>415</v>
      </c>
      <c r="L262" s="105">
        <v>-2.2994901709521001</v>
      </c>
      <c r="M262">
        <v>2.9642345536505799E-3</v>
      </c>
      <c r="N262">
        <f t="shared" si="41"/>
        <v>1990</v>
      </c>
      <c r="O262" s="135" t="str">
        <f t="shared" si="40"/>
        <v>Truncated Power Law</v>
      </c>
      <c r="BT262">
        <v>3</v>
      </c>
      <c r="BU262">
        <v>3</v>
      </c>
      <c r="BV262">
        <v>3</v>
      </c>
      <c r="BW262">
        <f t="shared" si="38"/>
        <v>0</v>
      </c>
      <c r="BX262">
        <v>3</v>
      </c>
    </row>
    <row r="263" spans="1:76" ht="21">
      <c r="A263" t="s">
        <v>596</v>
      </c>
      <c r="B263" t="s">
        <v>506</v>
      </c>
      <c r="C263" t="s">
        <v>416</v>
      </c>
      <c r="D263" t="s">
        <v>416</v>
      </c>
      <c r="L263" s="105">
        <v>-2.7971207957270598</v>
      </c>
      <c r="M263" s="106">
        <v>7.2592279066197003E-5</v>
      </c>
      <c r="N263">
        <f t="shared" si="41"/>
        <v>1991</v>
      </c>
      <c r="O263" s="135" t="str">
        <f t="shared" si="40"/>
        <v>Truncated Power Law</v>
      </c>
      <c r="BT263">
        <v>1</v>
      </c>
      <c r="BU263">
        <v>1</v>
      </c>
      <c r="BV263">
        <v>1</v>
      </c>
      <c r="BW263">
        <f t="shared" si="38"/>
        <v>0</v>
      </c>
      <c r="BX263">
        <v>1</v>
      </c>
    </row>
    <row r="264" spans="1:76" ht="21">
      <c r="A264" t="s">
        <v>597</v>
      </c>
      <c r="B264" t="s">
        <v>507</v>
      </c>
      <c r="C264" t="s">
        <v>417</v>
      </c>
      <c r="D264" t="s">
        <v>417</v>
      </c>
      <c r="L264" s="105">
        <v>-3.6071178041757399</v>
      </c>
      <c r="M264" s="106">
        <v>1.7178274369644599E-7</v>
      </c>
      <c r="N264">
        <f t="shared" si="41"/>
        <v>1992</v>
      </c>
      <c r="O264" s="135" t="str">
        <f t="shared" si="40"/>
        <v>Truncated Power Law</v>
      </c>
      <c r="BT264">
        <v>1</v>
      </c>
      <c r="BU264">
        <v>1</v>
      </c>
      <c r="BV264">
        <v>1</v>
      </c>
      <c r="BW264">
        <f t="shared" si="38"/>
        <v>0</v>
      </c>
      <c r="BX264">
        <v>1</v>
      </c>
    </row>
    <row r="265" spans="1:76" ht="21">
      <c r="A265" t="s">
        <v>598</v>
      </c>
      <c r="B265" t="s">
        <v>508</v>
      </c>
      <c r="C265" t="s">
        <v>418</v>
      </c>
      <c r="D265" t="s">
        <v>418</v>
      </c>
      <c r="L265" s="105">
        <v>-4.4890897897498903</v>
      </c>
      <c r="M265" s="106">
        <v>3.0539504258797401E-10</v>
      </c>
      <c r="N265">
        <f t="shared" si="41"/>
        <v>1993</v>
      </c>
      <c r="O265" s="135" t="str">
        <f t="shared" si="40"/>
        <v>Truncated Power Law</v>
      </c>
      <c r="BT265">
        <v>5</v>
      </c>
      <c r="BU265">
        <v>5</v>
      </c>
      <c r="BV265">
        <v>5</v>
      </c>
      <c r="BW265">
        <f t="shared" si="38"/>
        <v>0</v>
      </c>
      <c r="BX265">
        <v>5</v>
      </c>
    </row>
    <row r="266" spans="1:76" ht="21">
      <c r="A266" t="s">
        <v>599</v>
      </c>
      <c r="B266" t="s">
        <v>509</v>
      </c>
      <c r="C266" t="s">
        <v>419</v>
      </c>
      <c r="D266" t="s">
        <v>419</v>
      </c>
      <c r="L266" s="105">
        <v>-5.4143300267694698</v>
      </c>
      <c r="M266" s="106">
        <v>2.9309887850104101E-14</v>
      </c>
      <c r="N266">
        <f t="shared" si="41"/>
        <v>1994</v>
      </c>
      <c r="O266" s="135" t="str">
        <f t="shared" si="40"/>
        <v>Truncated Power Law</v>
      </c>
      <c r="BT266">
        <v>2</v>
      </c>
      <c r="BU266">
        <v>2</v>
      </c>
      <c r="BV266">
        <v>2</v>
      </c>
      <c r="BW266">
        <f t="shared" si="38"/>
        <v>0</v>
      </c>
      <c r="BX266">
        <v>2</v>
      </c>
    </row>
    <row r="267" spans="1:76" ht="21">
      <c r="A267" t="s">
        <v>600</v>
      </c>
      <c r="B267" t="s">
        <v>510</v>
      </c>
      <c r="C267" t="s">
        <v>420</v>
      </c>
      <c r="D267" t="s">
        <v>420</v>
      </c>
      <c r="L267" s="105">
        <v>-6.4536095341528199</v>
      </c>
      <c r="M267">
        <v>0</v>
      </c>
      <c r="N267">
        <f t="shared" si="41"/>
        <v>1995</v>
      </c>
      <c r="O267" s="135" t="str">
        <f t="shared" si="40"/>
        <v>Truncated Power Law</v>
      </c>
      <c r="BT267">
        <v>7</v>
      </c>
      <c r="BU267">
        <v>7</v>
      </c>
      <c r="BV267">
        <v>7</v>
      </c>
      <c r="BW267">
        <f t="shared" si="38"/>
        <v>0</v>
      </c>
      <c r="BX267">
        <v>7</v>
      </c>
    </row>
    <row r="268" spans="1:76" ht="21">
      <c r="A268" t="s">
        <v>601</v>
      </c>
      <c r="B268" t="s">
        <v>511</v>
      </c>
      <c r="C268" t="s">
        <v>421</v>
      </c>
      <c r="D268" t="s">
        <v>421</v>
      </c>
      <c r="L268" s="105">
        <v>-6.3741993835627504</v>
      </c>
      <c r="M268">
        <v>0</v>
      </c>
      <c r="N268">
        <f t="shared" si="41"/>
        <v>1996</v>
      </c>
      <c r="O268" s="135" t="str">
        <f t="shared" si="40"/>
        <v>Truncated Power Law</v>
      </c>
      <c r="BT268">
        <v>1</v>
      </c>
      <c r="BU268">
        <v>1</v>
      </c>
      <c r="BV268">
        <v>1</v>
      </c>
      <c r="BW268">
        <f t="shared" si="38"/>
        <v>0</v>
      </c>
      <c r="BX268">
        <v>1</v>
      </c>
    </row>
    <row r="269" spans="1:76" ht="21">
      <c r="A269" t="s">
        <v>602</v>
      </c>
      <c r="B269" t="s">
        <v>512</v>
      </c>
      <c r="C269" t="s">
        <v>422</v>
      </c>
      <c r="D269" t="s">
        <v>422</v>
      </c>
      <c r="L269" s="105">
        <v>1.07730586331201E-3</v>
      </c>
      <c r="M269">
        <v>0.999183238267351</v>
      </c>
      <c r="N269">
        <f t="shared" si="41"/>
        <v>1997</v>
      </c>
      <c r="O269" s="135" t="str">
        <f t="shared" si="40"/>
        <v>Power Law</v>
      </c>
      <c r="BT269">
        <v>1</v>
      </c>
      <c r="BU269">
        <v>1</v>
      </c>
      <c r="BV269">
        <v>1</v>
      </c>
      <c r="BW269">
        <f t="shared" ref="BW269:BW332" si="42">BU269-BV269</f>
        <v>0</v>
      </c>
      <c r="BX269">
        <v>1</v>
      </c>
    </row>
    <row r="270" spans="1:76" ht="21">
      <c r="A270" t="s">
        <v>603</v>
      </c>
      <c r="B270" t="s">
        <v>513</v>
      </c>
      <c r="C270" t="s">
        <v>423</v>
      </c>
      <c r="D270" t="s">
        <v>423</v>
      </c>
      <c r="L270" s="105">
        <v>-0.30601715863620899</v>
      </c>
      <c r="M270">
        <v>0.74213315393367996</v>
      </c>
      <c r="N270">
        <f t="shared" si="41"/>
        <v>1998</v>
      </c>
      <c r="O270" s="135" t="str">
        <f t="shared" si="40"/>
        <v>Power Law</v>
      </c>
      <c r="BT270">
        <v>4</v>
      </c>
      <c r="BU270">
        <v>4</v>
      </c>
      <c r="BV270">
        <v>4</v>
      </c>
      <c r="BW270">
        <f t="shared" si="42"/>
        <v>0</v>
      </c>
      <c r="BX270">
        <v>4</v>
      </c>
    </row>
    <row r="271" spans="1:76" ht="21">
      <c r="A271" t="s">
        <v>604</v>
      </c>
      <c r="B271" t="s">
        <v>514</v>
      </c>
      <c r="C271" t="s">
        <v>424</v>
      </c>
      <c r="D271" t="s">
        <v>424</v>
      </c>
      <c r="L271" s="105">
        <v>-0.39440683081773698</v>
      </c>
      <c r="M271">
        <v>0.72955433434570904</v>
      </c>
      <c r="N271">
        <f t="shared" si="41"/>
        <v>1999</v>
      </c>
      <c r="O271" s="135" t="str">
        <f t="shared" si="40"/>
        <v>Power Law</v>
      </c>
      <c r="BT271">
        <v>8</v>
      </c>
      <c r="BU271">
        <v>8</v>
      </c>
      <c r="BV271">
        <v>8</v>
      </c>
      <c r="BW271">
        <f t="shared" si="42"/>
        <v>0</v>
      </c>
      <c r="BX271">
        <v>8</v>
      </c>
    </row>
    <row r="272" spans="1:76" ht="21">
      <c r="A272" t="s">
        <v>605</v>
      </c>
      <c r="B272" t="s">
        <v>515</v>
      </c>
      <c r="C272" t="s">
        <v>425</v>
      </c>
      <c r="D272" t="s">
        <v>425</v>
      </c>
      <c r="L272" s="105">
        <v>-1.1446749859963801</v>
      </c>
      <c r="M272">
        <v>0.28619634975920699</v>
      </c>
      <c r="N272">
        <f t="shared" si="41"/>
        <v>2000</v>
      </c>
      <c r="O272" s="135" t="str">
        <f t="shared" si="40"/>
        <v>Power Law</v>
      </c>
      <c r="BT272">
        <v>4</v>
      </c>
      <c r="BU272">
        <v>4</v>
      </c>
      <c r="BV272">
        <v>4</v>
      </c>
      <c r="BW272">
        <f t="shared" si="42"/>
        <v>0</v>
      </c>
      <c r="BX272">
        <v>4</v>
      </c>
    </row>
    <row r="273" spans="1:76" ht="21">
      <c r="A273" t="s">
        <v>606</v>
      </c>
      <c r="B273" t="s">
        <v>516</v>
      </c>
      <c r="C273" t="s">
        <v>426</v>
      </c>
      <c r="D273" t="s">
        <v>426</v>
      </c>
      <c r="L273" s="105">
        <v>-2.1291555870573902</v>
      </c>
      <c r="M273">
        <v>4.1255732218143201E-2</v>
      </c>
      <c r="N273">
        <f t="shared" si="41"/>
        <v>2001</v>
      </c>
      <c r="O273" s="135" t="str">
        <f t="shared" si="40"/>
        <v>Truncated Power Law</v>
      </c>
      <c r="BT273">
        <v>1</v>
      </c>
      <c r="BU273">
        <v>1</v>
      </c>
      <c r="BV273">
        <v>1</v>
      </c>
      <c r="BW273">
        <f t="shared" si="42"/>
        <v>0</v>
      </c>
      <c r="BX273">
        <v>1</v>
      </c>
    </row>
    <row r="274" spans="1:76" ht="21">
      <c r="A274" t="s">
        <v>607</v>
      </c>
      <c r="B274" t="s">
        <v>517</v>
      </c>
      <c r="C274" t="s">
        <v>427</v>
      </c>
      <c r="D274" t="s">
        <v>427</v>
      </c>
      <c r="L274" s="105">
        <v>-3.2572488100821699</v>
      </c>
      <c r="M274">
        <v>1.2316859430385699E-3</v>
      </c>
      <c r="N274">
        <f t="shared" si="41"/>
        <v>2002</v>
      </c>
      <c r="O274" s="135" t="str">
        <f t="shared" si="40"/>
        <v>Truncated Power Law</v>
      </c>
      <c r="BT274">
        <v>9</v>
      </c>
      <c r="BU274">
        <v>9</v>
      </c>
      <c r="BV274">
        <v>9</v>
      </c>
      <c r="BW274">
        <f t="shared" si="42"/>
        <v>0</v>
      </c>
      <c r="BX274">
        <v>9</v>
      </c>
    </row>
    <row r="275" spans="1:76" ht="21">
      <c r="A275" t="s">
        <v>608</v>
      </c>
      <c r="B275" t="s">
        <v>518</v>
      </c>
      <c r="C275" t="s">
        <v>428</v>
      </c>
      <c r="D275" t="s">
        <v>428</v>
      </c>
      <c r="L275" s="105">
        <v>-4.1643363730599798</v>
      </c>
      <c r="M275" s="106">
        <v>3.6786665310928301E-5</v>
      </c>
      <c r="N275">
        <f t="shared" si="41"/>
        <v>2003</v>
      </c>
      <c r="O275" s="135" t="str">
        <f t="shared" si="40"/>
        <v>Truncated Power Law</v>
      </c>
      <c r="BT275">
        <v>3</v>
      </c>
      <c r="BU275">
        <v>3</v>
      </c>
      <c r="BV275">
        <v>3</v>
      </c>
      <c r="BW275">
        <f t="shared" si="42"/>
        <v>0</v>
      </c>
      <c r="BX275">
        <v>3</v>
      </c>
    </row>
    <row r="276" spans="1:76" ht="21">
      <c r="A276" t="s">
        <v>609</v>
      </c>
      <c r="B276" t="s">
        <v>519</v>
      </c>
      <c r="C276" t="s">
        <v>474</v>
      </c>
      <c r="D276" t="s">
        <v>474</v>
      </c>
      <c r="L276" s="105">
        <v>-5.72183717739654</v>
      </c>
      <c r="M276" s="106">
        <v>6.34280583611257E-9</v>
      </c>
      <c r="N276">
        <f t="shared" si="41"/>
        <v>2004</v>
      </c>
      <c r="O276" s="135" t="str">
        <f t="shared" si="40"/>
        <v>Truncated Power Law</v>
      </c>
      <c r="BT276">
        <v>6</v>
      </c>
      <c r="BU276">
        <v>6</v>
      </c>
      <c r="BV276">
        <v>6</v>
      </c>
      <c r="BW276">
        <f t="shared" si="42"/>
        <v>0</v>
      </c>
      <c r="BX276">
        <v>6</v>
      </c>
    </row>
    <row r="277" spans="1:76" ht="21">
      <c r="A277" t="s">
        <v>610</v>
      </c>
      <c r="B277" t="s">
        <v>520</v>
      </c>
      <c r="C277" t="s">
        <v>475</v>
      </c>
      <c r="D277" t="s">
        <v>475</v>
      </c>
      <c r="L277" s="105">
        <v>-7.1758980551170497</v>
      </c>
      <c r="M277" s="106">
        <v>4.9649173661237E-13</v>
      </c>
      <c r="N277">
        <f t="shared" si="41"/>
        <v>2005</v>
      </c>
      <c r="O277" s="135" t="str">
        <f t="shared" si="40"/>
        <v>Truncated Power Law</v>
      </c>
      <c r="BT277">
        <v>3</v>
      </c>
      <c r="BU277">
        <v>3</v>
      </c>
      <c r="BV277">
        <v>3</v>
      </c>
      <c r="BW277">
        <f t="shared" si="42"/>
        <v>0</v>
      </c>
      <c r="BX277">
        <v>3</v>
      </c>
    </row>
    <row r="278" spans="1:76" ht="21">
      <c r="A278" t="s">
        <v>611</v>
      </c>
      <c r="B278" t="s">
        <v>521</v>
      </c>
      <c r="C278" t="s">
        <v>476</v>
      </c>
      <c r="D278" t="s">
        <v>476</v>
      </c>
      <c r="L278" s="105">
        <v>-8.3367831037350904</v>
      </c>
      <c r="M278">
        <v>0</v>
      </c>
      <c r="N278">
        <f t="shared" si="41"/>
        <v>2006</v>
      </c>
      <c r="O278" s="135" t="str">
        <f t="shared" si="40"/>
        <v>Truncated Power Law</v>
      </c>
      <c r="BT278">
        <v>1</v>
      </c>
      <c r="BU278">
        <v>1</v>
      </c>
      <c r="BV278">
        <v>1</v>
      </c>
      <c r="BW278">
        <f t="shared" si="42"/>
        <v>0</v>
      </c>
      <c r="BX278">
        <v>1</v>
      </c>
    </row>
    <row r="279" spans="1:76" ht="21">
      <c r="A279" t="s">
        <v>612</v>
      </c>
      <c r="B279" t="s">
        <v>522</v>
      </c>
      <c r="C279" t="s">
        <v>477</v>
      </c>
      <c r="D279" t="s">
        <v>477</v>
      </c>
      <c r="L279" s="105">
        <v>-8.8171461791463095</v>
      </c>
      <c r="M279">
        <v>0</v>
      </c>
      <c r="N279">
        <f t="shared" si="41"/>
        <v>2007</v>
      </c>
      <c r="O279" s="135" t="str">
        <f t="shared" si="40"/>
        <v>Truncated Power Law</v>
      </c>
      <c r="BT279">
        <v>11</v>
      </c>
      <c r="BU279">
        <v>11</v>
      </c>
      <c r="BV279">
        <v>11</v>
      </c>
      <c r="BW279">
        <f t="shared" si="42"/>
        <v>0</v>
      </c>
      <c r="BX279">
        <v>11</v>
      </c>
    </row>
    <row r="280" spans="1:76" ht="21">
      <c r="A280" t="s">
        <v>613</v>
      </c>
      <c r="B280" t="s">
        <v>523</v>
      </c>
      <c r="C280" t="s">
        <v>478</v>
      </c>
      <c r="D280" t="s">
        <v>478</v>
      </c>
      <c r="L280" s="105">
        <v>-9.7913671927727499</v>
      </c>
      <c r="M280">
        <v>0</v>
      </c>
      <c r="N280">
        <f t="shared" si="41"/>
        <v>2008</v>
      </c>
      <c r="O280" s="135" t="str">
        <f t="shared" si="40"/>
        <v>Truncated Power Law</v>
      </c>
      <c r="BT280">
        <v>4</v>
      </c>
      <c r="BU280">
        <v>4</v>
      </c>
      <c r="BV280">
        <v>4</v>
      </c>
      <c r="BW280">
        <f t="shared" si="42"/>
        <v>0</v>
      </c>
      <c r="BX280">
        <v>4</v>
      </c>
    </row>
    <row r="281" spans="1:76" ht="21">
      <c r="A281" t="s">
        <v>614</v>
      </c>
      <c r="B281" t="s">
        <v>524</v>
      </c>
      <c r="C281" t="s">
        <v>479</v>
      </c>
      <c r="D281" t="s">
        <v>479</v>
      </c>
      <c r="L281" s="105">
        <v>-9.9047042556240008</v>
      </c>
      <c r="M281">
        <v>0</v>
      </c>
      <c r="N281">
        <f t="shared" si="41"/>
        <v>2009</v>
      </c>
      <c r="O281" s="135" t="str">
        <f t="shared" si="40"/>
        <v>Truncated Power Law</v>
      </c>
      <c r="BT281">
        <v>3</v>
      </c>
      <c r="BU281">
        <v>3</v>
      </c>
      <c r="BV281">
        <v>3</v>
      </c>
      <c r="BW281">
        <f t="shared" si="42"/>
        <v>0</v>
      </c>
      <c r="BX281">
        <v>3</v>
      </c>
    </row>
    <row r="282" spans="1:76" ht="21">
      <c r="A282" t="s">
        <v>615</v>
      </c>
      <c r="B282" t="s">
        <v>525</v>
      </c>
      <c r="C282" t="s">
        <v>480</v>
      </c>
      <c r="D282" t="s">
        <v>480</v>
      </c>
      <c r="L282" s="105">
        <v>-10.624252200769901</v>
      </c>
      <c r="M282" s="106">
        <v>0</v>
      </c>
      <c r="N282">
        <f t="shared" si="41"/>
        <v>2010</v>
      </c>
      <c r="O282" s="135" t="str">
        <f t="shared" si="40"/>
        <v>Truncated Power Law</v>
      </c>
      <c r="BT282">
        <v>1</v>
      </c>
      <c r="BU282">
        <v>1</v>
      </c>
      <c r="BV282">
        <v>1</v>
      </c>
      <c r="BW282">
        <f t="shared" si="42"/>
        <v>0</v>
      </c>
      <c r="BX282">
        <v>1</v>
      </c>
    </row>
    <row r="283" spans="1:76" ht="21">
      <c r="A283" t="s">
        <v>616</v>
      </c>
      <c r="B283" t="s">
        <v>526</v>
      </c>
      <c r="C283" t="s">
        <v>481</v>
      </c>
      <c r="D283" t="s">
        <v>481</v>
      </c>
      <c r="L283" s="105">
        <v>-10.9331036468924</v>
      </c>
      <c r="M283" s="106">
        <v>0</v>
      </c>
      <c r="N283">
        <f t="shared" si="41"/>
        <v>2011</v>
      </c>
      <c r="O283" s="135" t="str">
        <f t="shared" si="40"/>
        <v>Truncated Power Law</v>
      </c>
      <c r="BT283">
        <v>1</v>
      </c>
      <c r="BU283">
        <v>1</v>
      </c>
      <c r="BV283">
        <v>1</v>
      </c>
      <c r="BW283">
        <f t="shared" si="42"/>
        <v>0</v>
      </c>
      <c r="BX283">
        <v>1</v>
      </c>
    </row>
    <row r="284" spans="1:76" ht="21">
      <c r="A284" t="s">
        <v>617</v>
      </c>
      <c r="B284" t="s">
        <v>527</v>
      </c>
      <c r="C284" t="s">
        <v>482</v>
      </c>
      <c r="D284" t="s">
        <v>482</v>
      </c>
      <c r="L284" s="105">
        <v>-11.057409315744099</v>
      </c>
      <c r="M284" s="106">
        <v>0</v>
      </c>
      <c r="N284">
        <f t="shared" si="41"/>
        <v>2012</v>
      </c>
      <c r="O284" s="135" t="str">
        <f t="shared" si="40"/>
        <v>Truncated Power Law</v>
      </c>
      <c r="BT284">
        <v>10</v>
      </c>
      <c r="BU284">
        <v>10</v>
      </c>
      <c r="BV284">
        <v>11</v>
      </c>
      <c r="BW284">
        <f t="shared" si="42"/>
        <v>-1</v>
      </c>
      <c r="BX284">
        <v>11</v>
      </c>
    </row>
    <row r="285" spans="1:76" ht="21">
      <c r="A285" t="s">
        <v>618</v>
      </c>
      <c r="B285" t="s">
        <v>528</v>
      </c>
      <c r="C285" t="s">
        <v>483</v>
      </c>
      <c r="D285" t="s">
        <v>483</v>
      </c>
      <c r="L285" s="105">
        <v>-11.1572235125654</v>
      </c>
      <c r="M285" s="106">
        <v>0</v>
      </c>
      <c r="N285">
        <f t="shared" si="41"/>
        <v>2013</v>
      </c>
      <c r="O285" s="135" t="str">
        <f t="shared" si="40"/>
        <v>Truncated Power Law</v>
      </c>
      <c r="BT285">
        <v>3</v>
      </c>
      <c r="BU285">
        <v>3</v>
      </c>
      <c r="BV285">
        <v>3</v>
      </c>
      <c r="BW285">
        <f t="shared" si="42"/>
        <v>0</v>
      </c>
      <c r="BX285">
        <v>3</v>
      </c>
    </row>
    <row r="286" spans="1:76" ht="21">
      <c r="A286" t="s">
        <v>619</v>
      </c>
      <c r="B286" t="s">
        <v>529</v>
      </c>
      <c r="C286" t="s">
        <v>484</v>
      </c>
      <c r="D286" t="s">
        <v>484</v>
      </c>
      <c r="L286" s="105">
        <v>-10.952672887812099</v>
      </c>
      <c r="M286" s="106">
        <v>0</v>
      </c>
      <c r="N286">
        <f t="shared" si="41"/>
        <v>2014</v>
      </c>
      <c r="O286" s="135" t="str">
        <f t="shared" si="40"/>
        <v>Truncated Power Law</v>
      </c>
      <c r="BT286">
        <v>6</v>
      </c>
      <c r="BU286">
        <v>6</v>
      </c>
      <c r="BV286">
        <v>6</v>
      </c>
      <c r="BW286">
        <f t="shared" si="42"/>
        <v>0</v>
      </c>
      <c r="BX286">
        <v>6</v>
      </c>
    </row>
    <row r="287" spans="1:76" ht="21">
      <c r="A287" t="s">
        <v>620</v>
      </c>
      <c r="B287" t="s">
        <v>530</v>
      </c>
      <c r="C287" t="s">
        <v>485</v>
      </c>
      <c r="D287" t="s">
        <v>485</v>
      </c>
      <c r="L287" s="105">
        <v>-11.1219092745485</v>
      </c>
      <c r="M287" s="106">
        <v>0</v>
      </c>
      <c r="N287">
        <f t="shared" si="41"/>
        <v>2015</v>
      </c>
      <c r="O287" s="135" t="str">
        <f t="shared" si="40"/>
        <v>Truncated Power Law</v>
      </c>
      <c r="BT287">
        <v>2</v>
      </c>
      <c r="BU287">
        <v>2</v>
      </c>
      <c r="BV287">
        <v>2</v>
      </c>
      <c r="BW287">
        <f t="shared" si="42"/>
        <v>0</v>
      </c>
      <c r="BX287">
        <v>2</v>
      </c>
    </row>
    <row r="288" spans="1:76" ht="21">
      <c r="A288" t="s">
        <v>621</v>
      </c>
      <c r="B288" t="s">
        <v>531</v>
      </c>
      <c r="C288" t="s">
        <v>486</v>
      </c>
      <c r="D288" t="s">
        <v>486</v>
      </c>
      <c r="L288" s="105">
        <v>-11.391330238880601</v>
      </c>
      <c r="M288" s="106">
        <v>0</v>
      </c>
      <c r="N288">
        <f t="shared" si="41"/>
        <v>2016</v>
      </c>
      <c r="O288" s="135" t="str">
        <f t="shared" si="40"/>
        <v>Truncated Power Law</v>
      </c>
      <c r="BT288">
        <v>5</v>
      </c>
      <c r="BU288">
        <v>5</v>
      </c>
      <c r="BV288">
        <v>5</v>
      </c>
      <c r="BW288">
        <f t="shared" si="42"/>
        <v>0</v>
      </c>
      <c r="BX288">
        <v>5</v>
      </c>
    </row>
    <row r="289" spans="1:76" ht="21">
      <c r="A289" t="s">
        <v>622</v>
      </c>
      <c r="B289" t="s">
        <v>532</v>
      </c>
      <c r="C289" t="s">
        <v>487</v>
      </c>
      <c r="D289" t="s">
        <v>487</v>
      </c>
      <c r="L289" s="105">
        <v>-11.7167999442979</v>
      </c>
      <c r="M289" s="106">
        <v>0</v>
      </c>
      <c r="N289">
        <f t="shared" si="41"/>
        <v>2017</v>
      </c>
      <c r="O289" s="135" t="str">
        <f t="shared" si="40"/>
        <v>Truncated Power Law</v>
      </c>
      <c r="BT289">
        <v>5</v>
      </c>
      <c r="BU289">
        <v>5</v>
      </c>
      <c r="BV289">
        <v>5</v>
      </c>
      <c r="BW289">
        <f t="shared" si="42"/>
        <v>0</v>
      </c>
      <c r="BX289">
        <v>5</v>
      </c>
    </row>
    <row r="290" spans="1:76" ht="21">
      <c r="A290" t="s">
        <v>623</v>
      </c>
      <c r="B290" t="s">
        <v>533</v>
      </c>
      <c r="C290" t="s">
        <v>488</v>
      </c>
      <c r="D290" t="s">
        <v>488</v>
      </c>
      <c r="L290" s="105">
        <v>-12.076447498355501</v>
      </c>
      <c r="M290" s="106">
        <v>0</v>
      </c>
      <c r="N290">
        <f t="shared" si="41"/>
        <v>2018</v>
      </c>
      <c r="O290" s="135" t="str">
        <f t="shared" si="40"/>
        <v>Truncated Power Law</v>
      </c>
      <c r="BT290">
        <v>5</v>
      </c>
      <c r="BU290">
        <v>5</v>
      </c>
      <c r="BV290">
        <v>5</v>
      </c>
      <c r="BW290">
        <f t="shared" si="42"/>
        <v>0</v>
      </c>
      <c r="BX290">
        <v>5</v>
      </c>
    </row>
    <row r="291" spans="1:76" ht="21">
      <c r="A291" t="s">
        <v>624</v>
      </c>
      <c r="B291" t="s">
        <v>534</v>
      </c>
      <c r="C291" t="s">
        <v>489</v>
      </c>
      <c r="D291" t="s">
        <v>489</v>
      </c>
      <c r="L291" s="105">
        <v>-12.433910801335101</v>
      </c>
      <c r="M291" s="106">
        <v>0</v>
      </c>
      <c r="N291">
        <f t="shared" si="41"/>
        <v>2019</v>
      </c>
      <c r="O291" s="135" t="str">
        <f t="shared" si="40"/>
        <v>Truncated Power Law</v>
      </c>
      <c r="BT291">
        <v>8</v>
      </c>
      <c r="BU291">
        <v>8</v>
      </c>
      <c r="BV291">
        <v>8</v>
      </c>
      <c r="BW291">
        <f t="shared" si="42"/>
        <v>0</v>
      </c>
      <c r="BX291">
        <v>8</v>
      </c>
    </row>
    <row r="292" spans="1:76" ht="21">
      <c r="A292" t="s">
        <v>625</v>
      </c>
      <c r="B292" t="s">
        <v>535</v>
      </c>
      <c r="C292" t="s">
        <v>490</v>
      </c>
      <c r="D292" t="s">
        <v>490</v>
      </c>
      <c r="L292" s="105">
        <v>-12.650099587695401</v>
      </c>
      <c r="M292" s="106">
        <v>0</v>
      </c>
      <c r="N292">
        <f t="shared" si="41"/>
        <v>2020</v>
      </c>
      <c r="O292" s="135" t="str">
        <f t="shared" si="40"/>
        <v>Truncated Power Law</v>
      </c>
      <c r="BT292">
        <v>9</v>
      </c>
      <c r="BU292">
        <v>9</v>
      </c>
      <c r="BV292">
        <v>9</v>
      </c>
      <c r="BW292">
        <f t="shared" si="42"/>
        <v>0</v>
      </c>
      <c r="BX292">
        <v>9</v>
      </c>
    </row>
    <row r="293" spans="1:76" ht="21">
      <c r="A293" t="s">
        <v>626</v>
      </c>
      <c r="B293" t="s">
        <v>536</v>
      </c>
      <c r="C293" t="s">
        <v>491</v>
      </c>
      <c r="D293" t="s">
        <v>491</v>
      </c>
      <c r="L293" s="105">
        <v>-12.9712776825038</v>
      </c>
      <c r="M293" s="106">
        <v>0</v>
      </c>
      <c r="N293">
        <f t="shared" si="41"/>
        <v>2021</v>
      </c>
      <c r="O293" s="135" t="str">
        <f t="shared" si="40"/>
        <v>Truncated Power Law</v>
      </c>
      <c r="BT293">
        <v>5</v>
      </c>
      <c r="BU293">
        <v>5</v>
      </c>
      <c r="BV293">
        <v>5</v>
      </c>
      <c r="BW293">
        <f t="shared" si="42"/>
        <v>0</v>
      </c>
      <c r="BX293">
        <v>5</v>
      </c>
    </row>
    <row r="294" spans="1:76" ht="21">
      <c r="A294" t="s">
        <v>627</v>
      </c>
      <c r="B294" t="s">
        <v>537</v>
      </c>
      <c r="C294" t="s">
        <v>492</v>
      </c>
      <c r="D294" t="s">
        <v>492</v>
      </c>
      <c r="L294" s="105">
        <v>-13.046242683881299</v>
      </c>
      <c r="M294" s="106">
        <v>0</v>
      </c>
      <c r="N294">
        <f t="shared" si="41"/>
        <v>2022</v>
      </c>
      <c r="O294" s="135" t="str">
        <f t="shared" si="40"/>
        <v>Truncated Power Law</v>
      </c>
      <c r="BT294">
        <v>1</v>
      </c>
      <c r="BU294">
        <v>1</v>
      </c>
      <c r="BV294">
        <v>1</v>
      </c>
      <c r="BW294">
        <f t="shared" si="42"/>
        <v>0</v>
      </c>
      <c r="BX294">
        <v>1</v>
      </c>
    </row>
    <row r="295" spans="1:76" ht="21">
      <c r="A295" t="s">
        <v>628</v>
      </c>
      <c r="B295" t="s">
        <v>538</v>
      </c>
      <c r="C295" t="s">
        <v>493</v>
      </c>
      <c r="D295" t="s">
        <v>493</v>
      </c>
      <c r="L295" s="105">
        <v>-13.2537854176941</v>
      </c>
      <c r="M295" s="106">
        <v>0</v>
      </c>
      <c r="N295">
        <f t="shared" si="41"/>
        <v>2023</v>
      </c>
      <c r="O295" s="135" t="str">
        <f t="shared" si="40"/>
        <v>Truncated Power Law</v>
      </c>
      <c r="BT295">
        <v>3</v>
      </c>
      <c r="BU295">
        <v>3</v>
      </c>
      <c r="BV295">
        <v>3</v>
      </c>
      <c r="BW295">
        <f t="shared" si="42"/>
        <v>0</v>
      </c>
      <c r="BX295">
        <v>3</v>
      </c>
    </row>
    <row r="296" spans="1:76" ht="21">
      <c r="L296" s="108"/>
      <c r="O296" s="135"/>
      <c r="BT296">
        <v>4</v>
      </c>
      <c r="BU296">
        <v>4</v>
      </c>
      <c r="BV296">
        <v>4</v>
      </c>
      <c r="BW296">
        <f t="shared" si="42"/>
        <v>0</v>
      </c>
      <c r="BX296">
        <v>4</v>
      </c>
    </row>
    <row r="297" spans="1:76" ht="21">
      <c r="L297" s="109"/>
      <c r="O297" s="135"/>
      <c r="BT297">
        <v>5</v>
      </c>
      <c r="BU297">
        <v>5</v>
      </c>
      <c r="BV297">
        <v>5</v>
      </c>
      <c r="BW297">
        <f t="shared" si="42"/>
        <v>0</v>
      </c>
      <c r="BX297">
        <v>5</v>
      </c>
    </row>
    <row r="298" spans="1:76" ht="21">
      <c r="O298" s="135"/>
      <c r="BT298">
        <v>9</v>
      </c>
      <c r="BU298">
        <v>9</v>
      </c>
      <c r="BV298">
        <v>9</v>
      </c>
      <c r="BW298">
        <f t="shared" si="42"/>
        <v>0</v>
      </c>
      <c r="BX298">
        <v>9</v>
      </c>
    </row>
    <row r="299" spans="1:76" ht="21">
      <c r="A299" t="s">
        <v>698</v>
      </c>
      <c r="O299" s="135" t="s">
        <v>753</v>
      </c>
      <c r="Q299" t="s">
        <v>694</v>
      </c>
      <c r="S299" s="105"/>
      <c r="BT299">
        <v>2</v>
      </c>
      <c r="BU299">
        <v>2</v>
      </c>
      <c r="BV299">
        <v>2</v>
      </c>
      <c r="BW299">
        <f t="shared" si="42"/>
        <v>0</v>
      </c>
      <c r="BX299">
        <v>2</v>
      </c>
    </row>
    <row r="300" spans="1:76" ht="21">
      <c r="A300" t="s">
        <v>584</v>
      </c>
      <c r="B300" t="s">
        <v>629</v>
      </c>
      <c r="C300" t="s">
        <v>404</v>
      </c>
      <c r="D300" t="s">
        <v>539</v>
      </c>
      <c r="L300" s="105">
        <v>105.96808609491001</v>
      </c>
      <c r="M300">
        <v>0</v>
      </c>
      <c r="N300">
        <v>1979</v>
      </c>
      <c r="O300" s="136" t="str">
        <f>IF(AND(L300&lt;0,M300&lt;0.05), "Log normal","Power Law")</f>
        <v>Power Law</v>
      </c>
      <c r="Q300" s="105">
        <v>4.4763138045984601</v>
      </c>
      <c r="R300" s="105"/>
      <c r="S300" s="105"/>
      <c r="BT300">
        <v>7</v>
      </c>
      <c r="BU300">
        <v>7</v>
      </c>
      <c r="BV300">
        <v>7</v>
      </c>
      <c r="BW300">
        <f t="shared" si="42"/>
        <v>0</v>
      </c>
      <c r="BX300">
        <v>7</v>
      </c>
    </row>
    <row r="301" spans="1:76" ht="21">
      <c r="A301" t="s">
        <v>585</v>
      </c>
      <c r="B301" t="s">
        <v>630</v>
      </c>
      <c r="C301" t="s">
        <v>405</v>
      </c>
      <c r="D301" t="s">
        <v>540</v>
      </c>
      <c r="L301" s="105">
        <v>193.03753994647499</v>
      </c>
      <c r="M301">
        <v>0</v>
      </c>
      <c r="N301">
        <f>N300+1</f>
        <v>1980</v>
      </c>
      <c r="O301" s="136" t="str">
        <f t="shared" ref="O295:O358" si="43">IF(AND(L301&lt;0,M301&lt;0.05), "Log normal","Power Law")</f>
        <v>Power Law</v>
      </c>
      <c r="Q301" s="105">
        <v>4.4696035524932602</v>
      </c>
      <c r="R301" s="105"/>
      <c r="S301" s="105"/>
      <c r="BT301">
        <v>1</v>
      </c>
      <c r="BU301">
        <v>1</v>
      </c>
      <c r="BV301">
        <v>1</v>
      </c>
      <c r="BW301">
        <f t="shared" si="42"/>
        <v>0</v>
      </c>
      <c r="BX301">
        <v>1</v>
      </c>
    </row>
    <row r="302" spans="1:76" ht="21">
      <c r="A302" t="s">
        <v>586</v>
      </c>
      <c r="B302" t="s">
        <v>631</v>
      </c>
      <c r="C302" t="s">
        <v>406</v>
      </c>
      <c r="D302" t="s">
        <v>541</v>
      </c>
      <c r="L302" s="105">
        <v>276.18010504067399</v>
      </c>
      <c r="M302">
        <v>0</v>
      </c>
      <c r="N302">
        <f t="shared" ref="N302:N344" si="44">N301+1</f>
        <v>1981</v>
      </c>
      <c r="O302" s="136" t="str">
        <f t="shared" si="43"/>
        <v>Power Law</v>
      </c>
      <c r="Q302" s="105">
        <v>4.3761551730235899</v>
      </c>
      <c r="R302" s="105"/>
      <c r="S302" s="105"/>
      <c r="BT302">
        <v>4</v>
      </c>
      <c r="BU302">
        <v>4</v>
      </c>
      <c r="BV302">
        <v>4</v>
      </c>
      <c r="BW302">
        <f t="shared" si="42"/>
        <v>0</v>
      </c>
      <c r="BX302">
        <v>4</v>
      </c>
    </row>
    <row r="303" spans="1:76" ht="21">
      <c r="A303" t="s">
        <v>587</v>
      </c>
      <c r="B303" t="s">
        <v>632</v>
      </c>
      <c r="C303" t="s">
        <v>407</v>
      </c>
      <c r="D303" t="s">
        <v>542</v>
      </c>
      <c r="L303" s="105">
        <v>346.28826727540098</v>
      </c>
      <c r="M303">
        <v>0</v>
      </c>
      <c r="N303">
        <f t="shared" si="44"/>
        <v>1982</v>
      </c>
      <c r="O303" s="136" t="str">
        <f t="shared" si="43"/>
        <v>Power Law</v>
      </c>
      <c r="Q303" s="105">
        <v>4.2591023252602502</v>
      </c>
      <c r="R303" s="105"/>
      <c r="S303" s="105"/>
      <c r="BT303">
        <v>1</v>
      </c>
      <c r="BU303">
        <v>1</v>
      </c>
      <c r="BV303">
        <v>1</v>
      </c>
      <c r="BW303">
        <f t="shared" si="42"/>
        <v>0</v>
      </c>
      <c r="BX303">
        <v>1</v>
      </c>
    </row>
    <row r="304" spans="1:76" ht="21">
      <c r="A304" t="s">
        <v>588</v>
      </c>
      <c r="B304" t="s">
        <v>633</v>
      </c>
      <c r="C304" t="s">
        <v>408</v>
      </c>
      <c r="D304" t="s">
        <v>543</v>
      </c>
      <c r="L304" s="105">
        <v>400.080772371178</v>
      </c>
      <c r="M304">
        <v>0</v>
      </c>
      <c r="N304">
        <f t="shared" si="44"/>
        <v>1983</v>
      </c>
      <c r="O304" s="136" t="str">
        <f t="shared" si="43"/>
        <v>Power Law</v>
      </c>
      <c r="Q304" s="105">
        <v>4.1177394404441099</v>
      </c>
      <c r="R304" s="105"/>
      <c r="S304" s="105"/>
      <c r="BT304">
        <v>5</v>
      </c>
      <c r="BU304">
        <v>5</v>
      </c>
      <c r="BV304">
        <v>5</v>
      </c>
      <c r="BW304">
        <f t="shared" si="42"/>
        <v>0</v>
      </c>
      <c r="BX304">
        <v>5</v>
      </c>
    </row>
    <row r="305" spans="1:76" ht="21">
      <c r="A305" t="s">
        <v>589</v>
      </c>
      <c r="B305" t="s">
        <v>634</v>
      </c>
      <c r="C305" t="s">
        <v>409</v>
      </c>
      <c r="D305" t="s">
        <v>544</v>
      </c>
      <c r="L305" s="105">
        <v>454.43776866940601</v>
      </c>
      <c r="M305">
        <v>0</v>
      </c>
      <c r="N305">
        <f t="shared" si="44"/>
        <v>1984</v>
      </c>
      <c r="O305" s="136" t="str">
        <f t="shared" si="43"/>
        <v>Power Law</v>
      </c>
      <c r="Q305" s="105">
        <v>3.99720675404838</v>
      </c>
      <c r="R305" s="105"/>
      <c r="S305" s="105"/>
      <c r="BT305">
        <v>7</v>
      </c>
      <c r="BU305">
        <v>7</v>
      </c>
      <c r="BV305">
        <v>7</v>
      </c>
      <c r="BW305">
        <f t="shared" si="42"/>
        <v>0</v>
      </c>
      <c r="BX305">
        <v>7</v>
      </c>
    </row>
    <row r="306" spans="1:76" ht="21">
      <c r="A306" t="s">
        <v>590</v>
      </c>
      <c r="B306" t="s">
        <v>635</v>
      </c>
      <c r="C306" t="s">
        <v>410</v>
      </c>
      <c r="D306" t="s">
        <v>545</v>
      </c>
      <c r="L306" s="105">
        <v>506.07833017848799</v>
      </c>
      <c r="M306">
        <v>0</v>
      </c>
      <c r="N306">
        <f t="shared" si="44"/>
        <v>1985</v>
      </c>
      <c r="O306" s="136" t="str">
        <f t="shared" si="43"/>
        <v>Power Law</v>
      </c>
      <c r="Q306" s="105">
        <v>3.8789124385260201</v>
      </c>
      <c r="R306" s="105"/>
      <c r="S306" s="105"/>
      <c r="BT306">
        <v>9</v>
      </c>
      <c r="BU306">
        <v>9</v>
      </c>
      <c r="BV306">
        <v>9</v>
      </c>
      <c r="BW306">
        <f t="shared" si="42"/>
        <v>0</v>
      </c>
      <c r="BX306">
        <v>9</v>
      </c>
    </row>
    <row r="307" spans="1:76" ht="21">
      <c r="A307" t="s">
        <v>591</v>
      </c>
      <c r="B307" t="s">
        <v>636</v>
      </c>
      <c r="C307" t="s">
        <v>411</v>
      </c>
      <c r="D307" t="s">
        <v>546</v>
      </c>
      <c r="L307" s="105">
        <v>556.27544724683196</v>
      </c>
      <c r="M307">
        <v>0</v>
      </c>
      <c r="N307">
        <f t="shared" si="44"/>
        <v>1986</v>
      </c>
      <c r="O307" s="136" t="str">
        <f t="shared" si="43"/>
        <v>Power Law</v>
      </c>
      <c r="Q307" s="105">
        <v>3.76832418653325</v>
      </c>
      <c r="R307" s="105"/>
      <c r="S307" s="105"/>
      <c r="BT307">
        <v>12</v>
      </c>
      <c r="BU307">
        <v>12</v>
      </c>
      <c r="BV307">
        <v>12</v>
      </c>
      <c r="BW307">
        <f t="shared" si="42"/>
        <v>0</v>
      </c>
      <c r="BX307">
        <v>12</v>
      </c>
    </row>
    <row r="308" spans="1:76" ht="21">
      <c r="A308" t="s">
        <v>592</v>
      </c>
      <c r="B308" t="s">
        <v>637</v>
      </c>
      <c r="C308" t="s">
        <v>412</v>
      </c>
      <c r="D308" t="s">
        <v>547</v>
      </c>
      <c r="L308" s="105">
        <v>602.96639321366001</v>
      </c>
      <c r="M308">
        <v>0</v>
      </c>
      <c r="N308">
        <f t="shared" si="44"/>
        <v>1987</v>
      </c>
      <c r="O308" s="136" t="str">
        <f t="shared" si="43"/>
        <v>Power Law</v>
      </c>
      <c r="Q308" s="105">
        <v>3.6659911055342498</v>
      </c>
      <c r="R308" s="105"/>
      <c r="S308" s="105"/>
      <c r="BT308">
        <v>2</v>
      </c>
      <c r="BU308">
        <v>2</v>
      </c>
      <c r="BV308">
        <v>2</v>
      </c>
      <c r="BW308">
        <f t="shared" si="42"/>
        <v>0</v>
      </c>
      <c r="BX308">
        <v>2</v>
      </c>
    </row>
    <row r="309" spans="1:76" ht="21">
      <c r="A309" t="s">
        <v>593</v>
      </c>
      <c r="B309" t="s">
        <v>638</v>
      </c>
      <c r="C309" t="s">
        <v>413</v>
      </c>
      <c r="D309" t="s">
        <v>548</v>
      </c>
      <c r="L309" s="105">
        <v>648.97281351349295</v>
      </c>
      <c r="M309">
        <v>0</v>
      </c>
      <c r="N309">
        <f t="shared" si="44"/>
        <v>1988</v>
      </c>
      <c r="O309" s="136" t="str">
        <f t="shared" si="43"/>
        <v>Power Law</v>
      </c>
      <c r="Q309" s="105">
        <v>3.5631009055080498</v>
      </c>
      <c r="R309" s="105"/>
      <c r="S309" s="105"/>
      <c r="BT309">
        <v>4</v>
      </c>
      <c r="BU309">
        <v>4</v>
      </c>
      <c r="BV309">
        <v>4</v>
      </c>
      <c r="BW309">
        <f t="shared" si="42"/>
        <v>0</v>
      </c>
      <c r="BX309">
        <v>4</v>
      </c>
    </row>
    <row r="310" spans="1:76" ht="21">
      <c r="A310" t="s">
        <v>594</v>
      </c>
      <c r="B310" t="s">
        <v>639</v>
      </c>
      <c r="C310" t="s">
        <v>414</v>
      </c>
      <c r="D310" t="s">
        <v>549</v>
      </c>
      <c r="L310" s="105">
        <v>693.52648013717703</v>
      </c>
      <c r="M310">
        <v>0</v>
      </c>
      <c r="N310">
        <f t="shared" si="44"/>
        <v>1989</v>
      </c>
      <c r="O310" s="136" t="str">
        <f t="shared" si="43"/>
        <v>Power Law</v>
      </c>
      <c r="Q310" s="105">
        <v>3.46038370686562</v>
      </c>
      <c r="R310" s="105"/>
      <c r="S310" s="105"/>
      <c r="BT310">
        <v>4</v>
      </c>
      <c r="BU310">
        <v>4</v>
      </c>
      <c r="BV310">
        <v>4</v>
      </c>
      <c r="BW310">
        <f t="shared" si="42"/>
        <v>0</v>
      </c>
      <c r="BX310">
        <v>4</v>
      </c>
    </row>
    <row r="311" spans="1:76" ht="21">
      <c r="A311" t="s">
        <v>595</v>
      </c>
      <c r="B311" t="s">
        <v>640</v>
      </c>
      <c r="C311" t="s">
        <v>415</v>
      </c>
      <c r="D311" t="s">
        <v>550</v>
      </c>
      <c r="L311" s="105">
        <v>738.48281081845505</v>
      </c>
      <c r="M311">
        <v>0</v>
      </c>
      <c r="N311">
        <f t="shared" si="44"/>
        <v>1990</v>
      </c>
      <c r="O311" s="136" t="str">
        <f t="shared" si="43"/>
        <v>Power Law</v>
      </c>
      <c r="Q311" s="105">
        <v>3.3653376350726201</v>
      </c>
      <c r="R311" s="105"/>
      <c r="S311" s="105"/>
      <c r="BT311">
        <v>2</v>
      </c>
      <c r="BU311">
        <v>2</v>
      </c>
      <c r="BV311">
        <v>2</v>
      </c>
      <c r="BW311">
        <f t="shared" si="42"/>
        <v>0</v>
      </c>
      <c r="BX311">
        <v>2</v>
      </c>
    </row>
    <row r="312" spans="1:76" ht="21">
      <c r="A312" t="s">
        <v>596</v>
      </c>
      <c r="B312" t="s">
        <v>641</v>
      </c>
      <c r="C312" t="s">
        <v>416</v>
      </c>
      <c r="D312" t="s">
        <v>551</v>
      </c>
      <c r="L312" s="105">
        <v>778.34096313756595</v>
      </c>
      <c r="M312">
        <v>0</v>
      </c>
      <c r="N312">
        <f t="shared" si="44"/>
        <v>1991</v>
      </c>
      <c r="O312" s="136" t="str">
        <f t="shared" si="43"/>
        <v>Power Law</v>
      </c>
      <c r="Q312" s="105">
        <v>3.2809425213339001</v>
      </c>
      <c r="R312" s="105"/>
      <c r="S312" s="105"/>
      <c r="BT312">
        <v>1</v>
      </c>
      <c r="BU312">
        <v>1</v>
      </c>
      <c r="BV312">
        <v>1</v>
      </c>
      <c r="BW312">
        <f t="shared" si="42"/>
        <v>0</v>
      </c>
      <c r="BX312">
        <v>1</v>
      </c>
    </row>
    <row r="313" spans="1:76" ht="21">
      <c r="A313" t="s">
        <v>597</v>
      </c>
      <c r="B313" t="s">
        <v>642</v>
      </c>
      <c r="C313" t="s">
        <v>417</v>
      </c>
      <c r="D313" t="s">
        <v>552</v>
      </c>
      <c r="L313" s="105">
        <v>814.762731057623</v>
      </c>
      <c r="M313">
        <v>0</v>
      </c>
      <c r="N313">
        <f t="shared" si="44"/>
        <v>1992</v>
      </c>
      <c r="O313" s="136" t="str">
        <f t="shared" si="43"/>
        <v>Power Law</v>
      </c>
      <c r="Q313" s="105">
        <v>3.2055221290515101</v>
      </c>
      <c r="R313" s="105"/>
      <c r="S313" s="105"/>
      <c r="BT313">
        <v>4</v>
      </c>
      <c r="BU313">
        <v>4</v>
      </c>
      <c r="BV313">
        <v>4</v>
      </c>
      <c r="BW313">
        <f t="shared" si="42"/>
        <v>0</v>
      </c>
      <c r="BX313">
        <v>4</v>
      </c>
    </row>
    <row r="314" spans="1:76" ht="21">
      <c r="A314" t="s">
        <v>598</v>
      </c>
      <c r="B314" t="s">
        <v>643</v>
      </c>
      <c r="C314" t="s">
        <v>418</v>
      </c>
      <c r="D314" t="s">
        <v>553</v>
      </c>
      <c r="L314" s="105">
        <v>848.00766654651397</v>
      </c>
      <c r="M314">
        <v>0</v>
      </c>
      <c r="N314">
        <f t="shared" si="44"/>
        <v>1993</v>
      </c>
      <c r="O314" s="136" t="str">
        <f t="shared" si="43"/>
        <v>Power Law</v>
      </c>
      <c r="Q314" s="105">
        <v>3.1442735237207402</v>
      </c>
      <c r="R314" s="105"/>
      <c r="S314" s="105"/>
      <c r="BT314">
        <v>2</v>
      </c>
      <c r="BU314">
        <v>2</v>
      </c>
      <c r="BV314">
        <v>2</v>
      </c>
      <c r="BW314">
        <f t="shared" si="42"/>
        <v>0</v>
      </c>
      <c r="BX314">
        <v>2</v>
      </c>
    </row>
    <row r="315" spans="1:76" ht="21">
      <c r="A315" t="s">
        <v>599</v>
      </c>
      <c r="B315" t="s">
        <v>644</v>
      </c>
      <c r="C315" t="s">
        <v>419</v>
      </c>
      <c r="D315" t="s">
        <v>554</v>
      </c>
      <c r="L315" s="105">
        <v>878.69865127649405</v>
      </c>
      <c r="M315">
        <v>0</v>
      </c>
      <c r="N315">
        <f t="shared" si="44"/>
        <v>1994</v>
      </c>
      <c r="O315" s="136" t="str">
        <f t="shared" si="43"/>
        <v>Power Law</v>
      </c>
      <c r="Q315" s="105">
        <v>3.0948850214917498</v>
      </c>
      <c r="R315" s="105"/>
      <c r="S315" s="105"/>
      <c r="BT315">
        <v>7</v>
      </c>
      <c r="BU315">
        <v>7</v>
      </c>
      <c r="BV315">
        <v>7</v>
      </c>
      <c r="BW315">
        <f t="shared" si="42"/>
        <v>0</v>
      </c>
      <c r="BX315">
        <v>7</v>
      </c>
    </row>
    <row r="316" spans="1:76" ht="21">
      <c r="A316" t="s">
        <v>600</v>
      </c>
      <c r="B316" t="s">
        <v>645</v>
      </c>
      <c r="C316" t="s">
        <v>420</v>
      </c>
      <c r="D316" t="s">
        <v>555</v>
      </c>
      <c r="L316" s="105">
        <v>911.10856471699503</v>
      </c>
      <c r="M316">
        <v>0</v>
      </c>
      <c r="N316">
        <f t="shared" si="44"/>
        <v>1995</v>
      </c>
      <c r="O316" s="136" t="str">
        <f t="shared" si="43"/>
        <v>Power Law</v>
      </c>
      <c r="Q316" s="105">
        <v>3.05547459290357</v>
      </c>
      <c r="R316" s="105"/>
      <c r="S316" s="105"/>
      <c r="BT316">
        <v>5</v>
      </c>
      <c r="BU316">
        <v>5</v>
      </c>
      <c r="BV316">
        <v>5</v>
      </c>
      <c r="BW316">
        <f t="shared" si="42"/>
        <v>0</v>
      </c>
      <c r="BX316">
        <v>5</v>
      </c>
    </row>
    <row r="317" spans="1:76" ht="21">
      <c r="A317" t="s">
        <v>601</v>
      </c>
      <c r="B317" t="s">
        <v>646</v>
      </c>
      <c r="C317" t="s">
        <v>421</v>
      </c>
      <c r="D317" t="s">
        <v>556</v>
      </c>
      <c r="L317" s="105">
        <v>949.51632169048401</v>
      </c>
      <c r="M317">
        <v>0</v>
      </c>
      <c r="N317">
        <f t="shared" si="44"/>
        <v>1996</v>
      </c>
      <c r="O317" s="136" t="str">
        <f t="shared" si="43"/>
        <v>Power Law</v>
      </c>
      <c r="Q317" s="105">
        <v>3.03395543957875</v>
      </c>
      <c r="R317" s="105"/>
      <c r="S317" s="105"/>
      <c r="BT317">
        <v>1</v>
      </c>
      <c r="BU317">
        <v>1</v>
      </c>
      <c r="BV317">
        <v>1</v>
      </c>
      <c r="BW317">
        <f t="shared" si="42"/>
        <v>0</v>
      </c>
      <c r="BX317">
        <v>1</v>
      </c>
    </row>
    <row r="318" spans="1:76" ht="21">
      <c r="A318" t="s">
        <v>602</v>
      </c>
      <c r="B318" t="s">
        <v>647</v>
      </c>
      <c r="C318" t="s">
        <v>422</v>
      </c>
      <c r="D318" t="s">
        <v>557</v>
      </c>
      <c r="L318" s="105">
        <v>985.33300449885405</v>
      </c>
      <c r="M318">
        <v>0</v>
      </c>
      <c r="N318">
        <f t="shared" si="44"/>
        <v>1997</v>
      </c>
      <c r="O318" s="136" t="str">
        <f t="shared" si="43"/>
        <v>Power Law</v>
      </c>
      <c r="Q318" s="105">
        <v>3.0140184744485898</v>
      </c>
      <c r="R318" s="105"/>
      <c r="S318" s="105"/>
      <c r="BT318">
        <v>5</v>
      </c>
      <c r="BU318">
        <v>5</v>
      </c>
      <c r="BV318">
        <v>5</v>
      </c>
      <c r="BW318">
        <f t="shared" si="42"/>
        <v>0</v>
      </c>
      <c r="BX318">
        <v>5</v>
      </c>
    </row>
    <row r="319" spans="1:76" ht="21">
      <c r="A319" t="s">
        <v>603</v>
      </c>
      <c r="B319" t="s">
        <v>648</v>
      </c>
      <c r="C319" t="s">
        <v>423</v>
      </c>
      <c r="D319" t="s">
        <v>558</v>
      </c>
      <c r="L319" s="105">
        <v>1021.07422026694</v>
      </c>
      <c r="M319">
        <v>0</v>
      </c>
      <c r="N319">
        <f t="shared" si="44"/>
        <v>1998</v>
      </c>
      <c r="O319" s="136" t="str">
        <f t="shared" si="43"/>
        <v>Power Law</v>
      </c>
      <c r="Q319" s="105">
        <v>2.9883637701108601</v>
      </c>
      <c r="R319" s="105"/>
      <c r="S319" s="105"/>
      <c r="BT319">
        <v>2</v>
      </c>
      <c r="BU319">
        <v>2</v>
      </c>
      <c r="BV319">
        <v>2</v>
      </c>
      <c r="BW319">
        <f t="shared" si="42"/>
        <v>0</v>
      </c>
      <c r="BX319">
        <v>2</v>
      </c>
    </row>
    <row r="320" spans="1:76" ht="21">
      <c r="A320" t="s">
        <v>604</v>
      </c>
      <c r="B320" t="s">
        <v>649</v>
      </c>
      <c r="C320" t="s">
        <v>424</v>
      </c>
      <c r="D320" t="s">
        <v>559</v>
      </c>
      <c r="L320" s="105">
        <v>1058.16265616083</v>
      </c>
      <c r="M320">
        <v>0</v>
      </c>
      <c r="N320">
        <f t="shared" si="44"/>
        <v>1999</v>
      </c>
      <c r="O320" s="136" t="str">
        <f t="shared" si="43"/>
        <v>Power Law</v>
      </c>
      <c r="Q320" s="105">
        <v>2.9692722629811801</v>
      </c>
      <c r="R320" s="105"/>
      <c r="S320" s="105"/>
      <c r="BT320">
        <v>10</v>
      </c>
      <c r="BU320">
        <v>10</v>
      </c>
      <c r="BV320">
        <v>11</v>
      </c>
      <c r="BW320">
        <f t="shared" si="42"/>
        <v>-1</v>
      </c>
      <c r="BX320">
        <v>11</v>
      </c>
    </row>
    <row r="321" spans="1:76" ht="21">
      <c r="A321" t="s">
        <v>605</v>
      </c>
      <c r="B321" t="s">
        <v>650</v>
      </c>
      <c r="C321" t="s">
        <v>425</v>
      </c>
      <c r="D321" t="s">
        <v>560</v>
      </c>
      <c r="L321" s="105">
        <v>1097.8439296746899</v>
      </c>
      <c r="M321">
        <v>0</v>
      </c>
      <c r="N321">
        <f t="shared" si="44"/>
        <v>2000</v>
      </c>
      <c r="O321" s="136" t="str">
        <f t="shared" si="43"/>
        <v>Power Law</v>
      </c>
      <c r="Q321" s="105">
        <v>2.9529227062852601</v>
      </c>
      <c r="R321" s="105"/>
      <c r="S321" s="105"/>
      <c r="BT321">
        <v>3</v>
      </c>
      <c r="BU321">
        <v>3</v>
      </c>
      <c r="BV321">
        <v>3</v>
      </c>
      <c r="BW321">
        <f t="shared" si="42"/>
        <v>0</v>
      </c>
      <c r="BX321">
        <v>3</v>
      </c>
    </row>
    <row r="322" spans="1:76" ht="21">
      <c r="A322" t="s">
        <v>606</v>
      </c>
      <c r="B322" t="s">
        <v>651</v>
      </c>
      <c r="C322" t="s">
        <v>426</v>
      </c>
      <c r="D322" t="s">
        <v>561</v>
      </c>
      <c r="L322" s="105">
        <v>1139.03843549882</v>
      </c>
      <c r="M322">
        <v>0</v>
      </c>
      <c r="N322">
        <f t="shared" si="44"/>
        <v>2001</v>
      </c>
      <c r="O322" s="136" t="str">
        <f t="shared" si="43"/>
        <v>Power Law</v>
      </c>
      <c r="Q322" s="105">
        <v>2.9416585912610902</v>
      </c>
      <c r="R322" s="105"/>
      <c r="S322" s="105"/>
      <c r="BT322">
        <v>2</v>
      </c>
      <c r="BU322">
        <v>2</v>
      </c>
      <c r="BV322">
        <v>2</v>
      </c>
      <c r="BW322">
        <f t="shared" si="42"/>
        <v>0</v>
      </c>
      <c r="BX322">
        <v>2</v>
      </c>
    </row>
    <row r="323" spans="1:76" ht="21">
      <c r="A323" t="s">
        <v>607</v>
      </c>
      <c r="B323" t="s">
        <v>652</v>
      </c>
      <c r="C323" t="s">
        <v>427</v>
      </c>
      <c r="D323" t="s">
        <v>562</v>
      </c>
      <c r="L323" s="105">
        <v>1179.89660978538</v>
      </c>
      <c r="M323">
        <v>0</v>
      </c>
      <c r="N323">
        <f t="shared" si="44"/>
        <v>2002</v>
      </c>
      <c r="O323" s="136" t="str">
        <f t="shared" si="43"/>
        <v>Power Law</v>
      </c>
      <c r="Q323" s="105">
        <v>2.9343432915427301</v>
      </c>
      <c r="R323" s="105"/>
      <c r="S323" s="105"/>
      <c r="BT323">
        <v>6</v>
      </c>
      <c r="BU323">
        <v>6</v>
      </c>
      <c r="BV323">
        <v>6</v>
      </c>
      <c r="BW323">
        <f t="shared" si="42"/>
        <v>0</v>
      </c>
      <c r="BX323">
        <v>6</v>
      </c>
    </row>
    <row r="324" spans="1:76" ht="21">
      <c r="A324" t="s">
        <v>608</v>
      </c>
      <c r="B324" t="s">
        <v>653</v>
      </c>
      <c r="C324" t="s">
        <v>428</v>
      </c>
      <c r="D324" t="s">
        <v>563</v>
      </c>
      <c r="L324" s="105">
        <v>1220.5639915060699</v>
      </c>
      <c r="M324">
        <v>0</v>
      </c>
      <c r="N324">
        <f t="shared" si="44"/>
        <v>2003</v>
      </c>
      <c r="O324" s="136" t="str">
        <f t="shared" si="43"/>
        <v>Power Law</v>
      </c>
      <c r="Q324" s="105">
        <v>2.93012078682378</v>
      </c>
      <c r="R324" s="105"/>
      <c r="S324" s="105"/>
      <c r="BT324">
        <v>13</v>
      </c>
      <c r="BU324">
        <v>13</v>
      </c>
      <c r="BV324">
        <v>13</v>
      </c>
      <c r="BW324">
        <f t="shared" si="42"/>
        <v>0</v>
      </c>
      <c r="BX324">
        <v>13</v>
      </c>
    </row>
    <row r="325" spans="1:76" ht="21">
      <c r="A325" t="s">
        <v>609</v>
      </c>
      <c r="B325" t="s">
        <v>654</v>
      </c>
      <c r="C325" t="s">
        <v>474</v>
      </c>
      <c r="D325" t="s">
        <v>564</v>
      </c>
      <c r="L325" s="105">
        <v>1266.3954985529899</v>
      </c>
      <c r="M325">
        <v>0</v>
      </c>
      <c r="N325">
        <f t="shared" si="44"/>
        <v>2004</v>
      </c>
      <c r="O325" s="136" t="str">
        <f t="shared" si="43"/>
        <v>Power Law</v>
      </c>
      <c r="Q325" s="105">
        <v>2.9296089816675299</v>
      </c>
      <c r="R325" s="105"/>
      <c r="S325" s="105"/>
      <c r="BT325">
        <v>5</v>
      </c>
      <c r="BU325">
        <v>5</v>
      </c>
      <c r="BV325">
        <v>5</v>
      </c>
      <c r="BW325">
        <f t="shared" si="42"/>
        <v>0</v>
      </c>
      <c r="BX325">
        <v>5</v>
      </c>
    </row>
    <row r="326" spans="1:76" ht="21">
      <c r="A326" t="s">
        <v>610</v>
      </c>
      <c r="B326" t="s">
        <v>655</v>
      </c>
      <c r="C326" t="s">
        <v>475</v>
      </c>
      <c r="D326" t="s">
        <v>565</v>
      </c>
      <c r="L326" s="105">
        <v>1311.95686834912</v>
      </c>
      <c r="M326">
        <v>0</v>
      </c>
      <c r="N326">
        <f t="shared" si="44"/>
        <v>2005</v>
      </c>
      <c r="O326" s="136" t="str">
        <f t="shared" si="43"/>
        <v>Power Law</v>
      </c>
      <c r="Q326" s="105">
        <v>2.93223734421395</v>
      </c>
      <c r="R326" s="105"/>
      <c r="S326" s="105"/>
      <c r="BT326">
        <v>4</v>
      </c>
      <c r="BU326">
        <v>4</v>
      </c>
      <c r="BV326">
        <v>4</v>
      </c>
      <c r="BW326">
        <f t="shared" si="42"/>
        <v>0</v>
      </c>
      <c r="BX326">
        <v>4</v>
      </c>
    </row>
    <row r="327" spans="1:76" ht="21">
      <c r="A327" t="s">
        <v>611</v>
      </c>
      <c r="B327" t="s">
        <v>656</v>
      </c>
      <c r="C327" t="s">
        <v>476</v>
      </c>
      <c r="D327" t="s">
        <v>566</v>
      </c>
      <c r="L327" s="105">
        <v>1364.45087524274</v>
      </c>
      <c r="M327">
        <v>0</v>
      </c>
      <c r="N327">
        <f t="shared" si="44"/>
        <v>2006</v>
      </c>
      <c r="O327" s="136" t="str">
        <f t="shared" si="43"/>
        <v>Power Law</v>
      </c>
      <c r="Q327" s="105">
        <v>2.9445461828442698</v>
      </c>
      <c r="R327" s="105"/>
      <c r="S327" s="105"/>
      <c r="BT327">
        <v>2</v>
      </c>
      <c r="BU327">
        <v>2</v>
      </c>
      <c r="BV327">
        <v>2</v>
      </c>
      <c r="BW327">
        <f t="shared" si="42"/>
        <v>0</v>
      </c>
      <c r="BX327">
        <v>2</v>
      </c>
    </row>
    <row r="328" spans="1:76" ht="21">
      <c r="A328" t="s">
        <v>612</v>
      </c>
      <c r="B328" t="s">
        <v>657</v>
      </c>
      <c r="C328" t="s">
        <v>477</v>
      </c>
      <c r="D328" t="s">
        <v>567</v>
      </c>
      <c r="L328" s="105">
        <v>1415.8123764470599</v>
      </c>
      <c r="M328">
        <v>0</v>
      </c>
      <c r="N328">
        <f t="shared" si="44"/>
        <v>2007</v>
      </c>
      <c r="O328" s="136" t="str">
        <f t="shared" si="43"/>
        <v>Power Law</v>
      </c>
      <c r="Q328" s="105">
        <v>2.9532041499095398</v>
      </c>
      <c r="R328" s="105"/>
      <c r="S328" s="105"/>
      <c r="BT328">
        <v>2</v>
      </c>
      <c r="BU328">
        <v>2</v>
      </c>
      <c r="BV328">
        <v>2</v>
      </c>
      <c r="BW328">
        <f t="shared" si="42"/>
        <v>0</v>
      </c>
      <c r="BX328">
        <v>2</v>
      </c>
    </row>
    <row r="329" spans="1:76" ht="21">
      <c r="A329" t="s">
        <v>613</v>
      </c>
      <c r="B329" t="s">
        <v>658</v>
      </c>
      <c r="C329" t="s">
        <v>478</v>
      </c>
      <c r="D329" t="s">
        <v>568</v>
      </c>
      <c r="L329" s="105">
        <v>1474.6192189011399</v>
      </c>
      <c r="M329">
        <v>0</v>
      </c>
      <c r="N329">
        <f t="shared" si="44"/>
        <v>2008</v>
      </c>
      <c r="O329" s="136" t="str">
        <f t="shared" si="43"/>
        <v>Power Law</v>
      </c>
      <c r="Q329" s="105">
        <v>2.9740013247779702</v>
      </c>
      <c r="R329" s="105"/>
      <c r="S329" s="105"/>
      <c r="BT329">
        <v>2</v>
      </c>
      <c r="BU329">
        <v>2</v>
      </c>
      <c r="BV329">
        <v>2</v>
      </c>
      <c r="BW329">
        <f t="shared" si="42"/>
        <v>0</v>
      </c>
      <c r="BX329">
        <v>2</v>
      </c>
    </row>
    <row r="330" spans="1:76" ht="21">
      <c r="A330" t="s">
        <v>614</v>
      </c>
      <c r="B330" t="s">
        <v>659</v>
      </c>
      <c r="C330" t="s">
        <v>479</v>
      </c>
      <c r="D330" t="s">
        <v>569</v>
      </c>
      <c r="L330" s="105">
        <v>1537.3782679398601</v>
      </c>
      <c r="M330">
        <v>0</v>
      </c>
      <c r="N330">
        <f t="shared" si="44"/>
        <v>2009</v>
      </c>
      <c r="O330" s="136" t="str">
        <f t="shared" si="43"/>
        <v>Power Law</v>
      </c>
      <c r="Q330" s="105">
        <v>3.0043208997300801</v>
      </c>
      <c r="R330" s="105"/>
      <c r="S330" s="105"/>
      <c r="BT330">
        <v>6</v>
      </c>
      <c r="BU330">
        <v>6</v>
      </c>
      <c r="BV330">
        <v>6</v>
      </c>
      <c r="BW330">
        <f t="shared" si="42"/>
        <v>0</v>
      </c>
      <c r="BX330">
        <v>6</v>
      </c>
    </row>
    <row r="331" spans="1:76" ht="21">
      <c r="A331" t="s">
        <v>615</v>
      </c>
      <c r="B331" t="s">
        <v>660</v>
      </c>
      <c r="C331" t="s">
        <v>480</v>
      </c>
      <c r="D331" t="s">
        <v>570</v>
      </c>
      <c r="L331" s="105">
        <v>1602.9086561802701</v>
      </c>
      <c r="M331">
        <v>0</v>
      </c>
      <c r="N331">
        <f t="shared" si="44"/>
        <v>2010</v>
      </c>
      <c r="O331" s="136" t="str">
        <f t="shared" si="43"/>
        <v>Power Law</v>
      </c>
      <c r="Q331" s="105">
        <v>3.03998488819528</v>
      </c>
      <c r="R331" s="105"/>
      <c r="S331" s="105"/>
      <c r="BT331">
        <v>14</v>
      </c>
      <c r="BU331">
        <v>14</v>
      </c>
      <c r="BV331">
        <v>14</v>
      </c>
      <c r="BW331">
        <f t="shared" si="42"/>
        <v>0</v>
      </c>
      <c r="BX331">
        <v>14</v>
      </c>
    </row>
    <row r="332" spans="1:76" ht="21">
      <c r="A332" t="s">
        <v>616</v>
      </c>
      <c r="B332" t="s">
        <v>661</v>
      </c>
      <c r="C332" t="s">
        <v>481</v>
      </c>
      <c r="D332" t="s">
        <v>571</v>
      </c>
      <c r="L332" s="105">
        <v>1685.92387587595</v>
      </c>
      <c r="M332">
        <v>0</v>
      </c>
      <c r="N332">
        <f t="shared" si="44"/>
        <v>2011</v>
      </c>
      <c r="O332" s="136" t="str">
        <f t="shared" si="43"/>
        <v>Power Law</v>
      </c>
      <c r="Q332" s="105">
        <v>3.09841354497043</v>
      </c>
      <c r="R332" s="105"/>
      <c r="S332" s="105"/>
      <c r="BT332">
        <v>4</v>
      </c>
      <c r="BU332">
        <v>4</v>
      </c>
      <c r="BV332">
        <v>4</v>
      </c>
      <c r="BW332">
        <f t="shared" si="42"/>
        <v>0</v>
      </c>
      <c r="BX332">
        <v>4</v>
      </c>
    </row>
    <row r="333" spans="1:76" ht="21">
      <c r="A333" t="s">
        <v>617</v>
      </c>
      <c r="B333" t="s">
        <v>662</v>
      </c>
      <c r="C333" t="s">
        <v>482</v>
      </c>
      <c r="D333" t="s">
        <v>572</v>
      </c>
      <c r="L333" s="105">
        <v>1751.1082761698499</v>
      </c>
      <c r="M333">
        <v>0</v>
      </c>
      <c r="N333">
        <f t="shared" si="44"/>
        <v>2012</v>
      </c>
      <c r="O333" s="136" t="str">
        <f t="shared" si="43"/>
        <v>Power Law</v>
      </c>
      <c r="Q333" s="105">
        <v>3.1302696907034</v>
      </c>
      <c r="R333" s="105"/>
      <c r="S333" s="105"/>
      <c r="BT333">
        <v>5</v>
      </c>
      <c r="BU333">
        <v>5</v>
      </c>
      <c r="BV333">
        <v>5</v>
      </c>
      <c r="BW333">
        <f t="shared" ref="BW333:BW396" si="45">BU333-BV333</f>
        <v>0</v>
      </c>
      <c r="BX333">
        <v>5</v>
      </c>
    </row>
    <row r="334" spans="1:76" ht="21">
      <c r="A334" t="s">
        <v>618</v>
      </c>
      <c r="B334" t="s">
        <v>663</v>
      </c>
      <c r="C334" t="s">
        <v>483</v>
      </c>
      <c r="D334" t="s">
        <v>573</v>
      </c>
      <c r="L334" s="105">
        <v>1829.95782493363</v>
      </c>
      <c r="M334">
        <v>0</v>
      </c>
      <c r="N334">
        <f t="shared" si="44"/>
        <v>2013</v>
      </c>
      <c r="O334" s="136" t="str">
        <f t="shared" si="43"/>
        <v>Power Law</v>
      </c>
      <c r="Q334" s="105">
        <v>3.15322727456092</v>
      </c>
      <c r="R334" s="105"/>
      <c r="S334" s="105"/>
      <c r="BT334">
        <v>1</v>
      </c>
      <c r="BU334">
        <v>1</v>
      </c>
      <c r="BV334">
        <v>1</v>
      </c>
      <c r="BW334">
        <f t="shared" si="45"/>
        <v>0</v>
      </c>
      <c r="BX334">
        <v>1</v>
      </c>
    </row>
    <row r="335" spans="1:76" ht="21">
      <c r="A335" t="s">
        <v>619</v>
      </c>
      <c r="B335" t="s">
        <v>664</v>
      </c>
      <c r="C335" t="s">
        <v>484</v>
      </c>
      <c r="D335" t="s">
        <v>574</v>
      </c>
      <c r="L335" s="105">
        <v>1884.3824730215899</v>
      </c>
      <c r="M335">
        <v>0</v>
      </c>
      <c r="N335">
        <f t="shared" si="44"/>
        <v>2014</v>
      </c>
      <c r="O335" s="136" t="str">
        <f t="shared" si="43"/>
        <v>Power Law</v>
      </c>
      <c r="Q335" s="105">
        <v>3.1699421348255501</v>
      </c>
      <c r="R335" s="105"/>
      <c r="S335" s="105"/>
      <c r="BT335">
        <v>2</v>
      </c>
      <c r="BU335">
        <v>2</v>
      </c>
      <c r="BV335">
        <v>2</v>
      </c>
      <c r="BW335">
        <f t="shared" si="45"/>
        <v>0</v>
      </c>
      <c r="BX335">
        <v>2</v>
      </c>
    </row>
    <row r="336" spans="1:76" ht="21">
      <c r="A336" t="s">
        <v>620</v>
      </c>
      <c r="B336" t="s">
        <v>665</v>
      </c>
      <c r="C336" t="s">
        <v>485</v>
      </c>
      <c r="D336" t="s">
        <v>575</v>
      </c>
      <c r="L336" s="105">
        <v>1920.4787307678</v>
      </c>
      <c r="M336">
        <v>0</v>
      </c>
      <c r="N336">
        <f t="shared" si="44"/>
        <v>2015</v>
      </c>
      <c r="O336" s="136" t="str">
        <f t="shared" si="43"/>
        <v>Power Law</v>
      </c>
      <c r="Q336" s="105">
        <v>3.1854200677711302</v>
      </c>
      <c r="R336" s="105"/>
      <c r="S336" s="105"/>
      <c r="BT336">
        <v>5</v>
      </c>
      <c r="BU336">
        <v>5</v>
      </c>
      <c r="BV336">
        <v>5</v>
      </c>
      <c r="BW336">
        <f t="shared" si="45"/>
        <v>0</v>
      </c>
      <c r="BX336">
        <v>5</v>
      </c>
    </row>
    <row r="337" spans="1:76" ht="21">
      <c r="A337" t="s">
        <v>621</v>
      </c>
      <c r="B337" t="s">
        <v>666</v>
      </c>
      <c r="C337" t="s">
        <v>486</v>
      </c>
      <c r="D337" t="s">
        <v>576</v>
      </c>
      <c r="L337" s="105">
        <v>1980.41279305535</v>
      </c>
      <c r="M337">
        <v>0</v>
      </c>
      <c r="N337">
        <f t="shared" si="44"/>
        <v>2016</v>
      </c>
      <c r="O337" s="136" t="str">
        <f t="shared" si="43"/>
        <v>Power Law</v>
      </c>
      <c r="Q337" s="105">
        <v>3.2070182559301301</v>
      </c>
      <c r="R337" s="105"/>
      <c r="S337" s="105"/>
      <c r="BT337">
        <v>1</v>
      </c>
      <c r="BU337">
        <v>1</v>
      </c>
      <c r="BV337">
        <v>1</v>
      </c>
      <c r="BW337">
        <f t="shared" si="45"/>
        <v>0</v>
      </c>
      <c r="BX337">
        <v>1</v>
      </c>
    </row>
    <row r="338" spans="1:76" ht="21">
      <c r="A338" t="s">
        <v>622</v>
      </c>
      <c r="B338" t="s">
        <v>667</v>
      </c>
      <c r="C338" t="s">
        <v>487</v>
      </c>
      <c r="D338" t="s">
        <v>577</v>
      </c>
      <c r="L338" s="105">
        <v>2038.2580205825</v>
      </c>
      <c r="M338">
        <v>0</v>
      </c>
      <c r="N338">
        <f t="shared" si="44"/>
        <v>2017</v>
      </c>
      <c r="O338" s="136" t="str">
        <f t="shared" si="43"/>
        <v>Power Law</v>
      </c>
      <c r="Q338" s="105">
        <v>3.2262744087041799</v>
      </c>
      <c r="R338" s="105"/>
      <c r="S338" s="105"/>
      <c r="BT338">
        <v>5</v>
      </c>
      <c r="BU338">
        <v>5</v>
      </c>
      <c r="BV338">
        <v>5</v>
      </c>
      <c r="BW338">
        <f t="shared" si="45"/>
        <v>0</v>
      </c>
      <c r="BX338">
        <v>5</v>
      </c>
    </row>
    <row r="339" spans="1:76" ht="21">
      <c r="A339" t="s">
        <v>623</v>
      </c>
      <c r="B339" t="s">
        <v>668</v>
      </c>
      <c r="C339" t="s">
        <v>488</v>
      </c>
      <c r="D339" t="s">
        <v>578</v>
      </c>
      <c r="L339" s="105">
        <v>2096.8920463463401</v>
      </c>
      <c r="M339">
        <v>0</v>
      </c>
      <c r="N339">
        <f t="shared" si="44"/>
        <v>2018</v>
      </c>
      <c r="O339" s="136" t="str">
        <f t="shared" si="43"/>
        <v>Power Law</v>
      </c>
      <c r="Q339" s="105">
        <v>3.2456276238637001</v>
      </c>
      <c r="R339" s="105"/>
      <c r="S339" s="105"/>
      <c r="BT339">
        <v>4</v>
      </c>
      <c r="BU339">
        <v>4</v>
      </c>
      <c r="BV339">
        <v>4</v>
      </c>
      <c r="BW339">
        <f t="shared" si="45"/>
        <v>0</v>
      </c>
      <c r="BX339">
        <v>4</v>
      </c>
    </row>
    <row r="340" spans="1:76" ht="21">
      <c r="A340" t="s">
        <v>624</v>
      </c>
      <c r="B340" t="s">
        <v>669</v>
      </c>
      <c r="C340" t="s">
        <v>489</v>
      </c>
      <c r="D340" t="s">
        <v>579</v>
      </c>
      <c r="L340" s="105">
        <v>2155.9352273029699</v>
      </c>
      <c r="M340">
        <v>0</v>
      </c>
      <c r="N340">
        <f t="shared" si="44"/>
        <v>2019</v>
      </c>
      <c r="O340" s="136" t="str">
        <f t="shared" si="43"/>
        <v>Power Law</v>
      </c>
      <c r="Q340" s="105">
        <v>3.26603174174226</v>
      </c>
      <c r="R340" s="105"/>
      <c r="S340" s="105"/>
      <c r="BT340">
        <v>2</v>
      </c>
      <c r="BU340">
        <v>2</v>
      </c>
      <c r="BV340">
        <v>2</v>
      </c>
      <c r="BW340">
        <f t="shared" si="45"/>
        <v>0</v>
      </c>
      <c r="BX340">
        <v>2</v>
      </c>
    </row>
    <row r="341" spans="1:76" ht="21">
      <c r="A341" t="s">
        <v>625</v>
      </c>
      <c r="B341" t="s">
        <v>670</v>
      </c>
      <c r="C341" t="s">
        <v>490</v>
      </c>
      <c r="D341" t="s">
        <v>580</v>
      </c>
      <c r="L341" s="105">
        <v>2217.46033959021</v>
      </c>
      <c r="M341">
        <v>0</v>
      </c>
      <c r="N341">
        <f t="shared" si="44"/>
        <v>2020</v>
      </c>
      <c r="O341" s="136" t="str">
        <f t="shared" si="43"/>
        <v>Power Law</v>
      </c>
      <c r="Q341" s="105">
        <v>3.28903840602498</v>
      </c>
      <c r="R341" s="105"/>
      <c r="S341" s="105"/>
      <c r="BT341">
        <v>1</v>
      </c>
      <c r="BU341">
        <v>1</v>
      </c>
      <c r="BV341">
        <v>1</v>
      </c>
      <c r="BW341">
        <f t="shared" si="45"/>
        <v>0</v>
      </c>
      <c r="BX341">
        <v>1</v>
      </c>
    </row>
    <row r="342" spans="1:76" ht="21">
      <c r="A342" t="s">
        <v>626</v>
      </c>
      <c r="B342" t="s">
        <v>671</v>
      </c>
      <c r="C342" t="s">
        <v>491</v>
      </c>
      <c r="D342" t="s">
        <v>581</v>
      </c>
      <c r="L342" s="105">
        <v>2272.11338194565</v>
      </c>
      <c r="M342">
        <v>0</v>
      </c>
      <c r="N342">
        <f t="shared" si="44"/>
        <v>2021</v>
      </c>
      <c r="O342" s="136" t="str">
        <f t="shared" si="43"/>
        <v>Power Law</v>
      </c>
      <c r="Q342" s="105">
        <v>3.3078696473620699</v>
      </c>
      <c r="R342" s="105"/>
      <c r="S342" s="105"/>
      <c r="BT342">
        <v>9</v>
      </c>
      <c r="BU342">
        <v>9</v>
      </c>
      <c r="BV342">
        <v>9</v>
      </c>
      <c r="BW342">
        <f t="shared" si="45"/>
        <v>0</v>
      </c>
      <c r="BX342">
        <v>9</v>
      </c>
    </row>
    <row r="343" spans="1:76" ht="21">
      <c r="A343" t="s">
        <v>627</v>
      </c>
      <c r="B343" t="s">
        <v>672</v>
      </c>
      <c r="C343" t="s">
        <v>492</v>
      </c>
      <c r="D343" t="s">
        <v>582</v>
      </c>
      <c r="L343" s="105">
        <v>2316.2584298972101</v>
      </c>
      <c r="M343">
        <v>0</v>
      </c>
      <c r="N343">
        <f t="shared" si="44"/>
        <v>2022</v>
      </c>
      <c r="O343" s="136" t="str">
        <f t="shared" si="43"/>
        <v>Power Law</v>
      </c>
      <c r="Q343" s="105">
        <v>3.3223288205866499</v>
      </c>
      <c r="R343" s="105"/>
      <c r="S343" s="105"/>
      <c r="BT343">
        <v>5</v>
      </c>
      <c r="BU343">
        <v>5</v>
      </c>
      <c r="BV343">
        <v>5</v>
      </c>
      <c r="BW343">
        <f t="shared" si="45"/>
        <v>0</v>
      </c>
      <c r="BX343">
        <v>5</v>
      </c>
    </row>
    <row r="344" spans="1:76" ht="21">
      <c r="A344" t="s">
        <v>628</v>
      </c>
      <c r="B344" t="s">
        <v>673</v>
      </c>
      <c r="C344" t="s">
        <v>493</v>
      </c>
      <c r="D344" t="s">
        <v>583</v>
      </c>
      <c r="L344" s="105">
        <v>2334.9832223111298</v>
      </c>
      <c r="M344">
        <v>0</v>
      </c>
      <c r="N344">
        <f t="shared" si="44"/>
        <v>2023</v>
      </c>
      <c r="O344" s="136" t="str">
        <f t="shared" si="43"/>
        <v>Power Law</v>
      </c>
      <c r="Q344" s="105">
        <v>3.3288306831302101</v>
      </c>
      <c r="R344" s="105"/>
      <c r="BT344">
        <v>6</v>
      </c>
      <c r="BU344">
        <v>6</v>
      </c>
      <c r="BV344">
        <v>6</v>
      </c>
      <c r="BW344">
        <f t="shared" si="45"/>
        <v>0</v>
      </c>
      <c r="BX344">
        <v>6</v>
      </c>
    </row>
    <row r="345" spans="1:76" ht="21">
      <c r="L345" s="108"/>
      <c r="O345" s="136"/>
      <c r="BT345">
        <v>2</v>
      </c>
      <c r="BU345">
        <v>2</v>
      </c>
      <c r="BV345">
        <v>2</v>
      </c>
      <c r="BW345">
        <f t="shared" si="45"/>
        <v>0</v>
      </c>
      <c r="BX345">
        <v>2</v>
      </c>
    </row>
    <row r="346" spans="1:76" ht="21">
      <c r="O346" s="136"/>
      <c r="BT346">
        <v>1</v>
      </c>
      <c r="BU346">
        <v>1</v>
      </c>
      <c r="BV346">
        <v>1</v>
      </c>
      <c r="BW346">
        <f t="shared" si="45"/>
        <v>0</v>
      </c>
      <c r="BX346">
        <v>1</v>
      </c>
    </row>
    <row r="347" spans="1:76" ht="21">
      <c r="A347" t="s">
        <v>699</v>
      </c>
      <c r="O347" s="136"/>
      <c r="BT347">
        <v>1</v>
      </c>
      <c r="BU347">
        <v>1</v>
      </c>
      <c r="BV347">
        <v>1</v>
      </c>
      <c r="BW347">
        <f t="shared" si="45"/>
        <v>0</v>
      </c>
      <c r="BX347">
        <v>1</v>
      </c>
    </row>
    <row r="348" spans="1:76" ht="21">
      <c r="A348" t="s">
        <v>584</v>
      </c>
      <c r="B348" t="s">
        <v>629</v>
      </c>
      <c r="C348" t="s">
        <v>404</v>
      </c>
      <c r="D348" t="s">
        <v>404</v>
      </c>
      <c r="L348" s="105">
        <v>1.7661721788081099E-3</v>
      </c>
      <c r="M348">
        <v>0.99723547160932702</v>
      </c>
      <c r="N348">
        <v>1979</v>
      </c>
      <c r="O348" s="136" t="str">
        <f>IF(AND(L348&lt;0,M348&lt;0.05), "Truncated Power Law","Power Law")</f>
        <v>Power Law</v>
      </c>
      <c r="BT348">
        <v>3</v>
      </c>
      <c r="BU348">
        <v>3</v>
      </c>
      <c r="BV348">
        <v>3</v>
      </c>
      <c r="BW348">
        <f t="shared" si="45"/>
        <v>0</v>
      </c>
      <c r="BX348">
        <v>3</v>
      </c>
    </row>
    <row r="349" spans="1:76" ht="21">
      <c r="A349" t="s">
        <v>585</v>
      </c>
      <c r="B349" t="s">
        <v>630</v>
      </c>
      <c r="C349" t="s">
        <v>405</v>
      </c>
      <c r="D349" t="s">
        <v>405</v>
      </c>
      <c r="L349" s="105">
        <v>5.9700292941175402E-3</v>
      </c>
      <c r="M349" s="106">
        <v>0.98876322035186703</v>
      </c>
      <c r="N349">
        <f>N348+1</f>
        <v>1980</v>
      </c>
      <c r="O349" s="136" t="str">
        <f t="shared" ref="O349:O392" si="46">IF(AND(L349&lt;0,M349&lt;0.05), "Truncated Power Law","Power Law")</f>
        <v>Power Law</v>
      </c>
      <c r="BT349">
        <v>1</v>
      </c>
      <c r="BU349">
        <v>1</v>
      </c>
      <c r="BV349">
        <v>1</v>
      </c>
      <c r="BW349">
        <f t="shared" si="45"/>
        <v>0</v>
      </c>
      <c r="BX349">
        <v>1</v>
      </c>
    </row>
    <row r="350" spans="1:76" ht="21">
      <c r="A350" t="s">
        <v>586</v>
      </c>
      <c r="B350" t="s">
        <v>631</v>
      </c>
      <c r="C350" t="s">
        <v>406</v>
      </c>
      <c r="D350" t="s">
        <v>406</v>
      </c>
      <c r="L350" s="105">
        <v>5.7380081243954602E-3</v>
      </c>
      <c r="M350" s="106">
        <v>0.98599312570283104</v>
      </c>
      <c r="N350">
        <f t="shared" ref="N350:N392" si="47">N349+1</f>
        <v>1981</v>
      </c>
      <c r="O350" s="136" t="str">
        <f t="shared" si="46"/>
        <v>Power Law</v>
      </c>
      <c r="BT350">
        <v>6</v>
      </c>
      <c r="BU350">
        <v>6</v>
      </c>
      <c r="BV350">
        <v>6</v>
      </c>
      <c r="BW350">
        <f t="shared" si="45"/>
        <v>0</v>
      </c>
      <c r="BX350">
        <v>6</v>
      </c>
    </row>
    <row r="351" spans="1:76" ht="21">
      <c r="A351" t="s">
        <v>587</v>
      </c>
      <c r="B351" t="s">
        <v>632</v>
      </c>
      <c r="C351" t="s">
        <v>407</v>
      </c>
      <c r="D351" t="s">
        <v>407</v>
      </c>
      <c r="L351" s="105">
        <v>0.52594683120207297</v>
      </c>
      <c r="M351" s="106">
        <v>1.7329944598163199E-2</v>
      </c>
      <c r="N351">
        <f t="shared" si="47"/>
        <v>1982</v>
      </c>
      <c r="O351" s="136" t="str">
        <f t="shared" si="46"/>
        <v>Power Law</v>
      </c>
      <c r="BT351">
        <v>9</v>
      </c>
      <c r="BU351">
        <v>9</v>
      </c>
      <c r="BV351">
        <v>9</v>
      </c>
      <c r="BW351">
        <f t="shared" si="45"/>
        <v>0</v>
      </c>
      <c r="BX351">
        <v>9</v>
      </c>
    </row>
    <row r="352" spans="1:76" ht="21">
      <c r="A352" t="s">
        <v>588</v>
      </c>
      <c r="B352" t="s">
        <v>633</v>
      </c>
      <c r="C352" t="s">
        <v>408</v>
      </c>
      <c r="D352" t="s">
        <v>408</v>
      </c>
      <c r="L352" s="105">
        <v>2.85211229848695E-3</v>
      </c>
      <c r="M352" s="106">
        <v>0.99060679216165803</v>
      </c>
      <c r="N352">
        <f t="shared" si="47"/>
        <v>1983</v>
      </c>
      <c r="O352" s="136" t="str">
        <f t="shared" si="46"/>
        <v>Power Law</v>
      </c>
      <c r="BT352">
        <v>3</v>
      </c>
      <c r="BU352">
        <v>3</v>
      </c>
      <c r="BV352">
        <v>3</v>
      </c>
      <c r="BW352">
        <f t="shared" si="45"/>
        <v>0</v>
      </c>
      <c r="BX352">
        <v>3</v>
      </c>
    </row>
    <row r="353" spans="1:76" ht="21">
      <c r="A353" t="s">
        <v>589</v>
      </c>
      <c r="B353" t="s">
        <v>634</v>
      </c>
      <c r="C353" t="s">
        <v>409</v>
      </c>
      <c r="D353" t="s">
        <v>409</v>
      </c>
      <c r="L353" s="105">
        <v>0.73889112300072401</v>
      </c>
      <c r="M353" s="106">
        <v>1.1553768451560899E-3</v>
      </c>
      <c r="N353">
        <f t="shared" si="47"/>
        <v>1984</v>
      </c>
      <c r="O353" s="136" t="str">
        <f t="shared" si="46"/>
        <v>Power Law</v>
      </c>
      <c r="BT353">
        <v>3</v>
      </c>
      <c r="BU353">
        <v>3</v>
      </c>
      <c r="BV353">
        <v>3</v>
      </c>
      <c r="BW353">
        <f t="shared" si="45"/>
        <v>0</v>
      </c>
      <c r="BX353">
        <v>3</v>
      </c>
    </row>
    <row r="354" spans="1:76" ht="21">
      <c r="A354" t="s">
        <v>590</v>
      </c>
      <c r="B354" t="s">
        <v>635</v>
      </c>
      <c r="C354" t="s">
        <v>410</v>
      </c>
      <c r="D354" t="s">
        <v>410</v>
      </c>
      <c r="L354" s="105">
        <v>5.5781049586971698E-3</v>
      </c>
      <c r="M354">
        <v>0.98976388016075301</v>
      </c>
      <c r="N354">
        <f t="shared" si="47"/>
        <v>1985</v>
      </c>
      <c r="O354" s="136" t="str">
        <f t="shared" si="46"/>
        <v>Power Law</v>
      </c>
      <c r="BT354">
        <v>1</v>
      </c>
      <c r="BU354">
        <v>1</v>
      </c>
      <c r="BV354">
        <v>1</v>
      </c>
      <c r="BW354">
        <f t="shared" si="45"/>
        <v>0</v>
      </c>
      <c r="BX354">
        <v>1</v>
      </c>
    </row>
    <row r="355" spans="1:76" ht="21">
      <c r="A355" t="s">
        <v>591</v>
      </c>
      <c r="B355" t="s">
        <v>636</v>
      </c>
      <c r="C355" t="s">
        <v>411</v>
      </c>
      <c r="D355" t="s">
        <v>411</v>
      </c>
      <c r="L355" s="105">
        <v>0.94632395126402402</v>
      </c>
      <c r="M355" s="106">
        <v>4.6183315512759997E-5</v>
      </c>
      <c r="N355">
        <f t="shared" si="47"/>
        <v>1986</v>
      </c>
      <c r="O355" s="136" t="str">
        <f t="shared" si="46"/>
        <v>Power Law</v>
      </c>
      <c r="BT355">
        <v>4</v>
      </c>
      <c r="BU355">
        <v>4</v>
      </c>
      <c r="BV355">
        <v>4</v>
      </c>
      <c r="BW355">
        <f t="shared" si="45"/>
        <v>0</v>
      </c>
      <c r="BX355">
        <v>4</v>
      </c>
    </row>
    <row r="356" spans="1:76" ht="21">
      <c r="A356" t="s">
        <v>592</v>
      </c>
      <c r="B356" t="s">
        <v>637</v>
      </c>
      <c r="C356" t="s">
        <v>412</v>
      </c>
      <c r="D356" t="s">
        <v>412</v>
      </c>
      <c r="L356" s="105">
        <v>3.8854618351156903E-2</v>
      </c>
      <c r="M356" s="106">
        <v>0.99620685375746099</v>
      </c>
      <c r="N356">
        <f t="shared" si="47"/>
        <v>1987</v>
      </c>
      <c r="O356" s="136" t="str">
        <f t="shared" si="46"/>
        <v>Power Law</v>
      </c>
      <c r="BT356">
        <v>4</v>
      </c>
      <c r="BU356">
        <v>4</v>
      </c>
      <c r="BV356">
        <v>4</v>
      </c>
      <c r="BW356">
        <f t="shared" si="45"/>
        <v>0</v>
      </c>
      <c r="BX356">
        <v>4</v>
      </c>
    </row>
    <row r="357" spans="1:76" ht="21">
      <c r="A357" t="s">
        <v>593</v>
      </c>
      <c r="B357" t="s">
        <v>638</v>
      </c>
      <c r="C357" t="s">
        <v>413</v>
      </c>
      <c r="D357" t="s">
        <v>413</v>
      </c>
      <c r="L357" s="105">
        <v>4.9437930754027398E-3</v>
      </c>
      <c r="M357" s="106">
        <v>0.98566831054905202</v>
      </c>
      <c r="N357">
        <f t="shared" si="47"/>
        <v>1988</v>
      </c>
      <c r="O357" s="136" t="str">
        <f t="shared" si="46"/>
        <v>Power Law</v>
      </c>
      <c r="BT357">
        <v>1</v>
      </c>
      <c r="BU357">
        <v>1</v>
      </c>
      <c r="BV357">
        <v>1</v>
      </c>
      <c r="BW357">
        <f t="shared" si="45"/>
        <v>0</v>
      </c>
      <c r="BX357">
        <v>1</v>
      </c>
    </row>
    <row r="358" spans="1:76" ht="21">
      <c r="A358" t="s">
        <v>594</v>
      </c>
      <c r="B358" t="s">
        <v>639</v>
      </c>
      <c r="C358" t="s">
        <v>414</v>
      </c>
      <c r="D358" t="s">
        <v>414</v>
      </c>
      <c r="L358" s="105">
        <v>6.1166542922459896E-3</v>
      </c>
      <c r="M358" s="106">
        <v>0.987539016284251</v>
      </c>
      <c r="N358">
        <f t="shared" si="47"/>
        <v>1989</v>
      </c>
      <c r="O358" s="136" t="str">
        <f t="shared" si="46"/>
        <v>Power Law</v>
      </c>
      <c r="BT358">
        <v>2</v>
      </c>
      <c r="BU358">
        <v>2</v>
      </c>
      <c r="BV358">
        <v>2</v>
      </c>
      <c r="BW358">
        <f t="shared" si="45"/>
        <v>0</v>
      </c>
      <c r="BX358">
        <v>2</v>
      </c>
    </row>
    <row r="359" spans="1:76" ht="21">
      <c r="A359" t="s">
        <v>595</v>
      </c>
      <c r="B359" t="s">
        <v>640</v>
      </c>
      <c r="C359" t="s">
        <v>415</v>
      </c>
      <c r="D359" t="s">
        <v>415</v>
      </c>
      <c r="L359" s="105">
        <v>6.5591999468967797E-3</v>
      </c>
      <c r="M359" s="106">
        <v>0.98605531399137503</v>
      </c>
      <c r="N359">
        <f t="shared" si="47"/>
        <v>1990</v>
      </c>
      <c r="O359" s="136" t="str">
        <f t="shared" si="46"/>
        <v>Power Law</v>
      </c>
      <c r="BT359">
        <v>2</v>
      </c>
      <c r="BU359">
        <v>2</v>
      </c>
      <c r="BV359">
        <v>2</v>
      </c>
      <c r="BW359">
        <f t="shared" si="45"/>
        <v>0</v>
      </c>
      <c r="BX359">
        <v>2</v>
      </c>
    </row>
    <row r="360" spans="1:76" ht="21">
      <c r="A360" t="s">
        <v>596</v>
      </c>
      <c r="B360" t="s">
        <v>641</v>
      </c>
      <c r="C360" t="s">
        <v>416</v>
      </c>
      <c r="D360" t="s">
        <v>416</v>
      </c>
      <c r="L360" s="105">
        <v>7.1573083285512602E-3</v>
      </c>
      <c r="M360" s="106">
        <v>0.98502256578188696</v>
      </c>
      <c r="N360">
        <f t="shared" si="47"/>
        <v>1991</v>
      </c>
      <c r="O360" s="136" t="str">
        <f t="shared" si="46"/>
        <v>Power Law</v>
      </c>
      <c r="BT360">
        <v>4</v>
      </c>
      <c r="BU360">
        <v>4</v>
      </c>
      <c r="BV360">
        <v>4</v>
      </c>
      <c r="BW360">
        <f t="shared" si="45"/>
        <v>0</v>
      </c>
      <c r="BX360">
        <v>4</v>
      </c>
    </row>
    <row r="361" spans="1:76" ht="21">
      <c r="A361" t="s">
        <v>597</v>
      </c>
      <c r="B361" t="s">
        <v>642</v>
      </c>
      <c r="C361" t="s">
        <v>417</v>
      </c>
      <c r="D361" t="s">
        <v>417</v>
      </c>
      <c r="L361" s="105">
        <v>6.8398154545885699E-3</v>
      </c>
      <c r="M361" s="106">
        <v>0.985768434153658</v>
      </c>
      <c r="N361">
        <f t="shared" si="47"/>
        <v>1992</v>
      </c>
      <c r="O361" s="136" t="str">
        <f t="shared" si="46"/>
        <v>Power Law</v>
      </c>
      <c r="BT361">
        <v>3</v>
      </c>
      <c r="BU361">
        <v>3</v>
      </c>
      <c r="BV361">
        <v>3</v>
      </c>
      <c r="BW361">
        <f t="shared" si="45"/>
        <v>0</v>
      </c>
      <c r="BX361">
        <v>3</v>
      </c>
    </row>
    <row r="362" spans="1:76" ht="21">
      <c r="A362" t="s">
        <v>598</v>
      </c>
      <c r="B362" t="s">
        <v>643</v>
      </c>
      <c r="C362" t="s">
        <v>418</v>
      </c>
      <c r="D362" t="s">
        <v>418</v>
      </c>
      <c r="L362" s="105">
        <v>6.04469321524604E-3</v>
      </c>
      <c r="M362" s="106">
        <v>0.99442381040118599</v>
      </c>
      <c r="N362">
        <f t="shared" si="47"/>
        <v>1993</v>
      </c>
      <c r="O362" s="136" t="str">
        <f t="shared" si="46"/>
        <v>Power Law</v>
      </c>
      <c r="BT362">
        <v>6</v>
      </c>
      <c r="BU362">
        <v>6</v>
      </c>
      <c r="BV362">
        <v>6</v>
      </c>
      <c r="BW362">
        <f t="shared" si="45"/>
        <v>0</v>
      </c>
      <c r="BX362">
        <v>6</v>
      </c>
    </row>
    <row r="363" spans="1:76" ht="21">
      <c r="A363" t="s">
        <v>599</v>
      </c>
      <c r="B363" t="s">
        <v>644</v>
      </c>
      <c r="C363" t="s">
        <v>419</v>
      </c>
      <c r="D363" t="s">
        <v>419</v>
      </c>
      <c r="L363" s="105">
        <v>0.19307908507256399</v>
      </c>
      <c r="M363" s="106">
        <v>0.43509172507014698</v>
      </c>
      <c r="N363">
        <f t="shared" si="47"/>
        <v>1994</v>
      </c>
      <c r="O363" s="136" t="str">
        <f t="shared" si="46"/>
        <v>Power Law</v>
      </c>
      <c r="BT363">
        <v>1</v>
      </c>
      <c r="BU363">
        <v>1</v>
      </c>
      <c r="BV363">
        <v>1</v>
      </c>
      <c r="BW363">
        <f t="shared" si="45"/>
        <v>0</v>
      </c>
      <c r="BX363">
        <v>1</v>
      </c>
    </row>
    <row r="364" spans="1:76" ht="21">
      <c r="A364" t="s">
        <v>600</v>
      </c>
      <c r="B364" t="s">
        <v>645</v>
      </c>
      <c r="C364" t="s">
        <v>420</v>
      </c>
      <c r="D364" t="s">
        <v>420</v>
      </c>
      <c r="L364" s="105">
        <v>1.5149744502904201E-2</v>
      </c>
      <c r="M364" s="106">
        <v>0.97886655012970003</v>
      </c>
      <c r="N364">
        <f t="shared" si="47"/>
        <v>1995</v>
      </c>
      <c r="O364" s="136" t="str">
        <f t="shared" si="46"/>
        <v>Power Law</v>
      </c>
      <c r="BT364">
        <v>7</v>
      </c>
      <c r="BU364">
        <v>7</v>
      </c>
      <c r="BV364">
        <v>7</v>
      </c>
      <c r="BW364">
        <f t="shared" si="45"/>
        <v>0</v>
      </c>
      <c r="BX364">
        <v>7</v>
      </c>
    </row>
    <row r="365" spans="1:76" ht="21">
      <c r="A365" t="s">
        <v>601</v>
      </c>
      <c r="B365" t="s">
        <v>646</v>
      </c>
      <c r="C365" t="s">
        <v>421</v>
      </c>
      <c r="D365" t="s">
        <v>421</v>
      </c>
      <c r="L365" s="105">
        <v>4.9699966967697799E-3</v>
      </c>
      <c r="M365" s="106">
        <v>0.98557138849478598</v>
      </c>
      <c r="N365">
        <f t="shared" si="47"/>
        <v>1996</v>
      </c>
      <c r="O365" s="136" t="str">
        <f t="shared" si="46"/>
        <v>Power Law</v>
      </c>
      <c r="BT365">
        <v>4</v>
      </c>
      <c r="BU365">
        <v>4</v>
      </c>
      <c r="BV365">
        <v>4</v>
      </c>
      <c r="BW365">
        <f t="shared" si="45"/>
        <v>0</v>
      </c>
      <c r="BX365">
        <v>4</v>
      </c>
    </row>
    <row r="366" spans="1:76" ht="21">
      <c r="A366" t="s">
        <v>602</v>
      </c>
      <c r="B366" t="s">
        <v>647</v>
      </c>
      <c r="C366" t="s">
        <v>422</v>
      </c>
      <c r="D366" t="s">
        <v>422</v>
      </c>
      <c r="L366" s="105">
        <v>3.4784655137232801E-3</v>
      </c>
      <c r="M366" s="106">
        <v>0.98916954670462998</v>
      </c>
      <c r="N366">
        <f t="shared" si="47"/>
        <v>1997</v>
      </c>
      <c r="O366" s="136" t="str">
        <f t="shared" si="46"/>
        <v>Power Law</v>
      </c>
      <c r="BT366">
        <v>1</v>
      </c>
      <c r="BU366">
        <v>1</v>
      </c>
      <c r="BV366">
        <v>1</v>
      </c>
      <c r="BW366">
        <f t="shared" si="45"/>
        <v>0</v>
      </c>
      <c r="BX366">
        <v>1</v>
      </c>
    </row>
    <row r="367" spans="1:76" ht="21">
      <c r="A367" t="s">
        <v>603</v>
      </c>
      <c r="B367" t="s">
        <v>648</v>
      </c>
      <c r="C367" t="s">
        <v>423</v>
      </c>
      <c r="D367" t="s">
        <v>423</v>
      </c>
      <c r="L367" s="105">
        <v>1.29377604938582E-2</v>
      </c>
      <c r="M367" s="106">
        <v>0.978852176910597</v>
      </c>
      <c r="N367">
        <f t="shared" si="47"/>
        <v>1998</v>
      </c>
      <c r="O367" s="136" t="str">
        <f t="shared" si="46"/>
        <v>Power Law</v>
      </c>
      <c r="BT367">
        <v>2</v>
      </c>
      <c r="BU367">
        <v>2</v>
      </c>
      <c r="BV367">
        <v>2</v>
      </c>
      <c r="BW367">
        <f t="shared" si="45"/>
        <v>0</v>
      </c>
      <c r="BX367">
        <v>2</v>
      </c>
    </row>
    <row r="368" spans="1:76" ht="21">
      <c r="A368" t="s">
        <v>604</v>
      </c>
      <c r="B368" t="s">
        <v>649</v>
      </c>
      <c r="C368" t="s">
        <v>424</v>
      </c>
      <c r="D368" t="s">
        <v>424</v>
      </c>
      <c r="L368" s="105">
        <v>5.5284982832523102E-3</v>
      </c>
      <c r="M368" s="106">
        <v>0.98650168321459197</v>
      </c>
      <c r="N368">
        <f t="shared" si="47"/>
        <v>1999</v>
      </c>
      <c r="O368" s="136" t="str">
        <f t="shared" si="46"/>
        <v>Power Law</v>
      </c>
      <c r="BT368">
        <v>4</v>
      </c>
      <c r="BU368">
        <v>4</v>
      </c>
      <c r="BV368">
        <v>4</v>
      </c>
      <c r="BW368">
        <f t="shared" si="45"/>
        <v>0</v>
      </c>
      <c r="BX368">
        <v>4</v>
      </c>
    </row>
    <row r="369" spans="1:76" ht="21">
      <c r="A369" t="s">
        <v>605</v>
      </c>
      <c r="B369" t="s">
        <v>650</v>
      </c>
      <c r="C369" t="s">
        <v>425</v>
      </c>
      <c r="D369" t="s">
        <v>425</v>
      </c>
      <c r="L369" s="105">
        <v>9.3957268115766098E-3</v>
      </c>
      <c r="M369" s="106">
        <v>0.98250066170213701</v>
      </c>
      <c r="N369">
        <f t="shared" si="47"/>
        <v>2000</v>
      </c>
      <c r="O369" s="136" t="str">
        <f t="shared" si="46"/>
        <v>Power Law</v>
      </c>
      <c r="BT369">
        <v>11</v>
      </c>
      <c r="BU369">
        <v>11</v>
      </c>
      <c r="BV369">
        <v>11</v>
      </c>
      <c r="BW369">
        <f t="shared" si="45"/>
        <v>0</v>
      </c>
      <c r="BX369">
        <v>11</v>
      </c>
    </row>
    <row r="370" spans="1:76" ht="21">
      <c r="A370" t="s">
        <v>606</v>
      </c>
      <c r="B370" t="s">
        <v>651</v>
      </c>
      <c r="C370" t="s">
        <v>426</v>
      </c>
      <c r="D370" t="s">
        <v>426</v>
      </c>
      <c r="L370" s="105">
        <v>2.6525233817061102E-2</v>
      </c>
      <c r="M370" s="106">
        <v>0.98779541293575801</v>
      </c>
      <c r="N370">
        <f t="shared" si="47"/>
        <v>2001</v>
      </c>
      <c r="O370" s="136" t="str">
        <f t="shared" si="46"/>
        <v>Power Law</v>
      </c>
      <c r="BT370">
        <v>6</v>
      </c>
      <c r="BU370">
        <v>6</v>
      </c>
      <c r="BV370">
        <v>6</v>
      </c>
      <c r="BW370">
        <f t="shared" si="45"/>
        <v>0</v>
      </c>
      <c r="BX370">
        <v>6</v>
      </c>
    </row>
    <row r="371" spans="1:76" ht="21">
      <c r="A371" t="s">
        <v>607</v>
      </c>
      <c r="B371" t="s">
        <v>652</v>
      </c>
      <c r="C371" t="s">
        <v>427</v>
      </c>
      <c r="D371" t="s">
        <v>427</v>
      </c>
      <c r="L371" s="105">
        <v>0.29745419584502603</v>
      </c>
      <c r="M371" s="106">
        <v>0.98850713059588402</v>
      </c>
      <c r="N371">
        <f t="shared" si="47"/>
        <v>2002</v>
      </c>
      <c r="O371" s="136" t="str">
        <f t="shared" si="46"/>
        <v>Power Law</v>
      </c>
      <c r="BT371">
        <v>2</v>
      </c>
      <c r="BU371">
        <v>2</v>
      </c>
      <c r="BV371">
        <v>2</v>
      </c>
      <c r="BW371">
        <f t="shared" si="45"/>
        <v>0</v>
      </c>
      <c r="BX371">
        <v>2</v>
      </c>
    </row>
    <row r="372" spans="1:76" ht="21">
      <c r="A372" t="s">
        <v>608</v>
      </c>
      <c r="B372" t="s">
        <v>653</v>
      </c>
      <c r="C372" t="s">
        <v>428</v>
      </c>
      <c r="D372" t="s">
        <v>428</v>
      </c>
      <c r="L372" s="105">
        <v>6.0981995623408898E-2</v>
      </c>
      <c r="M372" s="106">
        <v>0.98514355390113295</v>
      </c>
      <c r="N372">
        <f t="shared" si="47"/>
        <v>2003</v>
      </c>
      <c r="O372" s="136" t="str">
        <f t="shared" si="46"/>
        <v>Power Law</v>
      </c>
      <c r="BT372">
        <v>5</v>
      </c>
      <c r="BU372">
        <v>5</v>
      </c>
      <c r="BV372">
        <v>5</v>
      </c>
      <c r="BW372">
        <f t="shared" si="45"/>
        <v>0</v>
      </c>
      <c r="BX372">
        <v>5</v>
      </c>
    </row>
    <row r="373" spans="1:76" ht="21">
      <c r="A373" t="s">
        <v>609</v>
      </c>
      <c r="B373" t="s">
        <v>654</v>
      </c>
      <c r="C373" t="s">
        <v>474</v>
      </c>
      <c r="D373" t="s">
        <v>474</v>
      </c>
      <c r="L373" s="105">
        <v>6.3597568713811801E-3</v>
      </c>
      <c r="M373" s="106">
        <v>0.98314983197786199</v>
      </c>
      <c r="N373">
        <f t="shared" si="47"/>
        <v>2004</v>
      </c>
      <c r="O373" s="136" t="str">
        <f t="shared" si="46"/>
        <v>Power Law</v>
      </c>
      <c r="BT373">
        <v>1</v>
      </c>
      <c r="BU373">
        <v>1</v>
      </c>
      <c r="BV373">
        <v>1</v>
      </c>
      <c r="BW373">
        <f t="shared" si="45"/>
        <v>0</v>
      </c>
      <c r="BX373">
        <v>1</v>
      </c>
    </row>
    <row r="374" spans="1:76" ht="21">
      <c r="A374" t="s">
        <v>610</v>
      </c>
      <c r="B374" t="s">
        <v>655</v>
      </c>
      <c r="C374" t="s">
        <v>475</v>
      </c>
      <c r="D374" t="s">
        <v>475</v>
      </c>
      <c r="L374" s="105">
        <v>7.2284298001276406E-2</v>
      </c>
      <c r="M374" s="106">
        <v>0.99073911789757796</v>
      </c>
      <c r="N374">
        <f t="shared" si="47"/>
        <v>2005</v>
      </c>
      <c r="O374" s="136" t="str">
        <f t="shared" si="46"/>
        <v>Power Law</v>
      </c>
      <c r="BT374">
        <v>2</v>
      </c>
      <c r="BU374">
        <v>2</v>
      </c>
      <c r="BV374">
        <v>2</v>
      </c>
      <c r="BW374">
        <f t="shared" si="45"/>
        <v>0</v>
      </c>
      <c r="BX374">
        <v>2</v>
      </c>
    </row>
    <row r="375" spans="1:76" ht="21">
      <c r="A375" t="s">
        <v>611</v>
      </c>
      <c r="B375" t="s">
        <v>656</v>
      </c>
      <c r="C375" t="s">
        <v>476</v>
      </c>
      <c r="D375" t="s">
        <v>476</v>
      </c>
      <c r="L375" s="105">
        <v>3.2958514080456002E-3</v>
      </c>
      <c r="M375" s="106">
        <v>0.99143689273495195</v>
      </c>
      <c r="N375">
        <f t="shared" si="47"/>
        <v>2006</v>
      </c>
      <c r="O375" s="136" t="str">
        <f t="shared" si="46"/>
        <v>Power Law</v>
      </c>
      <c r="BT375">
        <v>4</v>
      </c>
      <c r="BU375">
        <v>4</v>
      </c>
      <c r="BV375">
        <v>4</v>
      </c>
      <c r="BW375">
        <f t="shared" si="45"/>
        <v>0</v>
      </c>
      <c r="BX375">
        <v>4</v>
      </c>
    </row>
    <row r="376" spans="1:76" ht="21">
      <c r="A376" t="s">
        <v>612</v>
      </c>
      <c r="B376" t="s">
        <v>657</v>
      </c>
      <c r="C376" t="s">
        <v>477</v>
      </c>
      <c r="D376" t="s">
        <v>477</v>
      </c>
      <c r="L376" s="105">
        <v>5.7842531945021102E-3</v>
      </c>
      <c r="M376" s="106">
        <v>0.98374764512341795</v>
      </c>
      <c r="N376">
        <f t="shared" si="47"/>
        <v>2007</v>
      </c>
      <c r="O376" s="136" t="str">
        <f t="shared" si="46"/>
        <v>Power Law</v>
      </c>
      <c r="BT376">
        <v>1</v>
      </c>
      <c r="BU376">
        <v>1</v>
      </c>
      <c r="BV376">
        <v>1</v>
      </c>
      <c r="BW376">
        <f t="shared" si="45"/>
        <v>0</v>
      </c>
      <c r="BX376">
        <v>1</v>
      </c>
    </row>
    <row r="377" spans="1:76" ht="21">
      <c r="A377" t="s">
        <v>613</v>
      </c>
      <c r="B377" t="s">
        <v>658</v>
      </c>
      <c r="C377" t="s">
        <v>478</v>
      </c>
      <c r="D377" t="s">
        <v>478</v>
      </c>
      <c r="L377" s="105">
        <v>0.12028454425866</v>
      </c>
      <c r="M377">
        <v>0.98807729217634399</v>
      </c>
      <c r="N377">
        <f t="shared" si="47"/>
        <v>2008</v>
      </c>
      <c r="O377" s="136" t="str">
        <f t="shared" si="46"/>
        <v>Power Law</v>
      </c>
      <c r="BT377">
        <v>4</v>
      </c>
      <c r="BU377">
        <v>4</v>
      </c>
      <c r="BV377">
        <v>4</v>
      </c>
      <c r="BW377">
        <f t="shared" si="45"/>
        <v>0</v>
      </c>
      <c r="BX377">
        <v>4</v>
      </c>
    </row>
    <row r="378" spans="1:76" ht="21">
      <c r="A378" t="s">
        <v>614</v>
      </c>
      <c r="B378" t="s">
        <v>659</v>
      </c>
      <c r="C378" t="s">
        <v>479</v>
      </c>
      <c r="D378" t="s">
        <v>479</v>
      </c>
      <c r="L378" s="105">
        <v>9.5564028266068093E-3</v>
      </c>
      <c r="M378" s="106">
        <v>0.971402851647996</v>
      </c>
      <c r="N378">
        <f t="shared" si="47"/>
        <v>2009</v>
      </c>
      <c r="O378" s="136" t="str">
        <f t="shared" si="46"/>
        <v>Power Law</v>
      </c>
      <c r="BT378">
        <v>8</v>
      </c>
      <c r="BU378">
        <v>8</v>
      </c>
      <c r="BV378">
        <v>8</v>
      </c>
      <c r="BW378">
        <f t="shared" si="45"/>
        <v>0</v>
      </c>
      <c r="BX378">
        <v>8</v>
      </c>
    </row>
    <row r="379" spans="1:76" ht="21">
      <c r="A379" t="s">
        <v>615</v>
      </c>
      <c r="B379" t="s">
        <v>660</v>
      </c>
      <c r="C379" t="s">
        <v>480</v>
      </c>
      <c r="D379" t="s">
        <v>480</v>
      </c>
      <c r="L379" s="105">
        <v>5.2286748690056296E-3</v>
      </c>
      <c r="M379">
        <v>0.98750462242748405</v>
      </c>
      <c r="N379">
        <f t="shared" si="47"/>
        <v>2010</v>
      </c>
      <c r="O379" s="136" t="str">
        <f t="shared" si="46"/>
        <v>Power Law</v>
      </c>
      <c r="BT379">
        <v>3</v>
      </c>
      <c r="BU379">
        <v>3</v>
      </c>
      <c r="BV379">
        <v>3</v>
      </c>
      <c r="BW379">
        <f t="shared" si="45"/>
        <v>0</v>
      </c>
      <c r="BX379">
        <v>3</v>
      </c>
    </row>
    <row r="380" spans="1:76" ht="21">
      <c r="A380" t="s">
        <v>616</v>
      </c>
      <c r="B380" t="s">
        <v>661</v>
      </c>
      <c r="C380" t="s">
        <v>481</v>
      </c>
      <c r="D380" t="s">
        <v>481</v>
      </c>
      <c r="L380" s="105">
        <v>8.3029798746456201E-3</v>
      </c>
      <c r="M380">
        <v>0.97818655155166101</v>
      </c>
      <c r="N380">
        <f t="shared" si="47"/>
        <v>2011</v>
      </c>
      <c r="O380" s="136" t="str">
        <f t="shared" si="46"/>
        <v>Power Law</v>
      </c>
      <c r="BT380">
        <v>9</v>
      </c>
      <c r="BU380">
        <v>9</v>
      </c>
      <c r="BV380">
        <v>9</v>
      </c>
      <c r="BW380">
        <f t="shared" si="45"/>
        <v>0</v>
      </c>
      <c r="BX380">
        <v>9</v>
      </c>
    </row>
    <row r="381" spans="1:76" ht="21">
      <c r="A381" t="s">
        <v>617</v>
      </c>
      <c r="B381" t="s">
        <v>662</v>
      </c>
      <c r="C381" t="s">
        <v>482</v>
      </c>
      <c r="D381" t="s">
        <v>482</v>
      </c>
      <c r="L381" s="105">
        <v>8.2578637418579594E-3</v>
      </c>
      <c r="M381" s="106">
        <v>0.98889838359119997</v>
      </c>
      <c r="N381">
        <f t="shared" si="47"/>
        <v>2012</v>
      </c>
      <c r="O381" s="136" t="str">
        <f t="shared" si="46"/>
        <v>Power Law</v>
      </c>
      <c r="BT381">
        <v>33</v>
      </c>
      <c r="BU381">
        <v>33</v>
      </c>
      <c r="BV381">
        <v>33</v>
      </c>
      <c r="BW381">
        <f t="shared" si="45"/>
        <v>0</v>
      </c>
      <c r="BX381">
        <v>33</v>
      </c>
    </row>
    <row r="382" spans="1:76" ht="21">
      <c r="A382" t="s">
        <v>618</v>
      </c>
      <c r="B382" t="s">
        <v>663</v>
      </c>
      <c r="C382" t="s">
        <v>483</v>
      </c>
      <c r="D382" t="s">
        <v>483</v>
      </c>
      <c r="L382" s="105">
        <v>0.24311128315746</v>
      </c>
      <c r="M382" s="106">
        <v>0.97327932943199802</v>
      </c>
      <c r="N382">
        <f t="shared" si="47"/>
        <v>2013</v>
      </c>
      <c r="O382" s="136" t="str">
        <f t="shared" si="46"/>
        <v>Power Law</v>
      </c>
      <c r="BT382">
        <v>3</v>
      </c>
      <c r="BU382">
        <v>3</v>
      </c>
      <c r="BV382">
        <v>3</v>
      </c>
      <c r="BW382">
        <f t="shared" si="45"/>
        <v>0</v>
      </c>
      <c r="BX382">
        <v>3</v>
      </c>
    </row>
    <row r="383" spans="1:76" ht="21">
      <c r="A383" t="s">
        <v>619</v>
      </c>
      <c r="B383" t="s">
        <v>664</v>
      </c>
      <c r="C383" t="s">
        <v>484</v>
      </c>
      <c r="D383" t="s">
        <v>484</v>
      </c>
      <c r="L383" s="105">
        <v>1.9816596296927801E-2</v>
      </c>
      <c r="M383" s="106">
        <v>0.97832594004196805</v>
      </c>
      <c r="N383">
        <f t="shared" si="47"/>
        <v>2014</v>
      </c>
      <c r="O383" s="136" t="str">
        <f t="shared" si="46"/>
        <v>Power Law</v>
      </c>
      <c r="BT383">
        <v>4</v>
      </c>
      <c r="BU383">
        <v>4</v>
      </c>
      <c r="BV383">
        <v>4</v>
      </c>
      <c r="BW383">
        <f t="shared" si="45"/>
        <v>0</v>
      </c>
      <c r="BX383">
        <v>4</v>
      </c>
    </row>
    <row r="384" spans="1:76" ht="21">
      <c r="A384" t="s">
        <v>620</v>
      </c>
      <c r="B384" t="s">
        <v>665</v>
      </c>
      <c r="C384" t="s">
        <v>485</v>
      </c>
      <c r="D384" t="s">
        <v>485</v>
      </c>
      <c r="L384" s="105">
        <v>9.6145040284099596E-3</v>
      </c>
      <c r="M384" s="106">
        <v>0.96528462048296404</v>
      </c>
      <c r="N384">
        <f t="shared" si="47"/>
        <v>2015</v>
      </c>
      <c r="O384" s="136" t="str">
        <f t="shared" si="46"/>
        <v>Power Law</v>
      </c>
      <c r="BT384">
        <v>1</v>
      </c>
      <c r="BU384">
        <v>1</v>
      </c>
      <c r="BV384">
        <v>1</v>
      </c>
      <c r="BW384">
        <f t="shared" si="45"/>
        <v>0</v>
      </c>
      <c r="BX384">
        <v>1</v>
      </c>
    </row>
    <row r="385" spans="1:76" ht="21">
      <c r="A385" t="s">
        <v>621</v>
      </c>
      <c r="B385" t="s">
        <v>666</v>
      </c>
      <c r="C385" t="s">
        <v>486</v>
      </c>
      <c r="D385" t="s">
        <v>486</v>
      </c>
      <c r="L385" s="105">
        <v>0.73717476634800205</v>
      </c>
      <c r="M385" s="106">
        <v>7.5450138764154796E-4</v>
      </c>
      <c r="N385">
        <f t="shared" si="47"/>
        <v>2016</v>
      </c>
      <c r="O385" s="136" t="str">
        <f t="shared" si="46"/>
        <v>Power Law</v>
      </c>
      <c r="BT385">
        <v>3</v>
      </c>
      <c r="BU385">
        <v>3</v>
      </c>
      <c r="BV385">
        <v>3</v>
      </c>
      <c r="BW385">
        <f t="shared" si="45"/>
        <v>0</v>
      </c>
      <c r="BX385">
        <v>3</v>
      </c>
    </row>
    <row r="386" spans="1:76" ht="21">
      <c r="A386" t="s">
        <v>622</v>
      </c>
      <c r="B386" t="s">
        <v>667</v>
      </c>
      <c r="C386" t="s">
        <v>487</v>
      </c>
      <c r="D386" t="s">
        <v>487</v>
      </c>
      <c r="L386" s="105">
        <v>1.2897029060615E-2</v>
      </c>
      <c r="M386" s="106">
        <v>0.97985355787160999</v>
      </c>
      <c r="N386">
        <f t="shared" si="47"/>
        <v>2017</v>
      </c>
      <c r="O386" s="136" t="str">
        <f t="shared" si="46"/>
        <v>Power Law</v>
      </c>
      <c r="BT386">
        <v>5</v>
      </c>
      <c r="BU386">
        <v>5</v>
      </c>
      <c r="BV386">
        <v>5</v>
      </c>
      <c r="BW386">
        <f t="shared" si="45"/>
        <v>0</v>
      </c>
      <c r="BX386">
        <v>5</v>
      </c>
    </row>
    <row r="387" spans="1:76" ht="21">
      <c r="A387" t="s">
        <v>623</v>
      </c>
      <c r="B387" t="s">
        <v>668</v>
      </c>
      <c r="C387" t="s">
        <v>488</v>
      </c>
      <c r="D387" t="s">
        <v>488</v>
      </c>
      <c r="L387" s="105">
        <v>0.76639739904466297</v>
      </c>
      <c r="M387" s="106">
        <v>4.0681008022058703E-4</v>
      </c>
      <c r="N387">
        <f t="shared" si="47"/>
        <v>2018</v>
      </c>
      <c r="O387" s="136" t="str">
        <f t="shared" si="46"/>
        <v>Power Law</v>
      </c>
      <c r="BT387">
        <v>1</v>
      </c>
      <c r="BU387">
        <v>1</v>
      </c>
      <c r="BV387">
        <v>1</v>
      </c>
      <c r="BW387">
        <f t="shared" si="45"/>
        <v>0</v>
      </c>
      <c r="BX387">
        <v>1</v>
      </c>
    </row>
    <row r="388" spans="1:76" ht="21">
      <c r="A388" t="s">
        <v>624</v>
      </c>
      <c r="B388" t="s">
        <v>669</v>
      </c>
      <c r="C388" t="s">
        <v>489</v>
      </c>
      <c r="D388" t="s">
        <v>489</v>
      </c>
      <c r="L388" s="105">
        <v>0.78108766892049097</v>
      </c>
      <c r="M388" s="106">
        <v>2.9369140580648401E-4</v>
      </c>
      <c r="N388">
        <f t="shared" si="47"/>
        <v>2019</v>
      </c>
      <c r="O388" s="136" t="str">
        <f t="shared" si="46"/>
        <v>Power Law</v>
      </c>
      <c r="BT388">
        <v>1</v>
      </c>
      <c r="BU388">
        <v>1</v>
      </c>
      <c r="BV388">
        <v>1</v>
      </c>
      <c r="BW388">
        <f t="shared" si="45"/>
        <v>0</v>
      </c>
      <c r="BX388">
        <v>1</v>
      </c>
    </row>
    <row r="389" spans="1:76" ht="21">
      <c r="A389" t="s">
        <v>625</v>
      </c>
      <c r="B389" t="s">
        <v>670</v>
      </c>
      <c r="C389" t="s">
        <v>490</v>
      </c>
      <c r="D389" t="s">
        <v>490</v>
      </c>
      <c r="L389" s="105">
        <v>0.79569360453086202</v>
      </c>
      <c r="M389" s="106">
        <v>2.0953885703855999E-4</v>
      </c>
      <c r="N389">
        <f t="shared" si="47"/>
        <v>2020</v>
      </c>
      <c r="O389" s="136" t="str">
        <f t="shared" si="46"/>
        <v>Power Law</v>
      </c>
      <c r="BT389">
        <v>1</v>
      </c>
      <c r="BU389">
        <v>1</v>
      </c>
      <c r="BV389">
        <v>1</v>
      </c>
      <c r="BW389">
        <f t="shared" si="45"/>
        <v>0</v>
      </c>
      <c r="BX389">
        <v>1</v>
      </c>
    </row>
    <row r="390" spans="1:76" ht="21">
      <c r="A390" t="s">
        <v>626</v>
      </c>
      <c r="B390" t="s">
        <v>671</v>
      </c>
      <c r="C390" t="s">
        <v>491</v>
      </c>
      <c r="D390" t="s">
        <v>491</v>
      </c>
      <c r="L390" s="105">
        <v>0.80946808525448299</v>
      </c>
      <c r="M390" s="106">
        <v>1.5343785055787999E-4</v>
      </c>
      <c r="N390">
        <f t="shared" si="47"/>
        <v>2021</v>
      </c>
      <c r="O390" s="136" t="str">
        <f t="shared" si="46"/>
        <v>Power Law</v>
      </c>
      <c r="BT390">
        <v>10</v>
      </c>
      <c r="BU390">
        <v>10</v>
      </c>
      <c r="BV390">
        <v>11</v>
      </c>
      <c r="BW390">
        <f t="shared" si="45"/>
        <v>-1</v>
      </c>
      <c r="BX390">
        <v>11</v>
      </c>
    </row>
    <row r="391" spans="1:76" ht="21">
      <c r="A391" t="s">
        <v>627</v>
      </c>
      <c r="B391" t="s">
        <v>672</v>
      </c>
      <c r="C391" t="s">
        <v>492</v>
      </c>
      <c r="D391" t="s">
        <v>492</v>
      </c>
      <c r="L391" s="105">
        <v>0.82103113097704195</v>
      </c>
      <c r="M391" s="106">
        <v>1.1835395753823E-4</v>
      </c>
      <c r="N391">
        <f t="shared" si="47"/>
        <v>2022</v>
      </c>
      <c r="O391" s="136" t="str">
        <f t="shared" si="46"/>
        <v>Power Law</v>
      </c>
      <c r="BT391">
        <v>3</v>
      </c>
      <c r="BU391">
        <v>3</v>
      </c>
      <c r="BV391">
        <v>3</v>
      </c>
      <c r="BW391">
        <f t="shared" si="45"/>
        <v>0</v>
      </c>
      <c r="BX391">
        <v>3</v>
      </c>
    </row>
    <row r="392" spans="1:76" ht="21">
      <c r="A392" t="s">
        <v>628</v>
      </c>
      <c r="B392" t="s">
        <v>673</v>
      </c>
      <c r="C392" t="s">
        <v>493</v>
      </c>
      <c r="D392" t="s">
        <v>493</v>
      </c>
      <c r="L392" s="105">
        <v>1.69930595264421E-2</v>
      </c>
      <c r="M392" s="106">
        <v>0.94863819086340695</v>
      </c>
      <c r="N392">
        <f t="shared" si="47"/>
        <v>2023</v>
      </c>
      <c r="O392" s="136" t="str">
        <f t="shared" si="46"/>
        <v>Power Law</v>
      </c>
      <c r="BT392">
        <v>1</v>
      </c>
      <c r="BU392">
        <v>1</v>
      </c>
      <c r="BV392">
        <v>1</v>
      </c>
      <c r="BW392">
        <f t="shared" si="45"/>
        <v>0</v>
      </c>
      <c r="BX392">
        <v>1</v>
      </c>
    </row>
    <row r="393" spans="1:76" ht="21">
      <c r="O393" s="135"/>
      <c r="BT393">
        <v>1</v>
      </c>
      <c r="BU393">
        <v>1</v>
      </c>
      <c r="BV393">
        <v>1</v>
      </c>
      <c r="BW393">
        <f t="shared" si="45"/>
        <v>0</v>
      </c>
      <c r="BX393">
        <v>1</v>
      </c>
    </row>
    <row r="394" spans="1:76" ht="21">
      <c r="O394" s="135"/>
      <c r="BT394">
        <v>1</v>
      </c>
      <c r="BU394">
        <v>1</v>
      </c>
      <c r="BV394">
        <v>1</v>
      </c>
      <c r="BW394">
        <f t="shared" si="45"/>
        <v>0</v>
      </c>
      <c r="BX394">
        <v>1</v>
      </c>
    </row>
    <row r="395" spans="1:76" ht="21">
      <c r="O395" s="135"/>
      <c r="BT395">
        <v>3</v>
      </c>
      <c r="BU395">
        <v>3</v>
      </c>
      <c r="BV395">
        <v>3</v>
      </c>
      <c r="BW395">
        <f t="shared" si="45"/>
        <v>0</v>
      </c>
      <c r="BX395">
        <v>3</v>
      </c>
    </row>
    <row r="396" spans="1:76" ht="21">
      <c r="A396" t="s">
        <v>700</v>
      </c>
      <c r="O396" s="135"/>
      <c r="BT396">
        <v>1</v>
      </c>
      <c r="BU396">
        <v>1</v>
      </c>
      <c r="BV396">
        <v>1</v>
      </c>
      <c r="BW396">
        <f t="shared" si="45"/>
        <v>0</v>
      </c>
      <c r="BX396">
        <v>1</v>
      </c>
    </row>
    <row r="397" spans="1:76" ht="21">
      <c r="A397" t="s">
        <v>707</v>
      </c>
      <c r="O397" s="135"/>
      <c r="BT397">
        <v>6</v>
      </c>
      <c r="BU397">
        <v>6</v>
      </c>
      <c r="BV397">
        <v>6</v>
      </c>
      <c r="BW397">
        <f t="shared" ref="BW397:BW460" si="48">BU397-BV397</f>
        <v>0</v>
      </c>
      <c r="BX397">
        <v>6</v>
      </c>
    </row>
    <row r="398" spans="1:76" ht="21">
      <c r="A398" t="s">
        <v>695</v>
      </c>
      <c r="O398" s="135"/>
      <c r="BT398">
        <v>14</v>
      </c>
      <c r="BU398">
        <v>14</v>
      </c>
      <c r="BV398">
        <v>14</v>
      </c>
      <c r="BW398">
        <f t="shared" si="48"/>
        <v>0</v>
      </c>
      <c r="BX398">
        <v>14</v>
      </c>
    </row>
    <row r="399" spans="1:76" ht="21">
      <c r="O399" s="135"/>
      <c r="BT399">
        <v>3</v>
      </c>
      <c r="BU399">
        <v>3</v>
      </c>
      <c r="BV399">
        <v>3</v>
      </c>
      <c r="BW399">
        <f t="shared" si="48"/>
        <v>0</v>
      </c>
      <c r="BX399">
        <v>3</v>
      </c>
    </row>
    <row r="400" spans="1:76" ht="21">
      <c r="O400" s="135"/>
      <c r="BT400">
        <v>2</v>
      </c>
      <c r="BU400">
        <v>2</v>
      </c>
      <c r="BV400">
        <v>2</v>
      </c>
      <c r="BW400">
        <f t="shared" si="48"/>
        <v>0</v>
      </c>
      <c r="BX400">
        <v>2</v>
      </c>
    </row>
    <row r="401" spans="1:76" ht="21">
      <c r="A401" t="s">
        <v>696</v>
      </c>
      <c r="O401" s="135"/>
      <c r="Q401" t="s">
        <v>703</v>
      </c>
      <c r="BT401">
        <v>3</v>
      </c>
      <c r="BU401">
        <v>3</v>
      </c>
      <c r="BV401">
        <v>3</v>
      </c>
      <c r="BW401">
        <f t="shared" si="48"/>
        <v>0</v>
      </c>
      <c r="BX401">
        <v>3</v>
      </c>
    </row>
    <row r="402" spans="1:76" ht="21">
      <c r="A402" t="s">
        <v>584</v>
      </c>
      <c r="B402" t="s">
        <v>494</v>
      </c>
      <c r="C402" t="s">
        <v>404</v>
      </c>
      <c r="D402" t="s">
        <v>539</v>
      </c>
      <c r="L402" s="107">
        <v>3.2243121633705298</v>
      </c>
      <c r="M402">
        <v>1.26275667024912E-3</v>
      </c>
      <c r="N402">
        <v>1979</v>
      </c>
      <c r="O402" s="135" t="str">
        <f>IF(AND(L402&lt;0,M402&lt;0.05), "Log normal","Power Law")</f>
        <v>Power Law</v>
      </c>
      <c r="Q402" s="105">
        <v>7.04101914180987</v>
      </c>
      <c r="BT402">
        <v>1</v>
      </c>
      <c r="BU402">
        <v>1</v>
      </c>
      <c r="BV402">
        <v>1</v>
      </c>
      <c r="BW402">
        <f t="shared" si="48"/>
        <v>0</v>
      </c>
      <c r="BX402">
        <v>1</v>
      </c>
    </row>
    <row r="403" spans="1:76" ht="21">
      <c r="A403" t="s">
        <v>585</v>
      </c>
      <c r="B403" t="s">
        <v>495</v>
      </c>
      <c r="C403" t="s">
        <v>405</v>
      </c>
      <c r="D403" t="s">
        <v>540</v>
      </c>
      <c r="L403" s="107">
        <v>4.3335950946092998</v>
      </c>
      <c r="M403" s="106">
        <v>1.4669387179528399E-5</v>
      </c>
      <c r="N403">
        <f>N402+1</f>
        <v>1980</v>
      </c>
      <c r="O403" s="135" t="str">
        <f t="shared" ref="O359:O422" si="49">IF(AND(L403&lt;0,M403&lt;0.05), "Log normal","Power Law")</f>
        <v>Power Law</v>
      </c>
      <c r="Q403" s="105">
        <v>6.4709703808953503</v>
      </c>
      <c r="BT403">
        <v>2</v>
      </c>
      <c r="BU403">
        <v>2</v>
      </c>
      <c r="BV403">
        <v>2</v>
      </c>
      <c r="BW403">
        <f t="shared" si="48"/>
        <v>0</v>
      </c>
      <c r="BX403">
        <v>2</v>
      </c>
    </row>
    <row r="404" spans="1:76" ht="21">
      <c r="A404" t="s">
        <v>586</v>
      </c>
      <c r="B404" t="s">
        <v>496</v>
      </c>
      <c r="C404" t="s">
        <v>406</v>
      </c>
      <c r="D404" t="s">
        <v>541</v>
      </c>
      <c r="L404" s="107">
        <v>2.2460360473546701</v>
      </c>
      <c r="M404" s="106">
        <v>2.4701699069813399E-2</v>
      </c>
      <c r="N404">
        <f t="shared" ref="N404:N446" si="50">N403+1</f>
        <v>1981</v>
      </c>
      <c r="O404" s="135" t="str">
        <f t="shared" si="49"/>
        <v>Power Law</v>
      </c>
      <c r="Q404" s="105">
        <v>5.15293144853334</v>
      </c>
      <c r="BT404">
        <v>5</v>
      </c>
      <c r="BU404">
        <v>5</v>
      </c>
      <c r="BV404">
        <v>5</v>
      </c>
      <c r="BW404">
        <f t="shared" si="48"/>
        <v>0</v>
      </c>
      <c r="BX404">
        <v>5</v>
      </c>
    </row>
    <row r="405" spans="1:76" ht="21">
      <c r="A405" t="s">
        <v>587</v>
      </c>
      <c r="B405" t="s">
        <v>497</v>
      </c>
      <c r="C405" t="s">
        <v>407</v>
      </c>
      <c r="D405" t="s">
        <v>542</v>
      </c>
      <c r="L405" s="107">
        <v>4.7965397178114602</v>
      </c>
      <c r="M405" s="106">
        <v>1.6142996076122601E-6</v>
      </c>
      <c r="N405">
        <f t="shared" si="50"/>
        <v>1982</v>
      </c>
      <c r="O405" s="135" t="str">
        <f t="shared" si="49"/>
        <v>Power Law</v>
      </c>
      <c r="Q405" s="105">
        <v>4.8598838804756399</v>
      </c>
      <c r="BT405">
        <v>5</v>
      </c>
      <c r="BU405">
        <v>5</v>
      </c>
      <c r="BV405">
        <v>5</v>
      </c>
      <c r="BW405">
        <f t="shared" si="48"/>
        <v>0</v>
      </c>
      <c r="BX405">
        <v>5</v>
      </c>
    </row>
    <row r="406" spans="1:76" ht="21">
      <c r="A406" t="s">
        <v>588</v>
      </c>
      <c r="B406" t="s">
        <v>498</v>
      </c>
      <c r="C406" t="s">
        <v>408</v>
      </c>
      <c r="D406" t="s">
        <v>543</v>
      </c>
      <c r="L406" s="107">
        <v>5.4054305538036296</v>
      </c>
      <c r="M406" s="106">
        <v>6.4652897622441804E-8</v>
      </c>
      <c r="N406">
        <f t="shared" si="50"/>
        <v>1983</v>
      </c>
      <c r="O406" s="135" t="str">
        <f t="shared" si="49"/>
        <v>Power Law</v>
      </c>
      <c r="Q406" s="105">
        <v>4.3338726096801796</v>
      </c>
      <c r="BT406">
        <v>3</v>
      </c>
      <c r="BU406">
        <v>3</v>
      </c>
      <c r="BV406">
        <v>3</v>
      </c>
      <c r="BW406">
        <f t="shared" si="48"/>
        <v>0</v>
      </c>
      <c r="BX406">
        <v>3</v>
      </c>
    </row>
    <row r="407" spans="1:76" ht="21">
      <c r="A407" t="s">
        <v>589</v>
      </c>
      <c r="B407" t="s">
        <v>499</v>
      </c>
      <c r="C407" t="s">
        <v>409</v>
      </c>
      <c r="D407" t="s">
        <v>544</v>
      </c>
      <c r="L407" s="107">
        <v>5.1013472664944501</v>
      </c>
      <c r="M407" s="106">
        <v>3.3724411682849602E-7</v>
      </c>
      <c r="N407">
        <f t="shared" si="50"/>
        <v>1984</v>
      </c>
      <c r="O407" s="135" t="str">
        <f t="shared" si="49"/>
        <v>Power Law</v>
      </c>
      <c r="Q407" s="105">
        <v>4.00680666067126</v>
      </c>
      <c r="BT407">
        <v>2</v>
      </c>
      <c r="BU407">
        <v>2</v>
      </c>
      <c r="BV407">
        <v>2</v>
      </c>
      <c r="BW407">
        <f t="shared" si="48"/>
        <v>0</v>
      </c>
      <c r="BX407">
        <v>2</v>
      </c>
    </row>
    <row r="408" spans="1:76" ht="21">
      <c r="A408" t="s">
        <v>590</v>
      </c>
      <c r="B408" t="s">
        <v>500</v>
      </c>
      <c r="C408" t="s">
        <v>410</v>
      </c>
      <c r="D408" t="s">
        <v>545</v>
      </c>
      <c r="L408" s="107">
        <v>2.84504335826683</v>
      </c>
      <c r="M408">
        <v>4.4405378150159198E-3</v>
      </c>
      <c r="N408">
        <f t="shared" si="50"/>
        <v>1985</v>
      </c>
      <c r="O408" s="135" t="str">
        <f t="shared" si="49"/>
        <v>Power Law</v>
      </c>
      <c r="Q408" s="105">
        <v>3.71471458400605</v>
      </c>
      <c r="BT408">
        <v>1</v>
      </c>
      <c r="BU408">
        <v>1</v>
      </c>
      <c r="BV408">
        <v>1</v>
      </c>
      <c r="BW408">
        <f t="shared" si="48"/>
        <v>0</v>
      </c>
      <c r="BX408">
        <v>1</v>
      </c>
    </row>
    <row r="409" spans="1:76" ht="21">
      <c r="A409" t="s">
        <v>591</v>
      </c>
      <c r="B409" t="s">
        <v>501</v>
      </c>
      <c r="C409" t="s">
        <v>411</v>
      </c>
      <c r="D409" t="s">
        <v>546</v>
      </c>
      <c r="L409" s="107">
        <v>2.8527121508756701</v>
      </c>
      <c r="M409" s="106">
        <v>4.3347867045071004E-3</v>
      </c>
      <c r="N409">
        <f t="shared" si="50"/>
        <v>1986</v>
      </c>
      <c r="O409" s="135" t="str">
        <f t="shared" si="49"/>
        <v>Power Law</v>
      </c>
      <c r="Q409" s="105">
        <v>3.5233210803294099</v>
      </c>
      <c r="BT409">
        <v>6</v>
      </c>
      <c r="BU409">
        <v>6</v>
      </c>
      <c r="BV409">
        <v>6</v>
      </c>
      <c r="BW409">
        <f t="shared" si="48"/>
        <v>0</v>
      </c>
      <c r="BX409">
        <v>6</v>
      </c>
    </row>
    <row r="410" spans="1:76" ht="21">
      <c r="A410" t="s">
        <v>592</v>
      </c>
      <c r="B410" t="s">
        <v>502</v>
      </c>
      <c r="C410" t="s">
        <v>412</v>
      </c>
      <c r="D410" t="s">
        <v>547</v>
      </c>
      <c r="L410" s="107">
        <v>3.58907514443443</v>
      </c>
      <c r="M410" s="106">
        <v>3.31853182962855E-4</v>
      </c>
      <c r="N410">
        <f t="shared" si="50"/>
        <v>1987</v>
      </c>
      <c r="O410" s="135" t="str">
        <f t="shared" si="49"/>
        <v>Power Law</v>
      </c>
      <c r="Q410" s="105">
        <v>3.3585274441920601</v>
      </c>
      <c r="BT410">
        <v>4</v>
      </c>
      <c r="BU410">
        <v>4</v>
      </c>
      <c r="BV410">
        <v>4</v>
      </c>
      <c r="BW410">
        <f t="shared" si="48"/>
        <v>0</v>
      </c>
      <c r="BX410">
        <v>4</v>
      </c>
    </row>
    <row r="411" spans="1:76" ht="21">
      <c r="A411" t="s">
        <v>593</v>
      </c>
      <c r="B411" t="s">
        <v>503</v>
      </c>
      <c r="C411" t="s">
        <v>413</v>
      </c>
      <c r="D411" t="s">
        <v>548</v>
      </c>
      <c r="L411" s="107">
        <v>1.48046995270785</v>
      </c>
      <c r="M411" s="106">
        <v>0.13874787371182901</v>
      </c>
      <c r="N411">
        <f t="shared" si="50"/>
        <v>1988</v>
      </c>
      <c r="O411" s="135" t="str">
        <f t="shared" si="49"/>
        <v>Power Law</v>
      </c>
      <c r="Q411" s="105">
        <v>3.2037437631219898</v>
      </c>
      <c r="BT411">
        <v>1</v>
      </c>
      <c r="BU411">
        <v>1</v>
      </c>
      <c r="BV411">
        <v>1</v>
      </c>
      <c r="BW411">
        <f t="shared" si="48"/>
        <v>0</v>
      </c>
      <c r="BX411">
        <v>1</v>
      </c>
    </row>
    <row r="412" spans="1:76" ht="21">
      <c r="A412" t="s">
        <v>594</v>
      </c>
      <c r="B412" t="s">
        <v>504</v>
      </c>
      <c r="C412" t="s">
        <v>414</v>
      </c>
      <c r="D412" t="s">
        <v>549</v>
      </c>
      <c r="L412" s="107">
        <v>-0.208388198433718</v>
      </c>
      <c r="M412" s="106">
        <v>0.83492587035362398</v>
      </c>
      <c r="N412">
        <f t="shared" si="50"/>
        <v>1989</v>
      </c>
      <c r="O412" s="135" t="str">
        <f t="shared" si="49"/>
        <v>Power Law</v>
      </c>
      <c r="Q412" s="105">
        <v>4.4423378075562203</v>
      </c>
      <c r="BT412">
        <v>4</v>
      </c>
      <c r="BU412">
        <v>4</v>
      </c>
      <c r="BV412">
        <v>4</v>
      </c>
      <c r="BW412">
        <f t="shared" si="48"/>
        <v>0</v>
      </c>
      <c r="BX412">
        <v>4</v>
      </c>
    </row>
    <row r="413" spans="1:76" ht="21">
      <c r="A413" t="s">
        <v>595</v>
      </c>
      <c r="B413" t="s">
        <v>505</v>
      </c>
      <c r="C413" t="s">
        <v>415</v>
      </c>
      <c r="D413" t="s">
        <v>550</v>
      </c>
      <c r="L413" s="107">
        <v>-1.53764482601913</v>
      </c>
      <c r="M413" s="106">
        <v>0.124135480854453</v>
      </c>
      <c r="N413">
        <f t="shared" si="50"/>
        <v>1990</v>
      </c>
      <c r="O413" s="135" t="str">
        <f t="shared" si="49"/>
        <v>Power Law</v>
      </c>
      <c r="Q413" s="105">
        <v>4.1647779646173797</v>
      </c>
      <c r="BT413">
        <v>5</v>
      </c>
      <c r="BU413">
        <v>5</v>
      </c>
      <c r="BV413">
        <v>5</v>
      </c>
      <c r="BW413">
        <f t="shared" si="48"/>
        <v>0</v>
      </c>
      <c r="BX413">
        <v>5</v>
      </c>
    </row>
    <row r="414" spans="1:76" ht="21">
      <c r="A414" t="s">
        <v>596</v>
      </c>
      <c r="B414" t="s">
        <v>506</v>
      </c>
      <c r="C414" t="s">
        <v>416</v>
      </c>
      <c r="D414" t="s">
        <v>551</v>
      </c>
      <c r="L414" s="107">
        <v>-2.09250969964658</v>
      </c>
      <c r="M414" s="106">
        <v>3.6392944990808002E-2</v>
      </c>
      <c r="N414">
        <f t="shared" si="50"/>
        <v>1991</v>
      </c>
      <c r="O414" s="135" t="str">
        <f t="shared" si="49"/>
        <v>Log normal</v>
      </c>
      <c r="Q414" s="105">
        <v>3.9736579339289899</v>
      </c>
      <c r="BT414">
        <v>5</v>
      </c>
      <c r="BU414">
        <v>5</v>
      </c>
      <c r="BV414">
        <v>5</v>
      </c>
      <c r="BW414">
        <f t="shared" si="48"/>
        <v>0</v>
      </c>
      <c r="BX414">
        <v>5</v>
      </c>
    </row>
    <row r="415" spans="1:76" ht="21">
      <c r="A415" t="s">
        <v>597</v>
      </c>
      <c r="B415" t="s">
        <v>507</v>
      </c>
      <c r="C415" t="s">
        <v>417</v>
      </c>
      <c r="D415" t="s">
        <v>552</v>
      </c>
      <c r="L415" s="107">
        <v>-2.81842385414968</v>
      </c>
      <c r="M415" s="106">
        <v>4.82600563489101E-3</v>
      </c>
      <c r="N415">
        <f t="shared" si="50"/>
        <v>1992</v>
      </c>
      <c r="O415" s="135" t="str">
        <f t="shared" si="49"/>
        <v>Log normal</v>
      </c>
      <c r="Q415" s="105">
        <v>3.80702636050487</v>
      </c>
      <c r="BT415">
        <v>8</v>
      </c>
      <c r="BU415">
        <v>8</v>
      </c>
      <c r="BV415">
        <v>8</v>
      </c>
      <c r="BW415">
        <f t="shared" si="48"/>
        <v>0</v>
      </c>
      <c r="BX415">
        <v>8</v>
      </c>
    </row>
    <row r="416" spans="1:76" ht="21">
      <c r="A416" t="s">
        <v>598</v>
      </c>
      <c r="B416" t="s">
        <v>508</v>
      </c>
      <c r="C416" t="s">
        <v>418</v>
      </c>
      <c r="D416" t="s">
        <v>553</v>
      </c>
      <c r="L416" s="107">
        <v>-3.40107071895505</v>
      </c>
      <c r="M416" s="106">
        <v>6.7122460825084595E-4</v>
      </c>
      <c r="N416">
        <f t="shared" si="50"/>
        <v>1993</v>
      </c>
      <c r="O416" s="135" t="str">
        <f t="shared" si="49"/>
        <v>Log normal</v>
      </c>
      <c r="Q416" s="105">
        <v>3.6021227694936901</v>
      </c>
      <c r="BT416">
        <v>3</v>
      </c>
      <c r="BU416">
        <v>3</v>
      </c>
      <c r="BV416">
        <v>3</v>
      </c>
      <c r="BW416">
        <f t="shared" si="48"/>
        <v>0</v>
      </c>
      <c r="BX416">
        <v>3</v>
      </c>
    </row>
    <row r="417" spans="1:76" ht="21">
      <c r="A417" t="s">
        <v>599</v>
      </c>
      <c r="B417" t="s">
        <v>509</v>
      </c>
      <c r="C417" t="s">
        <v>419</v>
      </c>
      <c r="D417" t="s">
        <v>554</v>
      </c>
      <c r="L417" s="107">
        <v>-4.1476889077776198</v>
      </c>
      <c r="M417" s="106">
        <v>3.35848325716101E-5</v>
      </c>
      <c r="N417">
        <f t="shared" si="50"/>
        <v>1994</v>
      </c>
      <c r="O417" s="135" t="str">
        <f t="shared" si="49"/>
        <v>Log normal</v>
      </c>
      <c r="Q417" s="105">
        <v>3.4548384894660802</v>
      </c>
      <c r="BT417">
        <v>1</v>
      </c>
      <c r="BU417">
        <v>1</v>
      </c>
      <c r="BV417">
        <v>1</v>
      </c>
      <c r="BW417">
        <f t="shared" si="48"/>
        <v>0</v>
      </c>
      <c r="BX417">
        <v>1</v>
      </c>
    </row>
    <row r="418" spans="1:76" ht="21">
      <c r="A418" t="s">
        <v>600</v>
      </c>
      <c r="B418" t="s">
        <v>510</v>
      </c>
      <c r="C418" t="s">
        <v>420</v>
      </c>
      <c r="D418" t="s">
        <v>555</v>
      </c>
      <c r="L418" s="107">
        <v>-5.3301356488468601</v>
      </c>
      <c r="M418" s="106">
        <v>9.8139436115817405E-8</v>
      </c>
      <c r="N418">
        <f t="shared" si="50"/>
        <v>1995</v>
      </c>
      <c r="O418" s="135" t="str">
        <f t="shared" si="49"/>
        <v>Log normal</v>
      </c>
      <c r="Q418" s="105">
        <v>3.3699123996655</v>
      </c>
      <c r="BT418">
        <v>1</v>
      </c>
      <c r="BU418">
        <v>1</v>
      </c>
      <c r="BV418">
        <v>1</v>
      </c>
      <c r="BW418">
        <f t="shared" si="48"/>
        <v>0</v>
      </c>
      <c r="BX418">
        <v>1</v>
      </c>
    </row>
    <row r="419" spans="1:76" ht="21">
      <c r="A419" t="s">
        <v>601</v>
      </c>
      <c r="B419" t="s">
        <v>511</v>
      </c>
      <c r="C419" t="s">
        <v>421</v>
      </c>
      <c r="D419" t="s">
        <v>556</v>
      </c>
      <c r="L419" s="107">
        <v>-5.6029177597251802</v>
      </c>
      <c r="M419" s="106">
        <v>2.1077324551835898E-8</v>
      </c>
      <c r="N419">
        <f t="shared" si="50"/>
        <v>1996</v>
      </c>
      <c r="O419" s="135" t="str">
        <f t="shared" si="49"/>
        <v>Log normal</v>
      </c>
      <c r="Q419" s="105">
        <v>3.2681770706294802</v>
      </c>
      <c r="BT419">
        <v>4</v>
      </c>
      <c r="BU419">
        <v>4</v>
      </c>
      <c r="BV419">
        <v>4</v>
      </c>
      <c r="BW419">
        <f t="shared" si="48"/>
        <v>0</v>
      </c>
      <c r="BX419">
        <v>4</v>
      </c>
    </row>
    <row r="420" spans="1:76" ht="21">
      <c r="A420" t="s">
        <v>602</v>
      </c>
      <c r="B420" t="s">
        <v>512</v>
      </c>
      <c r="C420" t="s">
        <v>422</v>
      </c>
      <c r="D420" t="s">
        <v>557</v>
      </c>
      <c r="L420" s="107">
        <v>2.15388039358026</v>
      </c>
      <c r="M420" s="106">
        <v>3.1249552913789402E-2</v>
      </c>
      <c r="N420">
        <f t="shared" si="50"/>
        <v>1997</v>
      </c>
      <c r="O420" s="135" t="str">
        <f t="shared" si="49"/>
        <v>Power Law</v>
      </c>
      <c r="Q420" s="105">
        <v>3.8529662703093202</v>
      </c>
      <c r="BT420">
        <v>3</v>
      </c>
      <c r="BU420">
        <v>3</v>
      </c>
      <c r="BV420">
        <v>3</v>
      </c>
      <c r="BW420">
        <f t="shared" si="48"/>
        <v>0</v>
      </c>
      <c r="BX420">
        <v>3</v>
      </c>
    </row>
    <row r="421" spans="1:76" ht="21">
      <c r="A421" t="s">
        <v>603</v>
      </c>
      <c r="B421" t="s">
        <v>513</v>
      </c>
      <c r="C421" t="s">
        <v>423</v>
      </c>
      <c r="D421" t="s">
        <v>558</v>
      </c>
      <c r="L421" s="107">
        <v>1.8767076270556999</v>
      </c>
      <c r="M421" s="106">
        <v>6.0558176719724001E-2</v>
      </c>
      <c r="N421">
        <f t="shared" si="50"/>
        <v>1998</v>
      </c>
      <c r="O421" s="135" t="str">
        <f t="shared" si="49"/>
        <v>Power Law</v>
      </c>
      <c r="Q421" s="105">
        <v>3.6812620110095802</v>
      </c>
      <c r="BT421">
        <v>4</v>
      </c>
      <c r="BU421">
        <v>4</v>
      </c>
      <c r="BV421">
        <v>4</v>
      </c>
      <c r="BW421">
        <f t="shared" si="48"/>
        <v>0</v>
      </c>
      <c r="BX421">
        <v>4</v>
      </c>
    </row>
    <row r="422" spans="1:76" ht="21">
      <c r="A422" t="s">
        <v>604</v>
      </c>
      <c r="B422" t="s">
        <v>514</v>
      </c>
      <c r="C422" t="s">
        <v>424</v>
      </c>
      <c r="D422" t="s">
        <v>559</v>
      </c>
      <c r="L422" s="107">
        <v>3.1240231039139101</v>
      </c>
      <c r="M422" s="106">
        <v>1.7839644837311501E-3</v>
      </c>
      <c r="N422">
        <f t="shared" si="50"/>
        <v>1999</v>
      </c>
      <c r="O422" s="135" t="str">
        <f t="shared" si="49"/>
        <v>Power Law</v>
      </c>
      <c r="Q422" s="105">
        <v>3.3476113332686399</v>
      </c>
      <c r="BT422">
        <v>1</v>
      </c>
      <c r="BU422">
        <v>1</v>
      </c>
      <c r="BV422">
        <v>1</v>
      </c>
      <c r="BW422">
        <f t="shared" si="48"/>
        <v>0</v>
      </c>
      <c r="BX422">
        <v>1</v>
      </c>
    </row>
    <row r="423" spans="1:76" ht="21">
      <c r="A423" t="s">
        <v>605</v>
      </c>
      <c r="B423" t="s">
        <v>515</v>
      </c>
      <c r="C423" t="s">
        <v>425</v>
      </c>
      <c r="D423" t="s">
        <v>560</v>
      </c>
      <c r="L423" s="107">
        <v>3.1340357884397498</v>
      </c>
      <c r="M423" s="106">
        <v>1.724198255774E-3</v>
      </c>
      <c r="N423">
        <f t="shared" si="50"/>
        <v>2000</v>
      </c>
      <c r="O423" s="135" t="str">
        <f t="shared" ref="O423:O486" si="51">IF(AND(L423&lt;0,M423&lt;0.05), "Log normal","Power Law")</f>
        <v>Power Law</v>
      </c>
      <c r="Q423" s="105">
        <v>3.1850656613581099</v>
      </c>
      <c r="BT423">
        <v>1</v>
      </c>
      <c r="BU423">
        <v>1</v>
      </c>
      <c r="BV423">
        <v>1</v>
      </c>
      <c r="BW423">
        <f t="shared" si="48"/>
        <v>0</v>
      </c>
      <c r="BX423">
        <v>1</v>
      </c>
    </row>
    <row r="424" spans="1:76" ht="21">
      <c r="A424" t="s">
        <v>606</v>
      </c>
      <c r="B424" t="s">
        <v>516</v>
      </c>
      <c r="C424" t="s">
        <v>426</v>
      </c>
      <c r="D424" t="s">
        <v>561</v>
      </c>
      <c r="L424" s="107">
        <v>3.1784057183243699</v>
      </c>
      <c r="M424" s="106">
        <v>1.48087371165801E-3</v>
      </c>
      <c r="N424">
        <f t="shared" si="50"/>
        <v>2001</v>
      </c>
      <c r="O424" s="135" t="str">
        <f t="shared" si="51"/>
        <v>Power Law</v>
      </c>
      <c r="Q424" s="105">
        <v>3.0411941281159098</v>
      </c>
      <c r="BT424">
        <v>3</v>
      </c>
      <c r="BU424">
        <v>3</v>
      </c>
      <c r="BV424">
        <v>3</v>
      </c>
      <c r="BW424">
        <f t="shared" si="48"/>
        <v>0</v>
      </c>
      <c r="BX424">
        <v>3</v>
      </c>
    </row>
    <row r="425" spans="1:76" ht="21">
      <c r="A425" t="s">
        <v>607</v>
      </c>
      <c r="B425" t="s">
        <v>517</v>
      </c>
      <c r="C425" t="s">
        <v>427</v>
      </c>
      <c r="D425" t="s">
        <v>562</v>
      </c>
      <c r="L425" s="107">
        <v>2.7561798303285499</v>
      </c>
      <c r="M425" s="106">
        <v>5.8480834787721604E-3</v>
      </c>
      <c r="N425">
        <f t="shared" si="50"/>
        <v>2002</v>
      </c>
      <c r="O425" s="135" t="str">
        <f t="shared" si="51"/>
        <v>Power Law</v>
      </c>
      <c r="Q425" s="105">
        <v>2.95290384511231</v>
      </c>
      <c r="BT425">
        <v>3</v>
      </c>
      <c r="BU425">
        <v>3</v>
      </c>
      <c r="BV425">
        <v>3</v>
      </c>
      <c r="BW425">
        <f t="shared" si="48"/>
        <v>0</v>
      </c>
      <c r="BX425">
        <v>3</v>
      </c>
    </row>
    <row r="426" spans="1:76" ht="21">
      <c r="A426" t="s">
        <v>608</v>
      </c>
      <c r="B426" t="s">
        <v>518</v>
      </c>
      <c r="C426" t="s">
        <v>428</v>
      </c>
      <c r="D426" t="s">
        <v>563</v>
      </c>
      <c r="L426" s="107">
        <v>2.7829020486029101</v>
      </c>
      <c r="M426" s="106">
        <v>5.3875068560472299E-3</v>
      </c>
      <c r="N426">
        <f t="shared" si="50"/>
        <v>2003</v>
      </c>
      <c r="O426" s="135" t="str">
        <f t="shared" si="51"/>
        <v>Power Law</v>
      </c>
      <c r="Q426" s="105">
        <v>2.8805208569245702</v>
      </c>
      <c r="BT426">
        <v>1</v>
      </c>
      <c r="BU426">
        <v>1</v>
      </c>
      <c r="BV426">
        <v>1</v>
      </c>
      <c r="BW426">
        <f t="shared" si="48"/>
        <v>0</v>
      </c>
      <c r="BX426">
        <v>1</v>
      </c>
    </row>
    <row r="427" spans="1:76" ht="21">
      <c r="A427" t="s">
        <v>609</v>
      </c>
      <c r="B427" t="s">
        <v>519</v>
      </c>
      <c r="C427" t="s">
        <v>474</v>
      </c>
      <c r="D427" t="s">
        <v>564</v>
      </c>
      <c r="L427" s="107">
        <v>1.9752728531114601</v>
      </c>
      <c r="M427" s="106">
        <v>4.8237192211890302E-2</v>
      </c>
      <c r="N427">
        <f t="shared" si="50"/>
        <v>2004</v>
      </c>
      <c r="O427" s="135" t="str">
        <f t="shared" si="51"/>
        <v>Power Law</v>
      </c>
      <c r="Q427" s="105">
        <v>2.7954623445017801</v>
      </c>
      <c r="BT427">
        <v>1</v>
      </c>
      <c r="BU427">
        <v>1</v>
      </c>
      <c r="BV427">
        <v>1</v>
      </c>
      <c r="BW427">
        <f t="shared" si="48"/>
        <v>0</v>
      </c>
      <c r="BX427">
        <v>1</v>
      </c>
    </row>
    <row r="428" spans="1:76" ht="21">
      <c r="A428" t="s">
        <v>610</v>
      </c>
      <c r="B428" t="s">
        <v>520</v>
      </c>
      <c r="C428" t="s">
        <v>475</v>
      </c>
      <c r="D428" t="s">
        <v>565</v>
      </c>
      <c r="L428" s="107">
        <v>1.8856304474235701</v>
      </c>
      <c r="M428" s="106">
        <v>5.9344771452455702E-2</v>
      </c>
      <c r="N428">
        <f t="shared" si="50"/>
        <v>2005</v>
      </c>
      <c r="O428" s="135" t="str">
        <f t="shared" si="51"/>
        <v>Power Law</v>
      </c>
      <c r="Q428" s="105">
        <v>2.7045872799893198</v>
      </c>
      <c r="BT428">
        <v>9</v>
      </c>
      <c r="BU428">
        <v>9</v>
      </c>
      <c r="BV428">
        <v>9</v>
      </c>
      <c r="BW428">
        <f t="shared" si="48"/>
        <v>0</v>
      </c>
      <c r="BX428">
        <v>9</v>
      </c>
    </row>
    <row r="429" spans="1:76" ht="21">
      <c r="A429" t="s">
        <v>611</v>
      </c>
      <c r="B429" t="s">
        <v>521</v>
      </c>
      <c r="C429" t="s">
        <v>476</v>
      </c>
      <c r="D429" t="s">
        <v>566</v>
      </c>
      <c r="L429" s="107">
        <v>1.3277753073937899</v>
      </c>
      <c r="M429" s="106">
        <v>0.18425234661955001</v>
      </c>
      <c r="N429">
        <f t="shared" si="50"/>
        <v>2006</v>
      </c>
      <c r="O429" s="135" t="str">
        <f t="shared" si="51"/>
        <v>Power Law</v>
      </c>
      <c r="Q429" s="105">
        <v>2.6600252817529002</v>
      </c>
      <c r="BT429">
        <v>1</v>
      </c>
      <c r="BU429">
        <v>1</v>
      </c>
      <c r="BV429">
        <v>1</v>
      </c>
      <c r="BW429">
        <f t="shared" si="48"/>
        <v>0</v>
      </c>
      <c r="BX429">
        <v>1</v>
      </c>
    </row>
    <row r="430" spans="1:76" ht="21">
      <c r="A430" t="s">
        <v>612</v>
      </c>
      <c r="B430" t="s">
        <v>522</v>
      </c>
      <c r="C430" t="s">
        <v>477</v>
      </c>
      <c r="D430" t="s">
        <v>567</v>
      </c>
      <c r="L430" s="107">
        <v>0.78630545347164205</v>
      </c>
      <c r="M430" s="106">
        <v>0.431688558321069</v>
      </c>
      <c r="N430">
        <f t="shared" si="50"/>
        <v>2007</v>
      </c>
      <c r="O430" s="135" t="str">
        <f t="shared" si="51"/>
        <v>Power Law</v>
      </c>
      <c r="Q430" s="105">
        <v>2.6304664827534898</v>
      </c>
      <c r="BT430">
        <v>4</v>
      </c>
      <c r="BU430">
        <v>4</v>
      </c>
      <c r="BV430">
        <v>4</v>
      </c>
      <c r="BW430">
        <f t="shared" si="48"/>
        <v>0</v>
      </c>
      <c r="BX430">
        <v>4</v>
      </c>
    </row>
    <row r="431" spans="1:76" ht="21">
      <c r="A431" t="s">
        <v>613</v>
      </c>
      <c r="B431" t="s">
        <v>523</v>
      </c>
      <c r="C431" t="s">
        <v>478</v>
      </c>
      <c r="D431" t="s">
        <v>568</v>
      </c>
      <c r="L431" s="107">
        <v>-0.48062751643308899</v>
      </c>
      <c r="M431">
        <v>0.63078125524693895</v>
      </c>
      <c r="N431">
        <f t="shared" si="50"/>
        <v>2008</v>
      </c>
      <c r="O431" s="135" t="str">
        <f t="shared" si="51"/>
        <v>Power Law</v>
      </c>
      <c r="Q431" s="105">
        <v>2.6150450058863699</v>
      </c>
      <c r="BT431">
        <v>4</v>
      </c>
      <c r="BU431">
        <v>4</v>
      </c>
      <c r="BV431">
        <v>4</v>
      </c>
      <c r="BW431">
        <f t="shared" si="48"/>
        <v>0</v>
      </c>
      <c r="BX431">
        <v>4</v>
      </c>
    </row>
    <row r="432" spans="1:76" ht="21">
      <c r="A432" t="s">
        <v>614</v>
      </c>
      <c r="B432" t="s">
        <v>524</v>
      </c>
      <c r="C432" t="s">
        <v>479</v>
      </c>
      <c r="D432" t="s">
        <v>569</v>
      </c>
      <c r="L432" s="107">
        <v>-0.50500074799257</v>
      </c>
      <c r="M432" s="106">
        <v>0.61355831061495103</v>
      </c>
      <c r="N432">
        <f t="shared" si="50"/>
        <v>2009</v>
      </c>
      <c r="O432" s="135" t="str">
        <f t="shared" si="51"/>
        <v>Power Law</v>
      </c>
      <c r="Q432" s="105">
        <v>2.6016895641262199</v>
      </c>
      <c r="BT432">
        <v>4</v>
      </c>
      <c r="BU432">
        <v>4</v>
      </c>
      <c r="BV432">
        <v>4</v>
      </c>
      <c r="BW432">
        <f t="shared" si="48"/>
        <v>0</v>
      </c>
      <c r="BX432">
        <v>4</v>
      </c>
    </row>
    <row r="433" spans="1:76" ht="21">
      <c r="A433" t="s">
        <v>615</v>
      </c>
      <c r="B433" t="s">
        <v>525</v>
      </c>
      <c r="C433" t="s">
        <v>480</v>
      </c>
      <c r="D433" t="s">
        <v>570</v>
      </c>
      <c r="L433" s="107">
        <v>-1.2558149901632101</v>
      </c>
      <c r="M433">
        <v>0.20918305544438601</v>
      </c>
      <c r="N433">
        <f t="shared" si="50"/>
        <v>2010</v>
      </c>
      <c r="O433" s="135" t="str">
        <f t="shared" si="51"/>
        <v>Power Law</v>
      </c>
      <c r="Q433" s="105">
        <v>2.5874689667220601</v>
      </c>
      <c r="BT433">
        <v>7</v>
      </c>
      <c r="BU433">
        <v>7</v>
      </c>
      <c r="BV433">
        <v>7</v>
      </c>
      <c r="BW433">
        <f t="shared" si="48"/>
        <v>0</v>
      </c>
      <c r="BX433">
        <v>7</v>
      </c>
    </row>
    <row r="434" spans="1:76" ht="21">
      <c r="A434" t="s">
        <v>616</v>
      </c>
      <c r="B434" t="s">
        <v>526</v>
      </c>
      <c r="C434" t="s">
        <v>481</v>
      </c>
      <c r="D434" t="s">
        <v>571</v>
      </c>
      <c r="L434" s="107">
        <v>-2.0432276943286198</v>
      </c>
      <c r="M434">
        <v>4.1029903435329799E-2</v>
      </c>
      <c r="N434">
        <f t="shared" si="50"/>
        <v>2011</v>
      </c>
      <c r="O434" s="135" t="str">
        <f t="shared" si="51"/>
        <v>Log normal</v>
      </c>
      <c r="Q434" s="105">
        <v>2.5940427476431198</v>
      </c>
      <c r="BT434">
        <v>4</v>
      </c>
      <c r="BU434">
        <v>4</v>
      </c>
      <c r="BV434">
        <v>4</v>
      </c>
      <c r="BW434">
        <f t="shared" si="48"/>
        <v>0</v>
      </c>
      <c r="BX434">
        <v>4</v>
      </c>
    </row>
    <row r="435" spans="1:76" ht="21">
      <c r="A435" t="s">
        <v>617</v>
      </c>
      <c r="B435" t="s">
        <v>527</v>
      </c>
      <c r="C435" t="s">
        <v>482</v>
      </c>
      <c r="D435" t="s">
        <v>572</v>
      </c>
      <c r="L435" s="107">
        <v>-1.7384371242983401</v>
      </c>
      <c r="M435" s="106">
        <v>8.2133820016257603E-2</v>
      </c>
      <c r="N435">
        <f t="shared" si="50"/>
        <v>2012</v>
      </c>
      <c r="O435" s="135" t="str">
        <f t="shared" si="51"/>
        <v>Power Law</v>
      </c>
      <c r="Q435" s="105">
        <v>2.6015090862642301</v>
      </c>
      <c r="BT435">
        <v>3</v>
      </c>
      <c r="BU435">
        <v>3</v>
      </c>
      <c r="BV435">
        <v>3</v>
      </c>
      <c r="BW435">
        <f t="shared" si="48"/>
        <v>0</v>
      </c>
      <c r="BX435">
        <v>3</v>
      </c>
    </row>
    <row r="436" spans="1:76" ht="21">
      <c r="A436" t="s">
        <v>618</v>
      </c>
      <c r="B436" t="s">
        <v>528</v>
      </c>
      <c r="C436" t="s">
        <v>483</v>
      </c>
      <c r="D436" t="s">
        <v>573</v>
      </c>
      <c r="L436" s="107">
        <v>-1.91937429162039</v>
      </c>
      <c r="M436" s="106">
        <v>5.4936982075817799E-2</v>
      </c>
      <c r="N436">
        <f t="shared" si="50"/>
        <v>2013</v>
      </c>
      <c r="O436" s="135" t="str">
        <f t="shared" si="51"/>
        <v>Power Law</v>
      </c>
      <c r="Q436" s="105">
        <v>2.60877267748833</v>
      </c>
      <c r="BT436">
        <v>5</v>
      </c>
      <c r="BU436">
        <v>5</v>
      </c>
      <c r="BV436">
        <v>5</v>
      </c>
      <c r="BW436">
        <f t="shared" si="48"/>
        <v>0</v>
      </c>
      <c r="BX436">
        <v>5</v>
      </c>
    </row>
    <row r="437" spans="1:76" ht="21">
      <c r="A437" t="s">
        <v>619</v>
      </c>
      <c r="B437" t="s">
        <v>529</v>
      </c>
      <c r="C437" t="s">
        <v>484</v>
      </c>
      <c r="D437" t="s">
        <v>574</v>
      </c>
      <c r="L437" s="107">
        <v>-1.5599704004458801</v>
      </c>
      <c r="M437" s="106">
        <v>0.118766876157579</v>
      </c>
      <c r="N437">
        <f t="shared" si="50"/>
        <v>2014</v>
      </c>
      <c r="O437" s="135" t="str">
        <f t="shared" si="51"/>
        <v>Power Law</v>
      </c>
      <c r="Q437" s="105">
        <v>2.6192247826555901</v>
      </c>
      <c r="BT437">
        <v>4</v>
      </c>
      <c r="BU437">
        <v>4</v>
      </c>
      <c r="BV437">
        <v>4</v>
      </c>
      <c r="BW437">
        <f t="shared" si="48"/>
        <v>0</v>
      </c>
      <c r="BX437">
        <v>4</v>
      </c>
    </row>
    <row r="438" spans="1:76" ht="21">
      <c r="A438" t="s">
        <v>620</v>
      </c>
      <c r="B438" t="s">
        <v>530</v>
      </c>
      <c r="C438" t="s">
        <v>485</v>
      </c>
      <c r="D438" t="s">
        <v>575</v>
      </c>
      <c r="L438" s="107">
        <v>-1.69823931957065</v>
      </c>
      <c r="M438" s="106">
        <v>8.9462602218271098E-2</v>
      </c>
      <c r="N438">
        <f t="shared" si="50"/>
        <v>2015</v>
      </c>
      <c r="O438" s="135" t="str">
        <f t="shared" si="51"/>
        <v>Power Law</v>
      </c>
      <c r="Q438" s="105">
        <v>2.6259382686448598</v>
      </c>
      <c r="BT438">
        <v>2</v>
      </c>
      <c r="BU438">
        <v>2</v>
      </c>
      <c r="BV438">
        <v>2</v>
      </c>
      <c r="BW438">
        <f t="shared" si="48"/>
        <v>0</v>
      </c>
      <c r="BX438">
        <v>2</v>
      </c>
    </row>
    <row r="439" spans="1:76" ht="21">
      <c r="A439" t="s">
        <v>621</v>
      </c>
      <c r="B439" t="s">
        <v>531</v>
      </c>
      <c r="C439" t="s">
        <v>486</v>
      </c>
      <c r="D439" t="s">
        <v>576</v>
      </c>
      <c r="L439" s="107">
        <v>-2.18934519815034</v>
      </c>
      <c r="M439" s="106">
        <v>2.85717595616472E-2</v>
      </c>
      <c r="N439">
        <f t="shared" si="50"/>
        <v>2016</v>
      </c>
      <c r="O439" s="135" t="str">
        <f t="shared" si="51"/>
        <v>Log normal</v>
      </c>
      <c r="Q439" s="105">
        <v>2.6322560732873401</v>
      </c>
      <c r="BT439">
        <v>3</v>
      </c>
      <c r="BU439">
        <v>3</v>
      </c>
      <c r="BV439">
        <v>3</v>
      </c>
      <c r="BW439">
        <f t="shared" si="48"/>
        <v>0</v>
      </c>
      <c r="BX439">
        <v>3</v>
      </c>
    </row>
    <row r="440" spans="1:76" ht="21">
      <c r="A440" t="s">
        <v>622</v>
      </c>
      <c r="B440" t="s">
        <v>532</v>
      </c>
      <c r="C440" t="s">
        <v>487</v>
      </c>
      <c r="D440" t="s">
        <v>577</v>
      </c>
      <c r="L440" s="107">
        <v>-2.7558749066067501</v>
      </c>
      <c r="M440" s="106">
        <v>5.8535379020925298E-3</v>
      </c>
      <c r="N440">
        <f t="shared" si="50"/>
        <v>2017</v>
      </c>
      <c r="O440" s="135" t="str">
        <f t="shared" si="51"/>
        <v>Log normal</v>
      </c>
      <c r="Q440" s="105">
        <v>2.6373319411821901</v>
      </c>
      <c r="BT440">
        <v>1</v>
      </c>
      <c r="BU440">
        <v>1</v>
      </c>
      <c r="BV440">
        <v>1</v>
      </c>
      <c r="BW440">
        <f t="shared" si="48"/>
        <v>0</v>
      </c>
      <c r="BX440">
        <v>1</v>
      </c>
    </row>
    <row r="441" spans="1:76" ht="21">
      <c r="A441" t="s">
        <v>623</v>
      </c>
      <c r="B441" t="s">
        <v>533</v>
      </c>
      <c r="C441" t="s">
        <v>488</v>
      </c>
      <c r="D441" t="s">
        <v>578</v>
      </c>
      <c r="L441" s="107">
        <v>-3.6438575405929798</v>
      </c>
      <c r="M441" s="106">
        <v>2.68582115893717E-4</v>
      </c>
      <c r="N441">
        <f t="shared" si="50"/>
        <v>2018</v>
      </c>
      <c r="O441" s="135" t="str">
        <f t="shared" si="51"/>
        <v>Log normal</v>
      </c>
      <c r="Q441" s="105">
        <v>2.64529995248864</v>
      </c>
      <c r="BT441">
        <v>3</v>
      </c>
      <c r="BU441">
        <v>3</v>
      </c>
      <c r="BV441">
        <v>3</v>
      </c>
      <c r="BW441">
        <f t="shared" si="48"/>
        <v>0</v>
      </c>
      <c r="BX441">
        <v>3</v>
      </c>
    </row>
    <row r="442" spans="1:76" ht="21">
      <c r="A442" t="s">
        <v>624</v>
      </c>
      <c r="B442" t="s">
        <v>534</v>
      </c>
      <c r="C442" t="s">
        <v>489</v>
      </c>
      <c r="D442" t="s">
        <v>579</v>
      </c>
      <c r="L442" s="107">
        <v>-4.3071461370358604</v>
      </c>
      <c r="M442" s="106">
        <v>1.6537435833792299E-5</v>
      </c>
      <c r="N442">
        <f t="shared" si="50"/>
        <v>2019</v>
      </c>
      <c r="O442" s="135" t="str">
        <f t="shared" si="51"/>
        <v>Log normal</v>
      </c>
      <c r="Q442" s="105">
        <v>2.64708433694019</v>
      </c>
      <c r="BT442">
        <v>5</v>
      </c>
      <c r="BU442">
        <v>5</v>
      </c>
      <c r="BV442">
        <v>5</v>
      </c>
      <c r="BW442">
        <f t="shared" si="48"/>
        <v>0</v>
      </c>
      <c r="BX442">
        <v>5</v>
      </c>
    </row>
    <row r="443" spans="1:76" ht="21">
      <c r="A443" t="s">
        <v>625</v>
      </c>
      <c r="B443" t="s">
        <v>535</v>
      </c>
      <c r="C443" t="s">
        <v>490</v>
      </c>
      <c r="D443" t="s">
        <v>580</v>
      </c>
      <c r="L443" s="107">
        <v>-5.0169637228704698</v>
      </c>
      <c r="M443" s="106">
        <v>5.2494475018325395E-7</v>
      </c>
      <c r="N443">
        <f t="shared" si="50"/>
        <v>2020</v>
      </c>
      <c r="O443" s="135" t="str">
        <f t="shared" si="51"/>
        <v>Log normal</v>
      </c>
      <c r="Q443" s="105">
        <v>2.6507271910968</v>
      </c>
      <c r="BT443">
        <v>3</v>
      </c>
      <c r="BU443">
        <v>3</v>
      </c>
      <c r="BV443">
        <v>3</v>
      </c>
      <c r="BW443">
        <f t="shared" si="48"/>
        <v>0</v>
      </c>
      <c r="BX443">
        <v>3</v>
      </c>
    </row>
    <row r="444" spans="1:76" ht="21">
      <c r="A444" t="s">
        <v>626</v>
      </c>
      <c r="B444" t="s">
        <v>536</v>
      </c>
      <c r="C444" t="s">
        <v>491</v>
      </c>
      <c r="D444" t="s">
        <v>581</v>
      </c>
      <c r="L444" s="107">
        <v>-5.8349696699123799</v>
      </c>
      <c r="M444" s="106">
        <v>5.3800352787576897E-9</v>
      </c>
      <c r="N444">
        <f t="shared" si="50"/>
        <v>2021</v>
      </c>
      <c r="O444" s="135" t="str">
        <f t="shared" si="51"/>
        <v>Log normal</v>
      </c>
      <c r="Q444" s="105">
        <v>2.6496332839038099</v>
      </c>
      <c r="BT444">
        <v>4</v>
      </c>
      <c r="BU444">
        <v>4</v>
      </c>
      <c r="BV444">
        <v>4</v>
      </c>
      <c r="BW444">
        <f t="shared" si="48"/>
        <v>0</v>
      </c>
      <c r="BX444">
        <v>4</v>
      </c>
    </row>
    <row r="445" spans="1:76" ht="21">
      <c r="A445" t="s">
        <v>627</v>
      </c>
      <c r="B445" t="s">
        <v>537</v>
      </c>
      <c r="C445" t="s">
        <v>492</v>
      </c>
      <c r="D445" t="s">
        <v>582</v>
      </c>
      <c r="L445" s="107">
        <v>-5.8250281927957799</v>
      </c>
      <c r="M445" s="106">
        <v>5.7102959226253596E-9</v>
      </c>
      <c r="N445">
        <f t="shared" si="50"/>
        <v>2022</v>
      </c>
      <c r="O445" s="135" t="str">
        <f t="shared" si="51"/>
        <v>Log normal</v>
      </c>
      <c r="Q445" s="105">
        <v>2.6423975972479798</v>
      </c>
      <c r="BT445">
        <v>9</v>
      </c>
      <c r="BU445">
        <v>9</v>
      </c>
      <c r="BV445">
        <v>9</v>
      </c>
      <c r="BW445">
        <f t="shared" si="48"/>
        <v>0</v>
      </c>
      <c r="BX445">
        <v>9</v>
      </c>
    </row>
    <row r="446" spans="1:76" ht="21">
      <c r="A446" t="s">
        <v>628</v>
      </c>
      <c r="B446" t="s">
        <v>538</v>
      </c>
      <c r="C446" t="s">
        <v>493</v>
      </c>
      <c r="D446" t="s">
        <v>583</v>
      </c>
      <c r="L446" s="107">
        <v>-6.1773265602651302</v>
      </c>
      <c r="M446" s="106">
        <v>6.51961331421449E-10</v>
      </c>
      <c r="N446">
        <f t="shared" si="50"/>
        <v>2023</v>
      </c>
      <c r="O446" s="135" t="str">
        <f t="shared" si="51"/>
        <v>Log normal</v>
      </c>
      <c r="Q446" s="105">
        <v>2.6413358635019701</v>
      </c>
      <c r="BT446">
        <v>5</v>
      </c>
      <c r="BU446">
        <v>5</v>
      </c>
      <c r="BV446">
        <v>5</v>
      </c>
      <c r="BW446">
        <f t="shared" si="48"/>
        <v>0</v>
      </c>
      <c r="BX446">
        <v>5</v>
      </c>
    </row>
    <row r="447" spans="1:76" ht="21">
      <c r="L447" s="108"/>
      <c r="O447" s="135"/>
      <c r="BT447">
        <v>2</v>
      </c>
      <c r="BU447">
        <v>2</v>
      </c>
      <c r="BV447">
        <v>2</v>
      </c>
      <c r="BW447">
        <f t="shared" si="48"/>
        <v>0</v>
      </c>
      <c r="BX447">
        <v>2</v>
      </c>
    </row>
    <row r="448" spans="1:76" ht="21">
      <c r="O448" s="135"/>
      <c r="BT448">
        <v>4</v>
      </c>
      <c r="BU448">
        <v>4</v>
      </c>
      <c r="BV448">
        <v>4</v>
      </c>
      <c r="BW448">
        <f t="shared" si="48"/>
        <v>0</v>
      </c>
    </row>
    <row r="449" spans="1:75" ht="21">
      <c r="A449" t="s">
        <v>697</v>
      </c>
      <c r="O449" s="135"/>
      <c r="BT449">
        <v>7</v>
      </c>
      <c r="BU449">
        <v>7</v>
      </c>
      <c r="BV449">
        <v>7</v>
      </c>
      <c r="BW449">
        <f t="shared" si="48"/>
        <v>0</v>
      </c>
    </row>
    <row r="450" spans="1:75" ht="21">
      <c r="A450" t="s">
        <v>584</v>
      </c>
      <c r="B450" t="s">
        <v>494</v>
      </c>
      <c r="C450" t="s">
        <v>404</v>
      </c>
      <c r="D450" t="s">
        <v>404</v>
      </c>
      <c r="L450" s="105">
        <v>5.5721437360035497E-3</v>
      </c>
      <c r="M450">
        <v>0.98878864284203905</v>
      </c>
      <c r="N450">
        <v>1979</v>
      </c>
      <c r="O450" s="135" t="str">
        <f>IF(AND(L450&lt;0,M450&lt;0.05), "Truncated Power Law","Power Law")</f>
        <v>Power Law</v>
      </c>
      <c r="BT450">
        <v>3</v>
      </c>
      <c r="BU450">
        <v>3</v>
      </c>
      <c r="BV450">
        <v>3</v>
      </c>
      <c r="BW450">
        <f t="shared" si="48"/>
        <v>0</v>
      </c>
    </row>
    <row r="451" spans="1:75" ht="21">
      <c r="A451" t="s">
        <v>585</v>
      </c>
      <c r="B451" t="s">
        <v>495</v>
      </c>
      <c r="C451" t="s">
        <v>405</v>
      </c>
      <c r="D451" t="s">
        <v>405</v>
      </c>
      <c r="L451" s="105">
        <v>3.1194308123045199E-3</v>
      </c>
      <c r="M451">
        <v>0.99356457814676802</v>
      </c>
      <c r="N451">
        <f>N450+1</f>
        <v>1980</v>
      </c>
      <c r="O451" s="135" t="str">
        <f t="shared" ref="O451:O494" si="52">IF(AND(L451&lt;0,M451&lt;0.05), "Truncated Power Law","Power Law")</f>
        <v>Power Law</v>
      </c>
      <c r="BT451">
        <v>4</v>
      </c>
      <c r="BU451">
        <v>4</v>
      </c>
      <c r="BV451">
        <v>4</v>
      </c>
      <c r="BW451">
        <f t="shared" si="48"/>
        <v>0</v>
      </c>
    </row>
    <row r="452" spans="1:75" ht="21">
      <c r="A452" t="s">
        <v>586</v>
      </c>
      <c r="B452" t="s">
        <v>496</v>
      </c>
      <c r="C452" t="s">
        <v>406</v>
      </c>
      <c r="D452" t="s">
        <v>406</v>
      </c>
      <c r="L452" s="105">
        <v>4.1501602497163499E-4</v>
      </c>
      <c r="M452">
        <v>0.99951842557023096</v>
      </c>
      <c r="N452">
        <f t="shared" ref="N452:N494" si="53">N451+1</f>
        <v>1981</v>
      </c>
      <c r="O452" s="135" t="str">
        <f t="shared" si="52"/>
        <v>Power Law</v>
      </c>
      <c r="BT452">
        <v>8</v>
      </c>
      <c r="BU452">
        <v>8</v>
      </c>
      <c r="BV452">
        <v>8</v>
      </c>
      <c r="BW452">
        <f t="shared" si="48"/>
        <v>0</v>
      </c>
    </row>
    <row r="453" spans="1:75" ht="21">
      <c r="A453" t="s">
        <v>587</v>
      </c>
      <c r="B453" t="s">
        <v>497</v>
      </c>
      <c r="C453" t="s">
        <v>407</v>
      </c>
      <c r="D453" t="s">
        <v>407</v>
      </c>
      <c r="L453" s="105">
        <v>1.4758924480738401E-3</v>
      </c>
      <c r="M453">
        <v>0.99889588119966399</v>
      </c>
      <c r="N453">
        <f t="shared" si="53"/>
        <v>1982</v>
      </c>
      <c r="O453" s="135" t="str">
        <f t="shared" si="52"/>
        <v>Power Law</v>
      </c>
      <c r="BT453">
        <v>2</v>
      </c>
      <c r="BU453">
        <v>2</v>
      </c>
      <c r="BV453">
        <v>2</v>
      </c>
      <c r="BW453">
        <f t="shared" si="48"/>
        <v>0</v>
      </c>
    </row>
    <row r="454" spans="1:75" ht="21">
      <c r="A454" t="s">
        <v>588</v>
      </c>
      <c r="B454" t="s">
        <v>498</v>
      </c>
      <c r="C454" t="s">
        <v>408</v>
      </c>
      <c r="D454" t="s">
        <v>408</v>
      </c>
      <c r="L454" s="105">
        <v>4.42189779167466E-3</v>
      </c>
      <c r="M454">
        <v>0.99874019891520704</v>
      </c>
      <c r="N454">
        <f t="shared" si="53"/>
        <v>1983</v>
      </c>
      <c r="O454" s="135" t="str">
        <f t="shared" si="52"/>
        <v>Power Law</v>
      </c>
      <c r="BT454">
        <v>4</v>
      </c>
      <c r="BU454">
        <v>4</v>
      </c>
      <c r="BV454">
        <v>4</v>
      </c>
      <c r="BW454">
        <f t="shared" si="48"/>
        <v>0</v>
      </c>
    </row>
    <row r="455" spans="1:75" ht="21">
      <c r="A455" t="s">
        <v>589</v>
      </c>
      <c r="B455" t="s">
        <v>499</v>
      </c>
      <c r="C455" t="s">
        <v>409</v>
      </c>
      <c r="D455" t="s">
        <v>409</v>
      </c>
      <c r="L455" s="105">
        <v>2.3506583485396301E-3</v>
      </c>
      <c r="M455">
        <v>0.99630265999160805</v>
      </c>
      <c r="N455">
        <f t="shared" si="53"/>
        <v>1984</v>
      </c>
      <c r="O455" s="135" t="str">
        <f t="shared" si="52"/>
        <v>Power Law</v>
      </c>
      <c r="BT455">
        <v>5</v>
      </c>
      <c r="BU455">
        <v>5</v>
      </c>
      <c r="BV455">
        <v>5</v>
      </c>
      <c r="BW455">
        <f t="shared" si="48"/>
        <v>0</v>
      </c>
    </row>
    <row r="456" spans="1:75" ht="21">
      <c r="A456" t="s">
        <v>590</v>
      </c>
      <c r="B456" t="s">
        <v>500</v>
      </c>
      <c r="C456" t="s">
        <v>410</v>
      </c>
      <c r="D456" t="s">
        <v>410</v>
      </c>
      <c r="L456" s="105">
        <v>-1.4871134572837801</v>
      </c>
      <c r="M456">
        <v>6.4251755888689893E-2</v>
      </c>
      <c r="N456">
        <f t="shared" si="53"/>
        <v>1985</v>
      </c>
      <c r="O456" s="135" t="str">
        <f t="shared" si="52"/>
        <v>Power Law</v>
      </c>
      <c r="BT456">
        <v>5</v>
      </c>
      <c r="BU456">
        <v>5</v>
      </c>
      <c r="BV456">
        <v>5</v>
      </c>
      <c r="BW456">
        <f t="shared" si="48"/>
        <v>0</v>
      </c>
    </row>
    <row r="457" spans="1:75" ht="21">
      <c r="A457" t="s">
        <v>591</v>
      </c>
      <c r="B457" t="s">
        <v>501</v>
      </c>
      <c r="C457" t="s">
        <v>411</v>
      </c>
      <c r="D457" t="s">
        <v>411</v>
      </c>
      <c r="L457" s="105">
        <v>-2.0762649833593501</v>
      </c>
      <c r="M457">
        <v>6.5564358847757199E-3</v>
      </c>
      <c r="N457">
        <f t="shared" si="53"/>
        <v>1986</v>
      </c>
      <c r="O457" s="135" t="str">
        <f t="shared" si="52"/>
        <v>Truncated Power Law</v>
      </c>
      <c r="BT457">
        <v>3</v>
      </c>
      <c r="BU457">
        <v>3</v>
      </c>
      <c r="BV457">
        <v>3</v>
      </c>
      <c r="BW457">
        <f t="shared" si="48"/>
        <v>0</v>
      </c>
    </row>
    <row r="458" spans="1:75" ht="21">
      <c r="A458" t="s">
        <v>592</v>
      </c>
      <c r="B458" t="s">
        <v>502</v>
      </c>
      <c r="C458" t="s">
        <v>412</v>
      </c>
      <c r="D458" t="s">
        <v>412</v>
      </c>
      <c r="L458" s="105">
        <v>-3.1789066263818202</v>
      </c>
      <c r="M458" s="106">
        <v>3.3214757688804199E-5</v>
      </c>
      <c r="N458">
        <f t="shared" si="53"/>
        <v>1987</v>
      </c>
      <c r="O458" s="135" t="str">
        <f t="shared" si="52"/>
        <v>Truncated Power Law</v>
      </c>
      <c r="BT458">
        <v>4</v>
      </c>
      <c r="BU458">
        <v>4</v>
      </c>
      <c r="BV458">
        <v>4</v>
      </c>
      <c r="BW458">
        <f t="shared" si="48"/>
        <v>0</v>
      </c>
    </row>
    <row r="459" spans="1:75" ht="21">
      <c r="A459" t="s">
        <v>593</v>
      </c>
      <c r="B459" t="s">
        <v>503</v>
      </c>
      <c r="C459" t="s">
        <v>413</v>
      </c>
      <c r="D459" t="s">
        <v>413</v>
      </c>
      <c r="L459" s="105">
        <v>-5.3326766222152804</v>
      </c>
      <c r="M459" s="106">
        <v>1.18927090397846E-12</v>
      </c>
      <c r="N459">
        <f t="shared" si="53"/>
        <v>1988</v>
      </c>
      <c r="O459" s="135" t="str">
        <f t="shared" si="52"/>
        <v>Truncated Power Law</v>
      </c>
      <c r="BT459">
        <v>4</v>
      </c>
      <c r="BU459">
        <v>4</v>
      </c>
      <c r="BV459">
        <v>4</v>
      </c>
      <c r="BW459">
        <f t="shared" si="48"/>
        <v>0</v>
      </c>
    </row>
    <row r="460" spans="1:75" ht="21">
      <c r="A460" t="s">
        <v>594</v>
      </c>
      <c r="B460" t="s">
        <v>504</v>
      </c>
      <c r="C460" t="s">
        <v>414</v>
      </c>
      <c r="D460" t="s">
        <v>414</v>
      </c>
      <c r="L460" s="105">
        <v>-1.30721698635456</v>
      </c>
      <c r="M460">
        <v>0.12895329073476799</v>
      </c>
      <c r="N460">
        <f t="shared" si="53"/>
        <v>1989</v>
      </c>
      <c r="O460" s="135" t="str">
        <f t="shared" si="52"/>
        <v>Power Law</v>
      </c>
      <c r="BT460">
        <v>2</v>
      </c>
      <c r="BU460">
        <v>2</v>
      </c>
      <c r="BV460">
        <v>2</v>
      </c>
      <c r="BW460">
        <f t="shared" si="48"/>
        <v>0</v>
      </c>
    </row>
    <row r="461" spans="1:75" ht="21">
      <c r="A461" t="s">
        <v>595</v>
      </c>
      <c r="B461" t="s">
        <v>505</v>
      </c>
      <c r="C461" t="s">
        <v>415</v>
      </c>
      <c r="D461" t="s">
        <v>415</v>
      </c>
      <c r="L461" s="105">
        <v>-2.2994901709521001</v>
      </c>
      <c r="M461">
        <v>2.9642345536505799E-3</v>
      </c>
      <c r="N461">
        <f t="shared" si="53"/>
        <v>1990</v>
      </c>
      <c r="O461" s="135" t="str">
        <f t="shared" si="52"/>
        <v>Truncated Power Law</v>
      </c>
      <c r="BT461">
        <v>4</v>
      </c>
      <c r="BU461">
        <v>4</v>
      </c>
      <c r="BV461">
        <v>4</v>
      </c>
      <c r="BW461">
        <f t="shared" ref="BW461:BW524" si="54">BU461-BV461</f>
        <v>0</v>
      </c>
    </row>
    <row r="462" spans="1:75" ht="21">
      <c r="A462" t="s">
        <v>596</v>
      </c>
      <c r="B462" t="s">
        <v>506</v>
      </c>
      <c r="C462" t="s">
        <v>416</v>
      </c>
      <c r="D462" t="s">
        <v>416</v>
      </c>
      <c r="L462" s="105">
        <v>-2.7971207957270598</v>
      </c>
      <c r="M462" s="106">
        <v>7.2592279066197003E-5</v>
      </c>
      <c r="N462">
        <f t="shared" si="53"/>
        <v>1991</v>
      </c>
      <c r="O462" s="135" t="str">
        <f t="shared" si="52"/>
        <v>Truncated Power Law</v>
      </c>
      <c r="BT462">
        <v>6</v>
      </c>
      <c r="BU462">
        <v>6</v>
      </c>
      <c r="BV462">
        <v>6</v>
      </c>
      <c r="BW462">
        <f t="shared" si="54"/>
        <v>0</v>
      </c>
    </row>
    <row r="463" spans="1:75" ht="21">
      <c r="A463" t="s">
        <v>597</v>
      </c>
      <c r="B463" t="s">
        <v>507</v>
      </c>
      <c r="C463" t="s">
        <v>417</v>
      </c>
      <c r="D463" t="s">
        <v>417</v>
      </c>
      <c r="L463" s="105">
        <v>-3.6071178041757399</v>
      </c>
      <c r="M463" s="106">
        <v>1.7178274369644599E-7</v>
      </c>
      <c r="N463">
        <f t="shared" si="53"/>
        <v>1992</v>
      </c>
      <c r="O463" s="135" t="str">
        <f t="shared" si="52"/>
        <v>Truncated Power Law</v>
      </c>
      <c r="BT463">
        <v>2</v>
      </c>
      <c r="BU463">
        <v>2</v>
      </c>
      <c r="BV463">
        <v>2</v>
      </c>
      <c r="BW463">
        <f t="shared" si="54"/>
        <v>0</v>
      </c>
    </row>
    <row r="464" spans="1:75" ht="21">
      <c r="A464" t="s">
        <v>598</v>
      </c>
      <c r="B464" t="s">
        <v>508</v>
      </c>
      <c r="C464" t="s">
        <v>418</v>
      </c>
      <c r="D464" t="s">
        <v>418</v>
      </c>
      <c r="L464" s="105">
        <v>-4.4890897897498903</v>
      </c>
      <c r="M464" s="106">
        <v>3.0539504258797401E-10</v>
      </c>
      <c r="N464">
        <f t="shared" si="53"/>
        <v>1993</v>
      </c>
      <c r="O464" s="135" t="str">
        <f t="shared" si="52"/>
        <v>Truncated Power Law</v>
      </c>
      <c r="BT464">
        <v>1</v>
      </c>
      <c r="BU464">
        <v>1</v>
      </c>
      <c r="BV464">
        <v>1</v>
      </c>
      <c r="BW464">
        <f t="shared" si="54"/>
        <v>0</v>
      </c>
    </row>
    <row r="465" spans="1:75" ht="21">
      <c r="A465" t="s">
        <v>599</v>
      </c>
      <c r="B465" t="s">
        <v>509</v>
      </c>
      <c r="C465" t="s">
        <v>419</v>
      </c>
      <c r="D465" t="s">
        <v>419</v>
      </c>
      <c r="L465" s="105">
        <v>-5.4143300267694698</v>
      </c>
      <c r="M465" s="106">
        <v>2.9309887850104101E-14</v>
      </c>
      <c r="N465">
        <f t="shared" si="53"/>
        <v>1994</v>
      </c>
      <c r="O465" s="135" t="str">
        <f t="shared" si="52"/>
        <v>Truncated Power Law</v>
      </c>
      <c r="BT465">
        <v>8</v>
      </c>
      <c r="BU465">
        <v>8</v>
      </c>
      <c r="BV465">
        <v>8</v>
      </c>
      <c r="BW465">
        <f t="shared" si="54"/>
        <v>0</v>
      </c>
    </row>
    <row r="466" spans="1:75" ht="21">
      <c r="A466" t="s">
        <v>600</v>
      </c>
      <c r="B466" t="s">
        <v>510</v>
      </c>
      <c r="C466" t="s">
        <v>420</v>
      </c>
      <c r="D466" t="s">
        <v>420</v>
      </c>
      <c r="L466" s="105">
        <v>-6.4536095341528199</v>
      </c>
      <c r="M466">
        <v>0</v>
      </c>
      <c r="N466">
        <f t="shared" si="53"/>
        <v>1995</v>
      </c>
      <c r="O466" s="135" t="str">
        <f t="shared" si="52"/>
        <v>Truncated Power Law</v>
      </c>
      <c r="BT466">
        <v>1</v>
      </c>
      <c r="BU466">
        <v>1</v>
      </c>
      <c r="BV466">
        <v>1</v>
      </c>
      <c r="BW466">
        <f t="shared" si="54"/>
        <v>0</v>
      </c>
    </row>
    <row r="467" spans="1:75" ht="21">
      <c r="A467" t="s">
        <v>601</v>
      </c>
      <c r="B467" t="s">
        <v>511</v>
      </c>
      <c r="C467" t="s">
        <v>421</v>
      </c>
      <c r="D467" t="s">
        <v>421</v>
      </c>
      <c r="L467" s="105">
        <v>-6.3741993835627504</v>
      </c>
      <c r="M467">
        <v>0</v>
      </c>
      <c r="N467">
        <f t="shared" si="53"/>
        <v>1996</v>
      </c>
      <c r="O467" s="135" t="str">
        <f t="shared" si="52"/>
        <v>Truncated Power Law</v>
      </c>
      <c r="BT467">
        <v>4</v>
      </c>
      <c r="BU467">
        <v>4</v>
      </c>
      <c r="BV467">
        <v>4</v>
      </c>
      <c r="BW467">
        <f t="shared" si="54"/>
        <v>0</v>
      </c>
    </row>
    <row r="468" spans="1:75" ht="21">
      <c r="A468" t="s">
        <v>602</v>
      </c>
      <c r="B468" t="s">
        <v>512</v>
      </c>
      <c r="C468" t="s">
        <v>422</v>
      </c>
      <c r="D468" t="s">
        <v>422</v>
      </c>
      <c r="L468" s="105">
        <v>1.07730586331201E-3</v>
      </c>
      <c r="M468">
        <v>0.999183238267351</v>
      </c>
      <c r="N468">
        <f t="shared" si="53"/>
        <v>1997</v>
      </c>
      <c r="O468" s="135" t="str">
        <f t="shared" si="52"/>
        <v>Power Law</v>
      </c>
      <c r="BT468">
        <v>4</v>
      </c>
      <c r="BU468">
        <v>4</v>
      </c>
      <c r="BV468">
        <v>4</v>
      </c>
      <c r="BW468">
        <f t="shared" si="54"/>
        <v>0</v>
      </c>
    </row>
    <row r="469" spans="1:75" ht="21">
      <c r="A469" t="s">
        <v>603</v>
      </c>
      <c r="B469" t="s">
        <v>513</v>
      </c>
      <c r="C469" t="s">
        <v>423</v>
      </c>
      <c r="D469" t="s">
        <v>423</v>
      </c>
      <c r="L469" s="105">
        <v>-0.30601715863620899</v>
      </c>
      <c r="M469">
        <v>0.74213315393367996</v>
      </c>
      <c r="N469">
        <f t="shared" si="53"/>
        <v>1998</v>
      </c>
      <c r="O469" s="135" t="str">
        <f t="shared" si="52"/>
        <v>Power Law</v>
      </c>
      <c r="BT469">
        <v>8</v>
      </c>
      <c r="BU469">
        <v>8</v>
      </c>
      <c r="BV469">
        <v>8</v>
      </c>
      <c r="BW469">
        <f t="shared" si="54"/>
        <v>0</v>
      </c>
    </row>
    <row r="470" spans="1:75" ht="21">
      <c r="A470" t="s">
        <v>604</v>
      </c>
      <c r="B470" t="s">
        <v>514</v>
      </c>
      <c r="C470" t="s">
        <v>424</v>
      </c>
      <c r="D470" t="s">
        <v>424</v>
      </c>
      <c r="L470" s="105">
        <v>-0.39440683081773698</v>
      </c>
      <c r="M470">
        <v>0.72955433434570904</v>
      </c>
      <c r="N470">
        <f t="shared" si="53"/>
        <v>1999</v>
      </c>
      <c r="O470" s="135" t="str">
        <f t="shared" si="52"/>
        <v>Power Law</v>
      </c>
      <c r="BT470">
        <v>1</v>
      </c>
      <c r="BU470">
        <v>1</v>
      </c>
      <c r="BV470">
        <v>1</v>
      </c>
      <c r="BW470">
        <f t="shared" si="54"/>
        <v>0</v>
      </c>
    </row>
    <row r="471" spans="1:75" ht="21">
      <c r="A471" t="s">
        <v>605</v>
      </c>
      <c r="B471" t="s">
        <v>515</v>
      </c>
      <c r="C471" t="s">
        <v>425</v>
      </c>
      <c r="D471" t="s">
        <v>425</v>
      </c>
      <c r="L471" s="105">
        <v>-1.1446749859963801</v>
      </c>
      <c r="M471">
        <v>0.28619634975920699</v>
      </c>
      <c r="N471">
        <f t="shared" si="53"/>
        <v>2000</v>
      </c>
      <c r="O471" s="135" t="str">
        <f t="shared" si="52"/>
        <v>Power Law</v>
      </c>
      <c r="BT471">
        <v>3</v>
      </c>
      <c r="BU471">
        <v>3</v>
      </c>
      <c r="BV471">
        <v>3</v>
      </c>
      <c r="BW471">
        <f t="shared" si="54"/>
        <v>0</v>
      </c>
    </row>
    <row r="472" spans="1:75" ht="21">
      <c r="A472" t="s">
        <v>606</v>
      </c>
      <c r="B472" t="s">
        <v>516</v>
      </c>
      <c r="C472" t="s">
        <v>426</v>
      </c>
      <c r="D472" t="s">
        <v>426</v>
      </c>
      <c r="L472" s="105">
        <v>-2.1291555870573902</v>
      </c>
      <c r="M472">
        <v>4.1255732218143201E-2</v>
      </c>
      <c r="N472">
        <f t="shared" si="53"/>
        <v>2001</v>
      </c>
      <c r="O472" s="135" t="str">
        <f t="shared" si="52"/>
        <v>Truncated Power Law</v>
      </c>
      <c r="BT472">
        <v>3</v>
      </c>
      <c r="BU472">
        <v>3</v>
      </c>
      <c r="BV472">
        <v>3</v>
      </c>
      <c r="BW472">
        <f t="shared" si="54"/>
        <v>0</v>
      </c>
    </row>
    <row r="473" spans="1:75" ht="21">
      <c r="A473" t="s">
        <v>607</v>
      </c>
      <c r="B473" t="s">
        <v>517</v>
      </c>
      <c r="C473" t="s">
        <v>427</v>
      </c>
      <c r="D473" t="s">
        <v>427</v>
      </c>
      <c r="L473" s="105">
        <v>-3.2572488100821699</v>
      </c>
      <c r="M473">
        <v>1.2316859430385699E-3</v>
      </c>
      <c r="N473">
        <f t="shared" si="53"/>
        <v>2002</v>
      </c>
      <c r="O473" s="135" t="str">
        <f t="shared" si="52"/>
        <v>Truncated Power Law</v>
      </c>
      <c r="BT473">
        <v>3</v>
      </c>
      <c r="BU473">
        <v>3</v>
      </c>
      <c r="BV473">
        <v>3</v>
      </c>
      <c r="BW473">
        <f t="shared" si="54"/>
        <v>0</v>
      </c>
    </row>
    <row r="474" spans="1:75" ht="21">
      <c r="A474" t="s">
        <v>608</v>
      </c>
      <c r="B474" t="s">
        <v>518</v>
      </c>
      <c r="C474" t="s">
        <v>428</v>
      </c>
      <c r="D474" t="s">
        <v>428</v>
      </c>
      <c r="L474" s="105">
        <v>-4.1643363730599798</v>
      </c>
      <c r="M474" s="106">
        <v>3.6786665310928301E-5</v>
      </c>
      <c r="N474">
        <f t="shared" si="53"/>
        <v>2003</v>
      </c>
      <c r="O474" s="135" t="str">
        <f t="shared" si="52"/>
        <v>Truncated Power Law</v>
      </c>
      <c r="BT474">
        <v>2</v>
      </c>
      <c r="BU474">
        <v>2</v>
      </c>
      <c r="BV474">
        <v>2</v>
      </c>
      <c r="BW474">
        <f t="shared" si="54"/>
        <v>0</v>
      </c>
    </row>
    <row r="475" spans="1:75" ht="21">
      <c r="A475" t="s">
        <v>609</v>
      </c>
      <c r="B475" t="s">
        <v>519</v>
      </c>
      <c r="C475" t="s">
        <v>474</v>
      </c>
      <c r="D475" t="s">
        <v>474</v>
      </c>
      <c r="L475" s="105">
        <v>-5.72183717739654</v>
      </c>
      <c r="M475" s="106">
        <v>6.34280583611257E-9</v>
      </c>
      <c r="N475">
        <f t="shared" si="53"/>
        <v>2004</v>
      </c>
      <c r="O475" s="135" t="str">
        <f t="shared" si="52"/>
        <v>Truncated Power Law</v>
      </c>
      <c r="BT475">
        <v>7</v>
      </c>
      <c r="BU475">
        <v>7</v>
      </c>
      <c r="BV475">
        <v>7</v>
      </c>
      <c r="BW475">
        <f t="shared" si="54"/>
        <v>0</v>
      </c>
    </row>
    <row r="476" spans="1:75" ht="21">
      <c r="A476" t="s">
        <v>610</v>
      </c>
      <c r="B476" t="s">
        <v>520</v>
      </c>
      <c r="C476" t="s">
        <v>475</v>
      </c>
      <c r="D476" t="s">
        <v>475</v>
      </c>
      <c r="L476" s="105">
        <v>-7.1758980551170497</v>
      </c>
      <c r="M476" s="106">
        <v>4.9649173661237E-13</v>
      </c>
      <c r="N476">
        <f t="shared" si="53"/>
        <v>2005</v>
      </c>
      <c r="O476" s="135" t="str">
        <f t="shared" si="52"/>
        <v>Truncated Power Law</v>
      </c>
      <c r="BT476">
        <v>3</v>
      </c>
      <c r="BU476">
        <v>3</v>
      </c>
      <c r="BV476">
        <v>3</v>
      </c>
      <c r="BW476">
        <f t="shared" si="54"/>
        <v>0</v>
      </c>
    </row>
    <row r="477" spans="1:75" ht="21">
      <c r="A477" t="s">
        <v>611</v>
      </c>
      <c r="B477" t="s">
        <v>521</v>
      </c>
      <c r="C477" t="s">
        <v>476</v>
      </c>
      <c r="D477" t="s">
        <v>476</v>
      </c>
      <c r="L477" s="105">
        <v>-8.3367831037350904</v>
      </c>
      <c r="M477">
        <v>0</v>
      </c>
      <c r="N477">
        <f t="shared" si="53"/>
        <v>2006</v>
      </c>
      <c r="O477" s="135" t="str">
        <f t="shared" si="52"/>
        <v>Truncated Power Law</v>
      </c>
      <c r="BT477">
        <v>7</v>
      </c>
      <c r="BU477">
        <v>7</v>
      </c>
      <c r="BV477">
        <v>7</v>
      </c>
      <c r="BW477">
        <f t="shared" si="54"/>
        <v>0</v>
      </c>
    </row>
    <row r="478" spans="1:75" ht="21">
      <c r="A478" t="s">
        <v>612</v>
      </c>
      <c r="B478" t="s">
        <v>522</v>
      </c>
      <c r="C478" t="s">
        <v>477</v>
      </c>
      <c r="D478" t="s">
        <v>477</v>
      </c>
      <c r="L478" s="105">
        <v>-8.8171461791463095</v>
      </c>
      <c r="M478">
        <v>0</v>
      </c>
      <c r="N478">
        <f t="shared" si="53"/>
        <v>2007</v>
      </c>
      <c r="O478" s="135" t="str">
        <f t="shared" si="52"/>
        <v>Truncated Power Law</v>
      </c>
      <c r="BT478">
        <v>1</v>
      </c>
      <c r="BU478">
        <v>1</v>
      </c>
      <c r="BV478">
        <v>1</v>
      </c>
      <c r="BW478">
        <f t="shared" si="54"/>
        <v>0</v>
      </c>
    </row>
    <row r="479" spans="1:75" ht="21">
      <c r="A479" t="s">
        <v>613</v>
      </c>
      <c r="B479" t="s">
        <v>523</v>
      </c>
      <c r="C479" t="s">
        <v>478</v>
      </c>
      <c r="D479" t="s">
        <v>478</v>
      </c>
      <c r="L479" s="105">
        <v>-9.7913671927727499</v>
      </c>
      <c r="M479">
        <v>0</v>
      </c>
      <c r="N479">
        <f t="shared" si="53"/>
        <v>2008</v>
      </c>
      <c r="O479" s="135" t="str">
        <f t="shared" si="52"/>
        <v>Truncated Power Law</v>
      </c>
      <c r="BT479">
        <v>6</v>
      </c>
      <c r="BU479">
        <v>6</v>
      </c>
      <c r="BV479">
        <v>6</v>
      </c>
      <c r="BW479">
        <f t="shared" si="54"/>
        <v>0</v>
      </c>
    </row>
    <row r="480" spans="1:75" ht="21">
      <c r="A480" t="s">
        <v>614</v>
      </c>
      <c r="B480" t="s">
        <v>524</v>
      </c>
      <c r="C480" t="s">
        <v>479</v>
      </c>
      <c r="D480" t="s">
        <v>479</v>
      </c>
      <c r="L480" s="105">
        <v>-9.9047042556240008</v>
      </c>
      <c r="M480">
        <v>0</v>
      </c>
      <c r="N480">
        <f t="shared" si="53"/>
        <v>2009</v>
      </c>
      <c r="O480" s="135" t="str">
        <f t="shared" si="52"/>
        <v>Truncated Power Law</v>
      </c>
      <c r="BT480">
        <v>2</v>
      </c>
      <c r="BU480">
        <v>2</v>
      </c>
      <c r="BV480">
        <v>2</v>
      </c>
      <c r="BW480">
        <f t="shared" si="54"/>
        <v>0</v>
      </c>
    </row>
    <row r="481" spans="1:75" ht="21">
      <c r="A481" t="s">
        <v>615</v>
      </c>
      <c r="B481" t="s">
        <v>525</v>
      </c>
      <c r="C481" t="s">
        <v>480</v>
      </c>
      <c r="D481" t="s">
        <v>480</v>
      </c>
      <c r="L481" s="105">
        <v>-10.624252200769901</v>
      </c>
      <c r="M481" s="106">
        <v>0</v>
      </c>
      <c r="N481">
        <f t="shared" si="53"/>
        <v>2010</v>
      </c>
      <c r="O481" s="135" t="str">
        <f t="shared" si="52"/>
        <v>Truncated Power Law</v>
      </c>
      <c r="BT481">
        <v>2</v>
      </c>
      <c r="BU481">
        <v>2</v>
      </c>
      <c r="BV481">
        <v>2</v>
      </c>
      <c r="BW481">
        <f t="shared" si="54"/>
        <v>0</v>
      </c>
    </row>
    <row r="482" spans="1:75" ht="21">
      <c r="A482" t="s">
        <v>616</v>
      </c>
      <c r="B482" t="s">
        <v>526</v>
      </c>
      <c r="C482" t="s">
        <v>481</v>
      </c>
      <c r="D482" t="s">
        <v>481</v>
      </c>
      <c r="L482" s="105">
        <v>-10.9331036468924</v>
      </c>
      <c r="M482" s="106">
        <v>0</v>
      </c>
      <c r="N482">
        <f t="shared" si="53"/>
        <v>2011</v>
      </c>
      <c r="O482" s="135" t="str">
        <f t="shared" si="52"/>
        <v>Truncated Power Law</v>
      </c>
      <c r="BT482">
        <v>1</v>
      </c>
      <c r="BU482">
        <v>1</v>
      </c>
      <c r="BV482">
        <v>1</v>
      </c>
      <c r="BW482">
        <f t="shared" si="54"/>
        <v>0</v>
      </c>
    </row>
    <row r="483" spans="1:75" ht="21">
      <c r="A483" t="s">
        <v>617</v>
      </c>
      <c r="B483" t="s">
        <v>527</v>
      </c>
      <c r="C483" t="s">
        <v>482</v>
      </c>
      <c r="D483" t="s">
        <v>482</v>
      </c>
      <c r="L483" s="105">
        <v>-11.057409315744099</v>
      </c>
      <c r="M483" s="106">
        <v>0</v>
      </c>
      <c r="N483">
        <f t="shared" si="53"/>
        <v>2012</v>
      </c>
      <c r="O483" s="135" t="str">
        <f t="shared" si="52"/>
        <v>Truncated Power Law</v>
      </c>
      <c r="BT483">
        <v>4</v>
      </c>
      <c r="BU483">
        <v>4</v>
      </c>
      <c r="BV483">
        <v>4</v>
      </c>
      <c r="BW483">
        <f t="shared" si="54"/>
        <v>0</v>
      </c>
    </row>
    <row r="484" spans="1:75" ht="21">
      <c r="A484" t="s">
        <v>618</v>
      </c>
      <c r="B484" t="s">
        <v>528</v>
      </c>
      <c r="C484" t="s">
        <v>483</v>
      </c>
      <c r="D484" t="s">
        <v>483</v>
      </c>
      <c r="L484" s="105">
        <v>-11.1572235125654</v>
      </c>
      <c r="M484" s="106">
        <v>0</v>
      </c>
      <c r="N484">
        <f t="shared" si="53"/>
        <v>2013</v>
      </c>
      <c r="O484" s="135" t="str">
        <f t="shared" si="52"/>
        <v>Truncated Power Law</v>
      </c>
      <c r="BT484">
        <v>5</v>
      </c>
      <c r="BU484">
        <v>5</v>
      </c>
      <c r="BV484">
        <v>5</v>
      </c>
      <c r="BW484">
        <f t="shared" si="54"/>
        <v>0</v>
      </c>
    </row>
    <row r="485" spans="1:75" ht="21">
      <c r="A485" t="s">
        <v>619</v>
      </c>
      <c r="B485" t="s">
        <v>529</v>
      </c>
      <c r="C485" t="s">
        <v>484</v>
      </c>
      <c r="D485" t="s">
        <v>484</v>
      </c>
      <c r="L485" s="105">
        <v>-10.952672887812099</v>
      </c>
      <c r="M485" s="106">
        <v>0</v>
      </c>
      <c r="N485">
        <f t="shared" si="53"/>
        <v>2014</v>
      </c>
      <c r="O485" s="135" t="str">
        <f t="shared" si="52"/>
        <v>Truncated Power Law</v>
      </c>
      <c r="BT485">
        <v>1</v>
      </c>
      <c r="BU485">
        <v>1</v>
      </c>
      <c r="BV485">
        <v>1</v>
      </c>
      <c r="BW485">
        <f t="shared" si="54"/>
        <v>0</v>
      </c>
    </row>
    <row r="486" spans="1:75" ht="21">
      <c r="A486" t="s">
        <v>620</v>
      </c>
      <c r="B486" t="s">
        <v>530</v>
      </c>
      <c r="C486" t="s">
        <v>485</v>
      </c>
      <c r="D486" t="s">
        <v>485</v>
      </c>
      <c r="L486" s="105">
        <v>-11.1219092745485</v>
      </c>
      <c r="M486" s="106">
        <v>0</v>
      </c>
      <c r="N486">
        <f t="shared" si="53"/>
        <v>2015</v>
      </c>
      <c r="O486" s="135" t="str">
        <f t="shared" si="52"/>
        <v>Truncated Power Law</v>
      </c>
      <c r="BT486">
        <v>1</v>
      </c>
      <c r="BU486">
        <v>1</v>
      </c>
      <c r="BV486">
        <v>1</v>
      </c>
      <c r="BW486">
        <f t="shared" si="54"/>
        <v>0</v>
      </c>
    </row>
    <row r="487" spans="1:75" ht="21">
      <c r="A487" t="s">
        <v>621</v>
      </c>
      <c r="B487" t="s">
        <v>531</v>
      </c>
      <c r="C487" t="s">
        <v>486</v>
      </c>
      <c r="D487" t="s">
        <v>486</v>
      </c>
      <c r="L487" s="105">
        <v>-11.391330238880601</v>
      </c>
      <c r="M487" s="106">
        <v>0</v>
      </c>
      <c r="N487">
        <f t="shared" si="53"/>
        <v>2016</v>
      </c>
      <c r="O487" s="135" t="str">
        <f t="shared" si="52"/>
        <v>Truncated Power Law</v>
      </c>
      <c r="BT487">
        <v>10</v>
      </c>
      <c r="BU487">
        <v>10</v>
      </c>
      <c r="BV487">
        <v>11</v>
      </c>
      <c r="BW487">
        <f t="shared" si="54"/>
        <v>-1</v>
      </c>
    </row>
    <row r="488" spans="1:75" ht="21">
      <c r="A488" t="s">
        <v>622</v>
      </c>
      <c r="B488" t="s">
        <v>532</v>
      </c>
      <c r="C488" t="s">
        <v>487</v>
      </c>
      <c r="D488" t="s">
        <v>487</v>
      </c>
      <c r="L488" s="105">
        <v>-11.7167999442979</v>
      </c>
      <c r="M488" s="106">
        <v>0</v>
      </c>
      <c r="N488">
        <f t="shared" si="53"/>
        <v>2017</v>
      </c>
      <c r="O488" s="135" t="str">
        <f t="shared" si="52"/>
        <v>Truncated Power Law</v>
      </c>
      <c r="BT488">
        <v>1</v>
      </c>
      <c r="BU488">
        <v>1</v>
      </c>
      <c r="BV488">
        <v>1</v>
      </c>
      <c r="BW488">
        <f t="shared" si="54"/>
        <v>0</v>
      </c>
    </row>
    <row r="489" spans="1:75" ht="21">
      <c r="A489" t="s">
        <v>623</v>
      </c>
      <c r="B489" t="s">
        <v>533</v>
      </c>
      <c r="C489" t="s">
        <v>488</v>
      </c>
      <c r="D489" t="s">
        <v>488</v>
      </c>
      <c r="L489" s="105">
        <v>-12.076447498355501</v>
      </c>
      <c r="M489" s="106">
        <v>0</v>
      </c>
      <c r="N489">
        <f t="shared" si="53"/>
        <v>2018</v>
      </c>
      <c r="O489" s="135" t="str">
        <f t="shared" si="52"/>
        <v>Truncated Power Law</v>
      </c>
      <c r="BT489">
        <v>2</v>
      </c>
      <c r="BU489">
        <v>2</v>
      </c>
      <c r="BV489">
        <v>2</v>
      </c>
      <c r="BW489">
        <f t="shared" si="54"/>
        <v>0</v>
      </c>
    </row>
    <row r="490" spans="1:75" ht="21">
      <c r="A490" t="s">
        <v>624</v>
      </c>
      <c r="B490" t="s">
        <v>534</v>
      </c>
      <c r="C490" t="s">
        <v>489</v>
      </c>
      <c r="D490" t="s">
        <v>489</v>
      </c>
      <c r="L490" s="105">
        <v>-12.433910801335101</v>
      </c>
      <c r="M490" s="106">
        <v>0</v>
      </c>
      <c r="N490">
        <f t="shared" si="53"/>
        <v>2019</v>
      </c>
      <c r="O490" s="135" t="str">
        <f t="shared" si="52"/>
        <v>Truncated Power Law</v>
      </c>
      <c r="BT490">
        <v>5</v>
      </c>
      <c r="BU490">
        <v>5</v>
      </c>
      <c r="BV490">
        <v>5</v>
      </c>
      <c r="BW490">
        <f t="shared" si="54"/>
        <v>0</v>
      </c>
    </row>
    <row r="491" spans="1:75" ht="21">
      <c r="A491" t="s">
        <v>625</v>
      </c>
      <c r="B491" t="s">
        <v>535</v>
      </c>
      <c r="C491" t="s">
        <v>490</v>
      </c>
      <c r="D491" t="s">
        <v>490</v>
      </c>
      <c r="L491" s="105">
        <v>-12.650099587695401</v>
      </c>
      <c r="M491" s="106">
        <v>0</v>
      </c>
      <c r="N491">
        <f t="shared" si="53"/>
        <v>2020</v>
      </c>
      <c r="O491" s="135" t="str">
        <f t="shared" si="52"/>
        <v>Truncated Power Law</v>
      </c>
      <c r="BT491">
        <v>5</v>
      </c>
      <c r="BU491">
        <v>5</v>
      </c>
      <c r="BV491">
        <v>5</v>
      </c>
      <c r="BW491">
        <f t="shared" si="54"/>
        <v>0</v>
      </c>
    </row>
    <row r="492" spans="1:75" ht="21">
      <c r="A492" t="s">
        <v>626</v>
      </c>
      <c r="B492" t="s">
        <v>536</v>
      </c>
      <c r="C492" t="s">
        <v>491</v>
      </c>
      <c r="D492" t="s">
        <v>491</v>
      </c>
      <c r="L492" s="105">
        <v>-12.9712776825038</v>
      </c>
      <c r="M492" s="106">
        <v>0</v>
      </c>
      <c r="N492">
        <f t="shared" si="53"/>
        <v>2021</v>
      </c>
      <c r="O492" s="135" t="str">
        <f t="shared" si="52"/>
        <v>Truncated Power Law</v>
      </c>
      <c r="BT492">
        <v>1</v>
      </c>
      <c r="BU492">
        <v>1</v>
      </c>
      <c r="BV492">
        <v>1</v>
      </c>
      <c r="BW492">
        <f t="shared" si="54"/>
        <v>0</v>
      </c>
    </row>
    <row r="493" spans="1:75" ht="21">
      <c r="A493" t="s">
        <v>627</v>
      </c>
      <c r="B493" t="s">
        <v>537</v>
      </c>
      <c r="C493" t="s">
        <v>492</v>
      </c>
      <c r="D493" t="s">
        <v>492</v>
      </c>
      <c r="L493" s="105">
        <v>-13.046242683881299</v>
      </c>
      <c r="M493" s="106">
        <v>0</v>
      </c>
      <c r="N493">
        <f t="shared" si="53"/>
        <v>2022</v>
      </c>
      <c r="O493" s="135" t="str">
        <f t="shared" si="52"/>
        <v>Truncated Power Law</v>
      </c>
      <c r="BT493">
        <v>5</v>
      </c>
      <c r="BU493">
        <v>5</v>
      </c>
      <c r="BV493">
        <v>5</v>
      </c>
      <c r="BW493">
        <f t="shared" si="54"/>
        <v>0</v>
      </c>
    </row>
    <row r="494" spans="1:75" ht="21">
      <c r="A494" t="s">
        <v>628</v>
      </c>
      <c r="B494" t="s">
        <v>538</v>
      </c>
      <c r="C494" t="s">
        <v>493</v>
      </c>
      <c r="D494" t="s">
        <v>493</v>
      </c>
      <c r="L494" s="105">
        <v>-13.2537854176941</v>
      </c>
      <c r="M494" s="106">
        <v>0</v>
      </c>
      <c r="N494">
        <f t="shared" si="53"/>
        <v>2023</v>
      </c>
      <c r="O494" s="135" t="str">
        <f t="shared" si="52"/>
        <v>Truncated Power Law</v>
      </c>
      <c r="BT494">
        <v>6</v>
      </c>
      <c r="BU494">
        <v>6</v>
      </c>
      <c r="BV494">
        <v>6</v>
      </c>
      <c r="BW494">
        <f t="shared" si="54"/>
        <v>0</v>
      </c>
    </row>
    <row r="495" spans="1:75" ht="21">
      <c r="L495" s="108"/>
      <c r="O495" s="135"/>
      <c r="BT495">
        <v>2</v>
      </c>
      <c r="BU495">
        <v>2</v>
      </c>
      <c r="BV495">
        <v>2</v>
      </c>
      <c r="BW495">
        <f t="shared" si="54"/>
        <v>0</v>
      </c>
    </row>
    <row r="496" spans="1:75" ht="21">
      <c r="L496" s="109"/>
      <c r="O496" s="135"/>
      <c r="BT496">
        <v>2</v>
      </c>
      <c r="BU496">
        <v>2</v>
      </c>
      <c r="BV496">
        <v>2</v>
      </c>
      <c r="BW496">
        <f t="shared" si="54"/>
        <v>0</v>
      </c>
    </row>
    <row r="497" spans="1:75" ht="21">
      <c r="O497" s="135"/>
      <c r="BT497">
        <v>2</v>
      </c>
      <c r="BU497">
        <v>2</v>
      </c>
      <c r="BV497">
        <v>2</v>
      </c>
      <c r="BW497">
        <f t="shared" si="54"/>
        <v>0</v>
      </c>
    </row>
    <row r="498" spans="1:75" ht="21">
      <c r="A498" t="s">
        <v>698</v>
      </c>
      <c r="O498" s="135" t="s">
        <v>753</v>
      </c>
      <c r="Q498" t="s">
        <v>694</v>
      </c>
      <c r="BT498">
        <v>1</v>
      </c>
      <c r="BU498">
        <v>1</v>
      </c>
      <c r="BV498">
        <v>1</v>
      </c>
      <c r="BW498">
        <f t="shared" si="54"/>
        <v>0</v>
      </c>
    </row>
    <row r="499" spans="1:75" ht="21">
      <c r="A499" t="s">
        <v>584</v>
      </c>
      <c r="B499" t="s">
        <v>629</v>
      </c>
      <c r="C499" t="s">
        <v>404</v>
      </c>
      <c r="D499" t="s">
        <v>539</v>
      </c>
      <c r="L499" s="105">
        <v>-75.861486400754004</v>
      </c>
      <c r="M499">
        <v>0</v>
      </c>
      <c r="N499">
        <v>1979</v>
      </c>
      <c r="O499" s="136" t="str">
        <f>IF(AND(L499&lt;0,M499&lt;0.05), "Log normal","Power Law")</f>
        <v>Log normal</v>
      </c>
      <c r="Q499" s="105">
        <v>1.6315908927226099</v>
      </c>
      <c r="BT499">
        <v>1</v>
      </c>
      <c r="BU499">
        <v>1</v>
      </c>
      <c r="BV499">
        <v>1</v>
      </c>
      <c r="BW499">
        <f t="shared" si="54"/>
        <v>0</v>
      </c>
    </row>
    <row r="500" spans="1:75" ht="21">
      <c r="A500" t="s">
        <v>585</v>
      </c>
      <c r="B500" t="s">
        <v>630</v>
      </c>
      <c r="C500" t="s">
        <v>405</v>
      </c>
      <c r="D500" t="s">
        <v>540</v>
      </c>
      <c r="L500" s="105">
        <v>-139.36740691390699</v>
      </c>
      <c r="M500">
        <v>0</v>
      </c>
      <c r="N500">
        <f>N499+1</f>
        <v>1980</v>
      </c>
      <c r="O500" s="136" t="str">
        <f t="shared" ref="O487:O550" si="55">IF(AND(L500&lt;0,M500&lt;0.05), "Log normal","Power Law")</f>
        <v>Log normal</v>
      </c>
      <c r="Q500" s="105">
        <v>1.6064101011299601</v>
      </c>
      <c r="BT500">
        <v>1</v>
      </c>
      <c r="BU500">
        <v>1</v>
      </c>
      <c r="BV500">
        <v>1</v>
      </c>
      <c r="BW500">
        <f t="shared" si="54"/>
        <v>0</v>
      </c>
    </row>
    <row r="501" spans="1:75" ht="21">
      <c r="A501" t="s">
        <v>586</v>
      </c>
      <c r="B501" t="s">
        <v>631</v>
      </c>
      <c r="C501" t="s">
        <v>406</v>
      </c>
      <c r="D501" t="s">
        <v>541</v>
      </c>
      <c r="L501" s="105">
        <v>-189.86909801149599</v>
      </c>
      <c r="M501">
        <v>0</v>
      </c>
      <c r="N501">
        <f t="shared" ref="N501:N543" si="56">N500+1</f>
        <v>1981</v>
      </c>
      <c r="O501" s="136" t="str">
        <f t="shared" si="55"/>
        <v>Log normal</v>
      </c>
      <c r="Q501" s="105">
        <v>1.5995604121247</v>
      </c>
      <c r="BT501">
        <v>1</v>
      </c>
      <c r="BU501">
        <v>1</v>
      </c>
      <c r="BV501">
        <v>1</v>
      </c>
      <c r="BW501">
        <f t="shared" si="54"/>
        <v>0</v>
      </c>
    </row>
    <row r="502" spans="1:75" ht="21">
      <c r="A502" t="s">
        <v>587</v>
      </c>
      <c r="B502" t="s">
        <v>632</v>
      </c>
      <c r="C502" t="s">
        <v>407</v>
      </c>
      <c r="D502" t="s">
        <v>542</v>
      </c>
      <c r="L502" s="105">
        <v>-231.23142830750601</v>
      </c>
      <c r="M502">
        <v>0</v>
      </c>
      <c r="N502">
        <f t="shared" si="56"/>
        <v>1982</v>
      </c>
      <c r="O502" s="136" t="str">
        <f t="shared" si="55"/>
        <v>Log normal</v>
      </c>
      <c r="Q502" s="105">
        <v>1.5919618439718699</v>
      </c>
      <c r="BT502">
        <v>6</v>
      </c>
      <c r="BU502">
        <v>6</v>
      </c>
      <c r="BV502">
        <v>6</v>
      </c>
      <c r="BW502">
        <f t="shared" si="54"/>
        <v>0</v>
      </c>
    </row>
    <row r="503" spans="1:75" ht="21">
      <c r="A503" t="s">
        <v>588</v>
      </c>
      <c r="B503" t="s">
        <v>633</v>
      </c>
      <c r="C503" t="s">
        <v>408</v>
      </c>
      <c r="D503" t="s">
        <v>543</v>
      </c>
      <c r="L503" s="105">
        <v>-263.74004399868198</v>
      </c>
      <c r="M503">
        <v>0</v>
      </c>
      <c r="N503">
        <f t="shared" si="56"/>
        <v>1983</v>
      </c>
      <c r="O503" s="136" t="str">
        <f t="shared" si="55"/>
        <v>Log normal</v>
      </c>
      <c r="Q503" s="105">
        <v>1.58489775430138</v>
      </c>
      <c r="BT503">
        <v>1</v>
      </c>
      <c r="BU503">
        <v>1</v>
      </c>
      <c r="BV503">
        <v>1</v>
      </c>
      <c r="BW503">
        <f t="shared" si="54"/>
        <v>0</v>
      </c>
    </row>
    <row r="504" spans="1:75" ht="21">
      <c r="A504" t="s">
        <v>589</v>
      </c>
      <c r="B504" t="s">
        <v>634</v>
      </c>
      <c r="C504" t="s">
        <v>409</v>
      </c>
      <c r="D504" t="s">
        <v>544</v>
      </c>
      <c r="L504" s="105">
        <v>-287.01955797852298</v>
      </c>
      <c r="M504">
        <v>0</v>
      </c>
      <c r="N504">
        <f t="shared" si="56"/>
        <v>1984</v>
      </c>
      <c r="O504" s="136" t="str">
        <f t="shared" si="55"/>
        <v>Log normal</v>
      </c>
      <c r="Q504" s="105">
        <v>1.5764216498396499</v>
      </c>
      <c r="BT504">
        <v>6</v>
      </c>
      <c r="BU504">
        <v>6</v>
      </c>
      <c r="BV504">
        <v>6</v>
      </c>
      <c r="BW504">
        <f t="shared" si="54"/>
        <v>0</v>
      </c>
    </row>
    <row r="505" spans="1:75" ht="21">
      <c r="A505" t="s">
        <v>590</v>
      </c>
      <c r="B505" t="s">
        <v>635</v>
      </c>
      <c r="C505" t="s">
        <v>410</v>
      </c>
      <c r="D505" t="s">
        <v>545</v>
      </c>
      <c r="L505" s="105">
        <v>-311.08828439022602</v>
      </c>
      <c r="M505">
        <v>0</v>
      </c>
      <c r="N505">
        <f t="shared" si="56"/>
        <v>1985</v>
      </c>
      <c r="O505" s="136" t="str">
        <f t="shared" si="55"/>
        <v>Log normal</v>
      </c>
      <c r="Q505" s="105">
        <v>1.56806166612271</v>
      </c>
      <c r="BT505">
        <v>1</v>
      </c>
      <c r="BU505">
        <v>1</v>
      </c>
      <c r="BV505">
        <v>1</v>
      </c>
      <c r="BW505">
        <f t="shared" si="54"/>
        <v>0</v>
      </c>
    </row>
    <row r="506" spans="1:75" ht="21">
      <c r="A506" t="s">
        <v>591</v>
      </c>
      <c r="B506" t="s">
        <v>636</v>
      </c>
      <c r="C506" t="s">
        <v>411</v>
      </c>
      <c r="D506" t="s">
        <v>546</v>
      </c>
      <c r="L506" s="105">
        <v>-331.89924884865599</v>
      </c>
      <c r="M506">
        <v>0</v>
      </c>
      <c r="N506">
        <f t="shared" si="56"/>
        <v>1986</v>
      </c>
      <c r="O506" s="136" t="str">
        <f t="shared" si="55"/>
        <v>Log normal</v>
      </c>
      <c r="Q506" s="105">
        <v>1.55891680450124</v>
      </c>
      <c r="BT506">
        <v>4</v>
      </c>
      <c r="BU506">
        <v>4</v>
      </c>
      <c r="BV506">
        <v>4</v>
      </c>
      <c r="BW506">
        <f t="shared" si="54"/>
        <v>0</v>
      </c>
    </row>
    <row r="507" spans="1:75" ht="21">
      <c r="A507" t="s">
        <v>592</v>
      </c>
      <c r="B507" t="s">
        <v>637</v>
      </c>
      <c r="C507" t="s">
        <v>412</v>
      </c>
      <c r="D507" t="s">
        <v>547</v>
      </c>
      <c r="L507" s="105">
        <v>-351.84565106295997</v>
      </c>
      <c r="M507">
        <v>0</v>
      </c>
      <c r="N507">
        <f t="shared" si="56"/>
        <v>1987</v>
      </c>
      <c r="O507" s="136" t="str">
        <f t="shared" si="55"/>
        <v>Log normal</v>
      </c>
      <c r="Q507" s="105">
        <v>1.5492161003224101</v>
      </c>
      <c r="BT507">
        <v>3</v>
      </c>
      <c r="BU507">
        <v>3</v>
      </c>
      <c r="BV507">
        <v>3</v>
      </c>
      <c r="BW507">
        <f t="shared" si="54"/>
        <v>0</v>
      </c>
    </row>
    <row r="508" spans="1:75" ht="21">
      <c r="A508" t="s">
        <v>593</v>
      </c>
      <c r="B508" t="s">
        <v>638</v>
      </c>
      <c r="C508" t="s">
        <v>413</v>
      </c>
      <c r="D508" t="s">
        <v>548</v>
      </c>
      <c r="L508" s="105">
        <v>-370.92839136346799</v>
      </c>
      <c r="M508">
        <v>0</v>
      </c>
      <c r="N508">
        <f t="shared" si="56"/>
        <v>1988</v>
      </c>
      <c r="O508" s="136" t="str">
        <f t="shared" si="55"/>
        <v>Log normal</v>
      </c>
      <c r="Q508" s="105">
        <v>1.5394812158158999</v>
      </c>
      <c r="BT508">
        <v>2</v>
      </c>
      <c r="BU508">
        <v>2</v>
      </c>
      <c r="BV508">
        <v>2</v>
      </c>
      <c r="BW508">
        <f t="shared" si="54"/>
        <v>0</v>
      </c>
    </row>
    <row r="509" spans="1:75" ht="21">
      <c r="A509" t="s">
        <v>594</v>
      </c>
      <c r="B509" t="s">
        <v>639</v>
      </c>
      <c r="C509" t="s">
        <v>414</v>
      </c>
      <c r="D509" t="s">
        <v>549</v>
      </c>
      <c r="L509" s="105">
        <v>-391.379095740948</v>
      </c>
      <c r="M509">
        <v>0</v>
      </c>
      <c r="N509">
        <f t="shared" si="56"/>
        <v>1989</v>
      </c>
      <c r="O509" s="136" t="str">
        <f t="shared" si="55"/>
        <v>Log normal</v>
      </c>
      <c r="Q509" s="105">
        <v>1.5300426488969401</v>
      </c>
      <c r="BT509">
        <v>2</v>
      </c>
      <c r="BU509">
        <v>2</v>
      </c>
      <c r="BV509">
        <v>2</v>
      </c>
      <c r="BW509">
        <f t="shared" si="54"/>
        <v>0</v>
      </c>
    </row>
    <row r="510" spans="1:75" ht="21">
      <c r="A510" t="s">
        <v>595</v>
      </c>
      <c r="B510" t="s">
        <v>640</v>
      </c>
      <c r="C510" t="s">
        <v>415</v>
      </c>
      <c r="D510" t="s">
        <v>550</v>
      </c>
      <c r="L510" s="105">
        <v>-413.90490628235898</v>
      </c>
      <c r="M510">
        <v>0</v>
      </c>
      <c r="N510">
        <f t="shared" si="56"/>
        <v>1990</v>
      </c>
      <c r="O510" s="136" t="str">
        <f t="shared" si="55"/>
        <v>Log normal</v>
      </c>
      <c r="Q510" s="105">
        <v>1.52118389617488</v>
      </c>
      <c r="BT510">
        <v>3</v>
      </c>
      <c r="BU510">
        <v>3</v>
      </c>
      <c r="BV510">
        <v>3</v>
      </c>
      <c r="BW510">
        <f t="shared" si="54"/>
        <v>0</v>
      </c>
    </row>
    <row r="511" spans="1:75" ht="21">
      <c r="A511" t="s">
        <v>596</v>
      </c>
      <c r="B511" t="s">
        <v>641</v>
      </c>
      <c r="C511" t="s">
        <v>416</v>
      </c>
      <c r="D511" t="s">
        <v>551</v>
      </c>
      <c r="L511" s="105">
        <v>-432.511673839683</v>
      </c>
      <c r="M511">
        <v>0</v>
      </c>
      <c r="N511">
        <f t="shared" si="56"/>
        <v>1991</v>
      </c>
      <c r="O511" s="136" t="str">
        <f t="shared" si="55"/>
        <v>Log normal</v>
      </c>
      <c r="Q511" s="105">
        <v>1.51316008089646</v>
      </c>
      <c r="BT511">
        <v>6</v>
      </c>
      <c r="BU511">
        <v>6</v>
      </c>
      <c r="BV511">
        <v>6</v>
      </c>
      <c r="BW511">
        <f t="shared" si="54"/>
        <v>0</v>
      </c>
    </row>
    <row r="512" spans="1:75" ht="21">
      <c r="A512" t="s">
        <v>597</v>
      </c>
      <c r="B512" t="s">
        <v>642</v>
      </c>
      <c r="C512" t="s">
        <v>417</v>
      </c>
      <c r="D512" t="s">
        <v>552</v>
      </c>
      <c r="L512" s="105">
        <v>-451.45686669740797</v>
      </c>
      <c r="M512">
        <v>0</v>
      </c>
      <c r="N512">
        <f t="shared" si="56"/>
        <v>1992</v>
      </c>
      <c r="O512" s="136" t="str">
        <f t="shared" si="55"/>
        <v>Log normal</v>
      </c>
      <c r="Q512" s="105">
        <v>1.50512148339695</v>
      </c>
      <c r="BT512">
        <v>3</v>
      </c>
      <c r="BU512">
        <v>3</v>
      </c>
      <c r="BV512">
        <v>3</v>
      </c>
      <c r="BW512">
        <f t="shared" si="54"/>
        <v>0</v>
      </c>
    </row>
    <row r="513" spans="1:75" ht="21">
      <c r="A513" t="s">
        <v>598</v>
      </c>
      <c r="B513" t="s">
        <v>643</v>
      </c>
      <c r="C513" t="s">
        <v>418</v>
      </c>
      <c r="D513" t="s">
        <v>553</v>
      </c>
      <c r="L513" s="105">
        <v>-466.06255536791298</v>
      </c>
      <c r="M513">
        <v>0</v>
      </c>
      <c r="N513">
        <f t="shared" si="56"/>
        <v>1993</v>
      </c>
      <c r="O513" s="136" t="str">
        <f t="shared" si="55"/>
        <v>Log normal</v>
      </c>
      <c r="Q513" s="105">
        <v>1.4976784963963501</v>
      </c>
      <c r="BT513">
        <v>4</v>
      </c>
      <c r="BU513">
        <v>4</v>
      </c>
      <c r="BV513">
        <v>4</v>
      </c>
      <c r="BW513">
        <f t="shared" si="54"/>
        <v>0</v>
      </c>
    </row>
    <row r="514" spans="1:75" ht="21">
      <c r="A514" t="s">
        <v>599</v>
      </c>
      <c r="B514" t="s">
        <v>644</v>
      </c>
      <c r="C514" t="s">
        <v>419</v>
      </c>
      <c r="D514" t="s">
        <v>554</v>
      </c>
      <c r="L514" s="105">
        <v>-478.72078165487198</v>
      </c>
      <c r="M514">
        <v>0</v>
      </c>
      <c r="N514">
        <f t="shared" si="56"/>
        <v>1994</v>
      </c>
      <c r="O514" s="136" t="str">
        <f t="shared" si="55"/>
        <v>Log normal</v>
      </c>
      <c r="Q514" s="105">
        <v>1.49095411229615</v>
      </c>
      <c r="BT514">
        <v>1</v>
      </c>
      <c r="BU514">
        <v>1</v>
      </c>
      <c r="BV514">
        <v>1</v>
      </c>
      <c r="BW514">
        <f t="shared" si="54"/>
        <v>0</v>
      </c>
    </row>
    <row r="515" spans="1:75" ht="21">
      <c r="A515" t="s">
        <v>600</v>
      </c>
      <c r="B515" t="s">
        <v>645</v>
      </c>
      <c r="C515" t="s">
        <v>420</v>
      </c>
      <c r="D515" t="s">
        <v>555</v>
      </c>
      <c r="L515" s="105">
        <v>-492.449073038704</v>
      </c>
      <c r="M515">
        <v>0</v>
      </c>
      <c r="N515">
        <f t="shared" si="56"/>
        <v>1995</v>
      </c>
      <c r="O515" s="136" t="str">
        <f t="shared" si="55"/>
        <v>Log normal</v>
      </c>
      <c r="Q515" s="105">
        <v>1.4847186700475199</v>
      </c>
      <c r="BT515">
        <v>2</v>
      </c>
      <c r="BU515">
        <v>2</v>
      </c>
      <c r="BV515">
        <v>2</v>
      </c>
      <c r="BW515">
        <f t="shared" si="54"/>
        <v>0</v>
      </c>
    </row>
    <row r="516" spans="1:75" ht="21">
      <c r="A516" t="s">
        <v>601</v>
      </c>
      <c r="B516" t="s">
        <v>646</v>
      </c>
      <c r="C516" t="s">
        <v>421</v>
      </c>
      <c r="D516" t="s">
        <v>556</v>
      </c>
      <c r="L516" s="105">
        <v>-503.09895949882701</v>
      </c>
      <c r="M516">
        <v>0</v>
      </c>
      <c r="N516">
        <f t="shared" si="56"/>
        <v>1996</v>
      </c>
      <c r="O516" s="136" t="str">
        <f t="shared" si="55"/>
        <v>Log normal</v>
      </c>
      <c r="Q516" s="105">
        <v>1.4781493729947901</v>
      </c>
      <c r="BT516">
        <v>2</v>
      </c>
      <c r="BU516">
        <v>2</v>
      </c>
      <c r="BV516">
        <v>2</v>
      </c>
      <c r="BW516">
        <f t="shared" si="54"/>
        <v>0</v>
      </c>
    </row>
    <row r="517" spans="1:75" ht="21">
      <c r="A517" t="s">
        <v>602</v>
      </c>
      <c r="B517" t="s">
        <v>647</v>
      </c>
      <c r="C517" t="s">
        <v>422</v>
      </c>
      <c r="D517" t="s">
        <v>557</v>
      </c>
      <c r="L517" s="105">
        <v>-509.77763531024499</v>
      </c>
      <c r="M517">
        <v>0</v>
      </c>
      <c r="N517">
        <f t="shared" si="56"/>
        <v>1997</v>
      </c>
      <c r="O517" s="136" t="str">
        <f t="shared" si="55"/>
        <v>Log normal</v>
      </c>
      <c r="Q517" s="105">
        <v>1.4727857419035799</v>
      </c>
      <c r="BT517">
        <v>2</v>
      </c>
      <c r="BU517">
        <v>2</v>
      </c>
      <c r="BV517">
        <v>2</v>
      </c>
      <c r="BW517">
        <f t="shared" si="54"/>
        <v>0</v>
      </c>
    </row>
    <row r="518" spans="1:75" ht="21">
      <c r="A518" t="s">
        <v>603</v>
      </c>
      <c r="B518" t="s">
        <v>648</v>
      </c>
      <c r="C518" t="s">
        <v>423</v>
      </c>
      <c r="D518" t="s">
        <v>558</v>
      </c>
      <c r="L518" s="105">
        <v>-519.44811472327206</v>
      </c>
      <c r="M518">
        <v>0</v>
      </c>
      <c r="N518">
        <f t="shared" si="56"/>
        <v>1998</v>
      </c>
      <c r="O518" s="136" t="str">
        <f t="shared" si="55"/>
        <v>Log normal</v>
      </c>
      <c r="Q518" s="105">
        <v>1.4680983067357101</v>
      </c>
      <c r="BT518">
        <v>1</v>
      </c>
      <c r="BU518">
        <v>1</v>
      </c>
      <c r="BV518">
        <v>1</v>
      </c>
      <c r="BW518">
        <f t="shared" si="54"/>
        <v>0</v>
      </c>
    </row>
    <row r="519" spans="1:75" ht="21">
      <c r="A519" t="s">
        <v>604</v>
      </c>
      <c r="B519" t="s">
        <v>649</v>
      </c>
      <c r="C519" t="s">
        <v>424</v>
      </c>
      <c r="D519" t="s">
        <v>559</v>
      </c>
      <c r="L519" s="105">
        <v>-528.05341447660601</v>
      </c>
      <c r="M519">
        <v>0</v>
      </c>
      <c r="N519">
        <f t="shared" si="56"/>
        <v>1999</v>
      </c>
      <c r="O519" s="136" t="str">
        <f t="shared" si="55"/>
        <v>Log normal</v>
      </c>
      <c r="Q519" s="105">
        <v>1.46402862942694</v>
      </c>
      <c r="BT519">
        <v>1</v>
      </c>
      <c r="BU519">
        <v>1</v>
      </c>
      <c r="BV519">
        <v>1</v>
      </c>
      <c r="BW519">
        <f t="shared" si="54"/>
        <v>0</v>
      </c>
    </row>
    <row r="520" spans="1:75" ht="21">
      <c r="A520" t="s">
        <v>605</v>
      </c>
      <c r="B520" t="s">
        <v>650</v>
      </c>
      <c r="C520" t="s">
        <v>425</v>
      </c>
      <c r="D520" t="s">
        <v>560</v>
      </c>
      <c r="L520" s="105">
        <v>-535.05938478930295</v>
      </c>
      <c r="M520">
        <v>0</v>
      </c>
      <c r="N520">
        <f t="shared" si="56"/>
        <v>2000</v>
      </c>
      <c r="O520" s="136" t="str">
        <f t="shared" si="55"/>
        <v>Log normal</v>
      </c>
      <c r="Q520" s="105">
        <v>1.4607608599444</v>
      </c>
      <c r="BT520">
        <v>2</v>
      </c>
      <c r="BU520">
        <v>2</v>
      </c>
      <c r="BV520">
        <v>2</v>
      </c>
      <c r="BW520">
        <f t="shared" si="54"/>
        <v>0</v>
      </c>
    </row>
    <row r="521" spans="1:75" ht="21">
      <c r="A521" t="s">
        <v>606</v>
      </c>
      <c r="B521" t="s">
        <v>651</v>
      </c>
      <c r="C521" t="s">
        <v>426</v>
      </c>
      <c r="D521" t="s">
        <v>561</v>
      </c>
      <c r="L521" s="105">
        <v>-542.52114522887302</v>
      </c>
      <c r="M521">
        <v>0</v>
      </c>
      <c r="N521">
        <f t="shared" si="56"/>
        <v>2001</v>
      </c>
      <c r="O521" s="136" t="str">
        <f t="shared" si="55"/>
        <v>Log normal</v>
      </c>
      <c r="Q521" s="105">
        <v>1.4578772532105699</v>
      </c>
      <c r="BT521">
        <v>4</v>
      </c>
      <c r="BU521">
        <v>4</v>
      </c>
      <c r="BV521">
        <v>4</v>
      </c>
      <c r="BW521">
        <f t="shared" si="54"/>
        <v>0</v>
      </c>
    </row>
    <row r="522" spans="1:75" ht="21">
      <c r="A522" t="s">
        <v>607</v>
      </c>
      <c r="B522" t="s">
        <v>652</v>
      </c>
      <c r="C522" t="s">
        <v>427</v>
      </c>
      <c r="D522" t="s">
        <v>562</v>
      </c>
      <c r="L522" s="105">
        <v>-550.33630076304405</v>
      </c>
      <c r="M522">
        <v>0</v>
      </c>
      <c r="N522">
        <f t="shared" si="56"/>
        <v>2002</v>
      </c>
      <c r="O522" s="136" t="str">
        <f t="shared" si="55"/>
        <v>Log normal</v>
      </c>
      <c r="Q522" s="105">
        <v>1.4556180434474</v>
      </c>
      <c r="BT522">
        <v>5</v>
      </c>
      <c r="BU522">
        <v>5</v>
      </c>
      <c r="BV522">
        <v>5</v>
      </c>
      <c r="BW522">
        <f t="shared" si="54"/>
        <v>0</v>
      </c>
    </row>
    <row r="523" spans="1:75" ht="21">
      <c r="A523" t="s">
        <v>608</v>
      </c>
      <c r="B523" t="s">
        <v>653</v>
      </c>
      <c r="C523" t="s">
        <v>428</v>
      </c>
      <c r="D523" t="s">
        <v>563</v>
      </c>
      <c r="L523" s="105">
        <v>-557.968956801682</v>
      </c>
      <c r="M523">
        <v>0</v>
      </c>
      <c r="N523">
        <f t="shared" si="56"/>
        <v>2003</v>
      </c>
      <c r="O523" s="136" t="str">
        <f t="shared" si="55"/>
        <v>Log normal</v>
      </c>
      <c r="Q523" s="105">
        <v>1.4538312719866999</v>
      </c>
      <c r="BT523">
        <v>4</v>
      </c>
      <c r="BU523">
        <v>4</v>
      </c>
      <c r="BV523">
        <v>4</v>
      </c>
      <c r="BW523">
        <f t="shared" si="54"/>
        <v>0</v>
      </c>
    </row>
    <row r="524" spans="1:75" ht="21">
      <c r="A524" t="s">
        <v>609</v>
      </c>
      <c r="B524" t="s">
        <v>654</v>
      </c>
      <c r="C524" t="s">
        <v>474</v>
      </c>
      <c r="D524" t="s">
        <v>564</v>
      </c>
      <c r="L524" s="105">
        <v>-565.66713580846999</v>
      </c>
      <c r="M524">
        <v>0</v>
      </c>
      <c r="N524">
        <f t="shared" si="56"/>
        <v>2004</v>
      </c>
      <c r="O524" s="136" t="str">
        <f t="shared" si="55"/>
        <v>Log normal</v>
      </c>
      <c r="Q524" s="105">
        <v>1.45269450229243</v>
      </c>
      <c r="BT524">
        <v>3</v>
      </c>
      <c r="BU524">
        <v>3</v>
      </c>
      <c r="BV524">
        <v>3</v>
      </c>
      <c r="BW524">
        <f t="shared" si="54"/>
        <v>0</v>
      </c>
    </row>
    <row r="525" spans="1:75" ht="21">
      <c r="A525" t="s">
        <v>610</v>
      </c>
      <c r="B525" t="s">
        <v>655</v>
      </c>
      <c r="C525" t="s">
        <v>475</v>
      </c>
      <c r="D525" t="s">
        <v>565</v>
      </c>
      <c r="L525" s="105">
        <v>-570.61750172607299</v>
      </c>
      <c r="M525">
        <v>0</v>
      </c>
      <c r="N525">
        <f t="shared" si="56"/>
        <v>2005</v>
      </c>
      <c r="O525" s="136" t="str">
        <f t="shared" si="55"/>
        <v>Log normal</v>
      </c>
      <c r="Q525" s="105">
        <v>1.45191400220984</v>
      </c>
      <c r="BT525">
        <v>3</v>
      </c>
      <c r="BU525">
        <v>3</v>
      </c>
      <c r="BV525">
        <v>3</v>
      </c>
      <c r="BW525">
        <f t="shared" ref="BW525:BW588" si="57">BU525-BV525</f>
        <v>0</v>
      </c>
    </row>
    <row r="526" spans="1:75" ht="21">
      <c r="A526" t="s">
        <v>611</v>
      </c>
      <c r="B526" t="s">
        <v>656</v>
      </c>
      <c r="C526" t="s">
        <v>476</v>
      </c>
      <c r="D526" t="s">
        <v>566</v>
      </c>
      <c r="L526" s="105">
        <v>-579.68834491889402</v>
      </c>
      <c r="M526">
        <v>0</v>
      </c>
      <c r="N526">
        <f t="shared" si="56"/>
        <v>2006</v>
      </c>
      <c r="O526" s="136" t="str">
        <f t="shared" si="55"/>
        <v>Log normal</v>
      </c>
      <c r="Q526" s="105">
        <v>1.4509516752793601</v>
      </c>
      <c r="BT526">
        <v>2</v>
      </c>
      <c r="BU526">
        <v>2</v>
      </c>
      <c r="BV526">
        <v>2</v>
      </c>
      <c r="BW526">
        <f t="shared" si="57"/>
        <v>0</v>
      </c>
    </row>
    <row r="527" spans="1:75" ht="21">
      <c r="A527" t="s">
        <v>612</v>
      </c>
      <c r="B527" t="s">
        <v>657</v>
      </c>
      <c r="C527" t="s">
        <v>477</v>
      </c>
      <c r="D527" t="s">
        <v>567</v>
      </c>
      <c r="L527" s="105">
        <v>-590.42104773453002</v>
      </c>
      <c r="M527">
        <v>0</v>
      </c>
      <c r="N527">
        <f t="shared" si="56"/>
        <v>2007</v>
      </c>
      <c r="O527" s="136" t="str">
        <f t="shared" si="55"/>
        <v>Log normal</v>
      </c>
      <c r="Q527" s="105">
        <v>1.4501193210705401</v>
      </c>
      <c r="BT527">
        <v>2</v>
      </c>
      <c r="BU527">
        <v>2</v>
      </c>
      <c r="BV527">
        <v>2</v>
      </c>
      <c r="BW527">
        <f t="shared" si="57"/>
        <v>0</v>
      </c>
    </row>
    <row r="528" spans="1:75" ht="21">
      <c r="A528" t="s">
        <v>613</v>
      </c>
      <c r="B528" t="s">
        <v>658</v>
      </c>
      <c r="C528" t="s">
        <v>478</v>
      </c>
      <c r="D528" t="s">
        <v>568</v>
      </c>
      <c r="L528" s="105">
        <v>-603.462637587823</v>
      </c>
      <c r="M528">
        <v>0</v>
      </c>
      <c r="N528">
        <f t="shared" si="56"/>
        <v>2008</v>
      </c>
      <c r="O528" s="136" t="str">
        <f t="shared" si="55"/>
        <v>Log normal</v>
      </c>
      <c r="Q528" s="105">
        <v>1.44950824776315</v>
      </c>
      <c r="BT528">
        <v>7</v>
      </c>
      <c r="BU528">
        <v>7</v>
      </c>
      <c r="BV528">
        <v>7</v>
      </c>
      <c r="BW528">
        <f t="shared" si="57"/>
        <v>0</v>
      </c>
    </row>
    <row r="529" spans="1:75" ht="21">
      <c r="A529" t="s">
        <v>614</v>
      </c>
      <c r="B529" t="s">
        <v>659</v>
      </c>
      <c r="C529" t="s">
        <v>479</v>
      </c>
      <c r="D529" t="s">
        <v>569</v>
      </c>
      <c r="L529" s="105">
        <v>-615.33065646689602</v>
      </c>
      <c r="M529">
        <v>0</v>
      </c>
      <c r="N529">
        <f t="shared" si="56"/>
        <v>2009</v>
      </c>
      <c r="O529" s="136" t="str">
        <f t="shared" si="55"/>
        <v>Log normal</v>
      </c>
      <c r="Q529" s="105">
        <v>1.44857867714278</v>
      </c>
      <c r="BT529">
        <v>2</v>
      </c>
      <c r="BU529">
        <v>2</v>
      </c>
      <c r="BV529">
        <v>2</v>
      </c>
      <c r="BW529">
        <f t="shared" si="57"/>
        <v>0</v>
      </c>
    </row>
    <row r="530" spans="1:75" ht="21">
      <c r="A530" t="s">
        <v>615</v>
      </c>
      <c r="B530" t="s">
        <v>660</v>
      </c>
      <c r="C530" t="s">
        <v>480</v>
      </c>
      <c r="D530" t="s">
        <v>570</v>
      </c>
      <c r="L530" s="105">
        <v>-626.43910391262898</v>
      </c>
      <c r="M530">
        <v>0</v>
      </c>
      <c r="N530">
        <f t="shared" si="56"/>
        <v>2010</v>
      </c>
      <c r="O530" s="136" t="str">
        <f t="shared" si="55"/>
        <v>Log normal</v>
      </c>
      <c r="Q530" s="105">
        <v>1.4479297936634401</v>
      </c>
      <c r="BT530">
        <v>1</v>
      </c>
      <c r="BU530">
        <v>1</v>
      </c>
      <c r="BV530">
        <v>1</v>
      </c>
      <c r="BW530">
        <f t="shared" si="57"/>
        <v>0</v>
      </c>
    </row>
    <row r="531" spans="1:75" ht="21">
      <c r="A531" t="s">
        <v>616</v>
      </c>
      <c r="B531" t="s">
        <v>661</v>
      </c>
      <c r="C531" t="s">
        <v>481</v>
      </c>
      <c r="D531" t="s">
        <v>571</v>
      </c>
      <c r="L531" s="105">
        <v>-641.832535637673</v>
      </c>
      <c r="M531">
        <v>0</v>
      </c>
      <c r="N531">
        <f t="shared" si="56"/>
        <v>2011</v>
      </c>
      <c r="O531" s="136" t="str">
        <f t="shared" si="55"/>
        <v>Log normal</v>
      </c>
      <c r="Q531" s="105">
        <v>1.4469223381810501</v>
      </c>
      <c r="BT531">
        <v>1</v>
      </c>
      <c r="BU531">
        <v>1</v>
      </c>
      <c r="BV531">
        <v>1</v>
      </c>
      <c r="BW531">
        <f t="shared" si="57"/>
        <v>0</v>
      </c>
    </row>
    <row r="532" spans="1:75" ht="21">
      <c r="A532" t="s">
        <v>617</v>
      </c>
      <c r="B532" t="s">
        <v>662</v>
      </c>
      <c r="C532" t="s">
        <v>482</v>
      </c>
      <c r="D532" t="s">
        <v>572</v>
      </c>
      <c r="L532" s="105">
        <v>-656.17807018152905</v>
      </c>
      <c r="M532">
        <v>0</v>
      </c>
      <c r="N532">
        <f t="shared" si="56"/>
        <v>2012</v>
      </c>
      <c r="O532" s="136" t="str">
        <f t="shared" si="55"/>
        <v>Log normal</v>
      </c>
      <c r="Q532" s="105">
        <v>1.4472477775739201</v>
      </c>
      <c r="BT532">
        <v>3</v>
      </c>
      <c r="BU532">
        <v>3</v>
      </c>
      <c r="BV532">
        <v>3</v>
      </c>
      <c r="BW532">
        <f t="shared" si="57"/>
        <v>0</v>
      </c>
    </row>
    <row r="533" spans="1:75" ht="21">
      <c r="A533" t="s">
        <v>618</v>
      </c>
      <c r="B533" t="s">
        <v>663</v>
      </c>
      <c r="C533" t="s">
        <v>483</v>
      </c>
      <c r="D533" t="s">
        <v>573</v>
      </c>
      <c r="L533" s="105">
        <v>-669.89961562429301</v>
      </c>
      <c r="M533">
        <v>0</v>
      </c>
      <c r="N533">
        <f t="shared" si="56"/>
        <v>2013</v>
      </c>
      <c r="O533" s="136" t="str">
        <f t="shared" si="55"/>
        <v>Log normal</v>
      </c>
      <c r="Q533" s="105">
        <v>1.44798797783471</v>
      </c>
      <c r="BT533">
        <v>3</v>
      </c>
      <c r="BU533">
        <v>3</v>
      </c>
      <c r="BV533">
        <v>3</v>
      </c>
      <c r="BW533">
        <f t="shared" si="57"/>
        <v>0</v>
      </c>
    </row>
    <row r="534" spans="1:75" ht="21">
      <c r="A534" t="s">
        <v>619</v>
      </c>
      <c r="B534" t="s">
        <v>664</v>
      </c>
      <c r="C534" t="s">
        <v>484</v>
      </c>
      <c r="D534" t="s">
        <v>574</v>
      </c>
      <c r="L534" s="105">
        <v>-683.54025128318995</v>
      </c>
      <c r="M534">
        <v>0</v>
      </c>
      <c r="N534">
        <f t="shared" si="56"/>
        <v>2014</v>
      </c>
      <c r="O534" s="136" t="str">
        <f t="shared" si="55"/>
        <v>Log normal</v>
      </c>
      <c r="Q534" s="105">
        <v>1.4488564185228701</v>
      </c>
      <c r="BT534">
        <v>3</v>
      </c>
      <c r="BU534">
        <v>3</v>
      </c>
      <c r="BV534">
        <v>3</v>
      </c>
      <c r="BW534">
        <f t="shared" si="57"/>
        <v>0</v>
      </c>
    </row>
    <row r="535" spans="1:75" ht="21">
      <c r="A535" t="s">
        <v>620</v>
      </c>
      <c r="B535" t="s">
        <v>665</v>
      </c>
      <c r="C535" t="s">
        <v>485</v>
      </c>
      <c r="D535" t="s">
        <v>575</v>
      </c>
      <c r="L535" s="105">
        <v>-696.43687698713995</v>
      </c>
      <c r="M535">
        <v>0</v>
      </c>
      <c r="N535">
        <f t="shared" si="56"/>
        <v>2015</v>
      </c>
      <c r="O535" s="136" t="str">
        <f t="shared" si="55"/>
        <v>Log normal</v>
      </c>
      <c r="Q535" s="105">
        <v>1.44975488101307</v>
      </c>
      <c r="BT535">
        <v>5</v>
      </c>
      <c r="BU535">
        <v>5</v>
      </c>
      <c r="BV535">
        <v>5</v>
      </c>
      <c r="BW535">
        <f t="shared" si="57"/>
        <v>0</v>
      </c>
    </row>
    <row r="536" spans="1:75" ht="21">
      <c r="A536" t="s">
        <v>621</v>
      </c>
      <c r="B536" t="s">
        <v>666</v>
      </c>
      <c r="C536" t="s">
        <v>486</v>
      </c>
      <c r="D536" t="s">
        <v>576</v>
      </c>
      <c r="L536" s="105">
        <v>-709.46830553472796</v>
      </c>
      <c r="M536">
        <v>0</v>
      </c>
      <c r="N536">
        <f t="shared" si="56"/>
        <v>2016</v>
      </c>
      <c r="O536" s="136" t="str">
        <f t="shared" si="55"/>
        <v>Log normal</v>
      </c>
      <c r="Q536" s="105">
        <v>1.45066708382946</v>
      </c>
      <c r="BT536">
        <v>1</v>
      </c>
      <c r="BU536">
        <v>1</v>
      </c>
      <c r="BV536">
        <v>1</v>
      </c>
      <c r="BW536">
        <f t="shared" si="57"/>
        <v>0</v>
      </c>
    </row>
    <row r="537" spans="1:75" ht="21">
      <c r="A537" t="s">
        <v>622</v>
      </c>
      <c r="B537" t="s">
        <v>667</v>
      </c>
      <c r="C537" t="s">
        <v>487</v>
      </c>
      <c r="D537" t="s">
        <v>577</v>
      </c>
      <c r="L537" s="105">
        <v>-722.22382630023401</v>
      </c>
      <c r="M537">
        <v>0</v>
      </c>
      <c r="N537">
        <f t="shared" si="56"/>
        <v>2017</v>
      </c>
      <c r="O537" s="136" t="str">
        <f t="shared" si="55"/>
        <v>Log normal</v>
      </c>
      <c r="Q537" s="105">
        <v>1.4515664174182601</v>
      </c>
      <c r="BT537">
        <v>1</v>
      </c>
      <c r="BU537">
        <v>1</v>
      </c>
      <c r="BV537">
        <v>1</v>
      </c>
      <c r="BW537">
        <f t="shared" si="57"/>
        <v>0</v>
      </c>
    </row>
    <row r="538" spans="1:75" ht="21">
      <c r="A538" t="s">
        <v>623</v>
      </c>
      <c r="B538" t="s">
        <v>668</v>
      </c>
      <c r="C538" t="s">
        <v>488</v>
      </c>
      <c r="D538" t="s">
        <v>578</v>
      </c>
      <c r="L538" s="105">
        <v>-735.23179239692001</v>
      </c>
      <c r="M538">
        <v>0</v>
      </c>
      <c r="N538">
        <f t="shared" si="56"/>
        <v>2018</v>
      </c>
      <c r="O538" s="136" t="str">
        <f t="shared" si="55"/>
        <v>Log normal</v>
      </c>
      <c r="Q538" s="105">
        <v>1.4524773686526899</v>
      </c>
      <c r="BT538">
        <v>1</v>
      </c>
      <c r="BU538">
        <v>1</v>
      </c>
      <c r="BV538">
        <v>1</v>
      </c>
      <c r="BW538">
        <f t="shared" si="57"/>
        <v>0</v>
      </c>
    </row>
    <row r="539" spans="1:75" ht="21">
      <c r="A539" t="s">
        <v>624</v>
      </c>
      <c r="B539" t="s">
        <v>669</v>
      </c>
      <c r="C539" t="s">
        <v>489</v>
      </c>
      <c r="D539" t="s">
        <v>579</v>
      </c>
      <c r="L539" s="105">
        <v>-748.161606065417</v>
      </c>
      <c r="M539">
        <v>0</v>
      </c>
      <c r="N539">
        <f t="shared" si="56"/>
        <v>2019</v>
      </c>
      <c r="O539" s="136" t="str">
        <f t="shared" si="55"/>
        <v>Log normal</v>
      </c>
      <c r="Q539" s="105">
        <v>1.4534617213416099</v>
      </c>
      <c r="BT539">
        <v>2</v>
      </c>
      <c r="BU539">
        <v>2</v>
      </c>
      <c r="BV539">
        <v>2</v>
      </c>
      <c r="BW539">
        <f t="shared" si="57"/>
        <v>0</v>
      </c>
    </row>
    <row r="540" spans="1:75" ht="21">
      <c r="A540" t="s">
        <v>625</v>
      </c>
      <c r="B540" t="s">
        <v>670</v>
      </c>
      <c r="C540" t="s">
        <v>490</v>
      </c>
      <c r="D540" t="s">
        <v>580</v>
      </c>
      <c r="L540" s="105">
        <v>-761.49583260534598</v>
      </c>
      <c r="M540">
        <v>0</v>
      </c>
      <c r="N540">
        <f t="shared" si="56"/>
        <v>2020</v>
      </c>
      <c r="O540" s="136" t="str">
        <f t="shared" si="55"/>
        <v>Log normal</v>
      </c>
      <c r="Q540" s="105">
        <v>1.4545030425149901</v>
      </c>
      <c r="BT540">
        <v>5</v>
      </c>
      <c r="BU540">
        <v>5</v>
      </c>
      <c r="BV540">
        <v>5</v>
      </c>
      <c r="BW540">
        <f t="shared" si="57"/>
        <v>0</v>
      </c>
    </row>
    <row r="541" spans="1:75" ht="21">
      <c r="A541" t="s">
        <v>626</v>
      </c>
      <c r="B541" t="s">
        <v>671</v>
      </c>
      <c r="C541" t="s">
        <v>491</v>
      </c>
      <c r="D541" t="s">
        <v>581</v>
      </c>
      <c r="L541" s="105">
        <v>-772.00052820397798</v>
      </c>
      <c r="M541">
        <v>0</v>
      </c>
      <c r="N541">
        <f t="shared" si="56"/>
        <v>2021</v>
      </c>
      <c r="O541" s="136" t="str">
        <f t="shared" si="55"/>
        <v>Log normal</v>
      </c>
      <c r="Q541" s="105">
        <v>1.4559457755018499</v>
      </c>
      <c r="BT541">
        <v>3</v>
      </c>
      <c r="BU541">
        <v>3</v>
      </c>
      <c r="BV541">
        <v>3</v>
      </c>
      <c r="BW541">
        <f t="shared" si="57"/>
        <v>0</v>
      </c>
    </row>
    <row r="542" spans="1:75" ht="21">
      <c r="A542" t="s">
        <v>627</v>
      </c>
      <c r="B542" t="s">
        <v>672</v>
      </c>
      <c r="C542" t="s">
        <v>492</v>
      </c>
      <c r="D542" t="s">
        <v>582</v>
      </c>
      <c r="L542" s="105">
        <v>-780.740799044901</v>
      </c>
      <c r="M542">
        <v>0</v>
      </c>
      <c r="N542">
        <f t="shared" si="56"/>
        <v>2022</v>
      </c>
      <c r="O542" s="136" t="str">
        <f t="shared" si="55"/>
        <v>Log normal</v>
      </c>
      <c r="Q542" s="105">
        <v>1.4570257095701</v>
      </c>
      <c r="BT542">
        <v>6</v>
      </c>
      <c r="BU542">
        <v>6</v>
      </c>
      <c r="BV542">
        <v>6</v>
      </c>
      <c r="BW542">
        <f t="shared" si="57"/>
        <v>0</v>
      </c>
    </row>
    <row r="543" spans="1:75" ht="21">
      <c r="A543" t="s">
        <v>628</v>
      </c>
      <c r="B543" t="s">
        <v>673</v>
      </c>
      <c r="C543" t="s">
        <v>493</v>
      </c>
      <c r="D543" t="s">
        <v>583</v>
      </c>
      <c r="L543" s="105">
        <v>-785.16538681636905</v>
      </c>
      <c r="M543">
        <v>0</v>
      </c>
      <c r="N543">
        <f t="shared" si="56"/>
        <v>2023</v>
      </c>
      <c r="O543" s="136" t="str">
        <f t="shared" si="55"/>
        <v>Log normal</v>
      </c>
      <c r="Q543" s="105">
        <v>1.4571206266917101</v>
      </c>
      <c r="BT543">
        <v>1</v>
      </c>
      <c r="BU543">
        <v>1</v>
      </c>
      <c r="BV543">
        <v>1</v>
      </c>
      <c r="BW543">
        <f t="shared" si="57"/>
        <v>0</v>
      </c>
    </row>
    <row r="544" spans="1:75" ht="21">
      <c r="L544" s="108"/>
      <c r="O544" s="136"/>
      <c r="BT544">
        <v>6</v>
      </c>
      <c r="BU544">
        <v>6</v>
      </c>
      <c r="BV544">
        <v>6</v>
      </c>
      <c r="BW544">
        <f t="shared" si="57"/>
        <v>0</v>
      </c>
    </row>
    <row r="545" spans="1:75" ht="21">
      <c r="O545" s="136"/>
      <c r="BT545">
        <v>3</v>
      </c>
      <c r="BU545">
        <v>3</v>
      </c>
      <c r="BV545">
        <v>3</v>
      </c>
      <c r="BW545">
        <f t="shared" si="57"/>
        <v>0</v>
      </c>
    </row>
    <row r="546" spans="1:75" ht="21">
      <c r="A546" t="s">
        <v>699</v>
      </c>
      <c r="O546" s="136"/>
      <c r="BT546">
        <v>2</v>
      </c>
      <c r="BU546">
        <v>2</v>
      </c>
      <c r="BV546">
        <v>2</v>
      </c>
      <c r="BW546">
        <f t="shared" si="57"/>
        <v>0</v>
      </c>
    </row>
    <row r="547" spans="1:75" ht="21">
      <c r="A547" t="s">
        <v>584</v>
      </c>
      <c r="B547" t="s">
        <v>629</v>
      </c>
      <c r="C547" t="s">
        <v>404</v>
      </c>
      <c r="D547" t="s">
        <v>404</v>
      </c>
      <c r="L547" s="105">
        <v>-29.572823325283402</v>
      </c>
      <c r="M547">
        <v>0</v>
      </c>
      <c r="N547">
        <v>1979</v>
      </c>
      <c r="O547" s="136" t="str">
        <f>IF(AND(L547&lt;0,M547&lt;0.05), "Truncated Power Law","Power Law")</f>
        <v>Truncated Power Law</v>
      </c>
      <c r="BT547">
        <v>2</v>
      </c>
      <c r="BU547">
        <v>2</v>
      </c>
      <c r="BV547">
        <v>2</v>
      </c>
      <c r="BW547">
        <f t="shared" si="57"/>
        <v>0</v>
      </c>
    </row>
    <row r="548" spans="1:75" ht="21">
      <c r="A548" t="s">
        <v>585</v>
      </c>
      <c r="B548" t="s">
        <v>630</v>
      </c>
      <c r="C548" t="s">
        <v>405</v>
      </c>
      <c r="D548" t="s">
        <v>405</v>
      </c>
      <c r="L548" s="105">
        <v>-48.849989752191703</v>
      </c>
      <c r="M548" s="106">
        <v>0</v>
      </c>
      <c r="N548">
        <f>N547+1</f>
        <v>1980</v>
      </c>
      <c r="O548" s="136" t="str">
        <f t="shared" ref="O548:O591" si="58">IF(AND(L548&lt;0,M548&lt;0.05), "Truncated Power Law","Power Law")</f>
        <v>Truncated Power Law</v>
      </c>
      <c r="BT548">
        <v>1</v>
      </c>
      <c r="BU548">
        <v>1</v>
      </c>
      <c r="BV548">
        <v>1</v>
      </c>
      <c r="BW548">
        <f t="shared" si="57"/>
        <v>0</v>
      </c>
    </row>
    <row r="549" spans="1:75" ht="21">
      <c r="A549" t="s">
        <v>586</v>
      </c>
      <c r="B549" t="s">
        <v>631</v>
      </c>
      <c r="C549" t="s">
        <v>406</v>
      </c>
      <c r="D549" t="s">
        <v>406</v>
      </c>
      <c r="L549" s="105">
        <v>-443.383099282182</v>
      </c>
      <c r="M549" s="106">
        <v>0</v>
      </c>
      <c r="N549">
        <f t="shared" ref="N549:N591" si="59">N548+1</f>
        <v>1981</v>
      </c>
      <c r="O549" s="136" t="str">
        <f t="shared" si="58"/>
        <v>Truncated Power Law</v>
      </c>
      <c r="BT549">
        <v>2</v>
      </c>
      <c r="BU549">
        <v>2</v>
      </c>
      <c r="BV549">
        <v>2</v>
      </c>
      <c r="BW549">
        <f t="shared" si="57"/>
        <v>0</v>
      </c>
    </row>
    <row r="550" spans="1:75" ht="21">
      <c r="A550" t="s">
        <v>587</v>
      </c>
      <c r="B550" t="s">
        <v>632</v>
      </c>
      <c r="C550" t="s">
        <v>407</v>
      </c>
      <c r="D550" t="s">
        <v>407</v>
      </c>
      <c r="L550" s="105">
        <v>-521.75573677050897</v>
      </c>
      <c r="M550" s="106">
        <v>0</v>
      </c>
      <c r="N550">
        <f t="shared" si="59"/>
        <v>1982</v>
      </c>
      <c r="O550" s="136" t="str">
        <f t="shared" si="58"/>
        <v>Truncated Power Law</v>
      </c>
      <c r="BT550">
        <v>5</v>
      </c>
      <c r="BU550">
        <v>5</v>
      </c>
      <c r="BV550">
        <v>5</v>
      </c>
      <c r="BW550">
        <f t="shared" si="57"/>
        <v>0</v>
      </c>
    </row>
    <row r="551" spans="1:75" ht="21">
      <c r="A551" t="s">
        <v>588</v>
      </c>
      <c r="B551" t="s">
        <v>633</v>
      </c>
      <c r="C551" t="s">
        <v>408</v>
      </c>
      <c r="D551" t="s">
        <v>408</v>
      </c>
      <c r="L551" s="105">
        <v>-552.90813003665596</v>
      </c>
      <c r="M551" s="106">
        <v>0</v>
      </c>
      <c r="N551">
        <f t="shared" si="59"/>
        <v>1983</v>
      </c>
      <c r="O551" s="136" t="str">
        <f t="shared" si="58"/>
        <v>Truncated Power Law</v>
      </c>
      <c r="BT551">
        <v>1</v>
      </c>
      <c r="BU551">
        <v>1</v>
      </c>
      <c r="BV551">
        <v>1</v>
      </c>
      <c r="BW551">
        <f t="shared" si="57"/>
        <v>0</v>
      </c>
    </row>
    <row r="552" spans="1:75" ht="21">
      <c r="A552" t="s">
        <v>589</v>
      </c>
      <c r="B552" t="s">
        <v>634</v>
      </c>
      <c r="C552" t="s">
        <v>409</v>
      </c>
      <c r="D552" t="s">
        <v>409</v>
      </c>
      <c r="L552" s="105">
        <v>-526.05451177172404</v>
      </c>
      <c r="M552" s="106">
        <v>0</v>
      </c>
      <c r="N552">
        <f t="shared" si="59"/>
        <v>1984</v>
      </c>
      <c r="O552" s="136" t="str">
        <f t="shared" si="58"/>
        <v>Truncated Power Law</v>
      </c>
      <c r="BT552">
        <v>2</v>
      </c>
      <c r="BU552">
        <v>2</v>
      </c>
      <c r="BV552">
        <v>2</v>
      </c>
      <c r="BW552">
        <f t="shared" si="57"/>
        <v>0</v>
      </c>
    </row>
    <row r="553" spans="1:75" ht="21">
      <c r="A553" t="s">
        <v>590</v>
      </c>
      <c r="B553" t="s">
        <v>635</v>
      </c>
      <c r="C553" t="s">
        <v>410</v>
      </c>
      <c r="D553" t="s">
        <v>410</v>
      </c>
      <c r="L553" s="105">
        <v>-537.40859663287904</v>
      </c>
      <c r="M553">
        <v>0</v>
      </c>
      <c r="N553">
        <f t="shared" si="59"/>
        <v>1985</v>
      </c>
      <c r="O553" s="136" t="str">
        <f t="shared" si="58"/>
        <v>Truncated Power Law</v>
      </c>
      <c r="BT553">
        <v>10</v>
      </c>
      <c r="BU553">
        <v>10</v>
      </c>
      <c r="BV553">
        <v>11</v>
      </c>
      <c r="BW553">
        <f t="shared" si="57"/>
        <v>-1</v>
      </c>
    </row>
    <row r="554" spans="1:75" ht="21">
      <c r="A554" t="s">
        <v>591</v>
      </c>
      <c r="B554" t="s">
        <v>636</v>
      </c>
      <c r="C554" t="s">
        <v>411</v>
      </c>
      <c r="D554" t="s">
        <v>411</v>
      </c>
      <c r="L554" s="105">
        <v>-525.01410197999803</v>
      </c>
      <c r="M554" s="106">
        <v>0</v>
      </c>
      <c r="N554">
        <f t="shared" si="59"/>
        <v>1986</v>
      </c>
      <c r="O554" s="136" t="str">
        <f t="shared" si="58"/>
        <v>Truncated Power Law</v>
      </c>
      <c r="BT554">
        <v>3</v>
      </c>
      <c r="BU554">
        <v>3</v>
      </c>
      <c r="BV554">
        <v>3</v>
      </c>
      <c r="BW554">
        <f t="shared" si="57"/>
        <v>0</v>
      </c>
    </row>
    <row r="555" spans="1:75" ht="21">
      <c r="A555" t="s">
        <v>592</v>
      </c>
      <c r="B555" t="s">
        <v>637</v>
      </c>
      <c r="C555" t="s">
        <v>412</v>
      </c>
      <c r="D555" t="s">
        <v>412</v>
      </c>
      <c r="L555" s="105">
        <v>-517.36496341790905</v>
      </c>
      <c r="M555" s="106">
        <v>0</v>
      </c>
      <c r="N555">
        <f t="shared" si="59"/>
        <v>1987</v>
      </c>
      <c r="O555" s="136" t="str">
        <f t="shared" si="58"/>
        <v>Truncated Power Law</v>
      </c>
      <c r="BT555">
        <v>5</v>
      </c>
      <c r="BU555">
        <v>5</v>
      </c>
      <c r="BV555">
        <v>5</v>
      </c>
      <c r="BW555">
        <f t="shared" si="57"/>
        <v>0</v>
      </c>
    </row>
    <row r="556" spans="1:75" ht="21">
      <c r="A556" t="s">
        <v>593</v>
      </c>
      <c r="B556" t="s">
        <v>638</v>
      </c>
      <c r="C556" t="s">
        <v>413</v>
      </c>
      <c r="D556" t="s">
        <v>413</v>
      </c>
      <c r="L556" s="105">
        <v>-514.95737464815602</v>
      </c>
      <c r="M556" s="106">
        <v>0</v>
      </c>
      <c r="N556">
        <f t="shared" si="59"/>
        <v>1988</v>
      </c>
      <c r="O556" s="136" t="str">
        <f t="shared" si="58"/>
        <v>Truncated Power Law</v>
      </c>
      <c r="BT556">
        <v>1</v>
      </c>
      <c r="BU556">
        <v>1</v>
      </c>
      <c r="BV556">
        <v>1</v>
      </c>
      <c r="BW556">
        <f t="shared" si="57"/>
        <v>0</v>
      </c>
    </row>
    <row r="557" spans="1:75" ht="21">
      <c r="A557" t="s">
        <v>594</v>
      </c>
      <c r="B557" t="s">
        <v>639</v>
      </c>
      <c r="C557" t="s">
        <v>414</v>
      </c>
      <c r="D557" t="s">
        <v>414</v>
      </c>
      <c r="L557" s="105">
        <v>-511.92712641870702</v>
      </c>
      <c r="M557" s="106">
        <v>0</v>
      </c>
      <c r="N557">
        <f t="shared" si="59"/>
        <v>1989</v>
      </c>
      <c r="O557" s="136" t="str">
        <f t="shared" si="58"/>
        <v>Truncated Power Law</v>
      </c>
      <c r="BT557">
        <v>6</v>
      </c>
      <c r="BU557">
        <v>6</v>
      </c>
      <c r="BV557">
        <v>6</v>
      </c>
      <c r="BW557">
        <f t="shared" si="57"/>
        <v>0</v>
      </c>
    </row>
    <row r="558" spans="1:75" ht="21">
      <c r="A558" t="s">
        <v>595</v>
      </c>
      <c r="B558" t="s">
        <v>640</v>
      </c>
      <c r="C558" t="s">
        <v>415</v>
      </c>
      <c r="D558" t="s">
        <v>415</v>
      </c>
      <c r="L558" s="105">
        <v>-518.65006496518504</v>
      </c>
      <c r="M558" s="106">
        <v>0</v>
      </c>
      <c r="N558">
        <f t="shared" si="59"/>
        <v>1990</v>
      </c>
      <c r="O558" s="136" t="str">
        <f t="shared" si="58"/>
        <v>Truncated Power Law</v>
      </c>
      <c r="BT558">
        <v>2</v>
      </c>
      <c r="BU558">
        <v>2</v>
      </c>
      <c r="BV558">
        <v>2</v>
      </c>
      <c r="BW558">
        <f t="shared" si="57"/>
        <v>0</v>
      </c>
    </row>
    <row r="559" spans="1:75" ht="21">
      <c r="A559" t="s">
        <v>596</v>
      </c>
      <c r="B559" t="s">
        <v>641</v>
      </c>
      <c r="C559" t="s">
        <v>416</v>
      </c>
      <c r="D559" t="s">
        <v>416</v>
      </c>
      <c r="L559" s="105">
        <v>-516.60731142946497</v>
      </c>
      <c r="M559" s="106">
        <v>0</v>
      </c>
      <c r="N559">
        <f t="shared" si="59"/>
        <v>1991</v>
      </c>
      <c r="O559" s="136" t="str">
        <f t="shared" si="58"/>
        <v>Truncated Power Law</v>
      </c>
      <c r="BT559">
        <v>6</v>
      </c>
      <c r="BU559">
        <v>6</v>
      </c>
      <c r="BV559">
        <v>6</v>
      </c>
      <c r="BW559">
        <f t="shared" si="57"/>
        <v>0</v>
      </c>
    </row>
    <row r="560" spans="1:75" ht="21">
      <c r="A560" t="s">
        <v>597</v>
      </c>
      <c r="B560" t="s">
        <v>642</v>
      </c>
      <c r="C560" t="s">
        <v>417</v>
      </c>
      <c r="D560" t="s">
        <v>417</v>
      </c>
      <c r="L560" s="105">
        <v>-520.59750195135598</v>
      </c>
      <c r="M560" s="106">
        <v>0</v>
      </c>
      <c r="N560">
        <f t="shared" si="59"/>
        <v>1992</v>
      </c>
      <c r="O560" s="136" t="str">
        <f t="shared" si="58"/>
        <v>Truncated Power Law</v>
      </c>
      <c r="BT560">
        <v>3</v>
      </c>
      <c r="BU560">
        <v>3</v>
      </c>
      <c r="BV560">
        <v>3</v>
      </c>
      <c r="BW560">
        <f t="shared" si="57"/>
        <v>0</v>
      </c>
    </row>
    <row r="561" spans="1:75" ht="21">
      <c r="A561" t="s">
        <v>598</v>
      </c>
      <c r="B561" t="s">
        <v>643</v>
      </c>
      <c r="C561" t="s">
        <v>418</v>
      </c>
      <c r="D561" t="s">
        <v>418</v>
      </c>
      <c r="L561" s="105">
        <v>-513.74364973347099</v>
      </c>
      <c r="M561" s="106">
        <v>0</v>
      </c>
      <c r="N561">
        <f t="shared" si="59"/>
        <v>1993</v>
      </c>
      <c r="O561" s="136" t="str">
        <f t="shared" si="58"/>
        <v>Truncated Power Law</v>
      </c>
      <c r="BT561">
        <v>1</v>
      </c>
      <c r="BU561">
        <v>1</v>
      </c>
      <c r="BV561">
        <v>1</v>
      </c>
      <c r="BW561">
        <f t="shared" si="57"/>
        <v>0</v>
      </c>
    </row>
    <row r="562" spans="1:75" ht="21">
      <c r="A562" t="s">
        <v>599</v>
      </c>
      <c r="B562" t="s">
        <v>644</v>
      </c>
      <c r="C562" t="s">
        <v>419</v>
      </c>
      <c r="D562" t="s">
        <v>419</v>
      </c>
      <c r="L562" s="105">
        <v>-505.68613574248297</v>
      </c>
      <c r="M562" s="106">
        <v>0</v>
      </c>
      <c r="N562">
        <f t="shared" si="59"/>
        <v>1994</v>
      </c>
      <c r="O562" s="136" t="str">
        <f t="shared" si="58"/>
        <v>Truncated Power Law</v>
      </c>
      <c r="BT562">
        <v>4</v>
      </c>
      <c r="BU562">
        <v>4</v>
      </c>
      <c r="BV562">
        <v>4</v>
      </c>
      <c r="BW562">
        <f t="shared" si="57"/>
        <v>0</v>
      </c>
    </row>
    <row r="563" spans="1:75" ht="21">
      <c r="A563" t="s">
        <v>600</v>
      </c>
      <c r="B563" t="s">
        <v>645</v>
      </c>
      <c r="C563" t="s">
        <v>420</v>
      </c>
      <c r="D563" t="s">
        <v>420</v>
      </c>
      <c r="L563" s="105">
        <v>-508.519030437639</v>
      </c>
      <c r="M563" s="106">
        <v>0</v>
      </c>
      <c r="N563">
        <f t="shared" si="59"/>
        <v>1995</v>
      </c>
      <c r="O563" s="136" t="str">
        <f t="shared" si="58"/>
        <v>Truncated Power Law</v>
      </c>
      <c r="BT563">
        <v>5</v>
      </c>
      <c r="BU563">
        <v>5</v>
      </c>
      <c r="BV563">
        <v>5</v>
      </c>
      <c r="BW563">
        <f t="shared" si="57"/>
        <v>0</v>
      </c>
    </row>
    <row r="564" spans="1:75" ht="21">
      <c r="A564" t="s">
        <v>601</v>
      </c>
      <c r="B564" t="s">
        <v>646</v>
      </c>
      <c r="C564" t="s">
        <v>421</v>
      </c>
      <c r="D564" t="s">
        <v>421</v>
      </c>
      <c r="L564" s="105">
        <v>-491.81201020099701</v>
      </c>
      <c r="M564" s="106">
        <v>0</v>
      </c>
      <c r="N564">
        <f t="shared" si="59"/>
        <v>1996</v>
      </c>
      <c r="O564" s="136" t="str">
        <f t="shared" si="58"/>
        <v>Truncated Power Law</v>
      </c>
      <c r="BT564">
        <v>3</v>
      </c>
      <c r="BU564">
        <v>3</v>
      </c>
      <c r="BV564">
        <v>3</v>
      </c>
      <c r="BW564">
        <f t="shared" si="57"/>
        <v>0</v>
      </c>
    </row>
    <row r="565" spans="1:75" ht="21">
      <c r="A565" t="s">
        <v>602</v>
      </c>
      <c r="B565" t="s">
        <v>647</v>
      </c>
      <c r="C565" t="s">
        <v>422</v>
      </c>
      <c r="D565" t="s">
        <v>422</v>
      </c>
      <c r="L565" s="105">
        <v>-437.888306611838</v>
      </c>
      <c r="M565" s="106">
        <v>0</v>
      </c>
      <c r="N565">
        <f t="shared" si="59"/>
        <v>1997</v>
      </c>
      <c r="O565" s="136" t="str">
        <f t="shared" si="58"/>
        <v>Truncated Power Law</v>
      </c>
      <c r="BT565">
        <v>2</v>
      </c>
      <c r="BU565">
        <v>2</v>
      </c>
      <c r="BV565">
        <v>2</v>
      </c>
      <c r="BW565">
        <f t="shared" si="57"/>
        <v>0</v>
      </c>
    </row>
    <row r="566" spans="1:75" ht="21">
      <c r="A566" t="s">
        <v>603</v>
      </c>
      <c r="B566" t="s">
        <v>648</v>
      </c>
      <c r="C566" t="s">
        <v>423</v>
      </c>
      <c r="D566" t="s">
        <v>423</v>
      </c>
      <c r="L566" s="105">
        <v>-424.87100726332102</v>
      </c>
      <c r="M566" s="106">
        <v>0</v>
      </c>
      <c r="N566">
        <f t="shared" si="59"/>
        <v>1998</v>
      </c>
      <c r="O566" s="136" t="str">
        <f t="shared" si="58"/>
        <v>Truncated Power Law</v>
      </c>
      <c r="BT566">
        <v>4</v>
      </c>
      <c r="BU566">
        <v>4</v>
      </c>
      <c r="BV566">
        <v>4</v>
      </c>
      <c r="BW566">
        <f t="shared" si="57"/>
        <v>0</v>
      </c>
    </row>
    <row r="567" spans="1:75" ht="21">
      <c r="A567" t="s">
        <v>604</v>
      </c>
      <c r="B567" t="s">
        <v>649</v>
      </c>
      <c r="C567" t="s">
        <v>424</v>
      </c>
      <c r="D567" t="s">
        <v>424</v>
      </c>
      <c r="L567" s="105">
        <v>-384.90020678470103</v>
      </c>
      <c r="M567" s="106">
        <v>0</v>
      </c>
      <c r="N567">
        <f t="shared" si="59"/>
        <v>1999</v>
      </c>
      <c r="O567" s="136" t="str">
        <f t="shared" si="58"/>
        <v>Truncated Power Law</v>
      </c>
      <c r="BT567">
        <v>3</v>
      </c>
      <c r="BU567">
        <v>3</v>
      </c>
      <c r="BV567">
        <v>3</v>
      </c>
      <c r="BW567">
        <f t="shared" si="57"/>
        <v>0</v>
      </c>
    </row>
    <row r="568" spans="1:75" ht="21">
      <c r="A568" t="s">
        <v>605</v>
      </c>
      <c r="B568" t="s">
        <v>650</v>
      </c>
      <c r="C568" t="s">
        <v>425</v>
      </c>
      <c r="D568" t="s">
        <v>425</v>
      </c>
      <c r="L568" s="105">
        <v>-360.02694638250898</v>
      </c>
      <c r="M568" s="106">
        <v>0</v>
      </c>
      <c r="N568">
        <f t="shared" si="59"/>
        <v>2000</v>
      </c>
      <c r="O568" s="136" t="str">
        <f t="shared" si="58"/>
        <v>Truncated Power Law</v>
      </c>
      <c r="BT568">
        <v>8</v>
      </c>
      <c r="BU568">
        <v>8</v>
      </c>
      <c r="BV568">
        <v>8</v>
      </c>
      <c r="BW568">
        <f t="shared" si="57"/>
        <v>0</v>
      </c>
    </row>
    <row r="569" spans="1:75" ht="21">
      <c r="A569" t="s">
        <v>606</v>
      </c>
      <c r="B569" t="s">
        <v>651</v>
      </c>
      <c r="C569" t="s">
        <v>426</v>
      </c>
      <c r="D569" t="s">
        <v>426</v>
      </c>
      <c r="L569" s="105">
        <v>-340.085191824817</v>
      </c>
      <c r="M569" s="106">
        <v>0</v>
      </c>
      <c r="N569">
        <f t="shared" si="59"/>
        <v>2001</v>
      </c>
      <c r="O569" s="136" t="str">
        <f t="shared" si="58"/>
        <v>Truncated Power Law</v>
      </c>
      <c r="BT569">
        <v>5</v>
      </c>
      <c r="BU569">
        <v>5</v>
      </c>
      <c r="BV569">
        <v>5</v>
      </c>
      <c r="BW569">
        <f t="shared" si="57"/>
        <v>0</v>
      </c>
    </row>
    <row r="570" spans="1:75" ht="21">
      <c r="A570" t="s">
        <v>607</v>
      </c>
      <c r="B570" t="s">
        <v>652</v>
      </c>
      <c r="C570" t="s">
        <v>427</v>
      </c>
      <c r="D570" t="s">
        <v>427</v>
      </c>
      <c r="L570" s="105">
        <v>-295.54606288440601</v>
      </c>
      <c r="M570" s="106">
        <v>0</v>
      </c>
      <c r="N570">
        <f t="shared" si="59"/>
        <v>2002</v>
      </c>
      <c r="O570" s="136" t="str">
        <f t="shared" si="58"/>
        <v>Truncated Power Law</v>
      </c>
      <c r="BT570">
        <v>1</v>
      </c>
      <c r="BU570">
        <v>1</v>
      </c>
      <c r="BV570">
        <v>1</v>
      </c>
      <c r="BW570">
        <f t="shared" si="57"/>
        <v>0</v>
      </c>
    </row>
    <row r="571" spans="1:75" ht="21">
      <c r="A571" t="s">
        <v>608</v>
      </c>
      <c r="B571" t="s">
        <v>653</v>
      </c>
      <c r="C571" t="s">
        <v>428</v>
      </c>
      <c r="D571" t="s">
        <v>428</v>
      </c>
      <c r="L571" s="105">
        <v>-319.20108840930999</v>
      </c>
      <c r="M571" s="106">
        <v>0</v>
      </c>
      <c r="N571">
        <f t="shared" si="59"/>
        <v>2003</v>
      </c>
      <c r="O571" s="136" t="str">
        <f t="shared" si="58"/>
        <v>Truncated Power Law</v>
      </c>
      <c r="BT571">
        <v>7</v>
      </c>
      <c r="BU571">
        <v>7</v>
      </c>
      <c r="BV571">
        <v>7</v>
      </c>
      <c r="BW571">
        <f t="shared" si="57"/>
        <v>0</v>
      </c>
    </row>
    <row r="572" spans="1:75" ht="21">
      <c r="A572" t="s">
        <v>609</v>
      </c>
      <c r="B572" t="s">
        <v>654</v>
      </c>
      <c r="C572" t="s">
        <v>474</v>
      </c>
      <c r="D572" t="s">
        <v>474</v>
      </c>
      <c r="L572" s="105">
        <v>-309.02688606118102</v>
      </c>
      <c r="M572" s="106">
        <v>0</v>
      </c>
      <c r="N572">
        <f t="shared" si="59"/>
        <v>2004</v>
      </c>
      <c r="O572" s="136" t="str">
        <f t="shared" si="58"/>
        <v>Truncated Power Law</v>
      </c>
      <c r="BT572">
        <v>2</v>
      </c>
      <c r="BU572">
        <v>2</v>
      </c>
      <c r="BV572">
        <v>2</v>
      </c>
      <c r="BW572">
        <f t="shared" si="57"/>
        <v>0</v>
      </c>
    </row>
    <row r="573" spans="1:75" ht="21">
      <c r="A573" t="s">
        <v>610</v>
      </c>
      <c r="B573" t="s">
        <v>655</v>
      </c>
      <c r="C573" t="s">
        <v>475</v>
      </c>
      <c r="D573" t="s">
        <v>475</v>
      </c>
      <c r="L573" s="105">
        <v>-290.90887687558097</v>
      </c>
      <c r="M573" s="106">
        <v>0</v>
      </c>
      <c r="N573">
        <f t="shared" si="59"/>
        <v>2005</v>
      </c>
      <c r="O573" s="136" t="str">
        <f t="shared" si="58"/>
        <v>Truncated Power Law</v>
      </c>
      <c r="BT573">
        <v>1</v>
      </c>
      <c r="BU573">
        <v>1</v>
      </c>
      <c r="BV573">
        <v>1</v>
      </c>
      <c r="BW573">
        <f t="shared" si="57"/>
        <v>0</v>
      </c>
    </row>
    <row r="574" spans="1:75" ht="21">
      <c r="A574" t="s">
        <v>611</v>
      </c>
      <c r="B574" t="s">
        <v>656</v>
      </c>
      <c r="C574" t="s">
        <v>476</v>
      </c>
      <c r="D574" t="s">
        <v>476</v>
      </c>
      <c r="L574" s="105">
        <v>-284.34659040969802</v>
      </c>
      <c r="M574" s="106">
        <v>0</v>
      </c>
      <c r="N574">
        <f t="shared" si="59"/>
        <v>2006</v>
      </c>
      <c r="O574" s="136" t="str">
        <f t="shared" si="58"/>
        <v>Truncated Power Law</v>
      </c>
      <c r="BT574">
        <v>18</v>
      </c>
      <c r="BU574">
        <v>18</v>
      </c>
      <c r="BV574">
        <v>18</v>
      </c>
      <c r="BW574">
        <f t="shared" si="57"/>
        <v>0</v>
      </c>
    </row>
    <row r="575" spans="1:75" ht="21">
      <c r="A575" t="s">
        <v>612</v>
      </c>
      <c r="B575" t="s">
        <v>657</v>
      </c>
      <c r="C575" t="s">
        <v>477</v>
      </c>
      <c r="D575" t="s">
        <v>477</v>
      </c>
      <c r="L575" s="105">
        <v>-277.13805618926199</v>
      </c>
      <c r="M575" s="106">
        <v>0</v>
      </c>
      <c r="N575">
        <f t="shared" si="59"/>
        <v>2007</v>
      </c>
      <c r="O575" s="136" t="str">
        <f t="shared" si="58"/>
        <v>Truncated Power Law</v>
      </c>
      <c r="BT575">
        <v>1</v>
      </c>
      <c r="BU575">
        <v>1</v>
      </c>
      <c r="BV575">
        <v>1</v>
      </c>
      <c r="BW575">
        <f t="shared" si="57"/>
        <v>0</v>
      </c>
    </row>
    <row r="576" spans="1:75" ht="21">
      <c r="A576" t="s">
        <v>613</v>
      </c>
      <c r="B576" t="s">
        <v>658</v>
      </c>
      <c r="C576" t="s">
        <v>478</v>
      </c>
      <c r="D576" t="s">
        <v>478</v>
      </c>
      <c r="L576" s="105">
        <v>-279.78832311300698</v>
      </c>
      <c r="M576">
        <v>0</v>
      </c>
      <c r="N576">
        <f t="shared" si="59"/>
        <v>2008</v>
      </c>
      <c r="O576" s="136" t="str">
        <f t="shared" si="58"/>
        <v>Truncated Power Law</v>
      </c>
      <c r="BT576">
        <v>1</v>
      </c>
      <c r="BU576">
        <v>1</v>
      </c>
      <c r="BV576">
        <v>1</v>
      </c>
      <c r="BW576">
        <f t="shared" si="57"/>
        <v>0</v>
      </c>
    </row>
    <row r="577" spans="1:75" ht="21">
      <c r="A577" t="s">
        <v>614</v>
      </c>
      <c r="B577" t="s">
        <v>659</v>
      </c>
      <c r="C577" t="s">
        <v>479</v>
      </c>
      <c r="D577" t="s">
        <v>479</v>
      </c>
      <c r="L577" s="105">
        <v>-276.12768272203698</v>
      </c>
      <c r="M577" s="106">
        <v>0</v>
      </c>
      <c r="N577">
        <f t="shared" si="59"/>
        <v>2009</v>
      </c>
      <c r="O577" s="136" t="str">
        <f t="shared" si="58"/>
        <v>Truncated Power Law</v>
      </c>
      <c r="BT577">
        <v>2</v>
      </c>
      <c r="BU577">
        <v>2</v>
      </c>
      <c r="BV577">
        <v>2</v>
      </c>
      <c r="BW577">
        <f t="shared" si="57"/>
        <v>0</v>
      </c>
    </row>
    <row r="578" spans="1:75" ht="21">
      <c r="A578" t="s">
        <v>615</v>
      </c>
      <c r="B578" t="s">
        <v>660</v>
      </c>
      <c r="C578" t="s">
        <v>480</v>
      </c>
      <c r="D578" t="s">
        <v>480</v>
      </c>
      <c r="L578" s="105">
        <v>-275.700504564413</v>
      </c>
      <c r="M578">
        <v>0</v>
      </c>
      <c r="N578">
        <f t="shared" si="59"/>
        <v>2010</v>
      </c>
      <c r="O578" s="136" t="str">
        <f t="shared" si="58"/>
        <v>Truncated Power Law</v>
      </c>
      <c r="BT578">
        <v>4</v>
      </c>
      <c r="BU578">
        <v>4</v>
      </c>
      <c r="BV578">
        <v>4</v>
      </c>
      <c r="BW578">
        <f t="shared" si="57"/>
        <v>0</v>
      </c>
    </row>
    <row r="579" spans="1:75" ht="21">
      <c r="A579" t="s">
        <v>616</v>
      </c>
      <c r="B579" t="s">
        <v>661</v>
      </c>
      <c r="C579" t="s">
        <v>481</v>
      </c>
      <c r="D579" t="s">
        <v>481</v>
      </c>
      <c r="L579" s="105">
        <v>-281.71577734913501</v>
      </c>
      <c r="M579">
        <v>0</v>
      </c>
      <c r="N579">
        <f t="shared" si="59"/>
        <v>2011</v>
      </c>
      <c r="O579" s="136" t="str">
        <f t="shared" si="58"/>
        <v>Truncated Power Law</v>
      </c>
      <c r="BT579">
        <v>1</v>
      </c>
      <c r="BU579">
        <v>1</v>
      </c>
      <c r="BV579">
        <v>1</v>
      </c>
      <c r="BW579">
        <f t="shared" si="57"/>
        <v>0</v>
      </c>
    </row>
    <row r="580" spans="1:75" ht="21">
      <c r="A580" t="s">
        <v>617</v>
      </c>
      <c r="B580" t="s">
        <v>662</v>
      </c>
      <c r="C580" t="s">
        <v>482</v>
      </c>
      <c r="D580" t="s">
        <v>482</v>
      </c>
      <c r="L580" s="105">
        <v>-286.34640445515299</v>
      </c>
      <c r="M580" s="106">
        <v>0</v>
      </c>
      <c r="N580">
        <f t="shared" si="59"/>
        <v>2012</v>
      </c>
      <c r="O580" s="136" t="str">
        <f t="shared" si="58"/>
        <v>Truncated Power Law</v>
      </c>
      <c r="BT580">
        <v>7</v>
      </c>
      <c r="BU580">
        <v>7</v>
      </c>
      <c r="BV580">
        <v>7</v>
      </c>
      <c r="BW580">
        <f t="shared" si="57"/>
        <v>0</v>
      </c>
    </row>
    <row r="581" spans="1:75" ht="21">
      <c r="A581" t="s">
        <v>618</v>
      </c>
      <c r="B581" t="s">
        <v>663</v>
      </c>
      <c r="C581" t="s">
        <v>483</v>
      </c>
      <c r="D581" t="s">
        <v>483</v>
      </c>
      <c r="L581" s="105">
        <v>-289.85799616009399</v>
      </c>
      <c r="M581" s="106">
        <v>0</v>
      </c>
      <c r="N581">
        <f t="shared" si="59"/>
        <v>2013</v>
      </c>
      <c r="O581" s="136" t="str">
        <f t="shared" si="58"/>
        <v>Truncated Power Law</v>
      </c>
      <c r="BT581">
        <v>8</v>
      </c>
      <c r="BU581">
        <v>8</v>
      </c>
      <c r="BV581">
        <v>8</v>
      </c>
      <c r="BW581">
        <f t="shared" si="57"/>
        <v>0</v>
      </c>
    </row>
    <row r="582" spans="1:75" ht="21">
      <c r="A582" t="s">
        <v>619</v>
      </c>
      <c r="B582" t="s">
        <v>664</v>
      </c>
      <c r="C582" t="s">
        <v>484</v>
      </c>
      <c r="D582" t="s">
        <v>484</v>
      </c>
      <c r="L582" s="105">
        <v>-291.92729498017098</v>
      </c>
      <c r="M582" s="106">
        <v>0</v>
      </c>
      <c r="N582">
        <f t="shared" si="59"/>
        <v>2014</v>
      </c>
      <c r="O582" s="136" t="str">
        <f t="shared" si="58"/>
        <v>Truncated Power Law</v>
      </c>
      <c r="BT582">
        <v>3</v>
      </c>
      <c r="BU582">
        <v>3</v>
      </c>
      <c r="BV582">
        <v>3</v>
      </c>
      <c r="BW582">
        <f t="shared" si="57"/>
        <v>0</v>
      </c>
    </row>
    <row r="583" spans="1:75" ht="21">
      <c r="A583" t="s">
        <v>620</v>
      </c>
      <c r="B583" t="s">
        <v>665</v>
      </c>
      <c r="C583" t="s">
        <v>485</v>
      </c>
      <c r="D583" t="s">
        <v>485</v>
      </c>
      <c r="L583" s="105">
        <v>-294.99448452227199</v>
      </c>
      <c r="M583" s="106">
        <v>0</v>
      </c>
      <c r="N583">
        <f t="shared" si="59"/>
        <v>2015</v>
      </c>
      <c r="O583" s="136" t="str">
        <f t="shared" si="58"/>
        <v>Truncated Power Law</v>
      </c>
      <c r="BT583">
        <v>6</v>
      </c>
      <c r="BU583">
        <v>6</v>
      </c>
      <c r="BV583">
        <v>6</v>
      </c>
      <c r="BW583">
        <f t="shared" si="57"/>
        <v>0</v>
      </c>
    </row>
    <row r="584" spans="1:75" ht="21">
      <c r="A584" t="s">
        <v>621</v>
      </c>
      <c r="B584" t="s">
        <v>666</v>
      </c>
      <c r="C584" t="s">
        <v>486</v>
      </c>
      <c r="D584" t="s">
        <v>486</v>
      </c>
      <c r="L584" s="105">
        <v>-297.970065497843</v>
      </c>
      <c r="M584" s="106">
        <v>0</v>
      </c>
      <c r="N584">
        <f t="shared" si="59"/>
        <v>2016</v>
      </c>
      <c r="O584" s="136" t="str">
        <f t="shared" si="58"/>
        <v>Truncated Power Law</v>
      </c>
      <c r="BT584">
        <v>3</v>
      </c>
      <c r="BU584">
        <v>3</v>
      </c>
      <c r="BV584">
        <v>3</v>
      </c>
      <c r="BW584">
        <f t="shared" si="57"/>
        <v>0</v>
      </c>
    </row>
    <row r="585" spans="1:75" ht="21">
      <c r="A585" t="s">
        <v>622</v>
      </c>
      <c r="B585" t="s">
        <v>667</v>
      </c>
      <c r="C585" t="s">
        <v>487</v>
      </c>
      <c r="D585" t="s">
        <v>487</v>
      </c>
      <c r="L585" s="105">
        <v>-300.703161128597</v>
      </c>
      <c r="M585" s="106">
        <v>0</v>
      </c>
      <c r="N585">
        <f t="shared" si="59"/>
        <v>2017</v>
      </c>
      <c r="O585" s="136" t="str">
        <f t="shared" si="58"/>
        <v>Truncated Power Law</v>
      </c>
      <c r="BT585">
        <v>4</v>
      </c>
      <c r="BU585">
        <v>4</v>
      </c>
      <c r="BV585">
        <v>4</v>
      </c>
      <c r="BW585">
        <f t="shared" si="57"/>
        <v>0</v>
      </c>
    </row>
    <row r="586" spans="1:75" ht="21">
      <c r="A586" t="s">
        <v>623</v>
      </c>
      <c r="B586" t="s">
        <v>668</v>
      </c>
      <c r="C586" t="s">
        <v>488</v>
      </c>
      <c r="D586" t="s">
        <v>488</v>
      </c>
      <c r="L586" s="105">
        <v>-307.76208545674302</v>
      </c>
      <c r="M586" s="106">
        <v>0</v>
      </c>
      <c r="N586">
        <f t="shared" si="59"/>
        <v>2018</v>
      </c>
      <c r="O586" s="136" t="str">
        <f t="shared" si="58"/>
        <v>Truncated Power Law</v>
      </c>
      <c r="BT586">
        <v>6</v>
      </c>
      <c r="BU586">
        <v>6</v>
      </c>
      <c r="BV586">
        <v>6</v>
      </c>
      <c r="BW586">
        <f t="shared" si="57"/>
        <v>0</v>
      </c>
    </row>
    <row r="587" spans="1:75" ht="21">
      <c r="A587" t="s">
        <v>624</v>
      </c>
      <c r="B587" t="s">
        <v>669</v>
      </c>
      <c r="C587" t="s">
        <v>489</v>
      </c>
      <c r="D587" t="s">
        <v>489</v>
      </c>
      <c r="L587" s="105">
        <v>-314.16019905675898</v>
      </c>
      <c r="M587" s="106">
        <v>0</v>
      </c>
      <c r="N587">
        <f t="shared" si="59"/>
        <v>2019</v>
      </c>
      <c r="O587" s="136" t="str">
        <f t="shared" si="58"/>
        <v>Truncated Power Law</v>
      </c>
      <c r="BT587">
        <v>7</v>
      </c>
      <c r="BU587">
        <v>7</v>
      </c>
      <c r="BV587">
        <v>7</v>
      </c>
      <c r="BW587">
        <f t="shared" si="57"/>
        <v>0</v>
      </c>
    </row>
    <row r="588" spans="1:75" ht="21">
      <c r="A588" t="s">
        <v>625</v>
      </c>
      <c r="B588" t="s">
        <v>670</v>
      </c>
      <c r="C588" t="s">
        <v>490</v>
      </c>
      <c r="D588" t="s">
        <v>490</v>
      </c>
      <c r="L588" s="105">
        <v>-319.76586179537401</v>
      </c>
      <c r="M588" s="106">
        <v>0</v>
      </c>
      <c r="N588">
        <f t="shared" si="59"/>
        <v>2020</v>
      </c>
      <c r="O588" s="136" t="str">
        <f t="shared" si="58"/>
        <v>Truncated Power Law</v>
      </c>
      <c r="BT588">
        <v>1</v>
      </c>
      <c r="BU588">
        <v>1</v>
      </c>
      <c r="BV588">
        <v>1</v>
      </c>
      <c r="BW588">
        <f t="shared" si="57"/>
        <v>0</v>
      </c>
    </row>
    <row r="589" spans="1:75" ht="21">
      <c r="A589" t="s">
        <v>626</v>
      </c>
      <c r="B589" t="s">
        <v>671</v>
      </c>
      <c r="C589" t="s">
        <v>491</v>
      </c>
      <c r="D589" t="s">
        <v>491</v>
      </c>
      <c r="L589" s="105">
        <v>-323.664931901709</v>
      </c>
      <c r="M589" s="106">
        <v>0</v>
      </c>
      <c r="N589">
        <f t="shared" si="59"/>
        <v>2021</v>
      </c>
      <c r="O589" s="136" t="str">
        <f t="shared" si="58"/>
        <v>Truncated Power Law</v>
      </c>
      <c r="BT589">
        <v>1</v>
      </c>
      <c r="BU589">
        <v>1</v>
      </c>
      <c r="BV589">
        <v>1</v>
      </c>
      <c r="BW589">
        <f t="shared" ref="BW589:BW652" si="60">BU589-BV589</f>
        <v>0</v>
      </c>
    </row>
    <row r="590" spans="1:75" ht="21">
      <c r="A590" t="s">
        <v>627</v>
      </c>
      <c r="B590" t="s">
        <v>672</v>
      </c>
      <c r="C590" t="s">
        <v>492</v>
      </c>
      <c r="D590" t="s">
        <v>492</v>
      </c>
      <c r="L590" s="105">
        <v>-324.47711321019801</v>
      </c>
      <c r="M590" s="106">
        <v>0</v>
      </c>
      <c r="N590">
        <f t="shared" si="59"/>
        <v>2022</v>
      </c>
      <c r="O590" s="136" t="str">
        <f t="shared" si="58"/>
        <v>Truncated Power Law</v>
      </c>
      <c r="BT590">
        <v>1</v>
      </c>
      <c r="BU590">
        <v>1</v>
      </c>
      <c r="BV590">
        <v>1</v>
      </c>
      <c r="BW590">
        <f t="shared" si="60"/>
        <v>0</v>
      </c>
    </row>
    <row r="591" spans="1:75" ht="21">
      <c r="A591" t="s">
        <v>628</v>
      </c>
      <c r="B591" t="s">
        <v>673</v>
      </c>
      <c r="C591" t="s">
        <v>493</v>
      </c>
      <c r="D591" t="s">
        <v>493</v>
      </c>
      <c r="L591" s="105">
        <v>-326.63395520218398</v>
      </c>
      <c r="M591" s="106">
        <v>0</v>
      </c>
      <c r="N591">
        <f t="shared" si="59"/>
        <v>2023</v>
      </c>
      <c r="O591" s="136" t="str">
        <f t="shared" si="58"/>
        <v>Truncated Power Law</v>
      </c>
      <c r="BT591">
        <v>7</v>
      </c>
      <c r="BU591">
        <v>7</v>
      </c>
      <c r="BV591">
        <v>7</v>
      </c>
      <c r="BW591">
        <f t="shared" si="60"/>
        <v>0</v>
      </c>
    </row>
    <row r="592" spans="1:75" ht="21">
      <c r="O592" s="135"/>
      <c r="BT592">
        <v>7</v>
      </c>
      <c r="BU592">
        <v>7</v>
      </c>
      <c r="BV592">
        <v>7</v>
      </c>
      <c r="BW592">
        <f t="shared" si="60"/>
        <v>0</v>
      </c>
    </row>
    <row r="593" spans="1:75" ht="21">
      <c r="O593" s="135"/>
      <c r="BT593">
        <v>1</v>
      </c>
      <c r="BU593">
        <v>1</v>
      </c>
      <c r="BV593">
        <v>1</v>
      </c>
      <c r="BW593">
        <f t="shared" si="60"/>
        <v>0</v>
      </c>
    </row>
    <row r="594" spans="1:75" ht="21">
      <c r="O594" s="135"/>
      <c r="BT594">
        <v>4</v>
      </c>
      <c r="BU594">
        <v>4</v>
      </c>
      <c r="BV594">
        <v>4</v>
      </c>
      <c r="BW594">
        <f t="shared" si="60"/>
        <v>0</v>
      </c>
    </row>
    <row r="595" spans="1:75" ht="21">
      <c r="O595" s="135"/>
      <c r="BT595">
        <v>5</v>
      </c>
      <c r="BU595">
        <v>5</v>
      </c>
      <c r="BV595">
        <v>5</v>
      </c>
      <c r="BW595">
        <f t="shared" si="60"/>
        <v>0</v>
      </c>
    </row>
    <row r="596" spans="1:75" ht="21">
      <c r="O596" s="135"/>
      <c r="BT596">
        <v>1</v>
      </c>
      <c r="BU596">
        <v>1</v>
      </c>
      <c r="BV596">
        <v>1</v>
      </c>
      <c r="BW596">
        <f t="shared" si="60"/>
        <v>0</v>
      </c>
    </row>
    <row r="597" spans="1:75" ht="21">
      <c r="O597" s="135"/>
      <c r="BT597">
        <v>5</v>
      </c>
      <c r="BU597">
        <v>5</v>
      </c>
      <c r="BV597">
        <v>5</v>
      </c>
      <c r="BW597">
        <f t="shared" si="60"/>
        <v>0</v>
      </c>
    </row>
    <row r="598" spans="1:75" ht="21">
      <c r="O598" s="135"/>
      <c r="BT598">
        <v>12</v>
      </c>
      <c r="BU598">
        <v>12</v>
      </c>
      <c r="BV598">
        <v>12</v>
      </c>
      <c r="BW598">
        <f t="shared" si="60"/>
        <v>0</v>
      </c>
    </row>
    <row r="599" spans="1:75" ht="21">
      <c r="O599" s="135"/>
      <c r="BT599">
        <v>8</v>
      </c>
      <c r="BU599">
        <v>8</v>
      </c>
      <c r="BV599">
        <v>8</v>
      </c>
      <c r="BW599">
        <f t="shared" si="60"/>
        <v>0</v>
      </c>
    </row>
    <row r="600" spans="1:75" ht="21">
      <c r="A600" t="s">
        <v>763</v>
      </c>
      <c r="O600" s="135"/>
      <c r="BT600">
        <v>2</v>
      </c>
      <c r="BU600">
        <v>2</v>
      </c>
      <c r="BV600">
        <v>2</v>
      </c>
      <c r="BW600">
        <f t="shared" si="60"/>
        <v>0</v>
      </c>
    </row>
    <row r="601" spans="1:75" ht="21">
      <c r="A601" t="s">
        <v>701</v>
      </c>
      <c r="O601" s="135"/>
      <c r="R601" t="s">
        <v>763</v>
      </c>
      <c r="BT601">
        <v>6</v>
      </c>
      <c r="BU601">
        <v>6</v>
      </c>
      <c r="BV601">
        <v>6</v>
      </c>
      <c r="BW601">
        <f t="shared" si="60"/>
        <v>0</v>
      </c>
    </row>
    <row r="602" spans="1:75" ht="21">
      <c r="A602" t="s">
        <v>695</v>
      </c>
      <c r="O602" s="135"/>
      <c r="R602" t="s">
        <v>701</v>
      </c>
      <c r="BT602">
        <v>3</v>
      </c>
      <c r="BU602">
        <v>3</v>
      </c>
      <c r="BV602">
        <v>3</v>
      </c>
      <c r="BW602">
        <f t="shared" si="60"/>
        <v>0</v>
      </c>
    </row>
    <row r="603" spans="1:75" ht="21">
      <c r="A603" t="s">
        <v>766</v>
      </c>
      <c r="O603" s="135"/>
      <c r="R603" t="s">
        <v>695</v>
      </c>
      <c r="BT603">
        <v>6</v>
      </c>
      <c r="BU603">
        <v>6</v>
      </c>
      <c r="BV603">
        <v>6</v>
      </c>
      <c r="BW603">
        <f t="shared" si="60"/>
        <v>0</v>
      </c>
    </row>
    <row r="604" spans="1:75" ht="21">
      <c r="O604" s="135"/>
      <c r="R604" t="s">
        <v>766</v>
      </c>
      <c r="BT604">
        <v>8</v>
      </c>
      <c r="BU604">
        <v>8</v>
      </c>
      <c r="BV604">
        <v>8</v>
      </c>
      <c r="BW604">
        <f t="shared" si="60"/>
        <v>0</v>
      </c>
    </row>
    <row r="605" spans="1:75" ht="21">
      <c r="A605" t="s">
        <v>696</v>
      </c>
      <c r="O605" s="135"/>
      <c r="P605" t="s">
        <v>703</v>
      </c>
      <c r="R605" t="s">
        <v>696</v>
      </c>
      <c r="S605" t="s">
        <v>753</v>
      </c>
      <c r="BT605">
        <v>2</v>
      </c>
      <c r="BU605">
        <v>2</v>
      </c>
      <c r="BV605">
        <v>2</v>
      </c>
      <c r="BW605">
        <f t="shared" si="60"/>
        <v>0</v>
      </c>
    </row>
    <row r="606" spans="1:75" ht="21">
      <c r="A606" t="s">
        <v>584</v>
      </c>
      <c r="B606" t="s">
        <v>494</v>
      </c>
      <c r="C606" t="s">
        <v>404</v>
      </c>
      <c r="D606" t="s">
        <v>539</v>
      </c>
      <c r="L606" s="105">
        <v>3.2243121633705298</v>
      </c>
      <c r="M606">
        <v>1.26275667024912E-3</v>
      </c>
      <c r="N606">
        <v>1979</v>
      </c>
      <c r="O606" s="135" t="str">
        <f>IF(AND(L606&lt;0,M606&lt;0.05), "Log normal","Power Law")</f>
        <v>Power Law</v>
      </c>
      <c r="P606" s="105">
        <v>5.9955935648611201</v>
      </c>
      <c r="R606" s="105">
        <v>7.04101914180987</v>
      </c>
      <c r="S606" s="105">
        <v>5.2410570132490601</v>
      </c>
      <c r="BT606">
        <v>1</v>
      </c>
      <c r="BU606">
        <v>1</v>
      </c>
      <c r="BV606">
        <v>1</v>
      </c>
      <c r="BW606">
        <f t="shared" si="60"/>
        <v>0</v>
      </c>
    </row>
    <row r="607" spans="1:75" ht="21">
      <c r="A607" t="s">
        <v>585</v>
      </c>
      <c r="B607" t="s">
        <v>495</v>
      </c>
      <c r="C607" t="s">
        <v>405</v>
      </c>
      <c r="D607" t="s">
        <v>540</v>
      </c>
      <c r="L607" s="105">
        <v>4.3335950946092998</v>
      </c>
      <c r="M607" s="106">
        <v>1.4669387179528399E-5</v>
      </c>
      <c r="N607">
        <f>N606+1</f>
        <v>1980</v>
      </c>
      <c r="O607" s="135" t="str">
        <f t="shared" ref="O551:O614" si="61">IF(AND(L607&lt;0,M607&lt;0.05), "Log normal","Power Law")</f>
        <v>Power Law</v>
      </c>
      <c r="P607" s="105">
        <v>7.6684893133805998</v>
      </c>
      <c r="R607" s="105">
        <v>6.4709703808953503</v>
      </c>
      <c r="S607" s="105">
        <v>5.1871481834223898</v>
      </c>
      <c r="BT607">
        <v>4</v>
      </c>
      <c r="BU607">
        <v>4</v>
      </c>
      <c r="BV607">
        <v>4</v>
      </c>
      <c r="BW607">
        <f t="shared" si="60"/>
        <v>0</v>
      </c>
    </row>
    <row r="608" spans="1:75" ht="21">
      <c r="A608" t="s">
        <v>586</v>
      </c>
      <c r="B608" t="s">
        <v>496</v>
      </c>
      <c r="C608" t="s">
        <v>406</v>
      </c>
      <c r="D608" t="s">
        <v>541</v>
      </c>
      <c r="L608" s="105">
        <v>2.2460360473546701</v>
      </c>
      <c r="M608" s="106">
        <v>2.4701699069813399E-2</v>
      </c>
      <c r="N608">
        <f t="shared" ref="N608:N650" si="62">N607+1</f>
        <v>1981</v>
      </c>
      <c r="O608" s="135" t="str">
        <f t="shared" si="61"/>
        <v>Power Law</v>
      </c>
      <c r="P608" s="105">
        <v>10.5338791700743</v>
      </c>
      <c r="R608" s="105">
        <v>5.15293144853334</v>
      </c>
      <c r="S608" s="105">
        <v>5.1583509060576098</v>
      </c>
      <c r="BT608">
        <v>9</v>
      </c>
      <c r="BU608">
        <v>9</v>
      </c>
      <c r="BV608">
        <v>9</v>
      </c>
      <c r="BW608">
        <f t="shared" si="60"/>
        <v>0</v>
      </c>
    </row>
    <row r="609" spans="1:75" ht="21">
      <c r="A609" t="s">
        <v>587</v>
      </c>
      <c r="B609" t="s">
        <v>497</v>
      </c>
      <c r="C609" t="s">
        <v>407</v>
      </c>
      <c r="D609" t="s">
        <v>542</v>
      </c>
      <c r="L609" s="105">
        <v>4.7965397178114602</v>
      </c>
      <c r="M609" s="106">
        <v>1.6142996076122601E-6</v>
      </c>
      <c r="N609">
        <f t="shared" si="62"/>
        <v>1982</v>
      </c>
      <c r="O609" s="135" t="str">
        <f t="shared" si="61"/>
        <v>Power Law</v>
      </c>
      <c r="P609" s="105">
        <v>7.1886780936499797</v>
      </c>
      <c r="R609" s="105">
        <v>4.8598838804756399</v>
      </c>
      <c r="S609" s="105">
        <v>5.0893092288527697</v>
      </c>
      <c r="BT609">
        <v>3</v>
      </c>
      <c r="BU609">
        <v>3</v>
      </c>
      <c r="BV609">
        <v>3</v>
      </c>
      <c r="BW609">
        <f t="shared" si="60"/>
        <v>0</v>
      </c>
    </row>
    <row r="610" spans="1:75" ht="21">
      <c r="A610" t="s">
        <v>588</v>
      </c>
      <c r="B610" t="s">
        <v>498</v>
      </c>
      <c r="C610" t="s">
        <v>408</v>
      </c>
      <c r="D610" t="s">
        <v>543</v>
      </c>
      <c r="L610" s="105">
        <v>5.4054305538036296</v>
      </c>
      <c r="M610" s="106">
        <v>6.4652897622441804E-8</v>
      </c>
      <c r="N610">
        <f t="shared" si="62"/>
        <v>1983</v>
      </c>
      <c r="O610" s="135" t="str">
        <f t="shared" si="61"/>
        <v>Power Law</v>
      </c>
      <c r="P610" s="105">
        <v>9.0531675128026006</v>
      </c>
      <c r="R610" s="105">
        <v>4.3338726096801796</v>
      </c>
      <c r="S610" s="105">
        <v>5.0139969453026501</v>
      </c>
      <c r="BT610">
        <v>1</v>
      </c>
      <c r="BU610">
        <v>1</v>
      </c>
      <c r="BV610">
        <v>1</v>
      </c>
      <c r="BW610">
        <f t="shared" si="60"/>
        <v>0</v>
      </c>
    </row>
    <row r="611" spans="1:75" ht="21">
      <c r="A611" t="s">
        <v>589</v>
      </c>
      <c r="B611" t="s">
        <v>499</v>
      </c>
      <c r="C611" t="s">
        <v>409</v>
      </c>
      <c r="D611" t="s">
        <v>544</v>
      </c>
      <c r="L611" s="105">
        <v>5.1013472664944501</v>
      </c>
      <c r="M611" s="106">
        <v>3.3724411682849602E-7</v>
      </c>
      <c r="N611">
        <f t="shared" si="62"/>
        <v>1984</v>
      </c>
      <c r="O611" s="135" t="str">
        <f t="shared" si="61"/>
        <v>Power Law</v>
      </c>
      <c r="P611" s="105">
        <v>7.6763117438724402</v>
      </c>
      <c r="R611" s="105">
        <v>4.00680666067126</v>
      </c>
      <c r="S611" s="105">
        <v>4.9544742424075698</v>
      </c>
      <c r="BT611">
        <v>3</v>
      </c>
      <c r="BU611">
        <v>3</v>
      </c>
      <c r="BV611">
        <v>3</v>
      </c>
      <c r="BW611">
        <f t="shared" si="60"/>
        <v>0</v>
      </c>
    </row>
    <row r="612" spans="1:75" ht="21">
      <c r="A612" t="s">
        <v>590</v>
      </c>
      <c r="B612" t="s">
        <v>500</v>
      </c>
      <c r="C612" t="s">
        <v>410</v>
      </c>
      <c r="D612" t="s">
        <v>545</v>
      </c>
      <c r="L612" s="105">
        <v>2.84504335826683</v>
      </c>
      <c r="M612">
        <v>4.4405378150159198E-3</v>
      </c>
      <c r="N612">
        <f t="shared" si="62"/>
        <v>1985</v>
      </c>
      <c r="O612" s="135" t="str">
        <f t="shared" si="61"/>
        <v>Power Law</v>
      </c>
      <c r="P612" s="105">
        <v>7.0904287385616502</v>
      </c>
      <c r="R612" s="105">
        <v>3.71471458400605</v>
      </c>
      <c r="S612" s="105">
        <v>4.8955178420804799</v>
      </c>
      <c r="BT612">
        <v>6</v>
      </c>
      <c r="BU612">
        <v>6</v>
      </c>
      <c r="BV612">
        <v>6</v>
      </c>
      <c r="BW612">
        <f t="shared" si="60"/>
        <v>0</v>
      </c>
    </row>
    <row r="613" spans="1:75" ht="21">
      <c r="A613" t="s">
        <v>591</v>
      </c>
      <c r="B613" t="s">
        <v>501</v>
      </c>
      <c r="C613" t="s">
        <v>411</v>
      </c>
      <c r="D613" t="s">
        <v>546</v>
      </c>
      <c r="L613" s="105">
        <v>2.8527121508756701</v>
      </c>
      <c r="M613" s="106">
        <v>4.3347867045071004E-3</v>
      </c>
      <c r="N613">
        <f t="shared" si="62"/>
        <v>1986</v>
      </c>
      <c r="O613" s="135" t="str">
        <f t="shared" si="61"/>
        <v>Power Law</v>
      </c>
      <c r="P613" s="105">
        <v>6.9557014372359101</v>
      </c>
      <c r="R613" s="105">
        <v>3.5233210803294099</v>
      </c>
      <c r="S613" s="105">
        <v>4.84527484106275</v>
      </c>
      <c r="BT613">
        <v>2</v>
      </c>
      <c r="BU613">
        <v>2</v>
      </c>
      <c r="BV613">
        <v>2</v>
      </c>
      <c r="BW613">
        <f t="shared" si="60"/>
        <v>0</v>
      </c>
    </row>
    <row r="614" spans="1:75" ht="21">
      <c r="A614" t="s">
        <v>592</v>
      </c>
      <c r="B614" t="s">
        <v>502</v>
      </c>
      <c r="C614" t="s">
        <v>412</v>
      </c>
      <c r="D614" t="s">
        <v>547</v>
      </c>
      <c r="L614" s="105">
        <v>3.58907514443443</v>
      </c>
      <c r="M614" s="106">
        <v>3.31853182962855E-4</v>
      </c>
      <c r="N614">
        <f t="shared" si="62"/>
        <v>1987</v>
      </c>
      <c r="O614" s="135" t="str">
        <f t="shared" si="61"/>
        <v>Power Law</v>
      </c>
      <c r="P614" s="105">
        <v>6.4416631819130403</v>
      </c>
      <c r="R614" s="105">
        <v>3.3585274441920601</v>
      </c>
      <c r="S614" s="105">
        <v>4.7959478965221702</v>
      </c>
      <c r="BT614">
        <v>6</v>
      </c>
      <c r="BU614">
        <v>6</v>
      </c>
      <c r="BV614">
        <v>6</v>
      </c>
      <c r="BW614">
        <f t="shared" si="60"/>
        <v>0</v>
      </c>
    </row>
    <row r="615" spans="1:75" ht="21">
      <c r="A615" t="s">
        <v>593</v>
      </c>
      <c r="B615" t="s">
        <v>503</v>
      </c>
      <c r="C615" t="s">
        <v>413</v>
      </c>
      <c r="D615" t="s">
        <v>548</v>
      </c>
      <c r="L615" s="105">
        <v>1.48046995270785</v>
      </c>
      <c r="M615" s="106">
        <v>0.13874787371182901</v>
      </c>
      <c r="N615">
        <f t="shared" si="62"/>
        <v>1988</v>
      </c>
      <c r="O615" s="135" t="str">
        <f t="shared" ref="O615:O678" si="63">IF(AND(L615&lt;0,M615&lt;0.05), "Log normal","Power Law")</f>
        <v>Power Law</v>
      </c>
      <c r="P615" s="105">
        <v>6.7573710632622301</v>
      </c>
      <c r="R615" s="105">
        <v>3.2037437631219898</v>
      </c>
      <c r="S615" s="105">
        <v>4.74260584424154</v>
      </c>
      <c r="BT615">
        <v>3</v>
      </c>
      <c r="BU615">
        <v>3</v>
      </c>
      <c r="BV615">
        <v>3</v>
      </c>
      <c r="BW615">
        <f t="shared" si="60"/>
        <v>0</v>
      </c>
    </row>
    <row r="616" spans="1:75" ht="21">
      <c r="A616" t="s">
        <v>594</v>
      </c>
      <c r="B616" t="s">
        <v>504</v>
      </c>
      <c r="C616" t="s">
        <v>414</v>
      </c>
      <c r="D616" t="s">
        <v>549</v>
      </c>
      <c r="L616" s="105">
        <v>-0.208388198433718</v>
      </c>
      <c r="M616" s="106">
        <v>0.83492587035362398</v>
      </c>
      <c r="N616">
        <f t="shared" si="62"/>
        <v>1989</v>
      </c>
      <c r="O616" s="135" t="str">
        <f t="shared" si="63"/>
        <v>Power Law</v>
      </c>
      <c r="P616" s="105">
        <v>6.68769062013381</v>
      </c>
      <c r="R616" s="105">
        <v>4.4423378075562203</v>
      </c>
      <c r="S616" s="105">
        <v>4.6913697333743496</v>
      </c>
      <c r="BT616">
        <v>1</v>
      </c>
      <c r="BU616">
        <v>1</v>
      </c>
      <c r="BV616">
        <v>1</v>
      </c>
      <c r="BW616">
        <f t="shared" si="60"/>
        <v>0</v>
      </c>
    </row>
    <row r="617" spans="1:75" ht="21">
      <c r="A617" t="s">
        <v>595</v>
      </c>
      <c r="B617" t="s">
        <v>505</v>
      </c>
      <c r="C617" t="s">
        <v>415</v>
      </c>
      <c r="D617" t="s">
        <v>550</v>
      </c>
      <c r="L617" s="105">
        <v>-1.53764482601913</v>
      </c>
      <c r="M617" s="106">
        <v>0.124135480854453</v>
      </c>
      <c r="N617">
        <f t="shared" si="62"/>
        <v>1990</v>
      </c>
      <c r="O617" s="135" t="str">
        <f t="shared" si="63"/>
        <v>Power Law</v>
      </c>
      <c r="P617" s="105">
        <v>6.63962554595836</v>
      </c>
      <c r="R617" s="105">
        <v>4.1647779646173797</v>
      </c>
      <c r="S617" s="105">
        <v>4.6415082730330299</v>
      </c>
      <c r="BT617">
        <v>3</v>
      </c>
      <c r="BU617">
        <v>3</v>
      </c>
      <c r="BV617">
        <v>3</v>
      </c>
      <c r="BW617">
        <f t="shared" si="60"/>
        <v>0</v>
      </c>
    </row>
    <row r="618" spans="1:75" ht="21">
      <c r="A618" t="s">
        <v>596</v>
      </c>
      <c r="B618" t="s">
        <v>506</v>
      </c>
      <c r="C618" t="s">
        <v>416</v>
      </c>
      <c r="D618" t="s">
        <v>551</v>
      </c>
      <c r="L618" s="105">
        <v>-2.09250969964658</v>
      </c>
      <c r="M618" s="106">
        <v>3.6392944990808002E-2</v>
      </c>
      <c r="N618">
        <f t="shared" si="62"/>
        <v>1991</v>
      </c>
      <c r="O618" s="135" t="str">
        <f t="shared" si="63"/>
        <v>Log normal</v>
      </c>
      <c r="P618" s="105">
        <v>6.5296011259110003</v>
      </c>
      <c r="R618" s="105">
        <v>3.9736579339289899</v>
      </c>
      <c r="S618" s="105">
        <v>4.5986761607479396</v>
      </c>
      <c r="BT618">
        <v>2</v>
      </c>
      <c r="BU618">
        <v>2</v>
      </c>
      <c r="BV618">
        <v>2</v>
      </c>
      <c r="BW618">
        <f t="shared" si="60"/>
        <v>0</v>
      </c>
    </row>
    <row r="619" spans="1:75" ht="21">
      <c r="A619" t="s">
        <v>597</v>
      </c>
      <c r="B619" t="s">
        <v>507</v>
      </c>
      <c r="C619" t="s">
        <v>417</v>
      </c>
      <c r="D619" t="s">
        <v>552</v>
      </c>
      <c r="L619" s="105">
        <v>-2.81842385414968</v>
      </c>
      <c r="M619" s="106">
        <v>4.82600563489101E-3</v>
      </c>
      <c r="N619">
        <f t="shared" si="62"/>
        <v>1992</v>
      </c>
      <c r="O619" s="135" t="str">
        <f t="shared" si="63"/>
        <v>Log normal</v>
      </c>
      <c r="P619" s="105">
        <v>6.47919177957976</v>
      </c>
      <c r="R619" s="105">
        <v>3.80702636050487</v>
      </c>
      <c r="S619" s="105">
        <v>4.5569503750098299</v>
      </c>
      <c r="BT619">
        <v>1</v>
      </c>
      <c r="BU619">
        <v>1</v>
      </c>
      <c r="BV619">
        <v>1</v>
      </c>
      <c r="BW619">
        <f t="shared" si="60"/>
        <v>0</v>
      </c>
    </row>
    <row r="620" spans="1:75" ht="21">
      <c r="A620" t="s">
        <v>598</v>
      </c>
      <c r="B620" t="s">
        <v>508</v>
      </c>
      <c r="C620" t="s">
        <v>418</v>
      </c>
      <c r="D620" t="s">
        <v>553</v>
      </c>
      <c r="L620" s="105">
        <v>-3.40107071895505</v>
      </c>
      <c r="M620" s="106">
        <v>6.7122460825084595E-4</v>
      </c>
      <c r="N620">
        <f t="shared" si="62"/>
        <v>1993</v>
      </c>
      <c r="O620" s="135" t="str">
        <f t="shared" si="63"/>
        <v>Log normal</v>
      </c>
      <c r="P620" s="105">
        <v>6.3194644597539904</v>
      </c>
      <c r="R620" s="105">
        <v>3.6021227694936901</v>
      </c>
      <c r="S620" s="105">
        <v>4.5227618181411398</v>
      </c>
      <c r="BT620">
        <v>1</v>
      </c>
      <c r="BU620">
        <v>1</v>
      </c>
      <c r="BV620">
        <v>1</v>
      </c>
      <c r="BW620">
        <f t="shared" si="60"/>
        <v>0</v>
      </c>
    </row>
    <row r="621" spans="1:75" ht="21">
      <c r="A621" t="s">
        <v>599</v>
      </c>
      <c r="B621" t="s">
        <v>509</v>
      </c>
      <c r="C621" t="s">
        <v>419</v>
      </c>
      <c r="D621" t="s">
        <v>554</v>
      </c>
      <c r="L621" s="105">
        <v>-4.1476889077776198</v>
      </c>
      <c r="M621" s="106">
        <v>3.35848325716101E-5</v>
      </c>
      <c r="N621">
        <f t="shared" si="62"/>
        <v>1994</v>
      </c>
      <c r="O621" s="135" t="str">
        <f t="shared" si="63"/>
        <v>Log normal</v>
      </c>
      <c r="P621" s="105">
        <v>6.1886174976760797</v>
      </c>
      <c r="R621" s="105">
        <v>3.4548384894660802</v>
      </c>
      <c r="S621" s="105">
        <v>4.4940737627296503</v>
      </c>
      <c r="BT621">
        <v>5</v>
      </c>
      <c r="BU621">
        <v>5</v>
      </c>
      <c r="BV621">
        <v>5</v>
      </c>
      <c r="BW621">
        <f t="shared" si="60"/>
        <v>0</v>
      </c>
    </row>
    <row r="622" spans="1:75" ht="21">
      <c r="A622" t="s">
        <v>600</v>
      </c>
      <c r="B622" t="s">
        <v>510</v>
      </c>
      <c r="C622" t="s">
        <v>420</v>
      </c>
      <c r="D622" t="s">
        <v>555</v>
      </c>
      <c r="L622" s="105">
        <v>-5.3301356488468601</v>
      </c>
      <c r="M622" s="106">
        <v>9.8139436115817405E-8</v>
      </c>
      <c r="N622">
        <f t="shared" si="62"/>
        <v>1995</v>
      </c>
      <c r="O622" s="135" t="str">
        <f t="shared" si="63"/>
        <v>Log normal</v>
      </c>
      <c r="P622" s="105">
        <v>5.9462320017144101</v>
      </c>
      <c r="R622" s="105">
        <v>3.3699123996655</v>
      </c>
      <c r="S622" s="105">
        <v>4.4724216775691703</v>
      </c>
      <c r="BT622">
        <v>6</v>
      </c>
      <c r="BU622">
        <v>6</v>
      </c>
      <c r="BV622">
        <v>6</v>
      </c>
      <c r="BW622">
        <f t="shared" si="60"/>
        <v>0</v>
      </c>
    </row>
    <row r="623" spans="1:75" ht="21">
      <c r="A623" t="s">
        <v>601</v>
      </c>
      <c r="B623" t="s">
        <v>511</v>
      </c>
      <c r="C623" t="s">
        <v>421</v>
      </c>
      <c r="D623" t="s">
        <v>556</v>
      </c>
      <c r="L623" s="105">
        <v>-5.6029177597251802</v>
      </c>
      <c r="M623" s="106">
        <v>2.1077324551835898E-8</v>
      </c>
      <c r="N623">
        <f t="shared" si="62"/>
        <v>1996</v>
      </c>
      <c r="O623" s="135" t="str">
        <f t="shared" si="63"/>
        <v>Log normal</v>
      </c>
      <c r="P623" s="105">
        <v>5.7191297337057003</v>
      </c>
      <c r="R623" s="105">
        <v>3.2681770706294802</v>
      </c>
      <c r="S623" s="105">
        <v>4.46520967469736</v>
      </c>
      <c r="BT623">
        <v>7</v>
      </c>
      <c r="BU623">
        <v>7</v>
      </c>
      <c r="BV623">
        <v>7</v>
      </c>
      <c r="BW623">
        <f t="shared" si="60"/>
        <v>0</v>
      </c>
    </row>
    <row r="624" spans="1:75" ht="21">
      <c r="A624" t="s">
        <v>602</v>
      </c>
      <c r="B624" t="s">
        <v>512</v>
      </c>
      <c r="C624" t="s">
        <v>422</v>
      </c>
      <c r="D624" t="s">
        <v>557</v>
      </c>
      <c r="L624" s="105">
        <v>2.15388039358026</v>
      </c>
      <c r="M624" s="106">
        <v>3.1249552913789402E-2</v>
      </c>
      <c r="N624">
        <f t="shared" si="62"/>
        <v>1997</v>
      </c>
      <c r="O624" s="135" t="str">
        <f t="shared" si="63"/>
        <v>Power Law</v>
      </c>
      <c r="P624" s="105">
        <v>5.7002394855179901</v>
      </c>
      <c r="R624" s="105">
        <v>3.8529662703093202</v>
      </c>
      <c r="S624" s="105">
        <v>4.4593071522641701</v>
      </c>
      <c r="BT624">
        <v>4</v>
      </c>
      <c r="BU624">
        <v>4</v>
      </c>
      <c r="BV624">
        <v>4</v>
      </c>
      <c r="BW624">
        <f t="shared" si="60"/>
        <v>0</v>
      </c>
    </row>
    <row r="625" spans="1:75" ht="21">
      <c r="A625" t="s">
        <v>603</v>
      </c>
      <c r="B625" t="s">
        <v>513</v>
      </c>
      <c r="C625" t="s">
        <v>423</v>
      </c>
      <c r="D625" t="s">
        <v>558</v>
      </c>
      <c r="L625" s="105">
        <v>1.8767076270556999</v>
      </c>
      <c r="M625" s="106">
        <v>6.0558176719724001E-2</v>
      </c>
      <c r="N625">
        <f t="shared" si="62"/>
        <v>1998</v>
      </c>
      <c r="O625" s="135" t="str">
        <f t="shared" si="63"/>
        <v>Power Law</v>
      </c>
      <c r="P625" s="105">
        <v>5.7256881860090401</v>
      </c>
      <c r="R625" s="105">
        <v>3.6812620110095802</v>
      </c>
      <c r="S625" s="105">
        <v>4.4476442229383002</v>
      </c>
      <c r="BT625">
        <v>3</v>
      </c>
      <c r="BU625">
        <v>3</v>
      </c>
      <c r="BV625">
        <v>3</v>
      </c>
      <c r="BW625">
        <f t="shared" si="60"/>
        <v>0</v>
      </c>
    </row>
    <row r="626" spans="1:75" ht="21">
      <c r="A626" t="s">
        <v>604</v>
      </c>
      <c r="B626" t="s">
        <v>514</v>
      </c>
      <c r="C626" t="s">
        <v>424</v>
      </c>
      <c r="D626" t="s">
        <v>559</v>
      </c>
      <c r="L626" s="105">
        <v>3.1240231039139101</v>
      </c>
      <c r="M626" s="106">
        <v>1.7839644837311501E-3</v>
      </c>
      <c r="N626">
        <f t="shared" si="62"/>
        <v>1999</v>
      </c>
      <c r="O626" s="135" t="str">
        <f t="shared" si="63"/>
        <v>Power Law</v>
      </c>
      <c r="P626" s="105">
        <v>5.4750385872378802</v>
      </c>
      <c r="R626" s="105">
        <v>3.3476113332686399</v>
      </c>
      <c r="S626" s="105">
        <v>4.4406541052653097</v>
      </c>
      <c r="BT626">
        <v>5</v>
      </c>
      <c r="BU626">
        <v>5</v>
      </c>
      <c r="BV626">
        <v>5</v>
      </c>
      <c r="BW626">
        <f t="shared" si="60"/>
        <v>0</v>
      </c>
    </row>
    <row r="627" spans="1:75" ht="21">
      <c r="A627" t="s">
        <v>605</v>
      </c>
      <c r="B627" t="s">
        <v>515</v>
      </c>
      <c r="C627" t="s">
        <v>425</v>
      </c>
      <c r="D627" t="s">
        <v>560</v>
      </c>
      <c r="L627" s="105">
        <v>3.1340357884397498</v>
      </c>
      <c r="M627" s="106">
        <v>1.724198255774E-3</v>
      </c>
      <c r="N627">
        <f t="shared" si="62"/>
        <v>2000</v>
      </c>
      <c r="O627" s="135" t="str">
        <f t="shared" si="63"/>
        <v>Power Law</v>
      </c>
      <c r="P627" s="105">
        <v>5.5587974972081096</v>
      </c>
      <c r="R627" s="105">
        <v>3.1850656613581099</v>
      </c>
      <c r="S627" s="105">
        <v>4.4370846774555899</v>
      </c>
      <c r="BT627">
        <v>3</v>
      </c>
      <c r="BU627">
        <v>3</v>
      </c>
      <c r="BV627">
        <v>3</v>
      </c>
      <c r="BW627">
        <f t="shared" si="60"/>
        <v>0</v>
      </c>
    </row>
    <row r="628" spans="1:75" ht="21">
      <c r="A628" t="s">
        <v>606</v>
      </c>
      <c r="B628" t="s">
        <v>516</v>
      </c>
      <c r="C628" t="s">
        <v>426</v>
      </c>
      <c r="D628" t="s">
        <v>561</v>
      </c>
      <c r="L628" s="105">
        <v>3.1784057183243699</v>
      </c>
      <c r="M628" s="106">
        <v>1.48087371165801E-3</v>
      </c>
      <c r="N628">
        <f t="shared" si="62"/>
        <v>2001</v>
      </c>
      <c r="O628" s="135" t="str">
        <f t="shared" si="63"/>
        <v>Power Law</v>
      </c>
      <c r="P628" s="105">
        <v>5.6425309600476101</v>
      </c>
      <c r="R628" s="105">
        <v>3.0411941281159098</v>
      </c>
      <c r="S628" s="105">
        <v>4.4357755372516898</v>
      </c>
      <c r="BT628">
        <v>9</v>
      </c>
      <c r="BU628">
        <v>9</v>
      </c>
      <c r="BV628">
        <v>9</v>
      </c>
      <c r="BW628">
        <f t="shared" si="60"/>
        <v>0</v>
      </c>
    </row>
    <row r="629" spans="1:75" ht="21">
      <c r="A629" t="s">
        <v>607</v>
      </c>
      <c r="B629" t="s">
        <v>517</v>
      </c>
      <c r="C629" t="s">
        <v>427</v>
      </c>
      <c r="D629" t="s">
        <v>562</v>
      </c>
      <c r="L629" s="105">
        <v>2.7561798303285499</v>
      </c>
      <c r="M629" s="106">
        <v>5.8480834787721604E-3</v>
      </c>
      <c r="N629">
        <f t="shared" si="62"/>
        <v>2002</v>
      </c>
      <c r="O629" s="135" t="str">
        <f t="shared" si="63"/>
        <v>Power Law</v>
      </c>
      <c r="P629" s="105">
        <v>5.7158401232180198</v>
      </c>
      <c r="R629" s="105">
        <v>2.95290384511231</v>
      </c>
      <c r="S629" s="105">
        <v>4.4371202437328101</v>
      </c>
      <c r="BT629">
        <v>2</v>
      </c>
      <c r="BU629">
        <v>2</v>
      </c>
      <c r="BV629">
        <v>2</v>
      </c>
      <c r="BW629">
        <f t="shared" si="60"/>
        <v>0</v>
      </c>
    </row>
    <row r="630" spans="1:75" ht="21">
      <c r="A630" t="s">
        <v>608</v>
      </c>
      <c r="B630" t="s">
        <v>518</v>
      </c>
      <c r="C630" t="s">
        <v>428</v>
      </c>
      <c r="D630" t="s">
        <v>563</v>
      </c>
      <c r="L630" s="105">
        <v>2.7829020486029101</v>
      </c>
      <c r="M630" s="106">
        <v>5.3875068560472299E-3</v>
      </c>
      <c r="N630">
        <f t="shared" si="62"/>
        <v>2003</v>
      </c>
      <c r="O630" s="135" t="str">
        <f t="shared" si="63"/>
        <v>Power Law</v>
      </c>
      <c r="P630" s="105">
        <v>5.49426662826927</v>
      </c>
      <c r="R630" s="105">
        <v>2.8805208569245702</v>
      </c>
      <c r="S630" s="105">
        <v>4.4409097303234901</v>
      </c>
      <c r="BT630">
        <v>2</v>
      </c>
      <c r="BU630">
        <v>2</v>
      </c>
      <c r="BV630">
        <v>2</v>
      </c>
      <c r="BW630">
        <f t="shared" si="60"/>
        <v>0</v>
      </c>
    </row>
    <row r="631" spans="1:75" ht="21">
      <c r="A631" t="s">
        <v>609</v>
      </c>
      <c r="B631" t="s">
        <v>519</v>
      </c>
      <c r="C631" t="s">
        <v>474</v>
      </c>
      <c r="D631" t="s">
        <v>564</v>
      </c>
      <c r="L631" s="105">
        <v>1.9752728531114601</v>
      </c>
      <c r="M631" s="106">
        <v>4.8237192211890302E-2</v>
      </c>
      <c r="N631">
        <f t="shared" si="62"/>
        <v>2004</v>
      </c>
      <c r="O631" s="135" t="str">
        <f t="shared" si="63"/>
        <v>Power Law</v>
      </c>
      <c r="P631" s="105">
        <v>5.5515218015239496</v>
      </c>
      <c r="R631" s="105">
        <v>2.7954623445017801</v>
      </c>
      <c r="S631" s="105">
        <v>4.4473252581350202</v>
      </c>
      <c r="BT631">
        <v>2</v>
      </c>
      <c r="BU631">
        <v>2</v>
      </c>
      <c r="BV631">
        <v>2</v>
      </c>
      <c r="BW631">
        <f t="shared" si="60"/>
        <v>0</v>
      </c>
    </row>
    <row r="632" spans="1:75" ht="21">
      <c r="A632" t="s">
        <v>610</v>
      </c>
      <c r="B632" t="s">
        <v>520</v>
      </c>
      <c r="C632" t="s">
        <v>475</v>
      </c>
      <c r="D632" t="s">
        <v>565</v>
      </c>
      <c r="L632" s="105">
        <v>1.8856304474235701</v>
      </c>
      <c r="M632" s="106">
        <v>5.9344771452455702E-2</v>
      </c>
      <c r="N632">
        <f t="shared" si="62"/>
        <v>2005</v>
      </c>
      <c r="O632" s="135" t="str">
        <f t="shared" si="63"/>
        <v>Power Law</v>
      </c>
      <c r="P632" s="105">
        <v>5.55292437410791</v>
      </c>
      <c r="R632" s="105">
        <v>2.7045872799893198</v>
      </c>
      <c r="S632" s="105">
        <v>4.4560414139092499</v>
      </c>
      <c r="BT632">
        <v>2</v>
      </c>
      <c r="BU632">
        <v>2</v>
      </c>
      <c r="BV632">
        <v>2</v>
      </c>
      <c r="BW632">
        <f t="shared" si="60"/>
        <v>0</v>
      </c>
    </row>
    <row r="633" spans="1:75" ht="21">
      <c r="A633" t="s">
        <v>611</v>
      </c>
      <c r="B633" t="s">
        <v>521</v>
      </c>
      <c r="C633" t="s">
        <v>476</v>
      </c>
      <c r="D633" t="s">
        <v>566</v>
      </c>
      <c r="L633" s="105">
        <v>1.3277753073937899</v>
      </c>
      <c r="M633" s="106">
        <v>0.18425234661955001</v>
      </c>
      <c r="N633">
        <f t="shared" si="62"/>
        <v>2006</v>
      </c>
      <c r="O633" s="135" t="str">
        <f t="shared" si="63"/>
        <v>Power Law</v>
      </c>
      <c r="P633" s="105">
        <v>5.7093248979325697</v>
      </c>
      <c r="R633" s="105">
        <v>2.6600252817529002</v>
      </c>
      <c r="S633" s="105">
        <v>4.4743707511865098</v>
      </c>
      <c r="BT633">
        <v>3</v>
      </c>
      <c r="BU633">
        <v>3</v>
      </c>
      <c r="BV633">
        <v>3</v>
      </c>
      <c r="BW633">
        <f t="shared" si="60"/>
        <v>0</v>
      </c>
    </row>
    <row r="634" spans="1:75" ht="21">
      <c r="A634" t="s">
        <v>612</v>
      </c>
      <c r="B634" t="s">
        <v>522</v>
      </c>
      <c r="C634" t="s">
        <v>477</v>
      </c>
      <c r="D634" t="s">
        <v>567</v>
      </c>
      <c r="L634" s="105">
        <v>0.78630545347164205</v>
      </c>
      <c r="M634" s="106">
        <v>0.431688558321069</v>
      </c>
      <c r="N634">
        <f t="shared" si="62"/>
        <v>2007</v>
      </c>
      <c r="O634" s="135" t="str">
        <f t="shared" si="63"/>
        <v>Power Law</v>
      </c>
      <c r="P634" s="105">
        <v>5.6067420712937004</v>
      </c>
      <c r="R634" s="105">
        <v>2.6304664827534898</v>
      </c>
      <c r="S634" s="105">
        <v>4.48636831214686</v>
      </c>
      <c r="BT634">
        <v>11</v>
      </c>
      <c r="BU634">
        <v>11</v>
      </c>
      <c r="BV634">
        <v>11</v>
      </c>
      <c r="BW634">
        <f t="shared" si="60"/>
        <v>0</v>
      </c>
    </row>
    <row r="635" spans="1:75" ht="21">
      <c r="A635" t="s">
        <v>613</v>
      </c>
      <c r="B635" t="s">
        <v>523</v>
      </c>
      <c r="C635" t="s">
        <v>478</v>
      </c>
      <c r="D635" t="s">
        <v>568</v>
      </c>
      <c r="L635" s="105">
        <v>-0.48062751643308899</v>
      </c>
      <c r="M635">
        <v>0.63078125524693895</v>
      </c>
      <c r="N635">
        <f t="shared" si="62"/>
        <v>2008</v>
      </c>
      <c r="O635" s="135" t="str">
        <f t="shared" si="63"/>
        <v>Power Law</v>
      </c>
      <c r="P635" s="105">
        <v>5.2457152611604601</v>
      </c>
      <c r="R635" s="105">
        <v>2.6150450058863699</v>
      </c>
      <c r="S635" s="105">
        <v>4.5131584842301402</v>
      </c>
      <c r="BT635">
        <v>6</v>
      </c>
      <c r="BU635">
        <v>6</v>
      </c>
      <c r="BV635">
        <v>6</v>
      </c>
      <c r="BW635">
        <f t="shared" si="60"/>
        <v>0</v>
      </c>
    </row>
    <row r="636" spans="1:75" ht="21">
      <c r="A636" t="s">
        <v>614</v>
      </c>
      <c r="B636" t="s">
        <v>524</v>
      </c>
      <c r="C636" t="s">
        <v>479</v>
      </c>
      <c r="D636" t="s">
        <v>569</v>
      </c>
      <c r="L636" s="105">
        <v>-0.50500074799257</v>
      </c>
      <c r="M636" s="106">
        <v>0.61355831061495103</v>
      </c>
      <c r="N636">
        <f t="shared" si="62"/>
        <v>2009</v>
      </c>
      <c r="O636" s="135" t="str">
        <f t="shared" si="63"/>
        <v>Power Law</v>
      </c>
      <c r="P636" s="105">
        <v>2.8037927787899699</v>
      </c>
      <c r="R636" s="105">
        <v>2.6016895641262199</v>
      </c>
      <c r="S636" s="105">
        <v>4.5523023432281402</v>
      </c>
      <c r="BT636">
        <v>4</v>
      </c>
      <c r="BU636">
        <v>4</v>
      </c>
      <c r="BV636">
        <v>4</v>
      </c>
      <c r="BW636">
        <f t="shared" si="60"/>
        <v>0</v>
      </c>
    </row>
    <row r="637" spans="1:75" ht="21">
      <c r="A637" t="s">
        <v>615</v>
      </c>
      <c r="B637" t="s">
        <v>525</v>
      </c>
      <c r="C637" t="s">
        <v>480</v>
      </c>
      <c r="D637" t="s">
        <v>570</v>
      </c>
      <c r="L637" s="105">
        <v>-1.2558149901632101</v>
      </c>
      <c r="M637">
        <v>0.20918305544438601</v>
      </c>
      <c r="N637">
        <f t="shared" si="62"/>
        <v>2010</v>
      </c>
      <c r="O637" s="135" t="str">
        <f t="shared" si="63"/>
        <v>Power Law</v>
      </c>
      <c r="P637" s="105">
        <v>2.6819420682691999</v>
      </c>
      <c r="R637" s="105">
        <v>2.5874689667220601</v>
      </c>
      <c r="S637" s="105">
        <v>4.6000187011520204</v>
      </c>
      <c r="BT637">
        <v>2</v>
      </c>
      <c r="BU637">
        <v>2</v>
      </c>
      <c r="BV637">
        <v>2</v>
      </c>
      <c r="BW637">
        <f t="shared" si="60"/>
        <v>0</v>
      </c>
    </row>
    <row r="638" spans="1:75" ht="21">
      <c r="A638" t="s">
        <v>616</v>
      </c>
      <c r="B638" t="s">
        <v>526</v>
      </c>
      <c r="C638" t="s">
        <v>481</v>
      </c>
      <c r="D638" t="s">
        <v>571</v>
      </c>
      <c r="L638" s="105">
        <v>-2.0432276943286198</v>
      </c>
      <c r="M638">
        <v>4.1029903435329799E-2</v>
      </c>
      <c r="N638">
        <f t="shared" si="62"/>
        <v>2011</v>
      </c>
      <c r="O638" s="135" t="str">
        <f t="shared" si="63"/>
        <v>Log normal</v>
      </c>
      <c r="P638" s="105">
        <v>2.6157449468512901</v>
      </c>
      <c r="R638" s="105">
        <v>2.5940427476431198</v>
      </c>
      <c r="S638" s="105">
        <v>4.67888291432096</v>
      </c>
      <c r="BT638">
        <v>5</v>
      </c>
      <c r="BU638">
        <v>5</v>
      </c>
      <c r="BV638">
        <v>5</v>
      </c>
      <c r="BW638">
        <f t="shared" si="60"/>
        <v>0</v>
      </c>
    </row>
    <row r="639" spans="1:75" ht="21">
      <c r="A639" t="s">
        <v>617</v>
      </c>
      <c r="B639" t="s">
        <v>527</v>
      </c>
      <c r="C639" t="s">
        <v>482</v>
      </c>
      <c r="D639" t="s">
        <v>572</v>
      </c>
      <c r="L639" s="105">
        <v>-1.7384371242983401</v>
      </c>
      <c r="M639" s="106">
        <v>8.2133820016257603E-2</v>
      </c>
      <c r="N639">
        <f t="shared" si="62"/>
        <v>2012</v>
      </c>
      <c r="O639" s="135" t="str">
        <f t="shared" si="63"/>
        <v>Power Law</v>
      </c>
      <c r="P639" s="105">
        <v>2.6459004939262298</v>
      </c>
      <c r="R639" s="105">
        <v>2.6015090862642301</v>
      </c>
      <c r="S639" s="105">
        <v>4.71897496414421</v>
      </c>
      <c r="BT639">
        <v>15</v>
      </c>
      <c r="BU639">
        <v>15</v>
      </c>
      <c r="BV639">
        <v>15</v>
      </c>
      <c r="BW639">
        <f t="shared" si="60"/>
        <v>0</v>
      </c>
    </row>
    <row r="640" spans="1:75" ht="21">
      <c r="A640" t="s">
        <v>618</v>
      </c>
      <c r="B640" t="s">
        <v>528</v>
      </c>
      <c r="C640" t="s">
        <v>483</v>
      </c>
      <c r="D640" t="s">
        <v>573</v>
      </c>
      <c r="L640" s="105">
        <v>-1.91937429162039</v>
      </c>
      <c r="M640" s="106">
        <v>5.4936982075817799E-2</v>
      </c>
      <c r="N640">
        <f t="shared" si="62"/>
        <v>2013</v>
      </c>
      <c r="O640" s="135" t="str">
        <f t="shared" si="63"/>
        <v>Power Law</v>
      </c>
      <c r="P640" s="105">
        <v>2.6434059022301502</v>
      </c>
      <c r="R640" s="105">
        <v>2.60877267748833</v>
      </c>
      <c r="S640" s="105">
        <v>4.7466771484324797</v>
      </c>
      <c r="BT640">
        <v>3</v>
      </c>
      <c r="BU640">
        <v>3</v>
      </c>
      <c r="BV640">
        <v>3</v>
      </c>
      <c r="BW640">
        <f t="shared" si="60"/>
        <v>0</v>
      </c>
    </row>
    <row r="641" spans="1:75" ht="21">
      <c r="A641" t="s">
        <v>619</v>
      </c>
      <c r="B641" t="s">
        <v>529</v>
      </c>
      <c r="C641" t="s">
        <v>484</v>
      </c>
      <c r="D641" t="s">
        <v>574</v>
      </c>
      <c r="L641" s="105">
        <v>-1.5599704004458801</v>
      </c>
      <c r="M641" s="106">
        <v>0.118766876157579</v>
      </c>
      <c r="N641">
        <f t="shared" si="62"/>
        <v>2014</v>
      </c>
      <c r="O641" s="135" t="str">
        <f t="shared" si="63"/>
        <v>Power Law</v>
      </c>
      <c r="P641" s="105">
        <v>2.66842566384291</v>
      </c>
      <c r="R641" s="105">
        <v>2.6192247826555901</v>
      </c>
      <c r="S641" s="105">
        <v>4.7657735077141101</v>
      </c>
      <c r="BT641">
        <v>5</v>
      </c>
      <c r="BU641">
        <v>5</v>
      </c>
      <c r="BV641">
        <v>5</v>
      </c>
      <c r="BW641">
        <f t="shared" si="60"/>
        <v>0</v>
      </c>
    </row>
    <row r="642" spans="1:75" ht="21">
      <c r="A642" t="s">
        <v>620</v>
      </c>
      <c r="B642" t="s">
        <v>530</v>
      </c>
      <c r="C642" t="s">
        <v>485</v>
      </c>
      <c r="D642" t="s">
        <v>575</v>
      </c>
      <c r="L642" s="105">
        <v>-1.69823931957065</v>
      </c>
      <c r="M642" s="106">
        <v>8.9462602218271098E-2</v>
      </c>
      <c r="N642">
        <f t="shared" si="62"/>
        <v>2015</v>
      </c>
      <c r="O642" s="135" t="str">
        <f t="shared" si="63"/>
        <v>Power Law</v>
      </c>
      <c r="P642" s="105">
        <v>2.6770456683566901</v>
      </c>
      <c r="R642" s="105">
        <v>2.6259382686448598</v>
      </c>
      <c r="S642" s="105">
        <v>4.78296327997524</v>
      </c>
      <c r="BT642">
        <v>3</v>
      </c>
      <c r="BU642">
        <v>3</v>
      </c>
      <c r="BV642">
        <v>3</v>
      </c>
      <c r="BW642">
        <f t="shared" si="60"/>
        <v>0</v>
      </c>
    </row>
    <row r="643" spans="1:75" ht="21">
      <c r="A643" t="s">
        <v>621</v>
      </c>
      <c r="B643" t="s">
        <v>531</v>
      </c>
      <c r="C643" t="s">
        <v>486</v>
      </c>
      <c r="D643" t="s">
        <v>576</v>
      </c>
      <c r="L643" s="105">
        <v>-2.18934519815034</v>
      </c>
      <c r="M643" s="106">
        <v>2.85717595616472E-2</v>
      </c>
      <c r="N643">
        <f t="shared" si="62"/>
        <v>2016</v>
      </c>
      <c r="O643" s="135" t="str">
        <f t="shared" si="63"/>
        <v>Log normal</v>
      </c>
      <c r="P643" s="105">
        <v>2.6577851208587999</v>
      </c>
      <c r="R643" s="105">
        <v>2.6322560732873401</v>
      </c>
      <c r="S643" s="105">
        <v>4.8094805286360804</v>
      </c>
      <c r="BT643">
        <v>3</v>
      </c>
      <c r="BU643">
        <v>3</v>
      </c>
      <c r="BV643">
        <v>3</v>
      </c>
      <c r="BW643">
        <f t="shared" si="60"/>
        <v>0</v>
      </c>
    </row>
    <row r="644" spans="1:75" ht="21">
      <c r="A644" t="s">
        <v>622</v>
      </c>
      <c r="B644" t="s">
        <v>532</v>
      </c>
      <c r="C644" t="s">
        <v>487</v>
      </c>
      <c r="D644" t="s">
        <v>577</v>
      </c>
      <c r="L644" s="105">
        <v>-2.7558749066067501</v>
      </c>
      <c r="M644" s="106">
        <v>5.8535379020925298E-3</v>
      </c>
      <c r="N644">
        <f t="shared" si="62"/>
        <v>2017</v>
      </c>
      <c r="O644" s="135" t="str">
        <f t="shared" si="63"/>
        <v>Log normal</v>
      </c>
      <c r="P644" s="105">
        <v>2.60881004494497</v>
      </c>
      <c r="R644" s="105">
        <v>2.6373319411821901</v>
      </c>
      <c r="S644" s="105">
        <v>4.8315227290801097</v>
      </c>
      <c r="BT644">
        <v>4</v>
      </c>
      <c r="BU644">
        <v>4</v>
      </c>
      <c r="BV644">
        <v>4</v>
      </c>
      <c r="BW644">
        <f t="shared" si="60"/>
        <v>0</v>
      </c>
    </row>
    <row r="645" spans="1:75" ht="21">
      <c r="A645" t="s">
        <v>623</v>
      </c>
      <c r="B645" t="s">
        <v>533</v>
      </c>
      <c r="C645" t="s">
        <v>488</v>
      </c>
      <c r="D645" t="s">
        <v>578</v>
      </c>
      <c r="L645" s="105">
        <v>-3.6438575405929798</v>
      </c>
      <c r="M645" s="106">
        <v>2.68582115893717E-4</v>
      </c>
      <c r="N645">
        <f t="shared" si="62"/>
        <v>2018</v>
      </c>
      <c r="O645" s="135" t="str">
        <f t="shared" si="63"/>
        <v>Log normal</v>
      </c>
      <c r="P645" s="105">
        <v>2.6010197382865199</v>
      </c>
      <c r="R645" s="105">
        <v>2.64529995248864</v>
      </c>
      <c r="S645" s="105">
        <v>4.8532180821182402</v>
      </c>
      <c r="BT645">
        <v>5</v>
      </c>
      <c r="BU645">
        <v>5</v>
      </c>
      <c r="BV645">
        <v>5</v>
      </c>
      <c r="BW645">
        <f t="shared" si="60"/>
        <v>0</v>
      </c>
    </row>
    <row r="646" spans="1:75" ht="21">
      <c r="A646" t="s">
        <v>624</v>
      </c>
      <c r="B646" t="s">
        <v>534</v>
      </c>
      <c r="C646" t="s">
        <v>489</v>
      </c>
      <c r="D646" t="s">
        <v>579</v>
      </c>
      <c r="L646" s="105">
        <v>-4.3071461370358604</v>
      </c>
      <c r="M646" s="106">
        <v>1.6537435833792299E-5</v>
      </c>
      <c r="N646">
        <f t="shared" si="62"/>
        <v>2019</v>
      </c>
      <c r="O646" s="135" t="str">
        <f t="shared" si="63"/>
        <v>Log normal</v>
      </c>
      <c r="P646" s="105">
        <v>2.6195097623675601</v>
      </c>
      <c r="R646" s="105">
        <v>2.64708433694019</v>
      </c>
      <c r="S646" s="105">
        <v>4.8760076657346003</v>
      </c>
      <c r="BT646">
        <v>3</v>
      </c>
      <c r="BU646">
        <v>3</v>
      </c>
      <c r="BV646">
        <v>3</v>
      </c>
      <c r="BW646">
        <f t="shared" si="60"/>
        <v>0</v>
      </c>
    </row>
    <row r="647" spans="1:75" ht="21">
      <c r="A647" t="s">
        <v>625</v>
      </c>
      <c r="B647" t="s">
        <v>535</v>
      </c>
      <c r="C647" t="s">
        <v>490</v>
      </c>
      <c r="D647" t="s">
        <v>580</v>
      </c>
      <c r="L647" s="105">
        <v>-5.0169637228704698</v>
      </c>
      <c r="M647" s="106">
        <v>5.2494475018325395E-7</v>
      </c>
      <c r="N647">
        <f t="shared" si="62"/>
        <v>2020</v>
      </c>
      <c r="O647" s="135" t="str">
        <f t="shared" si="63"/>
        <v>Log normal</v>
      </c>
      <c r="P647" s="105">
        <v>2.5939337391216002</v>
      </c>
      <c r="R647" s="105">
        <v>2.6507271910968</v>
      </c>
      <c r="S647" s="105">
        <v>4.9031920636392599</v>
      </c>
      <c r="BT647">
        <v>2</v>
      </c>
      <c r="BU647">
        <v>2</v>
      </c>
      <c r="BV647">
        <v>2</v>
      </c>
      <c r="BW647">
        <f t="shared" si="60"/>
        <v>0</v>
      </c>
    </row>
    <row r="648" spans="1:75" ht="21">
      <c r="A648" t="s">
        <v>626</v>
      </c>
      <c r="B648" t="s">
        <v>536</v>
      </c>
      <c r="C648" t="s">
        <v>491</v>
      </c>
      <c r="D648" t="s">
        <v>581</v>
      </c>
      <c r="L648" s="105">
        <v>-5.8349696699123799</v>
      </c>
      <c r="M648" s="106">
        <v>5.3800352787576897E-9</v>
      </c>
      <c r="N648">
        <f t="shared" si="62"/>
        <v>2021</v>
      </c>
      <c r="O648" s="135" t="str">
        <f t="shared" si="63"/>
        <v>Log normal</v>
      </c>
      <c r="P648" s="105">
        <v>2.5786775084042999</v>
      </c>
      <c r="R648" s="105">
        <v>2.6496332839038099</v>
      </c>
      <c r="S648" s="105">
        <v>4.9245907462418499</v>
      </c>
      <c r="BT648">
        <v>4</v>
      </c>
      <c r="BU648">
        <v>4</v>
      </c>
      <c r="BV648">
        <v>4</v>
      </c>
      <c r="BW648">
        <f t="shared" si="60"/>
        <v>0</v>
      </c>
    </row>
    <row r="649" spans="1:75" ht="21">
      <c r="A649" t="s">
        <v>627</v>
      </c>
      <c r="B649" t="s">
        <v>537</v>
      </c>
      <c r="C649" t="s">
        <v>492</v>
      </c>
      <c r="D649" t="s">
        <v>582</v>
      </c>
      <c r="L649" s="105">
        <v>-5.8250281927957799</v>
      </c>
      <c r="M649" s="106">
        <v>5.7102959226253596E-9</v>
      </c>
      <c r="N649">
        <f t="shared" si="62"/>
        <v>2022</v>
      </c>
      <c r="O649" s="135" t="str">
        <f t="shared" si="63"/>
        <v>Log normal</v>
      </c>
      <c r="P649" s="105">
        <v>2.5681968926635501</v>
      </c>
      <c r="R649" s="105">
        <v>2.6423975972479798</v>
      </c>
      <c r="S649" s="105">
        <v>4.9395218444361797</v>
      </c>
      <c r="BT649">
        <v>9</v>
      </c>
      <c r="BU649">
        <v>9</v>
      </c>
      <c r="BV649">
        <v>9</v>
      </c>
      <c r="BW649">
        <f t="shared" si="60"/>
        <v>0</v>
      </c>
    </row>
    <row r="650" spans="1:75" ht="21">
      <c r="A650" t="s">
        <v>628</v>
      </c>
      <c r="B650" t="s">
        <v>538</v>
      </c>
      <c r="C650" t="s">
        <v>493</v>
      </c>
      <c r="D650" t="s">
        <v>583</v>
      </c>
      <c r="L650" s="105">
        <v>-6.1773265602651302</v>
      </c>
      <c r="M650" s="106">
        <v>6.51961331421449E-10</v>
      </c>
      <c r="N650">
        <f t="shared" si="62"/>
        <v>2023</v>
      </c>
      <c r="O650" s="135" t="str">
        <f t="shared" si="63"/>
        <v>Log normal</v>
      </c>
      <c r="P650" s="105">
        <v>2.5650803349845601</v>
      </c>
      <c r="R650" s="105">
        <v>2.6413358635019701</v>
      </c>
      <c r="S650" s="105">
        <v>4.9456842472089804</v>
      </c>
      <c r="BT650">
        <v>2</v>
      </c>
      <c r="BU650">
        <v>2</v>
      </c>
      <c r="BV650">
        <v>2</v>
      </c>
      <c r="BW650">
        <f t="shared" si="60"/>
        <v>0</v>
      </c>
    </row>
    <row r="651" spans="1:75" ht="21">
      <c r="L651" s="108"/>
      <c r="O651" s="135"/>
      <c r="BT651">
        <v>5</v>
      </c>
      <c r="BU651">
        <v>5</v>
      </c>
      <c r="BV651">
        <v>5</v>
      </c>
      <c r="BW651">
        <f t="shared" si="60"/>
        <v>0</v>
      </c>
    </row>
    <row r="652" spans="1:75" ht="21">
      <c r="O652" s="135"/>
      <c r="BT652">
        <v>22</v>
      </c>
      <c r="BU652">
        <v>22</v>
      </c>
      <c r="BV652">
        <v>22</v>
      </c>
      <c r="BW652">
        <f t="shared" si="60"/>
        <v>0</v>
      </c>
    </row>
    <row r="653" spans="1:75" ht="21">
      <c r="A653" t="s">
        <v>697</v>
      </c>
      <c r="O653" s="135"/>
      <c r="BT653">
        <v>8</v>
      </c>
      <c r="BU653">
        <v>8</v>
      </c>
      <c r="BV653">
        <v>8</v>
      </c>
      <c r="BW653">
        <f t="shared" ref="BW653:BW716" si="64">BU653-BV653</f>
        <v>0</v>
      </c>
    </row>
    <row r="654" spans="1:75" ht="21">
      <c r="A654" t="s">
        <v>584</v>
      </c>
      <c r="B654" t="s">
        <v>494</v>
      </c>
      <c r="C654" t="s">
        <v>404</v>
      </c>
      <c r="D654" t="s">
        <v>404</v>
      </c>
      <c r="L654" s="105">
        <v>5.5721437360035497E-3</v>
      </c>
      <c r="M654">
        <v>0.98878864284203905</v>
      </c>
      <c r="N654">
        <v>1979</v>
      </c>
      <c r="O654" s="135" t="str">
        <f>IF(AND(L654&lt;0,M654&lt;0.05), "Truncated Power Law","Power Law")</f>
        <v>Power Law</v>
      </c>
      <c r="BT654">
        <v>5</v>
      </c>
      <c r="BU654">
        <v>5</v>
      </c>
      <c r="BV654">
        <v>5</v>
      </c>
      <c r="BW654">
        <f t="shared" si="64"/>
        <v>0</v>
      </c>
    </row>
    <row r="655" spans="1:75" ht="21">
      <c r="A655" t="s">
        <v>585</v>
      </c>
      <c r="B655" t="s">
        <v>495</v>
      </c>
      <c r="C655" t="s">
        <v>405</v>
      </c>
      <c r="D655" t="s">
        <v>405</v>
      </c>
      <c r="L655" s="105">
        <v>3.1194308123045199E-3</v>
      </c>
      <c r="M655">
        <v>0.99356457814676802</v>
      </c>
      <c r="N655">
        <f>N654+1</f>
        <v>1980</v>
      </c>
      <c r="O655" s="135" t="str">
        <f t="shared" ref="O655:O698" si="65">IF(AND(L655&lt;0,M655&lt;0.05), "Truncated Power Law","Power Law")</f>
        <v>Power Law</v>
      </c>
      <c r="BT655">
        <v>1</v>
      </c>
      <c r="BU655">
        <v>1</v>
      </c>
      <c r="BV655">
        <v>1</v>
      </c>
      <c r="BW655">
        <f t="shared" si="64"/>
        <v>0</v>
      </c>
    </row>
    <row r="656" spans="1:75" ht="21">
      <c r="A656" t="s">
        <v>586</v>
      </c>
      <c r="B656" t="s">
        <v>496</v>
      </c>
      <c r="C656" t="s">
        <v>406</v>
      </c>
      <c r="D656" t="s">
        <v>406</v>
      </c>
      <c r="L656" s="105">
        <v>4.1501602497163499E-4</v>
      </c>
      <c r="M656">
        <v>0.99951842557023096</v>
      </c>
      <c r="N656">
        <f t="shared" ref="N656:N698" si="66">N655+1</f>
        <v>1981</v>
      </c>
      <c r="O656" s="135" t="str">
        <f t="shared" si="65"/>
        <v>Power Law</v>
      </c>
      <c r="BT656">
        <v>3</v>
      </c>
      <c r="BU656">
        <v>3</v>
      </c>
      <c r="BV656">
        <v>3</v>
      </c>
      <c r="BW656">
        <f t="shared" si="64"/>
        <v>0</v>
      </c>
    </row>
    <row r="657" spans="1:75" ht="21">
      <c r="A657" t="s">
        <v>587</v>
      </c>
      <c r="B657" t="s">
        <v>497</v>
      </c>
      <c r="C657" t="s">
        <v>407</v>
      </c>
      <c r="D657" t="s">
        <v>407</v>
      </c>
      <c r="L657" s="105">
        <v>1.4758924480738401E-3</v>
      </c>
      <c r="M657">
        <v>0.99889588119966399</v>
      </c>
      <c r="N657">
        <f t="shared" si="66"/>
        <v>1982</v>
      </c>
      <c r="O657" s="135" t="str">
        <f t="shared" si="65"/>
        <v>Power Law</v>
      </c>
      <c r="BT657">
        <v>3</v>
      </c>
      <c r="BU657">
        <v>3</v>
      </c>
      <c r="BV657">
        <v>3</v>
      </c>
      <c r="BW657">
        <f t="shared" si="64"/>
        <v>0</v>
      </c>
    </row>
    <row r="658" spans="1:75" ht="21">
      <c r="A658" t="s">
        <v>588</v>
      </c>
      <c r="B658" t="s">
        <v>498</v>
      </c>
      <c r="C658" t="s">
        <v>408</v>
      </c>
      <c r="D658" t="s">
        <v>408</v>
      </c>
      <c r="L658" s="105">
        <v>4.42189779167466E-3</v>
      </c>
      <c r="M658">
        <v>0.99874019891520704</v>
      </c>
      <c r="N658">
        <f t="shared" si="66"/>
        <v>1983</v>
      </c>
      <c r="O658" s="135" t="str">
        <f t="shared" si="65"/>
        <v>Power Law</v>
      </c>
      <c r="BT658">
        <v>1</v>
      </c>
      <c r="BU658">
        <v>1</v>
      </c>
      <c r="BV658">
        <v>1</v>
      </c>
      <c r="BW658">
        <f t="shared" si="64"/>
        <v>0</v>
      </c>
    </row>
    <row r="659" spans="1:75" ht="21">
      <c r="A659" t="s">
        <v>589</v>
      </c>
      <c r="B659" t="s">
        <v>499</v>
      </c>
      <c r="C659" t="s">
        <v>409</v>
      </c>
      <c r="D659" t="s">
        <v>409</v>
      </c>
      <c r="L659" s="105">
        <v>2.3506583485396301E-3</v>
      </c>
      <c r="M659">
        <v>0.99630265999160805</v>
      </c>
      <c r="N659">
        <f t="shared" si="66"/>
        <v>1984</v>
      </c>
      <c r="O659" s="135" t="str">
        <f t="shared" si="65"/>
        <v>Power Law</v>
      </c>
      <c r="BT659">
        <v>2</v>
      </c>
      <c r="BU659">
        <v>2</v>
      </c>
      <c r="BV659">
        <v>2</v>
      </c>
      <c r="BW659">
        <f t="shared" si="64"/>
        <v>0</v>
      </c>
    </row>
    <row r="660" spans="1:75" ht="21">
      <c r="A660" t="s">
        <v>590</v>
      </c>
      <c r="B660" t="s">
        <v>500</v>
      </c>
      <c r="C660" t="s">
        <v>410</v>
      </c>
      <c r="D660" t="s">
        <v>410</v>
      </c>
      <c r="L660" s="105">
        <v>-1.4871134572837801</v>
      </c>
      <c r="M660">
        <v>6.4251755888689893E-2</v>
      </c>
      <c r="N660">
        <f t="shared" si="66"/>
        <v>1985</v>
      </c>
      <c r="O660" s="135" t="str">
        <f t="shared" si="65"/>
        <v>Power Law</v>
      </c>
      <c r="BT660">
        <v>2</v>
      </c>
      <c r="BU660">
        <v>2</v>
      </c>
      <c r="BV660">
        <v>2</v>
      </c>
      <c r="BW660">
        <f t="shared" si="64"/>
        <v>0</v>
      </c>
    </row>
    <row r="661" spans="1:75" ht="21">
      <c r="A661" t="s">
        <v>591</v>
      </c>
      <c r="B661" t="s">
        <v>501</v>
      </c>
      <c r="C661" t="s">
        <v>411</v>
      </c>
      <c r="D661" t="s">
        <v>411</v>
      </c>
      <c r="L661" s="105">
        <v>-2.0762649833593501</v>
      </c>
      <c r="M661">
        <v>6.5564358847757199E-3</v>
      </c>
      <c r="N661">
        <f t="shared" si="66"/>
        <v>1986</v>
      </c>
      <c r="O661" s="135" t="str">
        <f t="shared" si="65"/>
        <v>Truncated Power Law</v>
      </c>
      <c r="BT661">
        <v>4</v>
      </c>
      <c r="BU661">
        <v>4</v>
      </c>
      <c r="BV661">
        <v>4</v>
      </c>
      <c r="BW661">
        <f t="shared" si="64"/>
        <v>0</v>
      </c>
    </row>
    <row r="662" spans="1:75" ht="21">
      <c r="A662" t="s">
        <v>592</v>
      </c>
      <c r="B662" t="s">
        <v>502</v>
      </c>
      <c r="C662" t="s">
        <v>412</v>
      </c>
      <c r="D662" t="s">
        <v>412</v>
      </c>
      <c r="L662" s="105">
        <v>-3.1789066263818202</v>
      </c>
      <c r="M662" s="106">
        <v>3.3214757688804199E-5</v>
      </c>
      <c r="N662">
        <f t="shared" si="66"/>
        <v>1987</v>
      </c>
      <c r="O662" s="135" t="str">
        <f t="shared" si="65"/>
        <v>Truncated Power Law</v>
      </c>
      <c r="BT662">
        <v>4</v>
      </c>
      <c r="BU662">
        <v>4</v>
      </c>
      <c r="BV662">
        <v>4</v>
      </c>
      <c r="BW662">
        <f t="shared" si="64"/>
        <v>0</v>
      </c>
    </row>
    <row r="663" spans="1:75" ht="21">
      <c r="A663" t="s">
        <v>593</v>
      </c>
      <c r="B663" t="s">
        <v>503</v>
      </c>
      <c r="C663" t="s">
        <v>413</v>
      </c>
      <c r="D663" t="s">
        <v>413</v>
      </c>
      <c r="L663" s="105">
        <v>-5.3326766222152804</v>
      </c>
      <c r="M663" s="106">
        <v>1.18927090397846E-12</v>
      </c>
      <c r="N663">
        <f t="shared" si="66"/>
        <v>1988</v>
      </c>
      <c r="O663" s="135" t="str">
        <f t="shared" si="65"/>
        <v>Truncated Power Law</v>
      </c>
      <c r="BT663">
        <v>5</v>
      </c>
      <c r="BU663">
        <v>5</v>
      </c>
      <c r="BV663">
        <v>5</v>
      </c>
      <c r="BW663">
        <f t="shared" si="64"/>
        <v>0</v>
      </c>
    </row>
    <row r="664" spans="1:75" ht="21">
      <c r="A664" t="s">
        <v>594</v>
      </c>
      <c r="B664" t="s">
        <v>504</v>
      </c>
      <c r="C664" t="s">
        <v>414</v>
      </c>
      <c r="D664" t="s">
        <v>414</v>
      </c>
      <c r="L664" s="105">
        <v>-1.30721698635456</v>
      </c>
      <c r="M664">
        <v>0.12895329073476799</v>
      </c>
      <c r="N664">
        <f t="shared" si="66"/>
        <v>1989</v>
      </c>
      <c r="O664" s="135" t="str">
        <f t="shared" si="65"/>
        <v>Power Law</v>
      </c>
      <c r="BT664">
        <v>1</v>
      </c>
      <c r="BU664">
        <v>1</v>
      </c>
      <c r="BV664">
        <v>1</v>
      </c>
      <c r="BW664">
        <f t="shared" si="64"/>
        <v>0</v>
      </c>
    </row>
    <row r="665" spans="1:75" ht="21">
      <c r="A665" t="s">
        <v>595</v>
      </c>
      <c r="B665" t="s">
        <v>505</v>
      </c>
      <c r="C665" t="s">
        <v>415</v>
      </c>
      <c r="D665" t="s">
        <v>415</v>
      </c>
      <c r="L665" s="105">
        <v>-2.2994901709521001</v>
      </c>
      <c r="M665">
        <v>2.9642345536505799E-3</v>
      </c>
      <c r="N665">
        <f t="shared" si="66"/>
        <v>1990</v>
      </c>
      <c r="O665" s="135" t="str">
        <f t="shared" si="65"/>
        <v>Truncated Power Law</v>
      </c>
      <c r="BT665">
        <v>1</v>
      </c>
      <c r="BU665">
        <v>1</v>
      </c>
      <c r="BV665">
        <v>1</v>
      </c>
      <c r="BW665">
        <f t="shared" si="64"/>
        <v>0</v>
      </c>
    </row>
    <row r="666" spans="1:75" ht="21">
      <c r="A666" t="s">
        <v>596</v>
      </c>
      <c r="B666" t="s">
        <v>506</v>
      </c>
      <c r="C666" t="s">
        <v>416</v>
      </c>
      <c r="D666" t="s">
        <v>416</v>
      </c>
      <c r="L666" s="105">
        <v>-2.7971207957270598</v>
      </c>
      <c r="M666" s="106">
        <v>7.2592279066197003E-5</v>
      </c>
      <c r="N666">
        <f t="shared" si="66"/>
        <v>1991</v>
      </c>
      <c r="O666" s="135" t="str">
        <f t="shared" si="65"/>
        <v>Truncated Power Law</v>
      </c>
      <c r="BT666">
        <v>1</v>
      </c>
      <c r="BU666">
        <v>1</v>
      </c>
      <c r="BV666">
        <v>1</v>
      </c>
      <c r="BW666">
        <f t="shared" si="64"/>
        <v>0</v>
      </c>
    </row>
    <row r="667" spans="1:75" ht="21">
      <c r="A667" t="s">
        <v>597</v>
      </c>
      <c r="B667" t="s">
        <v>507</v>
      </c>
      <c r="C667" t="s">
        <v>417</v>
      </c>
      <c r="D667" t="s">
        <v>417</v>
      </c>
      <c r="L667" s="105">
        <v>-3.6071178041757399</v>
      </c>
      <c r="M667" s="106">
        <v>1.7178274369644599E-7</v>
      </c>
      <c r="N667">
        <f t="shared" si="66"/>
        <v>1992</v>
      </c>
      <c r="O667" s="135" t="str">
        <f t="shared" si="65"/>
        <v>Truncated Power Law</v>
      </c>
      <c r="BT667">
        <v>5</v>
      </c>
      <c r="BU667">
        <v>5</v>
      </c>
      <c r="BV667">
        <v>5</v>
      </c>
      <c r="BW667">
        <f t="shared" si="64"/>
        <v>0</v>
      </c>
    </row>
    <row r="668" spans="1:75" ht="21">
      <c r="A668" t="s">
        <v>598</v>
      </c>
      <c r="B668" t="s">
        <v>508</v>
      </c>
      <c r="C668" t="s">
        <v>418</v>
      </c>
      <c r="D668" t="s">
        <v>418</v>
      </c>
      <c r="L668" s="105">
        <v>-4.4890897897498903</v>
      </c>
      <c r="M668" s="106">
        <v>3.0539504258797401E-10</v>
      </c>
      <c r="N668">
        <f t="shared" si="66"/>
        <v>1993</v>
      </c>
      <c r="O668" s="135" t="str">
        <f t="shared" si="65"/>
        <v>Truncated Power Law</v>
      </c>
      <c r="BT668">
        <v>1</v>
      </c>
      <c r="BU668">
        <v>1</v>
      </c>
      <c r="BV668">
        <v>1</v>
      </c>
      <c r="BW668">
        <f t="shared" si="64"/>
        <v>0</v>
      </c>
    </row>
    <row r="669" spans="1:75" ht="21">
      <c r="A669" t="s">
        <v>599</v>
      </c>
      <c r="B669" t="s">
        <v>509</v>
      </c>
      <c r="C669" t="s">
        <v>419</v>
      </c>
      <c r="D669" t="s">
        <v>419</v>
      </c>
      <c r="L669" s="105">
        <v>-5.4143300267694698</v>
      </c>
      <c r="M669" s="106">
        <v>2.9309887850104101E-14</v>
      </c>
      <c r="N669">
        <f t="shared" si="66"/>
        <v>1994</v>
      </c>
      <c r="O669" s="135" t="str">
        <f t="shared" si="65"/>
        <v>Truncated Power Law</v>
      </c>
      <c r="BT669">
        <v>2</v>
      </c>
      <c r="BU669">
        <v>2</v>
      </c>
      <c r="BV669">
        <v>2</v>
      </c>
      <c r="BW669">
        <f t="shared" si="64"/>
        <v>0</v>
      </c>
    </row>
    <row r="670" spans="1:75" ht="21">
      <c r="A670" t="s">
        <v>600</v>
      </c>
      <c r="B670" t="s">
        <v>510</v>
      </c>
      <c r="C670" t="s">
        <v>420</v>
      </c>
      <c r="D670" t="s">
        <v>420</v>
      </c>
      <c r="L670" s="105">
        <v>-6.4536095341528199</v>
      </c>
      <c r="M670">
        <v>0</v>
      </c>
      <c r="N670">
        <f t="shared" si="66"/>
        <v>1995</v>
      </c>
      <c r="O670" s="135" t="str">
        <f t="shared" si="65"/>
        <v>Truncated Power Law</v>
      </c>
      <c r="BT670">
        <v>6</v>
      </c>
      <c r="BU670">
        <v>6</v>
      </c>
      <c r="BV670">
        <v>6</v>
      </c>
      <c r="BW670">
        <f t="shared" si="64"/>
        <v>0</v>
      </c>
    </row>
    <row r="671" spans="1:75" ht="21">
      <c r="A671" t="s">
        <v>601</v>
      </c>
      <c r="B671" t="s">
        <v>511</v>
      </c>
      <c r="C671" t="s">
        <v>421</v>
      </c>
      <c r="D671" t="s">
        <v>421</v>
      </c>
      <c r="L671" s="105">
        <v>-6.3741993835627504</v>
      </c>
      <c r="M671">
        <v>0</v>
      </c>
      <c r="N671">
        <f t="shared" si="66"/>
        <v>1996</v>
      </c>
      <c r="O671" s="135" t="str">
        <f t="shared" si="65"/>
        <v>Truncated Power Law</v>
      </c>
      <c r="BT671">
        <v>6</v>
      </c>
      <c r="BU671">
        <v>6</v>
      </c>
      <c r="BV671">
        <v>6</v>
      </c>
      <c r="BW671">
        <f t="shared" si="64"/>
        <v>0</v>
      </c>
    </row>
    <row r="672" spans="1:75" ht="21">
      <c r="A672" t="s">
        <v>602</v>
      </c>
      <c r="B672" t="s">
        <v>512</v>
      </c>
      <c r="C672" t="s">
        <v>422</v>
      </c>
      <c r="D672" t="s">
        <v>422</v>
      </c>
      <c r="L672" s="105">
        <v>1.07730586331201E-3</v>
      </c>
      <c r="M672">
        <v>0.999183238267351</v>
      </c>
      <c r="N672">
        <f t="shared" si="66"/>
        <v>1997</v>
      </c>
      <c r="O672" s="135" t="str">
        <f t="shared" si="65"/>
        <v>Power Law</v>
      </c>
      <c r="BT672">
        <v>3</v>
      </c>
      <c r="BU672">
        <v>3</v>
      </c>
      <c r="BV672">
        <v>3</v>
      </c>
      <c r="BW672">
        <f t="shared" si="64"/>
        <v>0</v>
      </c>
    </row>
    <row r="673" spans="1:75" ht="21">
      <c r="A673" t="s">
        <v>603</v>
      </c>
      <c r="B673" t="s">
        <v>513</v>
      </c>
      <c r="C673" t="s">
        <v>423</v>
      </c>
      <c r="D673" t="s">
        <v>423</v>
      </c>
      <c r="L673" s="105">
        <v>-0.30601715863620899</v>
      </c>
      <c r="M673">
        <v>0.74213315393367996</v>
      </c>
      <c r="N673">
        <f t="shared" si="66"/>
        <v>1998</v>
      </c>
      <c r="O673" s="135" t="str">
        <f t="shared" si="65"/>
        <v>Power Law</v>
      </c>
      <c r="BT673">
        <v>12</v>
      </c>
      <c r="BU673">
        <v>12</v>
      </c>
      <c r="BV673">
        <v>12</v>
      </c>
      <c r="BW673">
        <f t="shared" si="64"/>
        <v>0</v>
      </c>
    </row>
    <row r="674" spans="1:75" ht="21">
      <c r="A674" t="s">
        <v>604</v>
      </c>
      <c r="B674" t="s">
        <v>514</v>
      </c>
      <c r="C674" t="s">
        <v>424</v>
      </c>
      <c r="D674" t="s">
        <v>424</v>
      </c>
      <c r="L674" s="105">
        <v>-0.39440683081773698</v>
      </c>
      <c r="M674">
        <v>0.72955433434570904</v>
      </c>
      <c r="N674">
        <f t="shared" si="66"/>
        <v>1999</v>
      </c>
      <c r="O674" s="135" t="str">
        <f t="shared" si="65"/>
        <v>Power Law</v>
      </c>
      <c r="BT674">
        <v>2</v>
      </c>
      <c r="BU674">
        <v>2</v>
      </c>
      <c r="BV674">
        <v>2</v>
      </c>
      <c r="BW674">
        <f t="shared" si="64"/>
        <v>0</v>
      </c>
    </row>
    <row r="675" spans="1:75" ht="21">
      <c r="A675" t="s">
        <v>605</v>
      </c>
      <c r="B675" t="s">
        <v>515</v>
      </c>
      <c r="C675" t="s">
        <v>425</v>
      </c>
      <c r="D675" t="s">
        <v>425</v>
      </c>
      <c r="L675" s="105">
        <v>-1.1446749859963801</v>
      </c>
      <c r="M675">
        <v>0.28619634975920699</v>
      </c>
      <c r="N675">
        <f t="shared" si="66"/>
        <v>2000</v>
      </c>
      <c r="O675" s="135" t="str">
        <f t="shared" si="65"/>
        <v>Power Law</v>
      </c>
      <c r="BT675">
        <v>2</v>
      </c>
      <c r="BU675">
        <v>2</v>
      </c>
      <c r="BV675">
        <v>2</v>
      </c>
      <c r="BW675">
        <f t="shared" si="64"/>
        <v>0</v>
      </c>
    </row>
    <row r="676" spans="1:75" ht="21">
      <c r="A676" t="s">
        <v>606</v>
      </c>
      <c r="B676" t="s">
        <v>516</v>
      </c>
      <c r="C676" t="s">
        <v>426</v>
      </c>
      <c r="D676" t="s">
        <v>426</v>
      </c>
      <c r="L676" s="105">
        <v>-2.1291555870573902</v>
      </c>
      <c r="M676">
        <v>4.1255732218143201E-2</v>
      </c>
      <c r="N676">
        <f t="shared" si="66"/>
        <v>2001</v>
      </c>
      <c r="O676" s="135" t="str">
        <f t="shared" si="65"/>
        <v>Truncated Power Law</v>
      </c>
      <c r="BT676">
        <v>4</v>
      </c>
      <c r="BU676">
        <v>4</v>
      </c>
      <c r="BV676">
        <v>4</v>
      </c>
      <c r="BW676">
        <f t="shared" si="64"/>
        <v>0</v>
      </c>
    </row>
    <row r="677" spans="1:75" ht="21">
      <c r="A677" t="s">
        <v>607</v>
      </c>
      <c r="B677" t="s">
        <v>517</v>
      </c>
      <c r="C677" t="s">
        <v>427</v>
      </c>
      <c r="D677" t="s">
        <v>427</v>
      </c>
      <c r="L677" s="105">
        <v>-3.2572488100821699</v>
      </c>
      <c r="M677">
        <v>1.2316859430385699E-3</v>
      </c>
      <c r="N677">
        <f t="shared" si="66"/>
        <v>2002</v>
      </c>
      <c r="O677" s="135" t="str">
        <f t="shared" si="65"/>
        <v>Truncated Power Law</v>
      </c>
      <c r="BT677">
        <v>13</v>
      </c>
      <c r="BU677">
        <v>13</v>
      </c>
      <c r="BV677">
        <v>13</v>
      </c>
      <c r="BW677">
        <f t="shared" si="64"/>
        <v>0</v>
      </c>
    </row>
    <row r="678" spans="1:75" ht="21">
      <c r="A678" t="s">
        <v>608</v>
      </c>
      <c r="B678" t="s">
        <v>518</v>
      </c>
      <c r="C678" t="s">
        <v>428</v>
      </c>
      <c r="D678" t="s">
        <v>428</v>
      </c>
      <c r="L678" s="105">
        <v>-4.1643363730599798</v>
      </c>
      <c r="M678" s="106">
        <v>3.6786665310928301E-5</v>
      </c>
      <c r="N678">
        <f t="shared" si="66"/>
        <v>2003</v>
      </c>
      <c r="O678" s="135" t="str">
        <f t="shared" si="65"/>
        <v>Truncated Power Law</v>
      </c>
      <c r="BT678">
        <v>1</v>
      </c>
      <c r="BU678">
        <v>1</v>
      </c>
      <c r="BV678">
        <v>1</v>
      </c>
      <c r="BW678">
        <f t="shared" si="64"/>
        <v>0</v>
      </c>
    </row>
    <row r="679" spans="1:75" ht="21">
      <c r="A679" t="s">
        <v>609</v>
      </c>
      <c r="B679" t="s">
        <v>519</v>
      </c>
      <c r="C679" t="s">
        <v>474</v>
      </c>
      <c r="D679" t="s">
        <v>474</v>
      </c>
      <c r="L679" s="105">
        <v>-5.72183717739654</v>
      </c>
      <c r="M679" s="106">
        <v>6.34280583611257E-9</v>
      </c>
      <c r="N679">
        <f t="shared" si="66"/>
        <v>2004</v>
      </c>
      <c r="O679" s="135" t="str">
        <f t="shared" si="65"/>
        <v>Truncated Power Law</v>
      </c>
      <c r="BT679">
        <v>7</v>
      </c>
      <c r="BU679">
        <v>7</v>
      </c>
      <c r="BV679">
        <v>7</v>
      </c>
      <c r="BW679">
        <f t="shared" si="64"/>
        <v>0</v>
      </c>
    </row>
    <row r="680" spans="1:75" ht="21">
      <c r="A680" t="s">
        <v>610</v>
      </c>
      <c r="B680" t="s">
        <v>520</v>
      </c>
      <c r="C680" t="s">
        <v>475</v>
      </c>
      <c r="D680" t="s">
        <v>475</v>
      </c>
      <c r="L680" s="105">
        <v>-7.1758980551170497</v>
      </c>
      <c r="M680" s="106">
        <v>4.9649173661237E-13</v>
      </c>
      <c r="N680">
        <f t="shared" si="66"/>
        <v>2005</v>
      </c>
      <c r="O680" s="135" t="str">
        <f t="shared" si="65"/>
        <v>Truncated Power Law</v>
      </c>
      <c r="BT680">
        <v>3</v>
      </c>
      <c r="BU680">
        <v>3</v>
      </c>
      <c r="BV680">
        <v>3</v>
      </c>
      <c r="BW680">
        <f t="shared" si="64"/>
        <v>0</v>
      </c>
    </row>
    <row r="681" spans="1:75" ht="21">
      <c r="A681" t="s">
        <v>611</v>
      </c>
      <c r="B681" t="s">
        <v>521</v>
      </c>
      <c r="C681" t="s">
        <v>476</v>
      </c>
      <c r="D681" t="s">
        <v>476</v>
      </c>
      <c r="L681" s="105">
        <v>-8.3367831037350904</v>
      </c>
      <c r="M681">
        <v>0</v>
      </c>
      <c r="N681">
        <f t="shared" si="66"/>
        <v>2006</v>
      </c>
      <c r="O681" s="135" t="str">
        <f t="shared" si="65"/>
        <v>Truncated Power Law</v>
      </c>
      <c r="BT681">
        <v>6</v>
      </c>
      <c r="BU681">
        <v>6</v>
      </c>
      <c r="BV681">
        <v>6</v>
      </c>
      <c r="BW681">
        <f t="shared" si="64"/>
        <v>0</v>
      </c>
    </row>
    <row r="682" spans="1:75" ht="21">
      <c r="A682" t="s">
        <v>612</v>
      </c>
      <c r="B682" t="s">
        <v>522</v>
      </c>
      <c r="C682" t="s">
        <v>477</v>
      </c>
      <c r="D682" t="s">
        <v>477</v>
      </c>
      <c r="L682" s="105">
        <v>-8.8171461791463095</v>
      </c>
      <c r="M682">
        <v>0</v>
      </c>
      <c r="N682">
        <f t="shared" si="66"/>
        <v>2007</v>
      </c>
      <c r="O682" s="135" t="str">
        <f t="shared" si="65"/>
        <v>Truncated Power Law</v>
      </c>
      <c r="BT682">
        <v>7</v>
      </c>
      <c r="BU682">
        <v>7</v>
      </c>
      <c r="BV682">
        <v>7</v>
      </c>
      <c r="BW682">
        <f t="shared" si="64"/>
        <v>0</v>
      </c>
    </row>
    <row r="683" spans="1:75" ht="21">
      <c r="A683" t="s">
        <v>613</v>
      </c>
      <c r="B683" t="s">
        <v>523</v>
      </c>
      <c r="C683" t="s">
        <v>478</v>
      </c>
      <c r="D683" t="s">
        <v>478</v>
      </c>
      <c r="L683" s="105">
        <v>-9.7913671927727499</v>
      </c>
      <c r="M683">
        <v>0</v>
      </c>
      <c r="N683">
        <f t="shared" si="66"/>
        <v>2008</v>
      </c>
      <c r="O683" s="135" t="str">
        <f t="shared" si="65"/>
        <v>Truncated Power Law</v>
      </c>
      <c r="BT683">
        <v>2</v>
      </c>
      <c r="BU683">
        <v>2</v>
      </c>
      <c r="BV683">
        <v>2</v>
      </c>
      <c r="BW683">
        <f t="shared" si="64"/>
        <v>0</v>
      </c>
    </row>
    <row r="684" spans="1:75" ht="21">
      <c r="A684" t="s">
        <v>614</v>
      </c>
      <c r="B684" t="s">
        <v>524</v>
      </c>
      <c r="C684" t="s">
        <v>479</v>
      </c>
      <c r="D684" t="s">
        <v>479</v>
      </c>
      <c r="L684" s="105">
        <v>-9.9047042556240008</v>
      </c>
      <c r="M684">
        <v>0</v>
      </c>
      <c r="N684">
        <f t="shared" si="66"/>
        <v>2009</v>
      </c>
      <c r="O684" s="135" t="str">
        <f t="shared" si="65"/>
        <v>Truncated Power Law</v>
      </c>
      <c r="BT684">
        <v>6</v>
      </c>
      <c r="BU684">
        <v>6</v>
      </c>
      <c r="BV684">
        <v>6</v>
      </c>
      <c r="BW684">
        <f t="shared" si="64"/>
        <v>0</v>
      </c>
    </row>
    <row r="685" spans="1:75" ht="21">
      <c r="A685" t="s">
        <v>615</v>
      </c>
      <c r="B685" t="s">
        <v>525</v>
      </c>
      <c r="C685" t="s">
        <v>480</v>
      </c>
      <c r="D685" t="s">
        <v>480</v>
      </c>
      <c r="L685" s="105">
        <v>-10.624252200769901</v>
      </c>
      <c r="M685" s="106">
        <v>0</v>
      </c>
      <c r="N685">
        <f t="shared" si="66"/>
        <v>2010</v>
      </c>
      <c r="O685" s="135" t="str">
        <f t="shared" si="65"/>
        <v>Truncated Power Law</v>
      </c>
      <c r="BT685">
        <v>7</v>
      </c>
      <c r="BU685">
        <v>7</v>
      </c>
      <c r="BV685">
        <v>7</v>
      </c>
      <c r="BW685">
        <f t="shared" si="64"/>
        <v>0</v>
      </c>
    </row>
    <row r="686" spans="1:75" ht="21">
      <c r="A686" t="s">
        <v>616</v>
      </c>
      <c r="B686" t="s">
        <v>526</v>
      </c>
      <c r="C686" t="s">
        <v>481</v>
      </c>
      <c r="D686" t="s">
        <v>481</v>
      </c>
      <c r="L686" s="105">
        <v>-10.9331036468924</v>
      </c>
      <c r="M686" s="106">
        <v>0</v>
      </c>
      <c r="N686">
        <f t="shared" si="66"/>
        <v>2011</v>
      </c>
      <c r="O686" s="135" t="str">
        <f t="shared" si="65"/>
        <v>Truncated Power Law</v>
      </c>
      <c r="BT686">
        <v>1</v>
      </c>
      <c r="BU686">
        <v>1</v>
      </c>
      <c r="BV686">
        <v>1</v>
      </c>
      <c r="BW686">
        <f t="shared" si="64"/>
        <v>0</v>
      </c>
    </row>
    <row r="687" spans="1:75" ht="21">
      <c r="A687" t="s">
        <v>617</v>
      </c>
      <c r="B687" t="s">
        <v>527</v>
      </c>
      <c r="C687" t="s">
        <v>482</v>
      </c>
      <c r="D687" t="s">
        <v>482</v>
      </c>
      <c r="L687" s="105">
        <v>-11.057409315744099</v>
      </c>
      <c r="M687" s="106">
        <v>0</v>
      </c>
      <c r="N687">
        <f t="shared" si="66"/>
        <v>2012</v>
      </c>
      <c r="O687" s="135" t="str">
        <f t="shared" si="65"/>
        <v>Truncated Power Law</v>
      </c>
      <c r="BT687">
        <v>1</v>
      </c>
      <c r="BU687">
        <v>1</v>
      </c>
      <c r="BV687">
        <v>1</v>
      </c>
      <c r="BW687">
        <f t="shared" si="64"/>
        <v>0</v>
      </c>
    </row>
    <row r="688" spans="1:75" ht="21">
      <c r="A688" t="s">
        <v>618</v>
      </c>
      <c r="B688" t="s">
        <v>528</v>
      </c>
      <c r="C688" t="s">
        <v>483</v>
      </c>
      <c r="D688" t="s">
        <v>483</v>
      </c>
      <c r="L688" s="105">
        <v>-11.1572235125654</v>
      </c>
      <c r="M688" s="106">
        <v>0</v>
      </c>
      <c r="N688">
        <f t="shared" si="66"/>
        <v>2013</v>
      </c>
      <c r="O688" s="135" t="str">
        <f t="shared" si="65"/>
        <v>Truncated Power Law</v>
      </c>
      <c r="BT688">
        <v>2</v>
      </c>
      <c r="BU688">
        <v>2</v>
      </c>
      <c r="BV688">
        <v>2</v>
      </c>
      <c r="BW688">
        <f t="shared" si="64"/>
        <v>0</v>
      </c>
    </row>
    <row r="689" spans="1:75" ht="21">
      <c r="A689" t="s">
        <v>619</v>
      </c>
      <c r="B689" t="s">
        <v>529</v>
      </c>
      <c r="C689" t="s">
        <v>484</v>
      </c>
      <c r="D689" t="s">
        <v>484</v>
      </c>
      <c r="L689" s="105">
        <v>-10.952672887812099</v>
      </c>
      <c r="M689" s="106">
        <v>0</v>
      </c>
      <c r="N689">
        <f t="shared" si="66"/>
        <v>2014</v>
      </c>
      <c r="O689" s="135" t="str">
        <f t="shared" si="65"/>
        <v>Truncated Power Law</v>
      </c>
      <c r="BT689">
        <v>1</v>
      </c>
      <c r="BU689">
        <v>1</v>
      </c>
      <c r="BV689">
        <v>1</v>
      </c>
      <c r="BW689">
        <f t="shared" si="64"/>
        <v>0</v>
      </c>
    </row>
    <row r="690" spans="1:75" ht="21">
      <c r="A690" t="s">
        <v>620</v>
      </c>
      <c r="B690" t="s">
        <v>530</v>
      </c>
      <c r="C690" t="s">
        <v>485</v>
      </c>
      <c r="D690" t="s">
        <v>485</v>
      </c>
      <c r="L690" s="105">
        <v>-11.1219092745485</v>
      </c>
      <c r="M690" s="106">
        <v>0</v>
      </c>
      <c r="N690">
        <f t="shared" si="66"/>
        <v>2015</v>
      </c>
      <c r="O690" s="135" t="str">
        <f t="shared" si="65"/>
        <v>Truncated Power Law</v>
      </c>
      <c r="BT690">
        <v>3</v>
      </c>
      <c r="BU690">
        <v>3</v>
      </c>
      <c r="BV690">
        <v>3</v>
      </c>
      <c r="BW690">
        <f t="shared" si="64"/>
        <v>0</v>
      </c>
    </row>
    <row r="691" spans="1:75" ht="21">
      <c r="A691" t="s">
        <v>621</v>
      </c>
      <c r="B691" t="s">
        <v>531</v>
      </c>
      <c r="C691" t="s">
        <v>486</v>
      </c>
      <c r="D691" t="s">
        <v>486</v>
      </c>
      <c r="L691" s="105">
        <v>-11.391330238880601</v>
      </c>
      <c r="M691" s="106">
        <v>0</v>
      </c>
      <c r="N691">
        <f t="shared" si="66"/>
        <v>2016</v>
      </c>
      <c r="O691" s="135" t="str">
        <f t="shared" si="65"/>
        <v>Truncated Power Law</v>
      </c>
      <c r="BT691">
        <v>3</v>
      </c>
      <c r="BU691">
        <v>3</v>
      </c>
      <c r="BV691">
        <v>3</v>
      </c>
      <c r="BW691">
        <f t="shared" si="64"/>
        <v>0</v>
      </c>
    </row>
    <row r="692" spans="1:75" ht="21">
      <c r="A692" t="s">
        <v>622</v>
      </c>
      <c r="B692" t="s">
        <v>532</v>
      </c>
      <c r="C692" t="s">
        <v>487</v>
      </c>
      <c r="D692" t="s">
        <v>487</v>
      </c>
      <c r="L692" s="105">
        <v>-11.7167999442979</v>
      </c>
      <c r="M692" s="106">
        <v>0</v>
      </c>
      <c r="N692">
        <f t="shared" si="66"/>
        <v>2017</v>
      </c>
      <c r="O692" s="135" t="str">
        <f t="shared" si="65"/>
        <v>Truncated Power Law</v>
      </c>
      <c r="BT692">
        <v>3</v>
      </c>
      <c r="BU692">
        <v>3</v>
      </c>
      <c r="BV692">
        <v>3</v>
      </c>
      <c r="BW692">
        <f t="shared" si="64"/>
        <v>0</v>
      </c>
    </row>
    <row r="693" spans="1:75" ht="21">
      <c r="A693" t="s">
        <v>623</v>
      </c>
      <c r="B693" t="s">
        <v>533</v>
      </c>
      <c r="C693" t="s">
        <v>488</v>
      </c>
      <c r="D693" t="s">
        <v>488</v>
      </c>
      <c r="L693" s="105">
        <v>-12.076447498355501</v>
      </c>
      <c r="M693" s="106">
        <v>0</v>
      </c>
      <c r="N693">
        <f t="shared" si="66"/>
        <v>2018</v>
      </c>
      <c r="O693" s="135" t="str">
        <f t="shared" si="65"/>
        <v>Truncated Power Law</v>
      </c>
      <c r="BT693">
        <v>3</v>
      </c>
      <c r="BU693">
        <v>3</v>
      </c>
      <c r="BV693">
        <v>3</v>
      </c>
      <c r="BW693">
        <f t="shared" si="64"/>
        <v>0</v>
      </c>
    </row>
    <row r="694" spans="1:75" ht="21">
      <c r="A694" t="s">
        <v>624</v>
      </c>
      <c r="B694" t="s">
        <v>534</v>
      </c>
      <c r="C694" t="s">
        <v>489</v>
      </c>
      <c r="D694" t="s">
        <v>489</v>
      </c>
      <c r="L694" s="105">
        <v>-12.433910801335101</v>
      </c>
      <c r="M694" s="106">
        <v>0</v>
      </c>
      <c r="N694">
        <f t="shared" si="66"/>
        <v>2019</v>
      </c>
      <c r="O694" s="135" t="str">
        <f t="shared" si="65"/>
        <v>Truncated Power Law</v>
      </c>
      <c r="BT694">
        <v>7</v>
      </c>
      <c r="BU694">
        <v>7</v>
      </c>
      <c r="BV694">
        <v>7</v>
      </c>
      <c r="BW694">
        <f t="shared" si="64"/>
        <v>0</v>
      </c>
    </row>
    <row r="695" spans="1:75" ht="21">
      <c r="A695" t="s">
        <v>625</v>
      </c>
      <c r="B695" t="s">
        <v>535</v>
      </c>
      <c r="C695" t="s">
        <v>490</v>
      </c>
      <c r="D695" t="s">
        <v>490</v>
      </c>
      <c r="L695" s="105">
        <v>-12.650099587695401</v>
      </c>
      <c r="M695" s="106">
        <v>0</v>
      </c>
      <c r="N695">
        <f t="shared" si="66"/>
        <v>2020</v>
      </c>
      <c r="O695" s="135" t="str">
        <f t="shared" si="65"/>
        <v>Truncated Power Law</v>
      </c>
      <c r="BT695">
        <v>10</v>
      </c>
      <c r="BU695">
        <v>10</v>
      </c>
      <c r="BV695">
        <v>11</v>
      </c>
      <c r="BW695">
        <f t="shared" si="64"/>
        <v>-1</v>
      </c>
    </row>
    <row r="696" spans="1:75" ht="21">
      <c r="A696" t="s">
        <v>626</v>
      </c>
      <c r="B696" t="s">
        <v>536</v>
      </c>
      <c r="C696" t="s">
        <v>491</v>
      </c>
      <c r="D696" t="s">
        <v>491</v>
      </c>
      <c r="L696" s="105">
        <v>-12.9712776825038</v>
      </c>
      <c r="M696" s="106">
        <v>0</v>
      </c>
      <c r="N696">
        <f t="shared" si="66"/>
        <v>2021</v>
      </c>
      <c r="O696" s="135" t="str">
        <f t="shared" si="65"/>
        <v>Truncated Power Law</v>
      </c>
      <c r="BT696">
        <v>4</v>
      </c>
      <c r="BU696">
        <v>4</v>
      </c>
      <c r="BV696">
        <v>4</v>
      </c>
      <c r="BW696">
        <f t="shared" si="64"/>
        <v>0</v>
      </c>
    </row>
    <row r="697" spans="1:75" ht="21">
      <c r="A697" t="s">
        <v>627</v>
      </c>
      <c r="B697" t="s">
        <v>537</v>
      </c>
      <c r="C697" t="s">
        <v>492</v>
      </c>
      <c r="D697" t="s">
        <v>492</v>
      </c>
      <c r="L697" s="105">
        <v>-13.046242683881299</v>
      </c>
      <c r="M697" s="106">
        <v>0</v>
      </c>
      <c r="N697">
        <f t="shared" si="66"/>
        <v>2022</v>
      </c>
      <c r="O697" s="135" t="str">
        <f t="shared" si="65"/>
        <v>Truncated Power Law</v>
      </c>
      <c r="BT697">
        <v>6</v>
      </c>
      <c r="BU697">
        <v>6</v>
      </c>
      <c r="BV697">
        <v>6</v>
      </c>
      <c r="BW697">
        <f t="shared" si="64"/>
        <v>0</v>
      </c>
    </row>
    <row r="698" spans="1:75" ht="21">
      <c r="A698" t="s">
        <v>628</v>
      </c>
      <c r="B698" t="s">
        <v>538</v>
      </c>
      <c r="C698" t="s">
        <v>493</v>
      </c>
      <c r="D698" t="s">
        <v>493</v>
      </c>
      <c r="L698" s="105">
        <v>-13.2537854176941</v>
      </c>
      <c r="M698" s="106">
        <v>0</v>
      </c>
      <c r="N698">
        <f t="shared" si="66"/>
        <v>2023</v>
      </c>
      <c r="O698" s="135" t="str">
        <f t="shared" si="65"/>
        <v>Truncated Power Law</v>
      </c>
      <c r="BT698">
        <v>5</v>
      </c>
      <c r="BU698">
        <v>5</v>
      </c>
      <c r="BV698">
        <v>5</v>
      </c>
      <c r="BW698">
        <f t="shared" si="64"/>
        <v>0</v>
      </c>
    </row>
    <row r="699" spans="1:75" ht="21">
      <c r="L699" s="108"/>
      <c r="O699" s="135"/>
      <c r="BT699">
        <v>3</v>
      </c>
      <c r="BU699">
        <v>3</v>
      </c>
      <c r="BV699">
        <v>3</v>
      </c>
      <c r="BW699">
        <f t="shared" si="64"/>
        <v>0</v>
      </c>
    </row>
    <row r="700" spans="1:75" ht="21">
      <c r="L700" s="109"/>
      <c r="O700" s="135"/>
      <c r="BT700">
        <v>3</v>
      </c>
      <c r="BU700">
        <v>3</v>
      </c>
      <c r="BV700">
        <v>3</v>
      </c>
      <c r="BW700">
        <f t="shared" si="64"/>
        <v>0</v>
      </c>
    </row>
    <row r="701" spans="1:75" ht="21">
      <c r="O701" s="135"/>
      <c r="BT701">
        <v>3</v>
      </c>
      <c r="BU701">
        <v>3</v>
      </c>
      <c r="BV701">
        <v>3</v>
      </c>
      <c r="BW701">
        <f t="shared" si="64"/>
        <v>0</v>
      </c>
    </row>
    <row r="702" spans="1:75" ht="21">
      <c r="A702" t="s">
        <v>698</v>
      </c>
      <c r="O702" s="136" t="s">
        <v>753</v>
      </c>
      <c r="Q702" t="s">
        <v>703</v>
      </c>
      <c r="BT702">
        <v>1</v>
      </c>
      <c r="BU702">
        <v>1</v>
      </c>
      <c r="BV702">
        <v>1</v>
      </c>
      <c r="BW702">
        <f t="shared" si="64"/>
        <v>0</v>
      </c>
    </row>
    <row r="703" spans="1:75" ht="21">
      <c r="A703" t="s">
        <v>584</v>
      </c>
      <c r="B703" t="s">
        <v>629</v>
      </c>
      <c r="C703" t="s">
        <v>404</v>
      </c>
      <c r="D703" t="s">
        <v>539</v>
      </c>
      <c r="L703" s="105">
        <v>105.20558440395099</v>
      </c>
      <c r="M703">
        <v>0</v>
      </c>
      <c r="N703">
        <v>1979</v>
      </c>
      <c r="O703" s="136" t="str">
        <f>IF(AND(L703&lt;0,M703&lt;0.05), "Log normal","Power Law")</f>
        <v>Power Law</v>
      </c>
      <c r="Q703">
        <v>4.5083897628745797</v>
      </c>
      <c r="BT703">
        <v>1</v>
      </c>
      <c r="BU703">
        <v>1</v>
      </c>
      <c r="BV703">
        <v>1</v>
      </c>
      <c r="BW703">
        <f t="shared" si="64"/>
        <v>0</v>
      </c>
    </row>
    <row r="704" spans="1:75" ht="21">
      <c r="A704" t="s">
        <v>585</v>
      </c>
      <c r="B704" t="s">
        <v>630</v>
      </c>
      <c r="C704" t="s">
        <v>405</v>
      </c>
      <c r="D704" t="s">
        <v>540</v>
      </c>
      <c r="L704" s="105">
        <v>194.906536597132</v>
      </c>
      <c r="M704">
        <v>0</v>
      </c>
      <c r="N704">
        <f>N703+1</f>
        <v>1980</v>
      </c>
      <c r="O704" s="136" t="str">
        <f t="shared" ref="O679:O742" si="67">IF(AND(L704&lt;0,M704&lt;0.05), "Log normal","Power Law")</f>
        <v>Power Law</v>
      </c>
      <c r="Q704">
        <v>4.51575460683671</v>
      </c>
      <c r="BT704">
        <v>1</v>
      </c>
      <c r="BU704">
        <v>1</v>
      </c>
      <c r="BV704">
        <v>1</v>
      </c>
      <c r="BW704">
        <f t="shared" si="64"/>
        <v>0</v>
      </c>
    </row>
    <row r="705" spans="1:75" ht="21">
      <c r="A705" t="s">
        <v>586</v>
      </c>
      <c r="B705" t="s">
        <v>631</v>
      </c>
      <c r="C705" t="s">
        <v>406</v>
      </c>
      <c r="D705" t="s">
        <v>541</v>
      </c>
      <c r="L705" s="105">
        <v>279.50200656121001</v>
      </c>
      <c r="M705">
        <v>0</v>
      </c>
      <c r="N705">
        <f t="shared" ref="N705:N747" si="68">N704+1</f>
        <v>1981</v>
      </c>
      <c r="O705" s="136" t="str">
        <f t="shared" si="67"/>
        <v>Power Law</v>
      </c>
      <c r="Q705">
        <v>4.4320578135740298</v>
      </c>
      <c r="BT705">
        <v>9</v>
      </c>
      <c r="BU705">
        <v>9</v>
      </c>
      <c r="BV705">
        <v>9</v>
      </c>
      <c r="BW705">
        <f t="shared" si="64"/>
        <v>0</v>
      </c>
    </row>
    <row r="706" spans="1:75" ht="21">
      <c r="A706" t="s">
        <v>587</v>
      </c>
      <c r="B706" t="s">
        <v>632</v>
      </c>
      <c r="C706" t="s">
        <v>407</v>
      </c>
      <c r="D706" t="s">
        <v>542</v>
      </c>
      <c r="L706" s="105">
        <v>346.13280293315302</v>
      </c>
      <c r="M706">
        <v>0</v>
      </c>
      <c r="N706">
        <f t="shared" si="68"/>
        <v>1982</v>
      </c>
      <c r="O706" s="136" t="str">
        <f t="shared" si="67"/>
        <v>Power Law</v>
      </c>
      <c r="Q706">
        <v>4.3175441742438601</v>
      </c>
      <c r="BT706">
        <v>7</v>
      </c>
      <c r="BU706">
        <v>7</v>
      </c>
      <c r="BV706">
        <v>7</v>
      </c>
      <c r="BW706">
        <f t="shared" si="64"/>
        <v>0</v>
      </c>
    </row>
    <row r="707" spans="1:75" ht="21">
      <c r="A707" t="s">
        <v>588</v>
      </c>
      <c r="B707" t="s">
        <v>633</v>
      </c>
      <c r="C707" t="s">
        <v>408</v>
      </c>
      <c r="D707" t="s">
        <v>543</v>
      </c>
      <c r="L707" s="105">
        <v>405.29994489358501</v>
      </c>
      <c r="M707">
        <v>0</v>
      </c>
      <c r="N707">
        <f t="shared" si="68"/>
        <v>1983</v>
      </c>
      <c r="O707" s="136" t="str">
        <f t="shared" si="67"/>
        <v>Power Law</v>
      </c>
      <c r="Q707">
        <v>4.1764380960880798</v>
      </c>
      <c r="BT707">
        <v>2</v>
      </c>
      <c r="BU707">
        <v>2</v>
      </c>
      <c r="BV707">
        <v>2</v>
      </c>
      <c r="BW707">
        <f t="shared" si="64"/>
        <v>0</v>
      </c>
    </row>
    <row r="708" spans="1:75" ht="21">
      <c r="A708" t="s">
        <v>589</v>
      </c>
      <c r="B708" t="s">
        <v>634</v>
      </c>
      <c r="C708" t="s">
        <v>409</v>
      </c>
      <c r="D708" t="s">
        <v>544</v>
      </c>
      <c r="L708" s="105">
        <v>460.79916730079299</v>
      </c>
      <c r="M708">
        <v>0</v>
      </c>
      <c r="N708">
        <f t="shared" si="68"/>
        <v>1984</v>
      </c>
      <c r="O708" s="136" t="str">
        <f t="shared" si="67"/>
        <v>Power Law</v>
      </c>
      <c r="Q708">
        <v>4.0570050803199704</v>
      </c>
      <c r="BT708">
        <v>6</v>
      </c>
      <c r="BU708">
        <v>6</v>
      </c>
      <c r="BV708">
        <v>6</v>
      </c>
      <c r="BW708">
        <f t="shared" si="64"/>
        <v>0</v>
      </c>
    </row>
    <row r="709" spans="1:75" ht="21">
      <c r="A709" t="s">
        <v>590</v>
      </c>
      <c r="B709" t="s">
        <v>635</v>
      </c>
      <c r="C709" t="s">
        <v>410</v>
      </c>
      <c r="D709" t="s">
        <v>545</v>
      </c>
      <c r="L709" s="105">
        <v>513.67025361473395</v>
      </c>
      <c r="M709">
        <v>0</v>
      </c>
      <c r="N709">
        <f t="shared" si="68"/>
        <v>1985</v>
      </c>
      <c r="O709" s="136" t="str">
        <f t="shared" si="67"/>
        <v>Power Law</v>
      </c>
      <c r="Q709">
        <v>3.9393913228402901</v>
      </c>
      <c r="BT709">
        <v>2</v>
      </c>
      <c r="BU709">
        <v>2</v>
      </c>
      <c r="BV709">
        <v>2</v>
      </c>
      <c r="BW709">
        <f t="shared" si="64"/>
        <v>0</v>
      </c>
    </row>
    <row r="710" spans="1:75" ht="21">
      <c r="A710" t="s">
        <v>591</v>
      </c>
      <c r="B710" t="s">
        <v>636</v>
      </c>
      <c r="C710" t="s">
        <v>411</v>
      </c>
      <c r="D710" t="s">
        <v>546</v>
      </c>
      <c r="L710" s="105">
        <v>565.47327211506501</v>
      </c>
      <c r="M710">
        <v>0</v>
      </c>
      <c r="N710">
        <f t="shared" si="68"/>
        <v>1986</v>
      </c>
      <c r="O710" s="136" t="str">
        <f t="shared" si="67"/>
        <v>Power Law</v>
      </c>
      <c r="Q710">
        <v>3.8320026336095498</v>
      </c>
      <c r="BT710">
        <v>7</v>
      </c>
      <c r="BU710">
        <v>7</v>
      </c>
      <c r="BV710">
        <v>7</v>
      </c>
      <c r="BW710">
        <f t="shared" si="64"/>
        <v>0</v>
      </c>
    </row>
    <row r="711" spans="1:75" ht="21">
      <c r="A711" t="s">
        <v>592</v>
      </c>
      <c r="B711" t="s">
        <v>637</v>
      </c>
      <c r="C711" t="s">
        <v>412</v>
      </c>
      <c r="D711" t="s">
        <v>547</v>
      </c>
      <c r="L711" s="105">
        <v>613.80523396441401</v>
      </c>
      <c r="M711">
        <v>0</v>
      </c>
      <c r="N711">
        <f t="shared" si="68"/>
        <v>1987</v>
      </c>
      <c r="O711" s="136" t="str">
        <f t="shared" si="67"/>
        <v>Power Law</v>
      </c>
      <c r="Q711" s="28">
        <v>3.73302046661161</v>
      </c>
      <c r="BT711">
        <v>6</v>
      </c>
      <c r="BU711">
        <v>6</v>
      </c>
      <c r="BV711">
        <v>6</v>
      </c>
      <c r="BW711">
        <f t="shared" si="64"/>
        <v>0</v>
      </c>
    </row>
    <row r="712" spans="1:75" ht="21">
      <c r="A712" t="s">
        <v>593</v>
      </c>
      <c r="B712" t="s">
        <v>638</v>
      </c>
      <c r="C712" t="s">
        <v>413</v>
      </c>
      <c r="D712" t="s">
        <v>548</v>
      </c>
      <c r="L712" s="105">
        <v>661.34164108831897</v>
      </c>
      <c r="M712">
        <v>0</v>
      </c>
      <c r="N712">
        <f t="shared" si="68"/>
        <v>1988</v>
      </c>
      <c r="O712" s="136" t="str">
        <f t="shared" si="67"/>
        <v>Power Law</v>
      </c>
      <c r="Q712">
        <v>3.6292742049884001</v>
      </c>
      <c r="BT712">
        <v>1</v>
      </c>
      <c r="BU712">
        <v>1</v>
      </c>
      <c r="BV712">
        <v>1</v>
      </c>
      <c r="BW712">
        <f t="shared" si="64"/>
        <v>0</v>
      </c>
    </row>
    <row r="713" spans="1:75" ht="21">
      <c r="A713" t="s">
        <v>594</v>
      </c>
      <c r="B713" t="s">
        <v>639</v>
      </c>
      <c r="C713" t="s">
        <v>414</v>
      </c>
      <c r="D713" t="s">
        <v>549</v>
      </c>
      <c r="L713" s="105">
        <v>707.57880606397805</v>
      </c>
      <c r="M713">
        <v>0</v>
      </c>
      <c r="N713">
        <f t="shared" si="68"/>
        <v>1989</v>
      </c>
      <c r="O713" s="136" t="str">
        <f t="shared" si="67"/>
        <v>Power Law</v>
      </c>
      <c r="Q713">
        <v>3.5250729694895599</v>
      </c>
      <c r="BT713">
        <v>5</v>
      </c>
      <c r="BU713">
        <v>5</v>
      </c>
      <c r="BV713">
        <v>5</v>
      </c>
      <c r="BW713">
        <f t="shared" si="64"/>
        <v>0</v>
      </c>
    </row>
    <row r="714" spans="1:75" ht="21">
      <c r="A714" t="s">
        <v>595</v>
      </c>
      <c r="B714" t="s">
        <v>640</v>
      </c>
      <c r="C714" t="s">
        <v>415</v>
      </c>
      <c r="D714" t="s">
        <v>550</v>
      </c>
      <c r="L714" s="105">
        <v>753.993064452829</v>
      </c>
      <c r="M714">
        <v>0</v>
      </c>
      <c r="N714">
        <f t="shared" si="68"/>
        <v>1990</v>
      </c>
      <c r="O714" s="136" t="str">
        <f t="shared" si="67"/>
        <v>Power Law</v>
      </c>
      <c r="Q714">
        <v>3.4300805893497799</v>
      </c>
      <c r="BT714">
        <v>3</v>
      </c>
      <c r="BU714">
        <v>3</v>
      </c>
      <c r="BV714">
        <v>3</v>
      </c>
      <c r="BW714">
        <f t="shared" si="64"/>
        <v>0</v>
      </c>
    </row>
    <row r="715" spans="1:75" ht="21">
      <c r="A715" t="s">
        <v>596</v>
      </c>
      <c r="B715" t="s">
        <v>641</v>
      </c>
      <c r="C715" t="s">
        <v>416</v>
      </c>
      <c r="D715" t="s">
        <v>551</v>
      </c>
      <c r="L715" s="105">
        <v>795.75958799129296</v>
      </c>
      <c r="M715">
        <v>0</v>
      </c>
      <c r="N715">
        <f t="shared" si="68"/>
        <v>1991</v>
      </c>
      <c r="O715" s="136" t="str">
        <f t="shared" si="67"/>
        <v>Power Law</v>
      </c>
      <c r="Q715" s="28">
        <v>3.3483836639561502</v>
      </c>
      <c r="BT715">
        <v>3</v>
      </c>
      <c r="BU715">
        <v>3</v>
      </c>
      <c r="BV715">
        <v>3</v>
      </c>
      <c r="BW715">
        <f t="shared" si="64"/>
        <v>0</v>
      </c>
    </row>
    <row r="716" spans="1:75" ht="21">
      <c r="A716" t="s">
        <v>597</v>
      </c>
      <c r="B716" t="s">
        <v>642</v>
      </c>
      <c r="C716" t="s">
        <v>417</v>
      </c>
      <c r="D716" t="s">
        <v>552</v>
      </c>
      <c r="L716" s="105">
        <v>834.66262068840103</v>
      </c>
      <c r="M716">
        <v>0</v>
      </c>
      <c r="N716">
        <f t="shared" si="68"/>
        <v>1992</v>
      </c>
      <c r="O716" s="136" t="str">
        <f t="shared" si="67"/>
        <v>Power Law</v>
      </c>
      <c r="Q716" s="28">
        <v>3.2760677037279402</v>
      </c>
      <c r="BT716">
        <v>2</v>
      </c>
      <c r="BU716">
        <v>2</v>
      </c>
      <c r="BV716">
        <v>2</v>
      </c>
      <c r="BW716">
        <f t="shared" si="64"/>
        <v>0</v>
      </c>
    </row>
    <row r="717" spans="1:75" ht="21">
      <c r="A717" t="s">
        <v>598</v>
      </c>
      <c r="B717" t="s">
        <v>643</v>
      </c>
      <c r="C717" t="s">
        <v>418</v>
      </c>
      <c r="D717" t="s">
        <v>553</v>
      </c>
      <c r="L717" s="105">
        <v>870.23477320199595</v>
      </c>
      <c r="M717">
        <v>0</v>
      </c>
      <c r="N717">
        <f t="shared" si="68"/>
        <v>1993</v>
      </c>
      <c r="O717" s="136" t="str">
        <f t="shared" si="67"/>
        <v>Power Law</v>
      </c>
      <c r="Q717" s="28">
        <v>3.2186505741060598</v>
      </c>
      <c r="BT717">
        <v>6</v>
      </c>
      <c r="BU717">
        <v>6</v>
      </c>
      <c r="BV717">
        <v>6</v>
      </c>
      <c r="BW717">
        <f t="shared" ref="BW717:BW780" si="69">BU717-BV717</f>
        <v>0</v>
      </c>
    </row>
    <row r="718" spans="1:75" ht="21">
      <c r="A718" t="s">
        <v>599</v>
      </c>
      <c r="B718" t="s">
        <v>644</v>
      </c>
      <c r="C718" t="s">
        <v>419</v>
      </c>
      <c r="D718" t="s">
        <v>554</v>
      </c>
      <c r="L718" s="105">
        <v>904.24447611191601</v>
      </c>
      <c r="M718">
        <v>0</v>
      </c>
      <c r="N718">
        <f t="shared" si="68"/>
        <v>1994</v>
      </c>
      <c r="O718" s="136" t="str">
        <f t="shared" si="67"/>
        <v>Power Law</v>
      </c>
      <c r="Q718" s="28">
        <v>3.1738438094643899</v>
      </c>
      <c r="BT718">
        <v>9</v>
      </c>
      <c r="BU718">
        <v>9</v>
      </c>
      <c r="BV718">
        <v>9</v>
      </c>
      <c r="BW718">
        <f t="shared" si="69"/>
        <v>0</v>
      </c>
    </row>
    <row r="719" spans="1:75" ht="21">
      <c r="A719" t="s">
        <v>600</v>
      </c>
      <c r="B719" t="s">
        <v>645</v>
      </c>
      <c r="C719" t="s">
        <v>420</v>
      </c>
      <c r="D719" t="s">
        <v>555</v>
      </c>
      <c r="L719" s="105">
        <v>939.89437328143197</v>
      </c>
      <c r="M719">
        <v>0</v>
      </c>
      <c r="N719">
        <f t="shared" si="68"/>
        <v>1995</v>
      </c>
      <c r="O719" s="136" t="str">
        <f t="shared" si="67"/>
        <v>Power Law</v>
      </c>
      <c r="Q719" s="28">
        <v>3.13998647799556</v>
      </c>
      <c r="BT719">
        <v>4</v>
      </c>
      <c r="BU719">
        <v>4</v>
      </c>
      <c r="BV719">
        <v>4</v>
      </c>
      <c r="BW719">
        <f t="shared" si="69"/>
        <v>0</v>
      </c>
    </row>
    <row r="720" spans="1:75" ht="21">
      <c r="A720" t="s">
        <v>601</v>
      </c>
      <c r="B720" t="s">
        <v>646</v>
      </c>
      <c r="C720" t="s">
        <v>421</v>
      </c>
      <c r="D720" t="s">
        <v>556</v>
      </c>
      <c r="L720" s="105">
        <v>981.64648085560202</v>
      </c>
      <c r="M720">
        <v>0</v>
      </c>
      <c r="N720">
        <f t="shared" si="68"/>
        <v>1996</v>
      </c>
      <c r="O720" s="136" t="str">
        <f t="shared" si="67"/>
        <v>Power Law</v>
      </c>
      <c r="Q720">
        <v>3.1245157625728202</v>
      </c>
      <c r="BT720">
        <v>3</v>
      </c>
      <c r="BU720">
        <v>3</v>
      </c>
      <c r="BV720">
        <v>3</v>
      </c>
      <c r="BW720">
        <f t="shared" si="69"/>
        <v>0</v>
      </c>
    </row>
    <row r="721" spans="1:75" ht="21">
      <c r="A721" t="s">
        <v>602</v>
      </c>
      <c r="B721" t="s">
        <v>647</v>
      </c>
      <c r="C721" t="s">
        <v>422</v>
      </c>
      <c r="D721" t="s">
        <v>557</v>
      </c>
      <c r="L721" s="105">
        <v>1021.59843505923</v>
      </c>
      <c r="M721">
        <v>0</v>
      </c>
      <c r="N721">
        <f t="shared" si="68"/>
        <v>1997</v>
      </c>
      <c r="O721" s="136" t="str">
        <f t="shared" si="67"/>
        <v>Power Law</v>
      </c>
      <c r="Q721">
        <v>3.1120485787691101</v>
      </c>
      <c r="BT721">
        <v>9</v>
      </c>
      <c r="BU721">
        <v>9</v>
      </c>
      <c r="BV721">
        <v>9</v>
      </c>
      <c r="BW721">
        <f t="shared" si="69"/>
        <v>0</v>
      </c>
    </row>
    <row r="722" spans="1:75" ht="21">
      <c r="A722" t="s">
        <v>603</v>
      </c>
      <c r="B722" t="s">
        <v>648</v>
      </c>
      <c r="C722" t="s">
        <v>423</v>
      </c>
      <c r="D722" t="s">
        <v>558</v>
      </c>
      <c r="L722" s="105">
        <v>1062.10366423241</v>
      </c>
      <c r="M722">
        <v>0</v>
      </c>
      <c r="N722">
        <f t="shared" si="68"/>
        <v>1998</v>
      </c>
      <c r="O722" s="136" t="str">
        <f t="shared" si="67"/>
        <v>Power Law</v>
      </c>
      <c r="Q722">
        <v>3.0944097343072898</v>
      </c>
      <c r="BT722">
        <v>3</v>
      </c>
      <c r="BU722">
        <v>3</v>
      </c>
      <c r="BV722">
        <v>3</v>
      </c>
      <c r="BW722">
        <f t="shared" si="69"/>
        <v>0</v>
      </c>
    </row>
    <row r="723" spans="1:75" ht="21">
      <c r="A723" t="s">
        <v>604</v>
      </c>
      <c r="B723" t="s">
        <v>649</v>
      </c>
      <c r="C723" t="s">
        <v>424</v>
      </c>
      <c r="D723" t="s">
        <v>559</v>
      </c>
      <c r="L723" s="105">
        <v>1104.5532242480799</v>
      </c>
      <c r="M723">
        <v>0</v>
      </c>
      <c r="N723">
        <f t="shared" si="68"/>
        <v>1999</v>
      </c>
      <c r="O723" s="136" t="str">
        <f t="shared" si="67"/>
        <v>Power Law</v>
      </c>
      <c r="Q723">
        <v>3.0843867143557402</v>
      </c>
      <c r="BT723">
        <v>6</v>
      </c>
      <c r="BU723">
        <v>6</v>
      </c>
      <c r="BV723">
        <v>6</v>
      </c>
      <c r="BW723">
        <f t="shared" si="69"/>
        <v>0</v>
      </c>
    </row>
    <row r="724" spans="1:75" ht="21">
      <c r="A724" t="s">
        <v>605</v>
      </c>
      <c r="B724" t="s">
        <v>650</v>
      </c>
      <c r="C724" t="s">
        <v>425</v>
      </c>
      <c r="D724" t="s">
        <v>560</v>
      </c>
      <c r="L724" s="105">
        <v>1151.4632477008499</v>
      </c>
      <c r="M724">
        <v>0</v>
      </c>
      <c r="N724">
        <f t="shared" si="68"/>
        <v>2000</v>
      </c>
      <c r="O724" s="136" t="str">
        <f t="shared" si="67"/>
        <v>Power Law</v>
      </c>
      <c r="Q724">
        <v>3.0810342071251799</v>
      </c>
      <c r="BT724">
        <v>3</v>
      </c>
      <c r="BU724">
        <v>3</v>
      </c>
      <c r="BV724">
        <v>3</v>
      </c>
      <c r="BW724">
        <f t="shared" si="69"/>
        <v>0</v>
      </c>
    </row>
    <row r="725" spans="1:75" ht="21">
      <c r="A725" t="s">
        <v>606</v>
      </c>
      <c r="B725" t="s">
        <v>651</v>
      </c>
      <c r="C725" t="s">
        <v>426</v>
      </c>
      <c r="D725" t="s">
        <v>561</v>
      </c>
      <c r="L725" s="105">
        <v>1211.8441721223101</v>
      </c>
      <c r="M725">
        <v>0</v>
      </c>
      <c r="N725">
        <f t="shared" si="68"/>
        <v>2001</v>
      </c>
      <c r="O725" s="136" t="str">
        <f t="shared" si="67"/>
        <v>Power Law</v>
      </c>
      <c r="Q725">
        <v>3.0817974862439699</v>
      </c>
      <c r="BT725">
        <v>4</v>
      </c>
      <c r="BU725">
        <v>4</v>
      </c>
      <c r="BV725">
        <v>4</v>
      </c>
      <c r="BW725">
        <f t="shared" si="69"/>
        <v>0</v>
      </c>
    </row>
    <row r="726" spans="1:75" ht="21">
      <c r="A726" t="s">
        <v>607</v>
      </c>
      <c r="B726" t="s">
        <v>652</v>
      </c>
      <c r="C726" t="s">
        <v>427</v>
      </c>
      <c r="D726" t="s">
        <v>562</v>
      </c>
      <c r="L726" s="105">
        <v>1247.5658089715901</v>
      </c>
      <c r="M726">
        <v>0</v>
      </c>
      <c r="N726">
        <f t="shared" si="68"/>
        <v>2002</v>
      </c>
      <c r="O726" s="136" t="str">
        <f t="shared" si="67"/>
        <v>Power Law</v>
      </c>
      <c r="Q726">
        <v>3.0855287522593402</v>
      </c>
      <c r="BT726">
        <v>4</v>
      </c>
      <c r="BU726">
        <v>4</v>
      </c>
      <c r="BV726">
        <v>4</v>
      </c>
      <c r="BW726">
        <f t="shared" si="69"/>
        <v>0</v>
      </c>
    </row>
    <row r="727" spans="1:75" ht="21">
      <c r="A727" t="s">
        <v>608</v>
      </c>
      <c r="B727" t="s">
        <v>653</v>
      </c>
      <c r="C727" t="s">
        <v>428</v>
      </c>
      <c r="D727" t="s">
        <v>563</v>
      </c>
      <c r="L727" s="105">
        <v>1294.9476198723601</v>
      </c>
      <c r="M727">
        <v>0</v>
      </c>
      <c r="N727">
        <f t="shared" si="68"/>
        <v>2003</v>
      </c>
      <c r="O727" s="136" t="str">
        <f t="shared" si="67"/>
        <v>Power Law</v>
      </c>
      <c r="Q727">
        <v>3.0915787553570402</v>
      </c>
      <c r="BT727">
        <v>7</v>
      </c>
      <c r="BU727">
        <v>7</v>
      </c>
      <c r="BV727">
        <v>7</v>
      </c>
      <c r="BW727">
        <f t="shared" si="69"/>
        <v>0</v>
      </c>
    </row>
    <row r="728" spans="1:75" ht="21">
      <c r="A728" t="s">
        <v>609</v>
      </c>
      <c r="B728" t="s">
        <v>654</v>
      </c>
      <c r="C728" t="s">
        <v>474</v>
      </c>
      <c r="D728" t="s">
        <v>564</v>
      </c>
      <c r="L728" s="105">
        <v>1347.79273521135</v>
      </c>
      <c r="M728">
        <v>0</v>
      </c>
      <c r="N728">
        <f t="shared" si="68"/>
        <v>2004</v>
      </c>
      <c r="O728" s="136" t="str">
        <f t="shared" si="67"/>
        <v>Power Law</v>
      </c>
      <c r="Q728">
        <v>3.1011388780646101</v>
      </c>
      <c r="BT728">
        <v>2</v>
      </c>
      <c r="BU728">
        <v>2</v>
      </c>
      <c r="BV728">
        <v>2</v>
      </c>
      <c r="BW728">
        <f t="shared" si="69"/>
        <v>0</v>
      </c>
    </row>
    <row r="729" spans="1:75" ht="21">
      <c r="A729" t="s">
        <v>610</v>
      </c>
      <c r="B729" t="s">
        <v>655</v>
      </c>
      <c r="C729" t="s">
        <v>475</v>
      </c>
      <c r="D729" t="s">
        <v>565</v>
      </c>
      <c r="L729" s="105">
        <v>1399.4809541028301</v>
      </c>
      <c r="M729">
        <v>0</v>
      </c>
      <c r="N729">
        <f t="shared" si="68"/>
        <v>2005</v>
      </c>
      <c r="O729" s="136" t="str">
        <f t="shared" si="67"/>
        <v>Power Law</v>
      </c>
      <c r="Q729">
        <v>3.1114974750245001</v>
      </c>
      <c r="BT729">
        <v>1</v>
      </c>
      <c r="BU729">
        <v>1</v>
      </c>
      <c r="BV729">
        <v>1</v>
      </c>
      <c r="BW729">
        <f t="shared" si="69"/>
        <v>0</v>
      </c>
    </row>
    <row r="730" spans="1:75" ht="21">
      <c r="A730" t="s">
        <v>611</v>
      </c>
      <c r="B730" t="s">
        <v>656</v>
      </c>
      <c r="C730" t="s">
        <v>476</v>
      </c>
      <c r="D730" t="s">
        <v>566</v>
      </c>
      <c r="L730" s="105">
        <v>1457.4700342890001</v>
      </c>
      <c r="M730">
        <v>0</v>
      </c>
      <c r="N730">
        <f t="shared" si="68"/>
        <v>2006</v>
      </c>
      <c r="O730" s="136" t="str">
        <f t="shared" si="67"/>
        <v>Power Law</v>
      </c>
      <c r="Q730">
        <v>3.1313426722739401</v>
      </c>
      <c r="BT730">
        <v>2</v>
      </c>
      <c r="BU730">
        <v>2</v>
      </c>
      <c r="BV730">
        <v>2</v>
      </c>
      <c r="BW730">
        <f t="shared" si="69"/>
        <v>0</v>
      </c>
    </row>
    <row r="731" spans="1:75" ht="21">
      <c r="A731" t="s">
        <v>612</v>
      </c>
      <c r="B731" t="s">
        <v>657</v>
      </c>
      <c r="C731" t="s">
        <v>477</v>
      </c>
      <c r="D731" t="s">
        <v>567</v>
      </c>
      <c r="L731" s="105">
        <v>1514.37432443541</v>
      </c>
      <c r="M731">
        <v>0</v>
      </c>
      <c r="N731">
        <f t="shared" si="68"/>
        <v>2007</v>
      </c>
      <c r="O731" s="136" t="str">
        <f t="shared" si="67"/>
        <v>Power Law</v>
      </c>
      <c r="Q731">
        <v>3.1465393176186698</v>
      </c>
      <c r="BT731">
        <v>2</v>
      </c>
      <c r="BU731">
        <v>2</v>
      </c>
      <c r="BV731">
        <v>2</v>
      </c>
      <c r="BW731">
        <f t="shared" si="69"/>
        <v>0</v>
      </c>
    </row>
    <row r="732" spans="1:75" ht="21">
      <c r="A732" t="s">
        <v>613</v>
      </c>
      <c r="B732" t="s">
        <v>658</v>
      </c>
      <c r="C732" t="s">
        <v>478</v>
      </c>
      <c r="D732" t="s">
        <v>568</v>
      </c>
      <c r="L732" s="105">
        <v>1596.5248862783001</v>
      </c>
      <c r="M732">
        <v>0</v>
      </c>
      <c r="N732">
        <f t="shared" si="68"/>
        <v>2008</v>
      </c>
      <c r="O732" s="136" t="str">
        <f t="shared" si="67"/>
        <v>Power Law</v>
      </c>
      <c r="Q732">
        <v>3.1734364828093899</v>
      </c>
      <c r="BT732">
        <v>1</v>
      </c>
      <c r="BU732">
        <v>1</v>
      </c>
      <c r="BV732">
        <v>1</v>
      </c>
      <c r="BW732">
        <f t="shared" si="69"/>
        <v>0</v>
      </c>
    </row>
    <row r="733" spans="1:75" ht="21">
      <c r="A733" t="s">
        <v>614</v>
      </c>
      <c r="B733" t="s">
        <v>659</v>
      </c>
      <c r="C733" t="s">
        <v>479</v>
      </c>
      <c r="D733" t="s">
        <v>569</v>
      </c>
      <c r="L733" s="105">
        <v>1643.84501657789</v>
      </c>
      <c r="M733">
        <v>0</v>
      </c>
      <c r="N733">
        <f t="shared" si="68"/>
        <v>2009</v>
      </c>
      <c r="O733" s="136" t="str">
        <f t="shared" si="67"/>
        <v>Power Law</v>
      </c>
      <c r="Q733">
        <v>3.20724580230269</v>
      </c>
      <c r="BT733">
        <v>2</v>
      </c>
      <c r="BU733">
        <v>2</v>
      </c>
      <c r="BV733">
        <v>2</v>
      </c>
      <c r="BW733">
        <f t="shared" si="69"/>
        <v>0</v>
      </c>
    </row>
    <row r="734" spans="1:75" ht="21">
      <c r="A734" t="s">
        <v>615</v>
      </c>
      <c r="B734" t="s">
        <v>660</v>
      </c>
      <c r="C734" t="s">
        <v>480</v>
      </c>
      <c r="D734" t="s">
        <v>570</v>
      </c>
      <c r="L734" s="105">
        <v>1711.60328865422</v>
      </c>
      <c r="M734">
        <v>0</v>
      </c>
      <c r="N734">
        <f t="shared" si="68"/>
        <v>2010</v>
      </c>
      <c r="O734" s="136" t="str">
        <f t="shared" si="67"/>
        <v>Power Law</v>
      </c>
      <c r="Q734">
        <v>3.24533172564955</v>
      </c>
      <c r="BT734">
        <v>2</v>
      </c>
      <c r="BU734">
        <v>2</v>
      </c>
      <c r="BV734">
        <v>2</v>
      </c>
      <c r="BW734">
        <f t="shared" si="69"/>
        <v>0</v>
      </c>
    </row>
    <row r="735" spans="1:75" ht="21">
      <c r="A735" t="s">
        <v>616</v>
      </c>
      <c r="B735" t="s">
        <v>661</v>
      </c>
      <c r="C735" t="s">
        <v>481</v>
      </c>
      <c r="D735" t="s">
        <v>571</v>
      </c>
      <c r="L735" s="105">
        <v>1794.50230203864</v>
      </c>
      <c r="M735">
        <v>0</v>
      </c>
      <c r="N735">
        <f t="shared" si="68"/>
        <v>2011</v>
      </c>
      <c r="O735" s="136" t="str">
        <f t="shared" si="67"/>
        <v>Power Law</v>
      </c>
      <c r="Q735" s="28">
        <v>3.3035525788306401</v>
      </c>
      <c r="BT735">
        <v>3</v>
      </c>
      <c r="BU735">
        <v>3</v>
      </c>
      <c r="BV735">
        <v>3</v>
      </c>
      <c r="BW735">
        <f t="shared" si="69"/>
        <v>0</v>
      </c>
    </row>
    <row r="736" spans="1:75" ht="21">
      <c r="A736" t="s">
        <v>617</v>
      </c>
      <c r="B736" t="s">
        <v>662</v>
      </c>
      <c r="C736" t="s">
        <v>482</v>
      </c>
      <c r="D736" t="s">
        <v>572</v>
      </c>
      <c r="L736" s="105">
        <v>1861.58824432302</v>
      </c>
      <c r="M736">
        <v>0</v>
      </c>
      <c r="N736">
        <f t="shared" si="68"/>
        <v>2012</v>
      </c>
      <c r="O736" s="136" t="str">
        <f t="shared" si="67"/>
        <v>Power Law</v>
      </c>
      <c r="Q736" s="28">
        <v>3.33666146874396</v>
      </c>
      <c r="BT736">
        <v>3</v>
      </c>
      <c r="BU736">
        <v>3</v>
      </c>
      <c r="BV736">
        <v>3</v>
      </c>
      <c r="BW736">
        <f t="shared" si="69"/>
        <v>0</v>
      </c>
    </row>
    <row r="737" spans="1:75" ht="21">
      <c r="A737" t="s">
        <v>618</v>
      </c>
      <c r="B737" t="s">
        <v>663</v>
      </c>
      <c r="C737" t="s">
        <v>483</v>
      </c>
      <c r="D737" t="s">
        <v>573</v>
      </c>
      <c r="L737" s="105">
        <v>1922.79704137877</v>
      </c>
      <c r="M737">
        <v>0</v>
      </c>
      <c r="N737">
        <f t="shared" si="68"/>
        <v>2013</v>
      </c>
      <c r="O737" s="136" t="str">
        <f t="shared" si="67"/>
        <v>Power Law</v>
      </c>
      <c r="Q737" s="28">
        <v>3.36086732860608</v>
      </c>
      <c r="BT737">
        <v>1</v>
      </c>
      <c r="BU737">
        <v>1</v>
      </c>
      <c r="BV737">
        <v>1</v>
      </c>
      <c r="BW737">
        <f t="shared" si="69"/>
        <v>0</v>
      </c>
    </row>
    <row r="738" spans="1:75" ht="21">
      <c r="A738" t="s">
        <v>619</v>
      </c>
      <c r="B738" t="s">
        <v>664</v>
      </c>
      <c r="C738" t="s">
        <v>484</v>
      </c>
      <c r="D738" t="s">
        <v>574</v>
      </c>
      <c r="L738" s="105">
        <v>1981.1627222903601</v>
      </c>
      <c r="M738">
        <v>0</v>
      </c>
      <c r="N738">
        <f t="shared" si="68"/>
        <v>2014</v>
      </c>
      <c r="O738" s="136" t="str">
        <f t="shared" si="67"/>
        <v>Power Law</v>
      </c>
      <c r="Q738">
        <v>3.3780608078846401</v>
      </c>
      <c r="BT738">
        <v>3</v>
      </c>
      <c r="BU738">
        <v>3</v>
      </c>
      <c r="BV738">
        <v>3</v>
      </c>
      <c r="BW738">
        <f t="shared" si="69"/>
        <v>0</v>
      </c>
    </row>
    <row r="739" spans="1:75" ht="21">
      <c r="A739" t="s">
        <v>620</v>
      </c>
      <c r="B739" t="s">
        <v>665</v>
      </c>
      <c r="C739" t="s">
        <v>485</v>
      </c>
      <c r="D739" t="s">
        <v>575</v>
      </c>
      <c r="L739" s="105">
        <v>2037.74952270636</v>
      </c>
      <c r="M739">
        <v>0</v>
      </c>
      <c r="N739">
        <f t="shared" si="68"/>
        <v>2015</v>
      </c>
      <c r="O739" s="136" t="str">
        <f t="shared" si="67"/>
        <v>Power Law</v>
      </c>
      <c r="Q739" s="28">
        <v>3.3939748889211199</v>
      </c>
      <c r="BT739">
        <v>6</v>
      </c>
      <c r="BU739">
        <v>6</v>
      </c>
      <c r="BV739">
        <v>6</v>
      </c>
      <c r="BW739">
        <f t="shared" si="69"/>
        <v>0</v>
      </c>
    </row>
    <row r="740" spans="1:75" ht="21">
      <c r="A740" t="s">
        <v>621</v>
      </c>
      <c r="B740" t="s">
        <v>666</v>
      </c>
      <c r="C740" t="s">
        <v>486</v>
      </c>
      <c r="D740" t="s">
        <v>576</v>
      </c>
      <c r="L740" s="105">
        <v>2099.4670805409501</v>
      </c>
      <c r="M740">
        <v>0</v>
      </c>
      <c r="N740">
        <f t="shared" si="68"/>
        <v>2016</v>
      </c>
      <c r="O740" s="136" t="str">
        <f t="shared" si="67"/>
        <v>Power Law</v>
      </c>
      <c r="Q740" s="28">
        <v>3.41575516670623</v>
      </c>
      <c r="BT740">
        <v>3</v>
      </c>
      <c r="BU740">
        <v>3</v>
      </c>
      <c r="BV740">
        <v>3</v>
      </c>
      <c r="BW740">
        <f t="shared" si="69"/>
        <v>0</v>
      </c>
    </row>
    <row r="741" spans="1:75" ht="21">
      <c r="A741" t="s">
        <v>622</v>
      </c>
      <c r="B741" t="s">
        <v>667</v>
      </c>
      <c r="C741" t="s">
        <v>487</v>
      </c>
      <c r="D741" t="s">
        <v>577</v>
      </c>
      <c r="L741" s="105">
        <v>2159.3541806973899</v>
      </c>
      <c r="M741">
        <v>0</v>
      </c>
      <c r="N741">
        <f t="shared" si="68"/>
        <v>2017</v>
      </c>
      <c r="O741" s="136" t="str">
        <f t="shared" si="67"/>
        <v>Power Law</v>
      </c>
      <c r="Q741" s="28">
        <v>3.4354235607096402</v>
      </c>
      <c r="BT741">
        <v>5</v>
      </c>
      <c r="BU741">
        <v>5</v>
      </c>
      <c r="BV741">
        <v>5</v>
      </c>
      <c r="BW741">
        <f t="shared" si="69"/>
        <v>0</v>
      </c>
    </row>
    <row r="742" spans="1:75" ht="21">
      <c r="A742" t="s">
        <v>623</v>
      </c>
      <c r="B742" t="s">
        <v>668</v>
      </c>
      <c r="C742" t="s">
        <v>488</v>
      </c>
      <c r="D742" t="s">
        <v>578</v>
      </c>
      <c r="L742" s="105">
        <v>2219.64059258826</v>
      </c>
      <c r="M742">
        <v>0</v>
      </c>
      <c r="N742">
        <f t="shared" si="68"/>
        <v>2018</v>
      </c>
      <c r="O742" s="136" t="str">
        <f t="shared" si="67"/>
        <v>Power Law</v>
      </c>
      <c r="Q742" s="28">
        <v>3.45577937616802</v>
      </c>
      <c r="BT742">
        <v>1</v>
      </c>
      <c r="BU742">
        <v>1</v>
      </c>
      <c r="BV742">
        <v>1</v>
      </c>
      <c r="BW742">
        <f t="shared" si="69"/>
        <v>0</v>
      </c>
    </row>
    <row r="743" spans="1:75" ht="21">
      <c r="A743" t="s">
        <v>624</v>
      </c>
      <c r="B743" t="s">
        <v>669</v>
      </c>
      <c r="C743" t="s">
        <v>489</v>
      </c>
      <c r="D743" t="s">
        <v>579</v>
      </c>
      <c r="L743" s="105">
        <v>2281.706477706</v>
      </c>
      <c r="M743">
        <v>0</v>
      </c>
      <c r="N743">
        <f t="shared" si="68"/>
        <v>2019</v>
      </c>
      <c r="O743" s="136" t="str">
        <f t="shared" ref="O743:O806" si="70">IF(AND(L743&lt;0,M743&lt;0.05), "Log normal","Power Law")</f>
        <v>Power Law</v>
      </c>
      <c r="Q743" s="28">
        <v>3.4773489916390901</v>
      </c>
      <c r="BT743">
        <v>1</v>
      </c>
      <c r="BU743">
        <v>1</v>
      </c>
      <c r="BV743">
        <v>1</v>
      </c>
      <c r="BW743">
        <f t="shared" si="69"/>
        <v>0</v>
      </c>
    </row>
    <row r="744" spans="1:75" ht="21">
      <c r="A744" t="s">
        <v>625</v>
      </c>
      <c r="B744" t="s">
        <v>670</v>
      </c>
      <c r="C744" t="s">
        <v>490</v>
      </c>
      <c r="D744" t="s">
        <v>580</v>
      </c>
      <c r="L744" s="105">
        <v>2344.3290912540101</v>
      </c>
      <c r="M744">
        <v>0</v>
      </c>
      <c r="N744">
        <f t="shared" si="68"/>
        <v>2020</v>
      </c>
      <c r="O744" s="136" t="str">
        <f t="shared" si="70"/>
        <v>Power Law</v>
      </c>
      <c r="Q744" s="28">
        <v>3.5020146874931699</v>
      </c>
      <c r="BT744">
        <v>6</v>
      </c>
      <c r="BU744">
        <v>6</v>
      </c>
      <c r="BV744">
        <v>6</v>
      </c>
      <c r="BW744">
        <f t="shared" si="69"/>
        <v>0</v>
      </c>
    </row>
    <row r="745" spans="1:75" ht="21">
      <c r="A745" t="s">
        <v>626</v>
      </c>
      <c r="B745" t="s">
        <v>671</v>
      </c>
      <c r="C745" t="s">
        <v>491</v>
      </c>
      <c r="D745" t="s">
        <v>581</v>
      </c>
      <c r="L745" s="105">
        <v>2403.5643319926698</v>
      </c>
      <c r="M745">
        <v>0</v>
      </c>
      <c r="N745">
        <f t="shared" si="68"/>
        <v>2021</v>
      </c>
      <c r="O745" s="136" t="str">
        <f t="shared" si="70"/>
        <v>Power Law</v>
      </c>
      <c r="Q745" s="28">
        <v>3.52357691057815</v>
      </c>
      <c r="BT745">
        <v>3</v>
      </c>
      <c r="BU745">
        <v>3</v>
      </c>
      <c r="BV745">
        <v>3</v>
      </c>
      <c r="BW745">
        <f t="shared" si="69"/>
        <v>0</v>
      </c>
    </row>
    <row r="746" spans="1:75" ht="21">
      <c r="A746" t="s">
        <v>627</v>
      </c>
      <c r="B746" t="s">
        <v>672</v>
      </c>
      <c r="C746" t="s">
        <v>492</v>
      </c>
      <c r="D746" t="s">
        <v>582</v>
      </c>
      <c r="L746" s="105">
        <v>2452.4884662026702</v>
      </c>
      <c r="M746">
        <v>0</v>
      </c>
      <c r="N746">
        <f t="shared" si="68"/>
        <v>2022</v>
      </c>
      <c r="O746" s="136" t="str">
        <f t="shared" si="70"/>
        <v>Power Law</v>
      </c>
      <c r="Q746" s="28">
        <v>3.5461990484026198</v>
      </c>
      <c r="BT746">
        <v>6</v>
      </c>
      <c r="BU746">
        <v>6</v>
      </c>
      <c r="BV746">
        <v>6</v>
      </c>
      <c r="BW746">
        <f t="shared" si="69"/>
        <v>0</v>
      </c>
    </row>
    <row r="747" spans="1:75" ht="21">
      <c r="A747" t="s">
        <v>628</v>
      </c>
      <c r="B747" t="s">
        <v>673</v>
      </c>
      <c r="C747" t="s">
        <v>493</v>
      </c>
      <c r="D747" t="s">
        <v>583</v>
      </c>
      <c r="L747" s="105">
        <v>2478.25968844726</v>
      </c>
      <c r="M747">
        <v>0</v>
      </c>
      <c r="N747">
        <f t="shared" si="68"/>
        <v>2023</v>
      </c>
      <c r="O747" s="136" t="str">
        <f t="shared" si="70"/>
        <v>Power Law</v>
      </c>
      <c r="Q747" s="28">
        <v>3.5615267704671698</v>
      </c>
      <c r="BT747">
        <v>4</v>
      </c>
      <c r="BU747">
        <v>4</v>
      </c>
      <c r="BV747">
        <v>4</v>
      </c>
      <c r="BW747">
        <f t="shared" si="69"/>
        <v>0</v>
      </c>
    </row>
    <row r="748" spans="1:75" ht="21">
      <c r="L748" s="108"/>
      <c r="O748" s="136"/>
      <c r="BT748">
        <v>2</v>
      </c>
      <c r="BU748">
        <v>2</v>
      </c>
      <c r="BV748">
        <v>2</v>
      </c>
      <c r="BW748">
        <f t="shared" si="69"/>
        <v>0</v>
      </c>
    </row>
    <row r="749" spans="1:75" ht="21">
      <c r="O749" s="136"/>
      <c r="BT749">
        <v>4</v>
      </c>
      <c r="BU749">
        <v>4</v>
      </c>
      <c r="BV749">
        <v>4</v>
      </c>
      <c r="BW749">
        <f t="shared" si="69"/>
        <v>0</v>
      </c>
    </row>
    <row r="750" spans="1:75" ht="21">
      <c r="A750" t="s">
        <v>699</v>
      </c>
      <c r="O750" s="136"/>
      <c r="BT750">
        <v>4</v>
      </c>
      <c r="BU750">
        <v>4</v>
      </c>
      <c r="BV750">
        <v>4</v>
      </c>
      <c r="BW750">
        <f t="shared" si="69"/>
        <v>0</v>
      </c>
    </row>
    <row r="751" spans="1:75" ht="21">
      <c r="A751" t="s">
        <v>584</v>
      </c>
      <c r="B751" t="s">
        <v>629</v>
      </c>
      <c r="C751" t="s">
        <v>404</v>
      </c>
      <c r="D751" t="s">
        <v>404</v>
      </c>
      <c r="L751" s="105" t="s">
        <v>774</v>
      </c>
      <c r="M751">
        <v>0.96007540393262203</v>
      </c>
      <c r="N751">
        <v>1979</v>
      </c>
      <c r="O751" s="136" t="str">
        <f>IF(AND(L751&lt;0,M751&lt;0.05), "Truncated Power Law","Power Law")</f>
        <v>Power Law</v>
      </c>
      <c r="BT751">
        <v>2</v>
      </c>
      <c r="BU751">
        <v>2</v>
      </c>
      <c r="BV751">
        <v>2</v>
      </c>
      <c r="BW751">
        <f t="shared" si="69"/>
        <v>0</v>
      </c>
    </row>
    <row r="752" spans="1:75" ht="21">
      <c r="A752" t="s">
        <v>585</v>
      </c>
      <c r="B752" t="s">
        <v>630</v>
      </c>
      <c r="C752" t="s">
        <v>405</v>
      </c>
      <c r="D752" t="s">
        <v>405</v>
      </c>
      <c r="L752" s="105" t="s">
        <v>775</v>
      </c>
      <c r="M752" s="106">
        <v>0.99001353254483204</v>
      </c>
      <c r="N752">
        <f>N751+1</f>
        <v>1980</v>
      </c>
      <c r="O752" s="136" t="str">
        <f t="shared" ref="O752:O795" si="71">IF(AND(L752&lt;0,M752&lt;0.05), "Truncated Power Law","Power Law")</f>
        <v>Power Law</v>
      </c>
      <c r="BT752">
        <v>2</v>
      </c>
      <c r="BU752">
        <v>2</v>
      </c>
      <c r="BV752">
        <v>2</v>
      </c>
      <c r="BW752">
        <f t="shared" si="69"/>
        <v>0</v>
      </c>
    </row>
    <row r="753" spans="1:75" ht="21">
      <c r="A753" t="s">
        <v>586</v>
      </c>
      <c r="B753" t="s">
        <v>631</v>
      </c>
      <c r="C753" t="s">
        <v>406</v>
      </c>
      <c r="D753" t="s">
        <v>406</v>
      </c>
      <c r="L753" s="105" t="s">
        <v>776</v>
      </c>
      <c r="M753" s="106">
        <v>0.98572806142656899</v>
      </c>
      <c r="N753">
        <f t="shared" ref="N753:N795" si="72">N752+1</f>
        <v>1981</v>
      </c>
      <c r="O753" s="136" t="str">
        <f t="shared" si="71"/>
        <v>Power Law</v>
      </c>
      <c r="BT753">
        <v>6</v>
      </c>
      <c r="BU753">
        <v>6</v>
      </c>
      <c r="BV753">
        <v>6</v>
      </c>
      <c r="BW753">
        <f t="shared" si="69"/>
        <v>0</v>
      </c>
    </row>
    <row r="754" spans="1:75" ht="21">
      <c r="A754" t="s">
        <v>587</v>
      </c>
      <c r="B754" t="s">
        <v>632</v>
      </c>
      <c r="C754" t="s">
        <v>407</v>
      </c>
      <c r="D754" t="s">
        <v>407</v>
      </c>
      <c r="L754" s="105" t="s">
        <v>777</v>
      </c>
      <c r="M754" s="106">
        <v>0.99499544535595597</v>
      </c>
      <c r="N754">
        <f t="shared" si="72"/>
        <v>1982</v>
      </c>
      <c r="O754" s="136" t="str">
        <f t="shared" si="71"/>
        <v>Power Law</v>
      </c>
      <c r="BT754">
        <v>5</v>
      </c>
      <c r="BU754">
        <v>5</v>
      </c>
      <c r="BV754">
        <v>5</v>
      </c>
      <c r="BW754">
        <f t="shared" si="69"/>
        <v>0</v>
      </c>
    </row>
    <row r="755" spans="1:75" ht="21">
      <c r="A755" t="s">
        <v>588</v>
      </c>
      <c r="B755" t="s">
        <v>633</v>
      </c>
      <c r="C755" t="s">
        <v>408</v>
      </c>
      <c r="D755" t="s">
        <v>408</v>
      </c>
      <c r="L755" s="105" t="s">
        <v>778</v>
      </c>
      <c r="M755" s="106">
        <v>0.99229281032444405</v>
      </c>
      <c r="N755">
        <f t="shared" si="72"/>
        <v>1983</v>
      </c>
      <c r="O755" s="136" t="str">
        <f t="shared" si="71"/>
        <v>Power Law</v>
      </c>
      <c r="BT755">
        <v>2</v>
      </c>
      <c r="BU755">
        <v>2</v>
      </c>
      <c r="BV755">
        <v>2</v>
      </c>
      <c r="BW755">
        <f t="shared" si="69"/>
        <v>0</v>
      </c>
    </row>
    <row r="756" spans="1:75" ht="21">
      <c r="A756" t="s">
        <v>589</v>
      </c>
      <c r="B756" t="s">
        <v>634</v>
      </c>
      <c r="C756" t="s">
        <v>409</v>
      </c>
      <c r="D756" t="s">
        <v>409</v>
      </c>
      <c r="L756" s="105" t="s">
        <v>779</v>
      </c>
      <c r="M756" s="106">
        <v>0.99759371092862403</v>
      </c>
      <c r="N756">
        <f t="shared" si="72"/>
        <v>1984</v>
      </c>
      <c r="O756" s="136" t="str">
        <f t="shared" si="71"/>
        <v>Power Law</v>
      </c>
      <c r="BT756">
        <v>2</v>
      </c>
      <c r="BU756">
        <v>2</v>
      </c>
      <c r="BV756">
        <v>2</v>
      </c>
      <c r="BW756">
        <f t="shared" si="69"/>
        <v>0</v>
      </c>
    </row>
    <row r="757" spans="1:75" ht="21">
      <c r="A757" t="s">
        <v>590</v>
      </c>
      <c r="B757" t="s">
        <v>635</v>
      </c>
      <c r="C757" t="s">
        <v>410</v>
      </c>
      <c r="D757" t="s">
        <v>410</v>
      </c>
      <c r="L757" s="105" t="s">
        <v>780</v>
      </c>
      <c r="M757">
        <v>0.98294552106919297</v>
      </c>
      <c r="N757">
        <f t="shared" si="72"/>
        <v>1985</v>
      </c>
      <c r="O757" s="136" t="str">
        <f t="shared" si="71"/>
        <v>Power Law</v>
      </c>
      <c r="BT757">
        <v>2</v>
      </c>
      <c r="BU757">
        <v>2</v>
      </c>
      <c r="BV757">
        <v>2</v>
      </c>
      <c r="BW757">
        <f t="shared" si="69"/>
        <v>0</v>
      </c>
    </row>
    <row r="758" spans="1:75" ht="21">
      <c r="A758" t="s">
        <v>591</v>
      </c>
      <c r="B758" t="s">
        <v>636</v>
      </c>
      <c r="C758" t="s">
        <v>411</v>
      </c>
      <c r="D758" t="s">
        <v>411</v>
      </c>
      <c r="L758" s="105" t="s">
        <v>781</v>
      </c>
      <c r="M758" s="106">
        <v>0.99819014052170596</v>
      </c>
      <c r="N758">
        <f t="shared" si="72"/>
        <v>1986</v>
      </c>
      <c r="O758" s="136" t="str">
        <f t="shared" si="71"/>
        <v>Power Law</v>
      </c>
      <c r="BT758">
        <v>4</v>
      </c>
      <c r="BU758">
        <v>4</v>
      </c>
      <c r="BV758">
        <v>4</v>
      </c>
      <c r="BW758">
        <f t="shared" si="69"/>
        <v>0</v>
      </c>
    </row>
    <row r="759" spans="1:75" ht="21">
      <c r="A759" t="s">
        <v>592</v>
      </c>
      <c r="B759" t="s">
        <v>637</v>
      </c>
      <c r="C759" t="s">
        <v>412</v>
      </c>
      <c r="D759" t="s">
        <v>412</v>
      </c>
      <c r="L759" s="105" t="s">
        <v>782</v>
      </c>
      <c r="M759" s="106">
        <v>0.98575252946557201</v>
      </c>
      <c r="N759">
        <f t="shared" si="72"/>
        <v>1987</v>
      </c>
      <c r="O759" s="136" t="str">
        <f t="shared" si="71"/>
        <v>Power Law</v>
      </c>
      <c r="BT759">
        <v>2</v>
      </c>
      <c r="BU759">
        <v>2</v>
      </c>
      <c r="BV759">
        <v>2</v>
      </c>
      <c r="BW759">
        <f t="shared" si="69"/>
        <v>0</v>
      </c>
    </row>
    <row r="760" spans="1:75" ht="21">
      <c r="A760" t="s">
        <v>593</v>
      </c>
      <c r="B760" t="s">
        <v>638</v>
      </c>
      <c r="C760" t="s">
        <v>413</v>
      </c>
      <c r="D760" t="s">
        <v>413</v>
      </c>
      <c r="L760" s="105" t="s">
        <v>783</v>
      </c>
      <c r="M760" s="106">
        <v>0.98468306151349005</v>
      </c>
      <c r="N760">
        <f t="shared" si="72"/>
        <v>1988</v>
      </c>
      <c r="O760" s="136" t="str">
        <f t="shared" si="71"/>
        <v>Power Law</v>
      </c>
      <c r="BT760">
        <v>1</v>
      </c>
      <c r="BU760">
        <v>1</v>
      </c>
      <c r="BV760">
        <v>1</v>
      </c>
      <c r="BW760">
        <f t="shared" si="69"/>
        <v>0</v>
      </c>
    </row>
    <row r="761" spans="1:75" ht="21">
      <c r="A761" t="s">
        <v>594</v>
      </c>
      <c r="B761" t="s">
        <v>639</v>
      </c>
      <c r="C761" t="s">
        <v>414</v>
      </c>
      <c r="D761" t="s">
        <v>414</v>
      </c>
      <c r="L761" s="105" t="s">
        <v>784</v>
      </c>
      <c r="M761" s="106">
        <v>0.98364614572740905</v>
      </c>
      <c r="N761">
        <f t="shared" si="72"/>
        <v>1989</v>
      </c>
      <c r="O761" s="136" t="str">
        <f t="shared" si="71"/>
        <v>Power Law</v>
      </c>
      <c r="BT761">
        <v>4</v>
      </c>
      <c r="BU761">
        <v>4</v>
      </c>
      <c r="BV761">
        <v>4</v>
      </c>
      <c r="BW761">
        <f t="shared" si="69"/>
        <v>0</v>
      </c>
    </row>
    <row r="762" spans="1:75" ht="21">
      <c r="A762" t="s">
        <v>595</v>
      </c>
      <c r="B762" t="s">
        <v>640</v>
      </c>
      <c r="C762" t="s">
        <v>415</v>
      </c>
      <c r="D762" t="s">
        <v>415</v>
      </c>
      <c r="L762" s="105" t="s">
        <v>785</v>
      </c>
      <c r="M762" s="106">
        <v>0.98854868213977098</v>
      </c>
      <c r="N762">
        <f t="shared" si="72"/>
        <v>1990</v>
      </c>
      <c r="O762" s="136" t="str">
        <f t="shared" si="71"/>
        <v>Power Law</v>
      </c>
      <c r="BT762">
        <v>1</v>
      </c>
      <c r="BU762">
        <v>1</v>
      </c>
      <c r="BV762">
        <v>1</v>
      </c>
      <c r="BW762">
        <f t="shared" si="69"/>
        <v>0</v>
      </c>
    </row>
    <row r="763" spans="1:75" ht="21">
      <c r="A763" t="s">
        <v>596</v>
      </c>
      <c r="B763" t="s">
        <v>641</v>
      </c>
      <c r="C763" t="s">
        <v>416</v>
      </c>
      <c r="D763" t="s">
        <v>416</v>
      </c>
      <c r="L763" s="105" t="s">
        <v>786</v>
      </c>
      <c r="M763" s="106">
        <v>0.99445958372559895</v>
      </c>
      <c r="N763">
        <f t="shared" si="72"/>
        <v>1991</v>
      </c>
      <c r="O763" s="136" t="str">
        <f t="shared" si="71"/>
        <v>Power Law</v>
      </c>
      <c r="BT763">
        <v>14</v>
      </c>
      <c r="BU763">
        <v>14</v>
      </c>
      <c r="BV763">
        <v>14</v>
      </c>
      <c r="BW763">
        <f t="shared" si="69"/>
        <v>0</v>
      </c>
    </row>
    <row r="764" spans="1:75" ht="21">
      <c r="A764" t="s">
        <v>597</v>
      </c>
      <c r="B764" t="s">
        <v>642</v>
      </c>
      <c r="C764" t="s">
        <v>417</v>
      </c>
      <c r="D764" t="s">
        <v>417</v>
      </c>
      <c r="L764" s="105" t="s">
        <v>787</v>
      </c>
      <c r="M764" s="106">
        <v>0.992225132217459</v>
      </c>
      <c r="N764">
        <f t="shared" si="72"/>
        <v>1992</v>
      </c>
      <c r="O764" s="136" t="str">
        <f t="shared" si="71"/>
        <v>Power Law</v>
      </c>
      <c r="BT764">
        <v>6</v>
      </c>
      <c r="BU764">
        <v>6</v>
      </c>
      <c r="BV764">
        <v>6</v>
      </c>
      <c r="BW764">
        <f t="shared" si="69"/>
        <v>0</v>
      </c>
    </row>
    <row r="765" spans="1:75" ht="21">
      <c r="A765" t="s">
        <v>598</v>
      </c>
      <c r="B765" t="s">
        <v>643</v>
      </c>
      <c r="C765" t="s">
        <v>418</v>
      </c>
      <c r="D765" t="s">
        <v>418</v>
      </c>
      <c r="L765" s="105" t="s">
        <v>788</v>
      </c>
      <c r="M765" s="106">
        <v>0.99002225311640302</v>
      </c>
      <c r="N765">
        <f t="shared" si="72"/>
        <v>1993</v>
      </c>
      <c r="O765" s="136" t="str">
        <f t="shared" si="71"/>
        <v>Power Law</v>
      </c>
      <c r="BT765">
        <v>5</v>
      </c>
      <c r="BU765">
        <v>5</v>
      </c>
      <c r="BV765">
        <v>5</v>
      </c>
      <c r="BW765">
        <f t="shared" si="69"/>
        <v>0</v>
      </c>
    </row>
    <row r="766" spans="1:75" ht="21">
      <c r="A766" t="s">
        <v>599</v>
      </c>
      <c r="B766" t="s">
        <v>644</v>
      </c>
      <c r="C766" t="s">
        <v>419</v>
      </c>
      <c r="D766" t="s">
        <v>419</v>
      </c>
      <c r="L766" s="105" t="s">
        <v>789</v>
      </c>
      <c r="M766" s="106">
        <v>0.98261965293307496</v>
      </c>
      <c r="N766">
        <f t="shared" si="72"/>
        <v>1994</v>
      </c>
      <c r="O766" s="136" t="str">
        <f t="shared" si="71"/>
        <v>Power Law</v>
      </c>
      <c r="BT766">
        <v>4</v>
      </c>
      <c r="BU766">
        <v>4</v>
      </c>
      <c r="BV766">
        <v>4</v>
      </c>
      <c r="BW766">
        <f t="shared" si="69"/>
        <v>0</v>
      </c>
    </row>
    <row r="767" spans="1:75" ht="21">
      <c r="A767" t="s">
        <v>600</v>
      </c>
      <c r="B767" t="s">
        <v>645</v>
      </c>
      <c r="C767" t="s">
        <v>420</v>
      </c>
      <c r="D767" t="s">
        <v>420</v>
      </c>
      <c r="L767" s="105" t="s">
        <v>790</v>
      </c>
      <c r="M767" s="106">
        <v>0.98880270909593804</v>
      </c>
      <c r="N767">
        <f t="shared" si="72"/>
        <v>1995</v>
      </c>
      <c r="O767" s="136" t="str">
        <f t="shared" si="71"/>
        <v>Power Law</v>
      </c>
      <c r="BT767">
        <v>2</v>
      </c>
      <c r="BU767">
        <v>2</v>
      </c>
      <c r="BV767">
        <v>2</v>
      </c>
      <c r="BW767">
        <f t="shared" si="69"/>
        <v>0</v>
      </c>
    </row>
    <row r="768" spans="1:75" ht="21">
      <c r="A768" t="s">
        <v>601</v>
      </c>
      <c r="B768" t="s">
        <v>646</v>
      </c>
      <c r="C768" t="s">
        <v>421</v>
      </c>
      <c r="D768" t="s">
        <v>421</v>
      </c>
      <c r="L768" s="105" t="s">
        <v>791</v>
      </c>
      <c r="M768" s="106">
        <v>0.97745798750563195</v>
      </c>
      <c r="N768">
        <f t="shared" si="72"/>
        <v>1996</v>
      </c>
      <c r="O768" s="136" t="str">
        <f t="shared" si="71"/>
        <v>Power Law</v>
      </c>
      <c r="BT768">
        <v>3</v>
      </c>
      <c r="BU768">
        <v>3</v>
      </c>
      <c r="BV768">
        <v>3</v>
      </c>
      <c r="BW768">
        <f t="shared" si="69"/>
        <v>0</v>
      </c>
    </row>
    <row r="769" spans="1:75" ht="21">
      <c r="A769" t="s">
        <v>602</v>
      </c>
      <c r="B769" t="s">
        <v>647</v>
      </c>
      <c r="C769" t="s">
        <v>422</v>
      </c>
      <c r="D769" t="s">
        <v>422</v>
      </c>
      <c r="L769" s="105" t="s">
        <v>792</v>
      </c>
      <c r="M769" s="106">
        <v>0.98107453824243196</v>
      </c>
      <c r="N769">
        <f t="shared" si="72"/>
        <v>1997</v>
      </c>
      <c r="O769" s="136" t="str">
        <f t="shared" si="71"/>
        <v>Power Law</v>
      </c>
      <c r="BT769">
        <v>10</v>
      </c>
      <c r="BU769">
        <v>10</v>
      </c>
      <c r="BV769">
        <v>11</v>
      </c>
      <c r="BW769">
        <f t="shared" si="69"/>
        <v>-1</v>
      </c>
    </row>
    <row r="770" spans="1:75" ht="21">
      <c r="A770" t="s">
        <v>603</v>
      </c>
      <c r="B770" t="s">
        <v>648</v>
      </c>
      <c r="C770" t="s">
        <v>423</v>
      </c>
      <c r="D770" t="s">
        <v>423</v>
      </c>
      <c r="L770" s="105" t="s">
        <v>793</v>
      </c>
      <c r="M770" s="106">
        <v>0.98232419433701301</v>
      </c>
      <c r="N770">
        <f t="shared" si="72"/>
        <v>1998</v>
      </c>
      <c r="O770" s="136" t="str">
        <f t="shared" si="71"/>
        <v>Power Law</v>
      </c>
      <c r="BT770">
        <v>1</v>
      </c>
      <c r="BU770">
        <v>1</v>
      </c>
      <c r="BV770">
        <v>1</v>
      </c>
      <c r="BW770">
        <f t="shared" si="69"/>
        <v>0</v>
      </c>
    </row>
    <row r="771" spans="1:75" ht="21">
      <c r="A771" t="s">
        <v>604</v>
      </c>
      <c r="B771" t="s">
        <v>649</v>
      </c>
      <c r="C771" t="s">
        <v>424</v>
      </c>
      <c r="D771" t="s">
        <v>424</v>
      </c>
      <c r="L771" s="105" t="s">
        <v>794</v>
      </c>
      <c r="M771" s="106">
        <v>0.98402400962015601</v>
      </c>
      <c r="N771">
        <f t="shared" si="72"/>
        <v>1999</v>
      </c>
      <c r="O771" s="136" t="str">
        <f t="shared" si="71"/>
        <v>Power Law</v>
      </c>
      <c r="BT771">
        <v>1</v>
      </c>
      <c r="BU771">
        <v>1</v>
      </c>
      <c r="BV771">
        <v>1</v>
      </c>
      <c r="BW771">
        <f t="shared" si="69"/>
        <v>0</v>
      </c>
    </row>
    <row r="772" spans="1:75" ht="21">
      <c r="A772" t="s">
        <v>605</v>
      </c>
      <c r="B772" t="s">
        <v>650</v>
      </c>
      <c r="C772" t="s">
        <v>425</v>
      </c>
      <c r="D772" t="s">
        <v>425</v>
      </c>
      <c r="L772" s="105" t="s">
        <v>795</v>
      </c>
      <c r="M772" s="106">
        <v>0.979098662674172</v>
      </c>
      <c r="N772">
        <f t="shared" si="72"/>
        <v>2000</v>
      </c>
      <c r="O772" s="136" t="str">
        <f t="shared" si="71"/>
        <v>Power Law</v>
      </c>
      <c r="BT772">
        <v>11</v>
      </c>
      <c r="BU772">
        <v>11</v>
      </c>
      <c r="BV772">
        <v>11</v>
      </c>
      <c r="BW772">
        <f t="shared" si="69"/>
        <v>0</v>
      </c>
    </row>
    <row r="773" spans="1:75" ht="21">
      <c r="A773" t="s">
        <v>606</v>
      </c>
      <c r="B773" t="s">
        <v>651</v>
      </c>
      <c r="C773" t="s">
        <v>426</v>
      </c>
      <c r="D773" t="s">
        <v>426</v>
      </c>
      <c r="L773" s="105" t="s">
        <v>796</v>
      </c>
      <c r="M773" s="106">
        <v>0.98243816540375395</v>
      </c>
      <c r="N773">
        <f t="shared" si="72"/>
        <v>2001</v>
      </c>
      <c r="O773" s="136" t="str">
        <f t="shared" si="71"/>
        <v>Power Law</v>
      </c>
      <c r="BT773">
        <v>2</v>
      </c>
      <c r="BU773">
        <v>2</v>
      </c>
      <c r="BV773">
        <v>2</v>
      </c>
      <c r="BW773">
        <f t="shared" si="69"/>
        <v>0</v>
      </c>
    </row>
    <row r="774" spans="1:75" ht="21">
      <c r="A774" t="s">
        <v>607</v>
      </c>
      <c r="B774" t="s">
        <v>652</v>
      </c>
      <c r="C774" t="s">
        <v>427</v>
      </c>
      <c r="D774" t="s">
        <v>427</v>
      </c>
      <c r="L774" s="105" t="s">
        <v>797</v>
      </c>
      <c r="M774" s="106">
        <v>0.943547822293206</v>
      </c>
      <c r="N774">
        <f t="shared" si="72"/>
        <v>2002</v>
      </c>
      <c r="O774" s="136" t="str">
        <f t="shared" si="71"/>
        <v>Power Law</v>
      </c>
      <c r="BT774">
        <v>3</v>
      </c>
      <c r="BU774">
        <v>3</v>
      </c>
      <c r="BV774">
        <v>3</v>
      </c>
      <c r="BW774">
        <f t="shared" si="69"/>
        <v>0</v>
      </c>
    </row>
    <row r="775" spans="1:75" ht="21">
      <c r="A775" t="s">
        <v>608</v>
      </c>
      <c r="B775" t="s">
        <v>653</v>
      </c>
      <c r="C775" t="s">
        <v>428</v>
      </c>
      <c r="D775" t="s">
        <v>428</v>
      </c>
      <c r="L775" s="105" t="s">
        <v>798</v>
      </c>
      <c r="M775" s="106">
        <v>0.94587952944058895</v>
      </c>
      <c r="N775">
        <f t="shared" si="72"/>
        <v>2003</v>
      </c>
      <c r="O775" s="136" t="str">
        <f t="shared" si="71"/>
        <v>Power Law</v>
      </c>
      <c r="BT775">
        <v>6</v>
      </c>
      <c r="BU775">
        <v>6</v>
      </c>
      <c r="BV775">
        <v>6</v>
      </c>
      <c r="BW775">
        <f t="shared" si="69"/>
        <v>0</v>
      </c>
    </row>
    <row r="776" spans="1:75" ht="21">
      <c r="A776" t="s">
        <v>609</v>
      </c>
      <c r="B776" t="s">
        <v>654</v>
      </c>
      <c r="C776" t="s">
        <v>474</v>
      </c>
      <c r="D776" t="s">
        <v>474</v>
      </c>
      <c r="L776" s="105" t="s">
        <v>799</v>
      </c>
      <c r="M776" s="106">
        <v>0.94161058936670305</v>
      </c>
      <c r="N776">
        <f t="shared" si="72"/>
        <v>2004</v>
      </c>
      <c r="O776" s="136" t="str">
        <f t="shared" si="71"/>
        <v>Power Law</v>
      </c>
      <c r="BT776">
        <v>3</v>
      </c>
      <c r="BU776">
        <v>3</v>
      </c>
      <c r="BV776">
        <v>3</v>
      </c>
      <c r="BW776">
        <f t="shared" si="69"/>
        <v>0</v>
      </c>
    </row>
    <row r="777" spans="1:75" ht="21">
      <c r="A777" t="s">
        <v>610</v>
      </c>
      <c r="B777" t="s">
        <v>655</v>
      </c>
      <c r="C777" t="s">
        <v>475</v>
      </c>
      <c r="D777" t="s">
        <v>475</v>
      </c>
      <c r="L777" s="105" t="s">
        <v>800</v>
      </c>
      <c r="M777" s="106">
        <v>0.94214251944032501</v>
      </c>
      <c r="N777">
        <f t="shared" si="72"/>
        <v>2005</v>
      </c>
      <c r="O777" s="136" t="str">
        <f t="shared" si="71"/>
        <v>Power Law</v>
      </c>
      <c r="BT777">
        <v>2</v>
      </c>
      <c r="BU777">
        <v>2</v>
      </c>
      <c r="BV777">
        <v>2</v>
      </c>
      <c r="BW777">
        <f t="shared" si="69"/>
        <v>0</v>
      </c>
    </row>
    <row r="778" spans="1:75" ht="21">
      <c r="A778" t="s">
        <v>611</v>
      </c>
      <c r="B778" t="s">
        <v>656</v>
      </c>
      <c r="C778" t="s">
        <v>476</v>
      </c>
      <c r="D778" t="s">
        <v>476</v>
      </c>
      <c r="L778" s="105" t="s">
        <v>801</v>
      </c>
      <c r="M778" s="106">
        <v>0.96343643792770195</v>
      </c>
      <c r="N778">
        <f t="shared" si="72"/>
        <v>2006</v>
      </c>
      <c r="O778" s="136" t="str">
        <f t="shared" si="71"/>
        <v>Power Law</v>
      </c>
      <c r="BT778">
        <v>7</v>
      </c>
      <c r="BU778">
        <v>7</v>
      </c>
      <c r="BV778">
        <v>7</v>
      </c>
      <c r="BW778">
        <f t="shared" si="69"/>
        <v>0</v>
      </c>
    </row>
    <row r="779" spans="1:75" ht="21">
      <c r="A779" t="s">
        <v>612</v>
      </c>
      <c r="B779" t="s">
        <v>657</v>
      </c>
      <c r="C779" t="s">
        <v>477</v>
      </c>
      <c r="D779" t="s">
        <v>477</v>
      </c>
      <c r="L779" s="105" t="s">
        <v>802</v>
      </c>
      <c r="M779" s="106">
        <v>0.98723710994335101</v>
      </c>
      <c r="N779">
        <f t="shared" si="72"/>
        <v>2007</v>
      </c>
      <c r="O779" s="136" t="str">
        <f t="shared" si="71"/>
        <v>Power Law</v>
      </c>
      <c r="BT779">
        <v>1</v>
      </c>
      <c r="BU779">
        <v>1</v>
      </c>
      <c r="BV779">
        <v>1</v>
      </c>
      <c r="BW779">
        <f t="shared" si="69"/>
        <v>0</v>
      </c>
    </row>
    <row r="780" spans="1:75" ht="21">
      <c r="A780" t="s">
        <v>613</v>
      </c>
      <c r="B780" t="s">
        <v>658</v>
      </c>
      <c r="C780" t="s">
        <v>478</v>
      </c>
      <c r="D780" t="s">
        <v>478</v>
      </c>
      <c r="L780" s="105" t="s">
        <v>803</v>
      </c>
      <c r="M780">
        <v>0.96675634700155499</v>
      </c>
      <c r="N780">
        <f t="shared" si="72"/>
        <v>2008</v>
      </c>
      <c r="O780" s="136" t="str">
        <f t="shared" si="71"/>
        <v>Power Law</v>
      </c>
      <c r="BT780">
        <v>1</v>
      </c>
      <c r="BU780">
        <v>1</v>
      </c>
      <c r="BV780">
        <v>1</v>
      </c>
      <c r="BW780">
        <f t="shared" si="69"/>
        <v>0</v>
      </c>
    </row>
    <row r="781" spans="1:75" ht="21">
      <c r="A781" t="s">
        <v>614</v>
      </c>
      <c r="B781" t="s">
        <v>659</v>
      </c>
      <c r="C781" t="s">
        <v>479</v>
      </c>
      <c r="D781" t="s">
        <v>479</v>
      </c>
      <c r="L781" s="105" t="s">
        <v>804</v>
      </c>
      <c r="M781" s="106">
        <v>0.98419154550348298</v>
      </c>
      <c r="N781">
        <f t="shared" si="72"/>
        <v>2009</v>
      </c>
      <c r="O781" s="136" t="str">
        <f t="shared" si="71"/>
        <v>Power Law</v>
      </c>
      <c r="BT781">
        <v>2</v>
      </c>
      <c r="BU781">
        <v>2</v>
      </c>
      <c r="BV781">
        <v>2</v>
      </c>
      <c r="BW781">
        <f t="shared" ref="BW781:BW844" si="73">BU781-BV781</f>
        <v>0</v>
      </c>
    </row>
    <row r="782" spans="1:75" ht="21">
      <c r="A782" t="s">
        <v>615</v>
      </c>
      <c r="B782" t="s">
        <v>660</v>
      </c>
      <c r="C782" t="s">
        <v>480</v>
      </c>
      <c r="D782" t="s">
        <v>480</v>
      </c>
      <c r="L782" s="105" t="s">
        <v>805</v>
      </c>
      <c r="M782">
        <v>0.98195096209247901</v>
      </c>
      <c r="N782">
        <f t="shared" si="72"/>
        <v>2010</v>
      </c>
      <c r="O782" s="136" t="str">
        <f t="shared" si="71"/>
        <v>Power Law</v>
      </c>
      <c r="BT782">
        <v>4</v>
      </c>
      <c r="BU782">
        <v>4</v>
      </c>
      <c r="BV782">
        <v>4</v>
      </c>
      <c r="BW782">
        <f t="shared" si="73"/>
        <v>0</v>
      </c>
    </row>
    <row r="783" spans="1:75" ht="21">
      <c r="A783" t="s">
        <v>616</v>
      </c>
      <c r="B783" t="s">
        <v>661</v>
      </c>
      <c r="C783" t="s">
        <v>481</v>
      </c>
      <c r="D783" t="s">
        <v>481</v>
      </c>
      <c r="L783" s="105" t="s">
        <v>806</v>
      </c>
      <c r="M783">
        <v>0.98311234725316698</v>
      </c>
      <c r="N783">
        <f t="shared" si="72"/>
        <v>2011</v>
      </c>
      <c r="O783" s="136" t="str">
        <f t="shared" si="71"/>
        <v>Power Law</v>
      </c>
      <c r="BT783">
        <v>4</v>
      </c>
      <c r="BU783">
        <v>4</v>
      </c>
      <c r="BV783">
        <v>4</v>
      </c>
      <c r="BW783">
        <f t="shared" si="73"/>
        <v>0</v>
      </c>
    </row>
    <row r="784" spans="1:75" ht="21">
      <c r="A784" t="s">
        <v>617</v>
      </c>
      <c r="B784" t="s">
        <v>662</v>
      </c>
      <c r="C784" t="s">
        <v>482</v>
      </c>
      <c r="D784" t="s">
        <v>482</v>
      </c>
      <c r="L784" s="105" t="s">
        <v>807</v>
      </c>
      <c r="M784" s="106">
        <v>0.97052976929093104</v>
      </c>
      <c r="N784">
        <f t="shared" si="72"/>
        <v>2012</v>
      </c>
      <c r="O784" s="136" t="str">
        <f t="shared" si="71"/>
        <v>Power Law</v>
      </c>
      <c r="BT784">
        <v>1</v>
      </c>
      <c r="BU784">
        <v>1</v>
      </c>
      <c r="BV784">
        <v>1</v>
      </c>
      <c r="BW784">
        <f t="shared" si="73"/>
        <v>0</v>
      </c>
    </row>
    <row r="785" spans="1:75" ht="21">
      <c r="A785" t="s">
        <v>618</v>
      </c>
      <c r="B785" t="s">
        <v>663</v>
      </c>
      <c r="C785" t="s">
        <v>483</v>
      </c>
      <c r="D785" t="s">
        <v>483</v>
      </c>
      <c r="L785" s="105" t="s">
        <v>808</v>
      </c>
      <c r="M785" s="106">
        <v>0.96603331452613495</v>
      </c>
      <c r="N785">
        <f t="shared" si="72"/>
        <v>2013</v>
      </c>
      <c r="O785" s="136" t="str">
        <f t="shared" si="71"/>
        <v>Power Law</v>
      </c>
      <c r="BT785">
        <v>5</v>
      </c>
      <c r="BU785">
        <v>5</v>
      </c>
      <c r="BV785">
        <v>5</v>
      </c>
      <c r="BW785">
        <f t="shared" si="73"/>
        <v>0</v>
      </c>
    </row>
    <row r="786" spans="1:75" ht="21">
      <c r="A786" t="s">
        <v>619</v>
      </c>
      <c r="B786" t="s">
        <v>664</v>
      </c>
      <c r="C786" t="s">
        <v>484</v>
      </c>
      <c r="D786" t="s">
        <v>484</v>
      </c>
      <c r="L786" s="105" t="s">
        <v>809</v>
      </c>
      <c r="M786" s="106">
        <v>0.92974642936200902</v>
      </c>
      <c r="N786">
        <f t="shared" si="72"/>
        <v>2014</v>
      </c>
      <c r="O786" s="136" t="str">
        <f t="shared" si="71"/>
        <v>Power Law</v>
      </c>
      <c r="BT786">
        <v>6</v>
      </c>
      <c r="BU786">
        <v>6</v>
      </c>
      <c r="BV786">
        <v>6</v>
      </c>
      <c r="BW786">
        <f t="shared" si="73"/>
        <v>0</v>
      </c>
    </row>
    <row r="787" spans="1:75" ht="21">
      <c r="A787" t="s">
        <v>620</v>
      </c>
      <c r="B787" t="s">
        <v>665</v>
      </c>
      <c r="C787" t="s">
        <v>485</v>
      </c>
      <c r="D787" t="s">
        <v>485</v>
      </c>
      <c r="L787" s="105" t="s">
        <v>810</v>
      </c>
      <c r="M787" s="106">
        <v>0.97283524297824897</v>
      </c>
      <c r="N787">
        <f t="shared" si="72"/>
        <v>2015</v>
      </c>
      <c r="O787" s="136" t="str">
        <f t="shared" si="71"/>
        <v>Power Law</v>
      </c>
      <c r="BT787">
        <v>10</v>
      </c>
      <c r="BU787">
        <v>10</v>
      </c>
      <c r="BV787">
        <v>11</v>
      </c>
      <c r="BW787">
        <f t="shared" si="73"/>
        <v>-1</v>
      </c>
    </row>
    <row r="788" spans="1:75" ht="21">
      <c r="A788" t="s">
        <v>621</v>
      </c>
      <c r="B788" t="s">
        <v>666</v>
      </c>
      <c r="C788" t="s">
        <v>486</v>
      </c>
      <c r="D788" t="s">
        <v>486</v>
      </c>
      <c r="L788" s="105" t="s">
        <v>811</v>
      </c>
      <c r="M788" s="106">
        <v>0.72545332468151502</v>
      </c>
      <c r="N788">
        <f t="shared" si="72"/>
        <v>2016</v>
      </c>
      <c r="O788" s="136" t="str">
        <f t="shared" si="71"/>
        <v>Power Law</v>
      </c>
      <c r="BT788">
        <v>7</v>
      </c>
      <c r="BU788">
        <v>7</v>
      </c>
      <c r="BV788">
        <v>7</v>
      </c>
      <c r="BW788">
        <f t="shared" si="73"/>
        <v>0</v>
      </c>
    </row>
    <row r="789" spans="1:75" ht="21">
      <c r="A789" t="s">
        <v>622</v>
      </c>
      <c r="B789" t="s">
        <v>667</v>
      </c>
      <c r="C789" t="s">
        <v>487</v>
      </c>
      <c r="D789" t="s">
        <v>487</v>
      </c>
      <c r="L789" s="105" t="s">
        <v>812</v>
      </c>
      <c r="M789" s="106">
        <v>0.71483872308142404</v>
      </c>
      <c r="N789">
        <f t="shared" si="72"/>
        <v>2017</v>
      </c>
      <c r="O789" s="136" t="str">
        <f t="shared" si="71"/>
        <v>Power Law</v>
      </c>
      <c r="BT789">
        <v>4</v>
      </c>
      <c r="BU789">
        <v>4</v>
      </c>
      <c r="BV789">
        <v>4</v>
      </c>
      <c r="BW789">
        <f t="shared" si="73"/>
        <v>0</v>
      </c>
    </row>
    <row r="790" spans="1:75" ht="21">
      <c r="A790" t="s">
        <v>623</v>
      </c>
      <c r="B790" t="s">
        <v>668</v>
      </c>
      <c r="C790" t="s">
        <v>488</v>
      </c>
      <c r="D790" t="s">
        <v>488</v>
      </c>
      <c r="L790" s="105" t="s">
        <v>813</v>
      </c>
      <c r="M790" s="106">
        <v>0.99248990556908001</v>
      </c>
      <c r="N790">
        <f t="shared" si="72"/>
        <v>2018</v>
      </c>
      <c r="O790" s="136" t="str">
        <f>IF(AND(L790&lt;0,M790&lt;0.05), "Truncated Power Law","Power Law")</f>
        <v>Power Law</v>
      </c>
      <c r="BT790">
        <v>3</v>
      </c>
      <c r="BU790">
        <v>3</v>
      </c>
      <c r="BV790">
        <v>3</v>
      </c>
      <c r="BW790">
        <f t="shared" si="73"/>
        <v>0</v>
      </c>
    </row>
    <row r="791" spans="1:75" ht="21">
      <c r="A791" t="s">
        <v>624</v>
      </c>
      <c r="B791" t="s">
        <v>669</v>
      </c>
      <c r="C791" t="s">
        <v>489</v>
      </c>
      <c r="D791" t="s">
        <v>489</v>
      </c>
      <c r="L791" s="105" t="s">
        <v>814</v>
      </c>
      <c r="M791" s="106">
        <v>0.70385532464282796</v>
      </c>
      <c r="N791">
        <f t="shared" si="72"/>
        <v>2019</v>
      </c>
      <c r="O791" s="136" t="str">
        <f t="shared" si="71"/>
        <v>Power Law</v>
      </c>
      <c r="BT791">
        <v>4</v>
      </c>
      <c r="BU791">
        <v>4</v>
      </c>
      <c r="BV791">
        <v>4</v>
      </c>
      <c r="BW791">
        <f t="shared" si="73"/>
        <v>0</v>
      </c>
    </row>
    <row r="792" spans="1:75" ht="21">
      <c r="A792" t="s">
        <v>625</v>
      </c>
      <c r="B792" t="s">
        <v>670</v>
      </c>
      <c r="C792" t="s">
        <v>490</v>
      </c>
      <c r="D792" t="s">
        <v>490</v>
      </c>
      <c r="L792" s="105" t="s">
        <v>815</v>
      </c>
      <c r="M792" s="106">
        <v>0.92952326819039099</v>
      </c>
      <c r="N792">
        <f t="shared" si="72"/>
        <v>2020</v>
      </c>
      <c r="O792" s="136" t="str">
        <f t="shared" si="71"/>
        <v>Power Law</v>
      </c>
      <c r="BT792">
        <v>7</v>
      </c>
      <c r="BU792">
        <v>7</v>
      </c>
      <c r="BV792">
        <v>7</v>
      </c>
      <c r="BW792">
        <f t="shared" si="73"/>
        <v>0</v>
      </c>
    </row>
    <row r="793" spans="1:75" ht="21">
      <c r="A793" t="s">
        <v>626</v>
      </c>
      <c r="B793" t="s">
        <v>671</v>
      </c>
      <c r="C793" t="s">
        <v>491</v>
      </c>
      <c r="D793" t="s">
        <v>491</v>
      </c>
      <c r="L793" s="105" t="s">
        <v>816</v>
      </c>
      <c r="M793" s="106">
        <v>0.88404135878325696</v>
      </c>
      <c r="N793">
        <f t="shared" si="72"/>
        <v>2021</v>
      </c>
      <c r="O793" s="136" t="str">
        <f t="shared" si="71"/>
        <v>Power Law</v>
      </c>
      <c r="BT793">
        <v>3</v>
      </c>
      <c r="BU793">
        <v>3</v>
      </c>
      <c r="BV793">
        <v>3</v>
      </c>
      <c r="BW793">
        <f t="shared" si="73"/>
        <v>0</v>
      </c>
    </row>
    <row r="794" spans="1:75" ht="21">
      <c r="A794" t="s">
        <v>627</v>
      </c>
      <c r="B794" t="s">
        <v>672</v>
      </c>
      <c r="C794" t="s">
        <v>492</v>
      </c>
      <c r="D794" t="s">
        <v>492</v>
      </c>
      <c r="L794" s="105" t="s">
        <v>817</v>
      </c>
      <c r="M794" s="106">
        <v>0.953571983270458</v>
      </c>
      <c r="N794">
        <f t="shared" si="72"/>
        <v>2022</v>
      </c>
      <c r="O794" s="136" t="str">
        <f t="shared" si="71"/>
        <v>Power Law</v>
      </c>
      <c r="BT794">
        <v>3</v>
      </c>
      <c r="BU794">
        <v>3</v>
      </c>
      <c r="BV794">
        <v>3</v>
      </c>
      <c r="BW794">
        <f t="shared" si="73"/>
        <v>0</v>
      </c>
    </row>
    <row r="795" spans="1:75" ht="21">
      <c r="A795" t="s">
        <v>628</v>
      </c>
      <c r="B795" t="s">
        <v>673</v>
      </c>
      <c r="C795" t="s">
        <v>493</v>
      </c>
      <c r="D795" t="s">
        <v>493</v>
      </c>
      <c r="L795" s="105" t="s">
        <v>818</v>
      </c>
      <c r="M795" s="106">
        <v>0.98117273379814296</v>
      </c>
      <c r="N795">
        <f t="shared" si="72"/>
        <v>2023</v>
      </c>
      <c r="O795" s="136" t="str">
        <f t="shared" si="71"/>
        <v>Power Law</v>
      </c>
      <c r="BT795">
        <v>1</v>
      </c>
      <c r="BU795">
        <v>1</v>
      </c>
      <c r="BV795">
        <v>1</v>
      </c>
      <c r="BW795">
        <f t="shared" si="73"/>
        <v>0</v>
      </c>
    </row>
    <row r="796" spans="1:75" ht="21">
      <c r="O796" s="135"/>
      <c r="BT796">
        <v>9</v>
      </c>
      <c r="BU796">
        <v>9</v>
      </c>
      <c r="BV796">
        <v>9</v>
      </c>
      <c r="BW796">
        <f t="shared" si="73"/>
        <v>0</v>
      </c>
    </row>
    <row r="797" spans="1:75" ht="21">
      <c r="O797" s="135"/>
      <c r="BT797">
        <v>7</v>
      </c>
      <c r="BU797">
        <v>7</v>
      </c>
      <c r="BV797">
        <v>7</v>
      </c>
      <c r="BW797">
        <f t="shared" si="73"/>
        <v>0</v>
      </c>
    </row>
    <row r="798" spans="1:75" ht="21">
      <c r="O798" s="135"/>
      <c r="BT798">
        <v>8</v>
      </c>
      <c r="BU798">
        <v>8</v>
      </c>
      <c r="BV798">
        <v>8</v>
      </c>
      <c r="BW798">
        <f t="shared" si="73"/>
        <v>0</v>
      </c>
    </row>
    <row r="799" spans="1:75" ht="21">
      <c r="O799" s="135"/>
      <c r="BT799">
        <v>5</v>
      </c>
      <c r="BU799">
        <v>5</v>
      </c>
      <c r="BV799">
        <v>5</v>
      </c>
      <c r="BW799">
        <f t="shared" si="73"/>
        <v>0</v>
      </c>
    </row>
    <row r="800" spans="1:75" ht="21">
      <c r="O800" s="135"/>
      <c r="BT800">
        <v>6</v>
      </c>
      <c r="BU800">
        <v>6</v>
      </c>
      <c r="BV800">
        <v>6</v>
      </c>
      <c r="BW800">
        <f t="shared" si="73"/>
        <v>0</v>
      </c>
    </row>
    <row r="801" spans="1:75" ht="21">
      <c r="O801" s="135"/>
      <c r="BT801">
        <v>1</v>
      </c>
      <c r="BU801">
        <v>1</v>
      </c>
      <c r="BV801">
        <v>1</v>
      </c>
      <c r="BW801">
        <f t="shared" si="73"/>
        <v>0</v>
      </c>
    </row>
    <row r="802" spans="1:75" ht="21">
      <c r="O802" s="135"/>
      <c r="BT802">
        <v>9</v>
      </c>
      <c r="BU802">
        <v>9</v>
      </c>
      <c r="BV802">
        <v>9</v>
      </c>
      <c r="BW802">
        <f t="shared" si="73"/>
        <v>0</v>
      </c>
    </row>
    <row r="803" spans="1:75" ht="21">
      <c r="O803" s="135"/>
      <c r="BT803">
        <v>8</v>
      </c>
      <c r="BU803">
        <v>8</v>
      </c>
      <c r="BV803">
        <v>8</v>
      </c>
      <c r="BW803">
        <f t="shared" si="73"/>
        <v>0</v>
      </c>
    </row>
    <row r="804" spans="1:75" ht="21">
      <c r="O804" s="135"/>
      <c r="R804" t="s">
        <v>763</v>
      </c>
      <c r="BT804">
        <v>3</v>
      </c>
      <c r="BU804">
        <v>3</v>
      </c>
      <c r="BV804">
        <v>3</v>
      </c>
      <c r="BW804">
        <f t="shared" si="73"/>
        <v>0</v>
      </c>
    </row>
    <row r="805" spans="1:75" ht="21">
      <c r="A805" t="s">
        <v>763</v>
      </c>
      <c r="O805" s="135"/>
      <c r="R805" t="s">
        <v>763</v>
      </c>
      <c r="BT805">
        <v>7</v>
      </c>
      <c r="BU805">
        <v>7</v>
      </c>
      <c r="BV805">
        <v>7</v>
      </c>
      <c r="BW805">
        <f t="shared" si="73"/>
        <v>0</v>
      </c>
    </row>
    <row r="806" spans="1:75" ht="21">
      <c r="A806" t="s">
        <v>768</v>
      </c>
      <c r="O806" s="135"/>
      <c r="R806" t="s">
        <v>768</v>
      </c>
      <c r="BT806">
        <v>2</v>
      </c>
      <c r="BU806">
        <v>2</v>
      </c>
      <c r="BV806">
        <v>2</v>
      </c>
      <c r="BW806">
        <f t="shared" si="73"/>
        <v>0</v>
      </c>
    </row>
    <row r="807" spans="1:75" ht="21">
      <c r="A807" t="s">
        <v>695</v>
      </c>
      <c r="O807" s="135"/>
      <c r="R807" t="s">
        <v>695</v>
      </c>
      <c r="BT807">
        <v>7</v>
      </c>
      <c r="BU807">
        <v>7</v>
      </c>
      <c r="BV807">
        <v>7</v>
      </c>
      <c r="BW807">
        <f t="shared" si="73"/>
        <v>0</v>
      </c>
    </row>
    <row r="808" spans="1:75" ht="21">
      <c r="A808" t="s">
        <v>764</v>
      </c>
      <c r="O808" s="135"/>
      <c r="R808" t="s">
        <v>764</v>
      </c>
      <c r="BT808">
        <v>2</v>
      </c>
      <c r="BU808">
        <v>2</v>
      </c>
      <c r="BV808">
        <v>2</v>
      </c>
      <c r="BW808">
        <f t="shared" si="73"/>
        <v>0</v>
      </c>
    </row>
    <row r="809" spans="1:75" ht="21">
      <c r="O809" s="135"/>
      <c r="BT809">
        <v>3</v>
      </c>
      <c r="BU809">
        <v>3</v>
      </c>
      <c r="BV809">
        <v>3</v>
      </c>
      <c r="BW809">
        <f t="shared" si="73"/>
        <v>0</v>
      </c>
    </row>
    <row r="810" spans="1:75" ht="21">
      <c r="A810" t="s">
        <v>696</v>
      </c>
      <c r="O810" s="135"/>
      <c r="P810" t="s">
        <v>767</v>
      </c>
      <c r="R810" t="s">
        <v>769</v>
      </c>
      <c r="S810" t="s">
        <v>753</v>
      </c>
      <c r="BT810">
        <v>3</v>
      </c>
      <c r="BU810">
        <v>3</v>
      </c>
      <c r="BV810">
        <v>3</v>
      </c>
      <c r="BW810">
        <f t="shared" si="73"/>
        <v>0</v>
      </c>
    </row>
    <row r="811" spans="1:75" ht="21">
      <c r="A811" t="s">
        <v>584</v>
      </c>
      <c r="B811" t="s">
        <v>494</v>
      </c>
      <c r="C811" t="s">
        <v>404</v>
      </c>
      <c r="D811" t="s">
        <v>539</v>
      </c>
      <c r="L811" s="107">
        <v>3.2243121633705298</v>
      </c>
      <c r="M811">
        <v>1.26275667024912E-3</v>
      </c>
      <c r="N811">
        <v>1979</v>
      </c>
      <c r="O811" s="135" t="str">
        <f>IF(AND(L811&lt;0,M811&lt;0.05), "Log normal","Power Law")</f>
        <v>Power Law</v>
      </c>
      <c r="P811" s="105">
        <v>7.04101914180987</v>
      </c>
      <c r="R811" s="105">
        <v>7.04101914180987</v>
      </c>
      <c r="S811" s="105">
        <v>1.66366685099872</v>
      </c>
      <c r="BT811">
        <v>13</v>
      </c>
      <c r="BU811">
        <v>13</v>
      </c>
      <c r="BV811">
        <v>13</v>
      </c>
      <c r="BW811">
        <f t="shared" si="73"/>
        <v>0</v>
      </c>
    </row>
    <row r="812" spans="1:75" ht="21">
      <c r="A812" t="s">
        <v>585</v>
      </c>
      <c r="B812" t="s">
        <v>495</v>
      </c>
      <c r="C812" t="s">
        <v>405</v>
      </c>
      <c r="D812" t="s">
        <v>540</v>
      </c>
      <c r="L812" s="107">
        <v>4.3335950946092998</v>
      </c>
      <c r="M812" s="106">
        <v>1.4669387179528399E-5</v>
      </c>
      <c r="N812">
        <f>N811+1</f>
        <v>1980</v>
      </c>
      <c r="O812" s="135" t="str">
        <f t="shared" ref="O807:O870" si="74">IF(AND(L812&lt;0,M812&lt;0.05), "Log normal","Power Law")</f>
        <v>Power Law</v>
      </c>
      <c r="P812" s="105">
        <v>6.4709703808953503</v>
      </c>
      <c r="R812" s="105">
        <v>6.4709703808953503</v>
      </c>
      <c r="S812" s="105">
        <v>1.6525611554734101</v>
      </c>
      <c r="BT812">
        <v>3</v>
      </c>
      <c r="BU812">
        <v>3</v>
      </c>
      <c r="BV812">
        <v>3</v>
      </c>
      <c r="BW812">
        <f t="shared" si="73"/>
        <v>0</v>
      </c>
    </row>
    <row r="813" spans="1:75" ht="21">
      <c r="A813" t="s">
        <v>586</v>
      </c>
      <c r="B813" t="s">
        <v>496</v>
      </c>
      <c r="C813" t="s">
        <v>406</v>
      </c>
      <c r="D813" t="s">
        <v>541</v>
      </c>
      <c r="L813" s="107">
        <v>2.2460360473546701</v>
      </c>
      <c r="M813" s="106">
        <v>2.4701699069813399E-2</v>
      </c>
      <c r="N813">
        <f t="shared" ref="N813:N855" si="75">N812+1</f>
        <v>1981</v>
      </c>
      <c r="O813" s="135" t="str">
        <f t="shared" si="74"/>
        <v>Power Law</v>
      </c>
      <c r="P813" s="105">
        <v>5.15293144853334</v>
      </c>
      <c r="R813" s="105">
        <v>5.15293144853334</v>
      </c>
      <c r="S813" s="105">
        <v>1.6554630526751299</v>
      </c>
      <c r="BT813">
        <v>5</v>
      </c>
      <c r="BU813">
        <v>5</v>
      </c>
      <c r="BV813">
        <v>5</v>
      </c>
      <c r="BW813">
        <f t="shared" si="73"/>
        <v>0</v>
      </c>
    </row>
    <row r="814" spans="1:75" ht="21">
      <c r="A814" t="s">
        <v>587</v>
      </c>
      <c r="B814" t="s">
        <v>497</v>
      </c>
      <c r="C814" t="s">
        <v>407</v>
      </c>
      <c r="D814" t="s">
        <v>542</v>
      </c>
      <c r="L814" s="107">
        <v>4.7965397178114602</v>
      </c>
      <c r="M814" s="106">
        <v>1.6142996076122601E-6</v>
      </c>
      <c r="N814">
        <f t="shared" si="75"/>
        <v>1982</v>
      </c>
      <c r="O814" s="135" t="str">
        <f t="shared" si="74"/>
        <v>Power Law</v>
      </c>
      <c r="P814" s="105">
        <v>4.8598838804756399</v>
      </c>
      <c r="R814" s="105">
        <v>4.8598838804756399</v>
      </c>
      <c r="S814" s="105">
        <v>1.65040369295547</v>
      </c>
      <c r="BT814">
        <v>3</v>
      </c>
      <c r="BU814">
        <v>3</v>
      </c>
      <c r="BV814">
        <v>3</v>
      </c>
      <c r="BW814">
        <f t="shared" si="73"/>
        <v>0</v>
      </c>
    </row>
    <row r="815" spans="1:75" ht="21">
      <c r="A815" t="s">
        <v>588</v>
      </c>
      <c r="B815" t="s">
        <v>498</v>
      </c>
      <c r="C815" t="s">
        <v>408</v>
      </c>
      <c r="D815" t="s">
        <v>543</v>
      </c>
      <c r="L815" s="107">
        <v>5.4054305538036296</v>
      </c>
      <c r="M815" s="106">
        <v>6.4652897622441804E-8</v>
      </c>
      <c r="N815">
        <f t="shared" si="75"/>
        <v>1983</v>
      </c>
      <c r="O815" s="135" t="str">
        <f t="shared" si="74"/>
        <v>Power Law</v>
      </c>
      <c r="P815" s="105">
        <v>4.3338726096801796</v>
      </c>
      <c r="R815" s="105">
        <v>4.3338726096801796</v>
      </c>
      <c r="S815" s="105">
        <v>1.64359640994534</v>
      </c>
      <c r="BT815">
        <v>1</v>
      </c>
      <c r="BU815">
        <v>1</v>
      </c>
      <c r="BV815">
        <v>1</v>
      </c>
      <c r="BW815">
        <f t="shared" si="73"/>
        <v>0</v>
      </c>
    </row>
    <row r="816" spans="1:75" ht="21">
      <c r="A816" t="s">
        <v>589</v>
      </c>
      <c r="B816" t="s">
        <v>499</v>
      </c>
      <c r="C816" t="s">
        <v>409</v>
      </c>
      <c r="D816" t="s">
        <v>544</v>
      </c>
      <c r="L816" s="107">
        <v>5.1013472664944501</v>
      </c>
      <c r="M816" s="106">
        <v>3.3724411682849602E-7</v>
      </c>
      <c r="N816">
        <f t="shared" si="75"/>
        <v>1984</v>
      </c>
      <c r="O816" s="135" t="str">
        <f t="shared" si="74"/>
        <v>Power Law</v>
      </c>
      <c r="P816" s="105">
        <v>4.00680666067126</v>
      </c>
      <c r="R816" s="105">
        <v>4.00680666067126</v>
      </c>
      <c r="S816" s="105">
        <v>1.6362199761112399</v>
      </c>
      <c r="BT816">
        <v>10</v>
      </c>
      <c r="BU816">
        <v>10</v>
      </c>
      <c r="BV816">
        <v>11</v>
      </c>
      <c r="BW816">
        <f t="shared" si="73"/>
        <v>-1</v>
      </c>
    </row>
    <row r="817" spans="1:75" ht="21">
      <c r="A817" t="s">
        <v>590</v>
      </c>
      <c r="B817" t="s">
        <v>500</v>
      </c>
      <c r="C817" t="s">
        <v>410</v>
      </c>
      <c r="D817" t="s">
        <v>545</v>
      </c>
      <c r="L817" s="107">
        <v>2.84504335826683</v>
      </c>
      <c r="M817">
        <v>4.4405378150159198E-3</v>
      </c>
      <c r="N817">
        <f t="shared" si="75"/>
        <v>1985</v>
      </c>
      <c r="O817" s="135" t="str">
        <f t="shared" si="74"/>
        <v>Power Law</v>
      </c>
      <c r="P817" s="105">
        <v>3.71471458400605</v>
      </c>
      <c r="R817" s="105">
        <v>3.71471458400605</v>
      </c>
      <c r="S817" s="105">
        <v>1.6285405504369801</v>
      </c>
      <c r="BT817">
        <v>8</v>
      </c>
      <c r="BU817">
        <v>8</v>
      </c>
      <c r="BV817">
        <v>8</v>
      </c>
      <c r="BW817">
        <f t="shared" si="73"/>
        <v>0</v>
      </c>
    </row>
    <row r="818" spans="1:75" ht="21">
      <c r="A818" t="s">
        <v>591</v>
      </c>
      <c r="B818" t="s">
        <v>501</v>
      </c>
      <c r="C818" t="s">
        <v>411</v>
      </c>
      <c r="D818" t="s">
        <v>546</v>
      </c>
      <c r="L818" s="107">
        <v>2.8527121508756701</v>
      </c>
      <c r="M818" s="106">
        <v>4.3347867045071004E-3</v>
      </c>
      <c r="N818">
        <f t="shared" si="75"/>
        <v>1986</v>
      </c>
      <c r="O818" s="135" t="str">
        <f t="shared" si="74"/>
        <v>Power Law</v>
      </c>
      <c r="P818" s="105">
        <v>3.5233210803294099</v>
      </c>
      <c r="R818" s="105">
        <v>3.5233210803294099</v>
      </c>
      <c r="S818" s="105">
        <v>1.6225952515775399</v>
      </c>
      <c r="BT818">
        <v>2</v>
      </c>
      <c r="BU818">
        <v>2</v>
      </c>
      <c r="BV818">
        <v>2</v>
      </c>
      <c r="BW818">
        <f t="shared" si="73"/>
        <v>0</v>
      </c>
    </row>
    <row r="819" spans="1:75" ht="21">
      <c r="A819" t="s">
        <v>592</v>
      </c>
      <c r="B819" t="s">
        <v>502</v>
      </c>
      <c r="C819" t="s">
        <v>412</v>
      </c>
      <c r="D819" t="s">
        <v>547</v>
      </c>
      <c r="L819" s="107">
        <v>3.58907514443443</v>
      </c>
      <c r="M819" s="106">
        <v>3.31853182962855E-4</v>
      </c>
      <c r="N819">
        <f t="shared" si="75"/>
        <v>1987</v>
      </c>
      <c r="O819" s="135" t="str">
        <f t="shared" si="74"/>
        <v>Power Law</v>
      </c>
      <c r="P819" s="105">
        <v>3.3585274441920601</v>
      </c>
      <c r="R819" s="105">
        <v>3.3585274441920601</v>
      </c>
      <c r="S819" s="105">
        <v>1.6162454613997601</v>
      </c>
      <c r="BT819">
        <v>1</v>
      </c>
      <c r="BU819">
        <v>1</v>
      </c>
      <c r="BV819">
        <v>1</v>
      </c>
      <c r="BW819">
        <f t="shared" si="73"/>
        <v>0</v>
      </c>
    </row>
    <row r="820" spans="1:75" ht="21">
      <c r="A820" t="s">
        <v>593</v>
      </c>
      <c r="B820" t="s">
        <v>503</v>
      </c>
      <c r="C820" t="s">
        <v>413</v>
      </c>
      <c r="D820" t="s">
        <v>548</v>
      </c>
      <c r="L820" s="107">
        <v>1.48046995270785</v>
      </c>
      <c r="M820" s="106">
        <v>0.13874787371182901</v>
      </c>
      <c r="N820">
        <f t="shared" si="75"/>
        <v>1988</v>
      </c>
      <c r="O820" s="135" t="str">
        <f t="shared" si="74"/>
        <v>Power Law</v>
      </c>
      <c r="P820" s="105">
        <v>3.2037437631219898</v>
      </c>
      <c r="R820" s="105">
        <v>3.2037437631219898</v>
      </c>
      <c r="S820" s="105">
        <v>1.60565451529625</v>
      </c>
      <c r="BT820">
        <v>3</v>
      </c>
      <c r="BU820">
        <v>3</v>
      </c>
      <c r="BV820">
        <v>3</v>
      </c>
      <c r="BW820">
        <f t="shared" si="73"/>
        <v>0</v>
      </c>
    </row>
    <row r="821" spans="1:75" ht="21">
      <c r="A821" t="s">
        <v>594</v>
      </c>
      <c r="B821" t="s">
        <v>504</v>
      </c>
      <c r="C821" t="s">
        <v>414</v>
      </c>
      <c r="D821" t="s">
        <v>549</v>
      </c>
      <c r="L821" s="107">
        <v>-0.208388198433718</v>
      </c>
      <c r="M821" s="106">
        <v>0.83492587035362398</v>
      </c>
      <c r="N821">
        <f t="shared" si="75"/>
        <v>1989</v>
      </c>
      <c r="O821" s="135" t="str">
        <f t="shared" si="74"/>
        <v>Power Law</v>
      </c>
      <c r="P821" s="105">
        <v>4.4423378075562203</v>
      </c>
      <c r="R821" s="105">
        <v>4.4423378075562203</v>
      </c>
      <c r="S821" s="105">
        <v>1.59473191152087</v>
      </c>
      <c r="BT821">
        <v>2</v>
      </c>
      <c r="BU821">
        <v>2</v>
      </c>
      <c r="BV821">
        <v>2</v>
      </c>
      <c r="BW821">
        <f t="shared" si="73"/>
        <v>0</v>
      </c>
    </row>
    <row r="822" spans="1:75" ht="21">
      <c r="A822" t="s">
        <v>595</v>
      </c>
      <c r="B822" t="s">
        <v>505</v>
      </c>
      <c r="C822" t="s">
        <v>415</v>
      </c>
      <c r="D822" t="s">
        <v>550</v>
      </c>
      <c r="L822" s="107">
        <v>-1.53764482601913</v>
      </c>
      <c r="M822" s="106">
        <v>0.124135480854453</v>
      </c>
      <c r="N822">
        <f t="shared" si="75"/>
        <v>1990</v>
      </c>
      <c r="O822" s="135" t="str">
        <f t="shared" si="74"/>
        <v>Power Law</v>
      </c>
      <c r="P822" s="105">
        <v>4.1647779646173797</v>
      </c>
      <c r="R822" s="105">
        <v>4.1647779646173797</v>
      </c>
      <c r="S822" s="105">
        <v>1.5859268504520401</v>
      </c>
      <c r="BT822">
        <v>1</v>
      </c>
      <c r="BU822">
        <v>1</v>
      </c>
      <c r="BV822">
        <v>1</v>
      </c>
      <c r="BW822">
        <f t="shared" si="73"/>
        <v>0</v>
      </c>
    </row>
    <row r="823" spans="1:75" ht="21">
      <c r="A823" t="s">
        <v>596</v>
      </c>
      <c r="B823" t="s">
        <v>506</v>
      </c>
      <c r="C823" t="s">
        <v>416</v>
      </c>
      <c r="D823" t="s">
        <v>551</v>
      </c>
      <c r="L823" s="107">
        <v>-2.09250969964658</v>
      </c>
      <c r="M823" s="106">
        <v>3.6392944990808002E-2</v>
      </c>
      <c r="N823">
        <f t="shared" si="75"/>
        <v>1991</v>
      </c>
      <c r="O823" s="135" t="str">
        <f t="shared" si="74"/>
        <v>Log normal</v>
      </c>
      <c r="P823" s="105">
        <v>3.9736579339289899</v>
      </c>
      <c r="R823" s="105">
        <v>3.9736579339289899</v>
      </c>
      <c r="S823" s="105">
        <v>1.5806012235186999</v>
      </c>
      <c r="BT823">
        <v>6</v>
      </c>
      <c r="BU823">
        <v>6</v>
      </c>
      <c r="BV823">
        <v>6</v>
      </c>
      <c r="BW823">
        <f t="shared" si="73"/>
        <v>0</v>
      </c>
    </row>
    <row r="824" spans="1:75" ht="21">
      <c r="A824" t="s">
        <v>597</v>
      </c>
      <c r="B824" t="s">
        <v>507</v>
      </c>
      <c r="C824" t="s">
        <v>417</v>
      </c>
      <c r="D824" t="s">
        <v>552</v>
      </c>
      <c r="L824" s="107">
        <v>-2.81842385414968</v>
      </c>
      <c r="M824" s="106">
        <v>4.82600563489101E-3</v>
      </c>
      <c r="N824">
        <f t="shared" si="75"/>
        <v>1992</v>
      </c>
      <c r="O824" s="135" t="str">
        <f t="shared" si="74"/>
        <v>Log normal</v>
      </c>
      <c r="P824" s="105">
        <v>3.80702636050487</v>
      </c>
      <c r="R824" s="105">
        <v>3.80702636050487</v>
      </c>
      <c r="S824" s="105">
        <v>1.57566705807339</v>
      </c>
      <c r="BT824">
        <v>4</v>
      </c>
      <c r="BU824">
        <v>4</v>
      </c>
      <c r="BV824">
        <v>4</v>
      </c>
      <c r="BW824">
        <f t="shared" si="73"/>
        <v>0</v>
      </c>
    </row>
    <row r="825" spans="1:75" ht="21">
      <c r="A825" t="s">
        <v>598</v>
      </c>
      <c r="B825" t="s">
        <v>508</v>
      </c>
      <c r="C825" t="s">
        <v>418</v>
      </c>
      <c r="D825" t="s">
        <v>553</v>
      </c>
      <c r="L825" s="107">
        <v>-3.40107071895505</v>
      </c>
      <c r="M825" s="106">
        <v>6.7122460825084595E-4</v>
      </c>
      <c r="N825">
        <f t="shared" si="75"/>
        <v>1993</v>
      </c>
      <c r="O825" s="135" t="str">
        <f t="shared" si="74"/>
        <v>Log normal</v>
      </c>
      <c r="P825" s="105">
        <v>3.6021227694936901</v>
      </c>
      <c r="R825" s="105">
        <v>3.6021227694936901</v>
      </c>
      <c r="S825" s="105">
        <v>1.5720555467816599</v>
      </c>
      <c r="BT825">
        <v>1</v>
      </c>
      <c r="BU825">
        <v>1</v>
      </c>
      <c r="BV825">
        <v>1</v>
      </c>
      <c r="BW825">
        <f t="shared" si="73"/>
        <v>0</v>
      </c>
    </row>
    <row r="826" spans="1:75" ht="21">
      <c r="A826" t="s">
        <v>599</v>
      </c>
      <c r="B826" t="s">
        <v>509</v>
      </c>
      <c r="C826" t="s">
        <v>419</v>
      </c>
      <c r="D826" t="s">
        <v>554</v>
      </c>
      <c r="L826" s="107">
        <v>-4.1476889077776198</v>
      </c>
      <c r="M826" s="106">
        <v>3.35848325716101E-5</v>
      </c>
      <c r="N826">
        <f t="shared" si="75"/>
        <v>1994</v>
      </c>
      <c r="O826" s="135" t="str">
        <f t="shared" si="74"/>
        <v>Log normal</v>
      </c>
      <c r="P826" s="105">
        <v>3.4548384894660802</v>
      </c>
      <c r="R826" s="105">
        <v>3.4548384894660802</v>
      </c>
      <c r="S826" s="105">
        <v>1.5699129002687999</v>
      </c>
      <c r="BT826">
        <v>14</v>
      </c>
      <c r="BU826">
        <v>14</v>
      </c>
      <c r="BV826">
        <v>14</v>
      </c>
      <c r="BW826">
        <f t="shared" si="73"/>
        <v>0</v>
      </c>
    </row>
    <row r="827" spans="1:75" ht="21">
      <c r="A827" t="s">
        <v>600</v>
      </c>
      <c r="B827" t="s">
        <v>510</v>
      </c>
      <c r="C827" t="s">
        <v>420</v>
      </c>
      <c r="D827" t="s">
        <v>555</v>
      </c>
      <c r="L827" s="107">
        <v>-5.3301356488468601</v>
      </c>
      <c r="M827" s="106">
        <v>9.8139436115817405E-8</v>
      </c>
      <c r="N827">
        <f t="shared" si="75"/>
        <v>1995</v>
      </c>
      <c r="O827" s="135" t="str">
        <f t="shared" si="74"/>
        <v>Log normal</v>
      </c>
      <c r="P827" s="105">
        <v>3.3699123996655</v>
      </c>
      <c r="R827" s="105">
        <v>3.3699123996655</v>
      </c>
      <c r="S827" s="105">
        <v>1.56923055513952</v>
      </c>
      <c r="BT827">
        <v>1</v>
      </c>
      <c r="BU827">
        <v>1</v>
      </c>
      <c r="BV827">
        <v>1</v>
      </c>
      <c r="BW827">
        <f t="shared" si="73"/>
        <v>0</v>
      </c>
    </row>
    <row r="828" spans="1:75" ht="21">
      <c r="A828" t="s">
        <v>601</v>
      </c>
      <c r="B828" t="s">
        <v>511</v>
      </c>
      <c r="C828" t="s">
        <v>421</v>
      </c>
      <c r="D828" t="s">
        <v>556</v>
      </c>
      <c r="L828" s="107">
        <v>-5.6029177597251802</v>
      </c>
      <c r="M828" s="106">
        <v>2.1077324551835898E-8</v>
      </c>
      <c r="N828">
        <f t="shared" si="75"/>
        <v>1996</v>
      </c>
      <c r="O828" s="135" t="str">
        <f t="shared" si="74"/>
        <v>Log normal</v>
      </c>
      <c r="P828" s="105">
        <v>3.2681770706294802</v>
      </c>
      <c r="R828" s="105">
        <v>3.2681770706294802</v>
      </c>
      <c r="S828" s="105">
        <v>1.56870969598885</v>
      </c>
      <c r="BT828">
        <v>5</v>
      </c>
      <c r="BU828">
        <v>5</v>
      </c>
      <c r="BV828">
        <v>5</v>
      </c>
      <c r="BW828">
        <f t="shared" si="73"/>
        <v>0</v>
      </c>
    </row>
    <row r="829" spans="1:75" ht="21">
      <c r="A829" t="s">
        <v>602</v>
      </c>
      <c r="B829" t="s">
        <v>512</v>
      </c>
      <c r="C829" t="s">
        <v>422</v>
      </c>
      <c r="D829" t="s">
        <v>557</v>
      </c>
      <c r="L829" s="107">
        <v>2.15388039358026</v>
      </c>
      <c r="M829" s="106">
        <v>3.1249552913789402E-2</v>
      </c>
      <c r="N829">
        <f t="shared" si="75"/>
        <v>1997</v>
      </c>
      <c r="O829" s="135" t="str">
        <f t="shared" si="74"/>
        <v>Power Law</v>
      </c>
      <c r="P829" s="105">
        <v>3.8529662703093202</v>
      </c>
      <c r="R829" s="105">
        <v>3.8529662703093202</v>
      </c>
      <c r="S829" s="105">
        <v>1.5708158462241</v>
      </c>
      <c r="BT829">
        <v>3</v>
      </c>
      <c r="BU829">
        <v>3</v>
      </c>
      <c r="BV829">
        <v>3</v>
      </c>
      <c r="BW829">
        <f t="shared" si="73"/>
        <v>0</v>
      </c>
    </row>
    <row r="830" spans="1:75" ht="21">
      <c r="A830" t="s">
        <v>603</v>
      </c>
      <c r="B830" t="s">
        <v>513</v>
      </c>
      <c r="C830" t="s">
        <v>423</v>
      </c>
      <c r="D830" t="s">
        <v>558</v>
      </c>
      <c r="L830" s="107">
        <v>1.8767076270556999</v>
      </c>
      <c r="M830" s="106">
        <v>6.0558176719724001E-2</v>
      </c>
      <c r="N830">
        <f t="shared" si="75"/>
        <v>1998</v>
      </c>
      <c r="O830" s="135" t="str">
        <f t="shared" si="74"/>
        <v>Power Law</v>
      </c>
      <c r="P830" s="105">
        <v>3.6812620110095802</v>
      </c>
      <c r="R830" s="105">
        <v>3.6812620110095802</v>
      </c>
      <c r="S830" s="105">
        <v>1.57414427093214</v>
      </c>
      <c r="BT830">
        <v>2</v>
      </c>
      <c r="BU830">
        <v>2</v>
      </c>
      <c r="BV830">
        <v>2</v>
      </c>
      <c r="BW830">
        <f t="shared" si="73"/>
        <v>0</v>
      </c>
    </row>
    <row r="831" spans="1:75" ht="21">
      <c r="A831" t="s">
        <v>604</v>
      </c>
      <c r="B831" t="s">
        <v>514</v>
      </c>
      <c r="C831" t="s">
        <v>424</v>
      </c>
      <c r="D831" t="s">
        <v>559</v>
      </c>
      <c r="L831" s="107">
        <v>3.1240231039139101</v>
      </c>
      <c r="M831" s="106">
        <v>1.7839644837311501E-3</v>
      </c>
      <c r="N831">
        <f t="shared" si="75"/>
        <v>1999</v>
      </c>
      <c r="O831" s="135" t="str">
        <f t="shared" si="74"/>
        <v>Power Law</v>
      </c>
      <c r="P831" s="105">
        <v>3.3476113332686399</v>
      </c>
      <c r="R831" s="105">
        <v>3.3476113332686399</v>
      </c>
      <c r="S831" s="105">
        <v>1.5791430808014999</v>
      </c>
      <c r="BT831">
        <v>4</v>
      </c>
      <c r="BU831">
        <v>4</v>
      </c>
      <c r="BV831">
        <v>4</v>
      </c>
      <c r="BW831">
        <f t="shared" si="73"/>
        <v>0</v>
      </c>
    </row>
    <row r="832" spans="1:75" ht="21">
      <c r="A832" t="s">
        <v>605</v>
      </c>
      <c r="B832" t="s">
        <v>515</v>
      </c>
      <c r="C832" t="s">
        <v>425</v>
      </c>
      <c r="D832" t="s">
        <v>560</v>
      </c>
      <c r="L832" s="107">
        <v>3.1340357884397498</v>
      </c>
      <c r="M832" s="106">
        <v>1.724198255774E-3</v>
      </c>
      <c r="N832">
        <f t="shared" si="75"/>
        <v>2000</v>
      </c>
      <c r="O832" s="135" t="str">
        <f t="shared" si="74"/>
        <v>Power Law</v>
      </c>
      <c r="P832" s="105">
        <v>3.1850656613581099</v>
      </c>
      <c r="R832" s="105">
        <v>3.1850656613581099</v>
      </c>
      <c r="S832" s="105">
        <v>1.58887236078433</v>
      </c>
      <c r="BT832">
        <v>8</v>
      </c>
      <c r="BU832">
        <v>8</v>
      </c>
      <c r="BV832">
        <v>8</v>
      </c>
      <c r="BW832">
        <f t="shared" si="73"/>
        <v>0</v>
      </c>
    </row>
    <row r="833" spans="1:75" ht="21">
      <c r="A833" t="s">
        <v>606</v>
      </c>
      <c r="B833" t="s">
        <v>516</v>
      </c>
      <c r="C833" t="s">
        <v>426</v>
      </c>
      <c r="D833" t="s">
        <v>561</v>
      </c>
      <c r="L833" s="107">
        <v>3.1784057183243699</v>
      </c>
      <c r="M833" s="106">
        <v>1.48087371165801E-3</v>
      </c>
      <c r="N833">
        <f t="shared" si="75"/>
        <v>2001</v>
      </c>
      <c r="O833" s="135" t="str">
        <f t="shared" si="74"/>
        <v>Power Law</v>
      </c>
      <c r="P833" s="105">
        <v>3.0411941281159098</v>
      </c>
      <c r="R833" s="105">
        <v>3.0411941281159098</v>
      </c>
      <c r="S833" s="105">
        <v>1.5980161481934501</v>
      </c>
      <c r="BT833">
        <v>4</v>
      </c>
      <c r="BU833">
        <v>4</v>
      </c>
      <c r="BV833">
        <v>4</v>
      </c>
      <c r="BW833">
        <f t="shared" si="73"/>
        <v>0</v>
      </c>
    </row>
    <row r="834" spans="1:75" ht="21">
      <c r="A834" t="s">
        <v>607</v>
      </c>
      <c r="B834" t="s">
        <v>517</v>
      </c>
      <c r="C834" t="s">
        <v>427</v>
      </c>
      <c r="D834" t="s">
        <v>562</v>
      </c>
      <c r="L834" s="107">
        <v>2.7561798303285499</v>
      </c>
      <c r="M834" s="106">
        <v>5.8480834787721604E-3</v>
      </c>
      <c r="N834">
        <f t="shared" si="75"/>
        <v>2002</v>
      </c>
      <c r="O834" s="135" t="str">
        <f t="shared" si="74"/>
        <v>Power Law</v>
      </c>
      <c r="P834" s="105">
        <v>2.95290384511231</v>
      </c>
      <c r="R834" s="105">
        <v>2.95290384511231</v>
      </c>
      <c r="S834" s="105">
        <v>1.6068035041640101</v>
      </c>
      <c r="BT834">
        <v>4</v>
      </c>
      <c r="BU834">
        <v>4</v>
      </c>
      <c r="BV834">
        <v>4</v>
      </c>
      <c r="BW834">
        <f t="shared" si="73"/>
        <v>0</v>
      </c>
    </row>
    <row r="835" spans="1:75" ht="21">
      <c r="A835" t="s">
        <v>608</v>
      </c>
      <c r="B835" t="s">
        <v>518</v>
      </c>
      <c r="C835" t="s">
        <v>428</v>
      </c>
      <c r="D835" t="s">
        <v>563</v>
      </c>
      <c r="L835" s="107">
        <v>2.7829020486029101</v>
      </c>
      <c r="M835" s="106">
        <v>5.3875068560472299E-3</v>
      </c>
      <c r="N835">
        <f t="shared" si="75"/>
        <v>2003</v>
      </c>
      <c r="O835" s="135" t="str">
        <f t="shared" si="74"/>
        <v>Power Law</v>
      </c>
      <c r="P835" s="105">
        <v>2.8805208569245702</v>
      </c>
      <c r="R835" s="105">
        <v>2.8805208569245702</v>
      </c>
      <c r="S835" s="105">
        <v>1.6152892405199499</v>
      </c>
      <c r="BT835">
        <v>5</v>
      </c>
      <c r="BU835">
        <v>5</v>
      </c>
      <c r="BV835">
        <v>5</v>
      </c>
      <c r="BW835">
        <f t="shared" si="73"/>
        <v>0</v>
      </c>
    </row>
    <row r="836" spans="1:75" ht="21">
      <c r="A836" t="s">
        <v>609</v>
      </c>
      <c r="B836" t="s">
        <v>519</v>
      </c>
      <c r="C836" t="s">
        <v>474</v>
      </c>
      <c r="D836" t="s">
        <v>564</v>
      </c>
      <c r="L836" s="107">
        <v>1.9752728531114601</v>
      </c>
      <c r="M836" s="106">
        <v>4.8237192211890302E-2</v>
      </c>
      <c r="N836">
        <f t="shared" si="75"/>
        <v>2004</v>
      </c>
      <c r="O836" s="135" t="str">
        <f t="shared" si="74"/>
        <v>Power Law</v>
      </c>
      <c r="P836" s="105">
        <v>2.7954623445017801</v>
      </c>
      <c r="R836" s="105">
        <v>2.7954623445017801</v>
      </c>
      <c r="S836" s="105">
        <v>1.62422439868952</v>
      </c>
      <c r="BT836">
        <v>1</v>
      </c>
      <c r="BU836">
        <v>1</v>
      </c>
      <c r="BV836">
        <v>1</v>
      </c>
      <c r="BW836">
        <f t="shared" si="73"/>
        <v>0</v>
      </c>
    </row>
    <row r="837" spans="1:75" ht="21">
      <c r="A837" t="s">
        <v>610</v>
      </c>
      <c r="B837" t="s">
        <v>520</v>
      </c>
      <c r="C837" t="s">
        <v>475</v>
      </c>
      <c r="D837" t="s">
        <v>565</v>
      </c>
      <c r="L837" s="107">
        <v>1.8856304474235701</v>
      </c>
      <c r="M837" s="106">
        <v>5.9344771452455702E-2</v>
      </c>
      <c r="N837">
        <f t="shared" si="75"/>
        <v>2005</v>
      </c>
      <c r="O837" s="135" t="str">
        <f t="shared" si="74"/>
        <v>Power Law</v>
      </c>
      <c r="P837" s="105">
        <v>2.7045872799893198</v>
      </c>
      <c r="R837" s="105">
        <v>2.7045872799893198</v>
      </c>
      <c r="S837" s="105">
        <v>1.6311741330203899</v>
      </c>
      <c r="BT837">
        <v>5</v>
      </c>
      <c r="BU837">
        <v>5</v>
      </c>
      <c r="BV837">
        <v>5</v>
      </c>
      <c r="BW837">
        <f t="shared" si="73"/>
        <v>0</v>
      </c>
    </row>
    <row r="838" spans="1:75" ht="21">
      <c r="A838" t="s">
        <v>611</v>
      </c>
      <c r="B838" t="s">
        <v>521</v>
      </c>
      <c r="C838" t="s">
        <v>476</v>
      </c>
      <c r="D838" t="s">
        <v>566</v>
      </c>
      <c r="L838" s="107">
        <v>1.3277753073937899</v>
      </c>
      <c r="M838" s="106">
        <v>0.18425234661955001</v>
      </c>
      <c r="N838">
        <f t="shared" si="75"/>
        <v>2006</v>
      </c>
      <c r="O838" s="135" t="str">
        <f t="shared" si="74"/>
        <v>Power Law</v>
      </c>
      <c r="P838" s="105">
        <v>2.6600252817529002</v>
      </c>
      <c r="R838" s="105">
        <v>2.6600252817529002</v>
      </c>
      <c r="S838" s="105">
        <v>1.63774816470903</v>
      </c>
      <c r="BT838">
        <v>1</v>
      </c>
      <c r="BU838">
        <v>1</v>
      </c>
      <c r="BV838">
        <v>1</v>
      </c>
      <c r="BW838">
        <f t="shared" si="73"/>
        <v>0</v>
      </c>
    </row>
    <row r="839" spans="1:75" ht="21">
      <c r="A839" t="s">
        <v>612</v>
      </c>
      <c r="B839" t="s">
        <v>522</v>
      </c>
      <c r="C839" t="s">
        <v>477</v>
      </c>
      <c r="D839" t="s">
        <v>567</v>
      </c>
      <c r="L839" s="107">
        <v>0.78630545347164205</v>
      </c>
      <c r="M839" s="106">
        <v>0.431688558321069</v>
      </c>
      <c r="N839">
        <f t="shared" si="75"/>
        <v>2007</v>
      </c>
      <c r="O839" s="135" t="str">
        <f t="shared" si="74"/>
        <v>Power Law</v>
      </c>
      <c r="P839" s="105">
        <v>2.6304664827534898</v>
      </c>
      <c r="R839" s="105">
        <v>2.6304664827534898</v>
      </c>
      <c r="S839" s="105">
        <v>1.64345448877968</v>
      </c>
      <c r="BT839">
        <v>6</v>
      </c>
      <c r="BU839">
        <v>6</v>
      </c>
      <c r="BV839">
        <v>6</v>
      </c>
      <c r="BW839">
        <f t="shared" si="73"/>
        <v>0</v>
      </c>
    </row>
    <row r="840" spans="1:75" ht="21">
      <c r="A840" t="s">
        <v>613</v>
      </c>
      <c r="B840" t="s">
        <v>523</v>
      </c>
      <c r="C840" t="s">
        <v>478</v>
      </c>
      <c r="D840" t="s">
        <v>568</v>
      </c>
      <c r="L840" s="107">
        <v>-0.48062751643308899</v>
      </c>
      <c r="M840">
        <v>0.63078125524693895</v>
      </c>
      <c r="N840">
        <f t="shared" si="75"/>
        <v>2008</v>
      </c>
      <c r="O840" s="135" t="str">
        <f t="shared" si="74"/>
        <v>Power Law</v>
      </c>
      <c r="P840" s="105">
        <v>2.6150450058863699</v>
      </c>
      <c r="R840" s="105">
        <v>2.6150450058863699</v>
      </c>
      <c r="S840" s="105">
        <v>1.64894340579457</v>
      </c>
      <c r="BT840">
        <v>8</v>
      </c>
      <c r="BU840">
        <v>8</v>
      </c>
      <c r="BV840">
        <v>8</v>
      </c>
      <c r="BW840">
        <f t="shared" si="73"/>
        <v>0</v>
      </c>
    </row>
    <row r="841" spans="1:75" ht="21">
      <c r="A841" t="s">
        <v>614</v>
      </c>
      <c r="B841" t="s">
        <v>524</v>
      </c>
      <c r="C841" t="s">
        <v>479</v>
      </c>
      <c r="D841" t="s">
        <v>569</v>
      </c>
      <c r="L841" s="107">
        <v>-0.50500074799257</v>
      </c>
      <c r="M841" s="106">
        <v>0.61355831061495103</v>
      </c>
      <c r="N841">
        <f t="shared" si="75"/>
        <v>2009</v>
      </c>
      <c r="O841" s="135" t="str">
        <f t="shared" si="74"/>
        <v>Power Law</v>
      </c>
      <c r="P841" s="105">
        <v>2.6016895641262199</v>
      </c>
      <c r="R841" s="105">
        <v>2.6016895641262199</v>
      </c>
      <c r="S841" s="105">
        <v>1.6515035797153901</v>
      </c>
      <c r="BT841">
        <v>5</v>
      </c>
      <c r="BU841">
        <v>5</v>
      </c>
      <c r="BV841">
        <v>5</v>
      </c>
      <c r="BW841">
        <f t="shared" si="73"/>
        <v>0</v>
      </c>
    </row>
    <row r="842" spans="1:75" ht="21">
      <c r="A842" t="s">
        <v>615</v>
      </c>
      <c r="B842" t="s">
        <v>525</v>
      </c>
      <c r="C842" t="s">
        <v>480</v>
      </c>
      <c r="D842" t="s">
        <v>570</v>
      </c>
      <c r="L842" s="107">
        <v>-1.2558149901632101</v>
      </c>
      <c r="M842">
        <v>0.20918305544438601</v>
      </c>
      <c r="N842">
        <f t="shared" si="75"/>
        <v>2010</v>
      </c>
      <c r="O842" s="135" t="str">
        <f t="shared" si="74"/>
        <v>Power Law</v>
      </c>
      <c r="P842" s="105">
        <v>2.5874689667220601</v>
      </c>
      <c r="R842" s="105">
        <v>2.5874689667220601</v>
      </c>
      <c r="S842" s="105">
        <v>1.6532766311177101</v>
      </c>
      <c r="BT842">
        <v>7</v>
      </c>
      <c r="BU842">
        <v>7</v>
      </c>
      <c r="BV842">
        <v>7</v>
      </c>
      <c r="BW842">
        <f t="shared" si="73"/>
        <v>0</v>
      </c>
    </row>
    <row r="843" spans="1:75" ht="21">
      <c r="A843" t="s">
        <v>616</v>
      </c>
      <c r="B843" t="s">
        <v>526</v>
      </c>
      <c r="C843" t="s">
        <v>481</v>
      </c>
      <c r="D843" t="s">
        <v>571</v>
      </c>
      <c r="L843" s="107">
        <v>-2.0432276943286198</v>
      </c>
      <c r="M843">
        <v>4.1029903435329799E-2</v>
      </c>
      <c r="N843">
        <f t="shared" si="75"/>
        <v>2011</v>
      </c>
      <c r="O843" s="135" t="str">
        <f t="shared" si="74"/>
        <v>Log normal</v>
      </c>
      <c r="P843" s="105">
        <v>2.5940427476431198</v>
      </c>
      <c r="R843" s="105">
        <v>2.5940427476431198</v>
      </c>
      <c r="S843" s="105">
        <v>1.65206137204126</v>
      </c>
      <c r="BT843">
        <v>1</v>
      </c>
      <c r="BU843">
        <v>1</v>
      </c>
      <c r="BV843">
        <v>1</v>
      </c>
      <c r="BW843">
        <f t="shared" si="73"/>
        <v>0</v>
      </c>
    </row>
    <row r="844" spans="1:75" ht="21">
      <c r="A844" t="s">
        <v>617</v>
      </c>
      <c r="B844" t="s">
        <v>527</v>
      </c>
      <c r="C844" t="s">
        <v>482</v>
      </c>
      <c r="D844" t="s">
        <v>572</v>
      </c>
      <c r="L844" s="107">
        <v>-1.7384371242983401</v>
      </c>
      <c r="M844" s="106">
        <v>8.2133820016257603E-2</v>
      </c>
      <c r="N844">
        <f t="shared" si="75"/>
        <v>2012</v>
      </c>
      <c r="O844" s="135" t="str">
        <f t="shared" si="74"/>
        <v>Power Law</v>
      </c>
      <c r="P844" s="105">
        <v>2.6015090862642301</v>
      </c>
      <c r="R844" s="105">
        <v>2.6015090862642301</v>
      </c>
      <c r="S844" s="105">
        <v>1.6536395556144701</v>
      </c>
      <c r="BT844">
        <v>4</v>
      </c>
      <c r="BU844">
        <v>4</v>
      </c>
      <c r="BV844">
        <v>4</v>
      </c>
      <c r="BW844">
        <f t="shared" si="73"/>
        <v>0</v>
      </c>
    </row>
    <row r="845" spans="1:75" ht="21">
      <c r="A845" t="s">
        <v>618</v>
      </c>
      <c r="B845" t="s">
        <v>528</v>
      </c>
      <c r="C845" t="s">
        <v>483</v>
      </c>
      <c r="D845" t="s">
        <v>573</v>
      </c>
      <c r="L845" s="107">
        <v>-1.91937429162039</v>
      </c>
      <c r="M845" s="106">
        <v>5.4936982075817799E-2</v>
      </c>
      <c r="N845">
        <f t="shared" si="75"/>
        <v>2013</v>
      </c>
      <c r="O845" s="135" t="str">
        <f t="shared" si="74"/>
        <v>Power Law</v>
      </c>
      <c r="P845" s="105">
        <v>2.60877267748833</v>
      </c>
      <c r="R845" s="105">
        <v>2.60877267748833</v>
      </c>
      <c r="S845" s="105">
        <v>1.65562803187987</v>
      </c>
      <c r="BT845">
        <v>3</v>
      </c>
      <c r="BU845">
        <v>3</v>
      </c>
      <c r="BV845">
        <v>3</v>
      </c>
      <c r="BW845">
        <f t="shared" ref="BW845:BW908" si="76">BU845-BV845</f>
        <v>0</v>
      </c>
    </row>
    <row r="846" spans="1:75" ht="21">
      <c r="A846" t="s">
        <v>619</v>
      </c>
      <c r="B846" t="s">
        <v>529</v>
      </c>
      <c r="C846" t="s">
        <v>484</v>
      </c>
      <c r="D846" t="s">
        <v>574</v>
      </c>
      <c r="L846" s="107">
        <v>-1.5599704004458801</v>
      </c>
      <c r="M846" s="106">
        <v>0.118766876157579</v>
      </c>
      <c r="N846">
        <f t="shared" si="75"/>
        <v>2014</v>
      </c>
      <c r="O846" s="135" t="str">
        <f t="shared" si="74"/>
        <v>Power Law</v>
      </c>
      <c r="P846" s="105">
        <v>2.6192247826555901</v>
      </c>
      <c r="R846" s="105">
        <v>2.6192247826555901</v>
      </c>
      <c r="S846" s="105">
        <v>1.6569750915819601</v>
      </c>
      <c r="BT846">
        <v>6</v>
      </c>
      <c r="BU846">
        <v>6</v>
      </c>
      <c r="BV846">
        <v>6</v>
      </c>
      <c r="BW846">
        <f t="shared" si="76"/>
        <v>0</v>
      </c>
    </row>
    <row r="847" spans="1:75" ht="21">
      <c r="A847" t="s">
        <v>620</v>
      </c>
      <c r="B847" t="s">
        <v>530</v>
      </c>
      <c r="C847" t="s">
        <v>485</v>
      </c>
      <c r="D847" t="s">
        <v>575</v>
      </c>
      <c r="L847" s="107">
        <v>-1.69823931957065</v>
      </c>
      <c r="M847" s="106">
        <v>8.9462602218271098E-2</v>
      </c>
      <c r="N847">
        <f t="shared" si="75"/>
        <v>2015</v>
      </c>
      <c r="O847" s="135" t="str">
        <f t="shared" si="74"/>
        <v>Power Law</v>
      </c>
      <c r="P847" s="105">
        <v>2.6259382686448598</v>
      </c>
      <c r="R847" s="105">
        <v>2.6259382686448598</v>
      </c>
      <c r="S847" s="105">
        <v>1.65830970216305</v>
      </c>
      <c r="BT847">
        <v>3</v>
      </c>
      <c r="BU847">
        <v>3</v>
      </c>
      <c r="BV847">
        <v>3</v>
      </c>
      <c r="BW847">
        <f t="shared" si="76"/>
        <v>0</v>
      </c>
    </row>
    <row r="848" spans="1:75" ht="21">
      <c r="A848" t="s">
        <v>621</v>
      </c>
      <c r="B848" t="s">
        <v>531</v>
      </c>
      <c r="C848" t="s">
        <v>486</v>
      </c>
      <c r="D848" t="s">
        <v>576</v>
      </c>
      <c r="L848" s="107">
        <v>-2.18934519815034</v>
      </c>
      <c r="M848" s="106">
        <v>2.85717595616472E-2</v>
      </c>
      <c r="N848">
        <f t="shared" si="75"/>
        <v>2016</v>
      </c>
      <c r="O848" s="135" t="str">
        <f t="shared" si="74"/>
        <v>Log normal</v>
      </c>
      <c r="P848" s="105">
        <v>2.6322560732873401</v>
      </c>
      <c r="R848" s="105">
        <v>2.6322560732873401</v>
      </c>
      <c r="S848" s="105">
        <v>1.6594039946055601</v>
      </c>
      <c r="BT848">
        <v>2</v>
      </c>
      <c r="BU848">
        <v>2</v>
      </c>
      <c r="BV848">
        <v>2</v>
      </c>
      <c r="BW848">
        <f t="shared" si="76"/>
        <v>0</v>
      </c>
    </row>
    <row r="849" spans="1:75" ht="21">
      <c r="A849" t="s">
        <v>622</v>
      </c>
      <c r="B849" t="s">
        <v>532</v>
      </c>
      <c r="C849" t="s">
        <v>487</v>
      </c>
      <c r="D849" t="s">
        <v>577</v>
      </c>
      <c r="L849" s="107">
        <v>-2.7558749066067501</v>
      </c>
      <c r="M849" s="106">
        <v>5.8535379020925298E-3</v>
      </c>
      <c r="N849">
        <f t="shared" si="75"/>
        <v>2017</v>
      </c>
      <c r="O849" s="135" t="str">
        <f t="shared" si="74"/>
        <v>Log normal</v>
      </c>
      <c r="P849" s="105">
        <v>2.6373319411821901</v>
      </c>
      <c r="R849" s="105">
        <v>2.6373319411821901</v>
      </c>
      <c r="S849" s="105">
        <v>1.6607155694237199</v>
      </c>
      <c r="BT849">
        <v>1</v>
      </c>
      <c r="BU849">
        <v>1</v>
      </c>
      <c r="BV849">
        <v>1</v>
      </c>
      <c r="BW849">
        <f t="shared" si="76"/>
        <v>0</v>
      </c>
    </row>
    <row r="850" spans="1:75" ht="21">
      <c r="A850" t="s">
        <v>623</v>
      </c>
      <c r="B850" t="s">
        <v>533</v>
      </c>
      <c r="C850" t="s">
        <v>488</v>
      </c>
      <c r="D850" t="s">
        <v>578</v>
      </c>
      <c r="L850" s="107">
        <v>-3.6438575405929798</v>
      </c>
      <c r="M850" s="106">
        <v>2.68582115893717E-4</v>
      </c>
      <c r="N850">
        <f t="shared" si="75"/>
        <v>2018</v>
      </c>
      <c r="O850" s="135" t="str">
        <f t="shared" si="74"/>
        <v>Log normal</v>
      </c>
      <c r="P850" s="105">
        <v>2.64529995248864</v>
      </c>
      <c r="R850" s="105">
        <v>2.64529995248864</v>
      </c>
      <c r="S850" s="105">
        <v>1.6626291209570101</v>
      </c>
      <c r="BT850">
        <v>4</v>
      </c>
      <c r="BU850">
        <v>4</v>
      </c>
      <c r="BV850">
        <v>4</v>
      </c>
      <c r="BW850">
        <f t="shared" si="76"/>
        <v>0</v>
      </c>
    </row>
    <row r="851" spans="1:75" ht="21">
      <c r="A851" t="s">
        <v>624</v>
      </c>
      <c r="B851" t="s">
        <v>534</v>
      </c>
      <c r="C851" t="s">
        <v>489</v>
      </c>
      <c r="D851" t="s">
        <v>579</v>
      </c>
      <c r="L851" s="107">
        <v>-4.3071461370358604</v>
      </c>
      <c r="M851" s="106">
        <v>1.6537435833792299E-5</v>
      </c>
      <c r="N851">
        <f t="shared" si="75"/>
        <v>2019</v>
      </c>
      <c r="O851" s="135" t="str">
        <f t="shared" si="74"/>
        <v>Log normal</v>
      </c>
      <c r="P851" s="105">
        <v>2.64708433694019</v>
      </c>
      <c r="R851" s="105">
        <v>2.64708433694019</v>
      </c>
      <c r="S851" s="105">
        <v>1.66477897123844</v>
      </c>
      <c r="BT851">
        <v>4</v>
      </c>
      <c r="BU851">
        <v>4</v>
      </c>
      <c r="BV851">
        <v>4</v>
      </c>
      <c r="BW851">
        <f t="shared" si="76"/>
        <v>0</v>
      </c>
    </row>
    <row r="852" spans="1:75" ht="21">
      <c r="A852" t="s">
        <v>625</v>
      </c>
      <c r="B852" t="s">
        <v>535</v>
      </c>
      <c r="C852" t="s">
        <v>490</v>
      </c>
      <c r="D852" t="s">
        <v>580</v>
      </c>
      <c r="L852" s="107">
        <v>-5.0169637228704698</v>
      </c>
      <c r="M852" s="106">
        <v>5.2494475018325395E-7</v>
      </c>
      <c r="N852">
        <f t="shared" si="75"/>
        <v>2020</v>
      </c>
      <c r="O852" s="135" t="str">
        <f t="shared" si="74"/>
        <v>Log normal</v>
      </c>
      <c r="P852" s="105">
        <v>2.6507271910968</v>
      </c>
      <c r="R852" s="105">
        <v>2.6507271910968</v>
      </c>
      <c r="S852" s="105">
        <v>1.66747932398318</v>
      </c>
      <c r="BT852">
        <v>4</v>
      </c>
      <c r="BU852">
        <v>4</v>
      </c>
      <c r="BV852">
        <v>4</v>
      </c>
      <c r="BW852">
        <f t="shared" si="76"/>
        <v>0</v>
      </c>
    </row>
    <row r="853" spans="1:75" ht="21">
      <c r="A853" t="s">
        <v>626</v>
      </c>
      <c r="B853" t="s">
        <v>536</v>
      </c>
      <c r="C853" t="s">
        <v>491</v>
      </c>
      <c r="D853" t="s">
        <v>581</v>
      </c>
      <c r="L853" s="107">
        <v>-5.8349696699123799</v>
      </c>
      <c r="M853" s="106">
        <v>5.3800352787576897E-9</v>
      </c>
      <c r="N853">
        <f t="shared" si="75"/>
        <v>2021</v>
      </c>
      <c r="O853" s="135" t="str">
        <f t="shared" si="74"/>
        <v>Log normal</v>
      </c>
      <c r="P853" s="105">
        <v>2.6496332839038099</v>
      </c>
      <c r="R853" s="105">
        <v>2.6496332839038099</v>
      </c>
      <c r="S853" s="105">
        <v>1.67165303871792</v>
      </c>
      <c r="BT853">
        <v>5</v>
      </c>
      <c r="BU853">
        <v>5</v>
      </c>
      <c r="BV853">
        <v>5</v>
      </c>
      <c r="BW853">
        <f t="shared" si="76"/>
        <v>0</v>
      </c>
    </row>
    <row r="854" spans="1:75" ht="21">
      <c r="A854" t="s">
        <v>627</v>
      </c>
      <c r="B854" t="s">
        <v>537</v>
      </c>
      <c r="C854" t="s">
        <v>492</v>
      </c>
      <c r="D854" t="s">
        <v>582</v>
      </c>
      <c r="L854" s="107">
        <v>-5.8250281927957799</v>
      </c>
      <c r="M854" s="106">
        <v>5.7102959226253596E-9</v>
      </c>
      <c r="N854">
        <f t="shared" si="75"/>
        <v>2022</v>
      </c>
      <c r="O854" s="135" t="str">
        <f t="shared" si="74"/>
        <v>Log normal</v>
      </c>
      <c r="P854" s="105">
        <v>2.6423975972479798</v>
      </c>
      <c r="R854" s="105">
        <v>2.6423975972479798</v>
      </c>
      <c r="S854" s="105">
        <v>1.6808959373860599</v>
      </c>
      <c r="BT854">
        <v>3</v>
      </c>
      <c r="BU854">
        <v>3</v>
      </c>
      <c r="BV854">
        <v>3</v>
      </c>
      <c r="BW854">
        <f t="shared" si="76"/>
        <v>0</v>
      </c>
    </row>
    <row r="855" spans="1:75" ht="21">
      <c r="A855" t="s">
        <v>628</v>
      </c>
      <c r="B855" t="s">
        <v>538</v>
      </c>
      <c r="C855" t="s">
        <v>493</v>
      </c>
      <c r="D855" t="s">
        <v>583</v>
      </c>
      <c r="L855" s="107">
        <v>-6.1773265602651302</v>
      </c>
      <c r="M855" s="106">
        <v>6.51961331421449E-10</v>
      </c>
      <c r="N855">
        <f t="shared" si="75"/>
        <v>2023</v>
      </c>
      <c r="O855" s="135" t="str">
        <f t="shared" si="74"/>
        <v>Log normal</v>
      </c>
      <c r="P855" s="105">
        <v>2.6413358635019701</v>
      </c>
      <c r="R855" s="105">
        <v>2.6413358635019701</v>
      </c>
      <c r="S855" s="105">
        <v>1.68981671402867</v>
      </c>
      <c r="BT855">
        <v>7</v>
      </c>
      <c r="BU855">
        <v>7</v>
      </c>
      <c r="BV855">
        <v>7</v>
      </c>
      <c r="BW855">
        <f t="shared" si="76"/>
        <v>0</v>
      </c>
    </row>
    <row r="856" spans="1:75" ht="21">
      <c r="L856" s="108"/>
      <c r="O856" s="135"/>
      <c r="BT856">
        <v>6</v>
      </c>
      <c r="BU856">
        <v>6</v>
      </c>
      <c r="BV856">
        <v>6</v>
      </c>
      <c r="BW856">
        <f t="shared" si="76"/>
        <v>0</v>
      </c>
    </row>
    <row r="857" spans="1:75" ht="21">
      <c r="O857" s="135"/>
      <c r="BT857">
        <v>5</v>
      </c>
      <c r="BU857">
        <v>5</v>
      </c>
      <c r="BV857">
        <v>5</v>
      </c>
      <c r="BW857">
        <f t="shared" si="76"/>
        <v>0</v>
      </c>
    </row>
    <row r="858" spans="1:75" ht="21">
      <c r="A858" t="s">
        <v>697</v>
      </c>
      <c r="O858" s="135"/>
      <c r="BT858">
        <v>2</v>
      </c>
      <c r="BU858">
        <v>2</v>
      </c>
      <c r="BV858">
        <v>2</v>
      </c>
      <c r="BW858">
        <f t="shared" si="76"/>
        <v>0</v>
      </c>
    </row>
    <row r="859" spans="1:75" ht="21">
      <c r="A859" t="s">
        <v>584</v>
      </c>
      <c r="B859" t="s">
        <v>494</v>
      </c>
      <c r="C859" t="s">
        <v>404</v>
      </c>
      <c r="D859" t="s">
        <v>404</v>
      </c>
      <c r="L859" s="105">
        <v>5.5721437360035497E-3</v>
      </c>
      <c r="M859">
        <v>0.98878864284203905</v>
      </c>
      <c r="N859">
        <v>1979</v>
      </c>
      <c r="O859" s="135" t="str">
        <f>IF(AND(L859&lt;0,M859&lt;0.05), "Truncated Power Law","Power Law")</f>
        <v>Power Law</v>
      </c>
      <c r="BT859">
        <v>5</v>
      </c>
      <c r="BU859">
        <v>5</v>
      </c>
      <c r="BV859">
        <v>5</v>
      </c>
      <c r="BW859">
        <f t="shared" si="76"/>
        <v>0</v>
      </c>
    </row>
    <row r="860" spans="1:75" ht="21">
      <c r="A860" t="s">
        <v>585</v>
      </c>
      <c r="B860" t="s">
        <v>495</v>
      </c>
      <c r="C860" t="s">
        <v>405</v>
      </c>
      <c r="D860" t="s">
        <v>405</v>
      </c>
      <c r="L860" s="105">
        <v>3.1194308123045199E-3</v>
      </c>
      <c r="M860">
        <v>0.99356457814676802</v>
      </c>
      <c r="N860">
        <f>N859+1</f>
        <v>1980</v>
      </c>
      <c r="O860" s="135" t="str">
        <f t="shared" ref="O860:O903" si="77">IF(AND(L860&lt;0,M860&lt;0.05), "Truncated Power Law","Power Law")</f>
        <v>Power Law</v>
      </c>
      <c r="BT860">
        <v>5</v>
      </c>
      <c r="BU860">
        <v>5</v>
      </c>
      <c r="BV860">
        <v>5</v>
      </c>
      <c r="BW860">
        <f t="shared" si="76"/>
        <v>0</v>
      </c>
    </row>
    <row r="861" spans="1:75" ht="21">
      <c r="A861" t="s">
        <v>586</v>
      </c>
      <c r="B861" t="s">
        <v>496</v>
      </c>
      <c r="C861" t="s">
        <v>406</v>
      </c>
      <c r="D861" t="s">
        <v>406</v>
      </c>
      <c r="L861" s="105">
        <v>4.1501602497163499E-4</v>
      </c>
      <c r="M861">
        <v>0.99951842557023096</v>
      </c>
      <c r="N861">
        <f t="shared" ref="N861:N903" si="78">N860+1</f>
        <v>1981</v>
      </c>
      <c r="O861" s="135" t="str">
        <f t="shared" si="77"/>
        <v>Power Law</v>
      </c>
      <c r="BT861">
        <v>6</v>
      </c>
      <c r="BU861">
        <v>6</v>
      </c>
      <c r="BV861">
        <v>6</v>
      </c>
      <c r="BW861">
        <f t="shared" si="76"/>
        <v>0</v>
      </c>
    </row>
    <row r="862" spans="1:75" ht="21">
      <c r="A862" t="s">
        <v>587</v>
      </c>
      <c r="B862" t="s">
        <v>497</v>
      </c>
      <c r="C862" t="s">
        <v>407</v>
      </c>
      <c r="D862" t="s">
        <v>407</v>
      </c>
      <c r="L862" s="105">
        <v>1.4758924480738401E-3</v>
      </c>
      <c r="M862">
        <v>0.99889588119966399</v>
      </c>
      <c r="N862">
        <f t="shared" si="78"/>
        <v>1982</v>
      </c>
      <c r="O862" s="135" t="str">
        <f t="shared" si="77"/>
        <v>Power Law</v>
      </c>
      <c r="BT862">
        <v>6</v>
      </c>
      <c r="BU862">
        <v>6</v>
      </c>
      <c r="BV862">
        <v>6</v>
      </c>
      <c r="BW862">
        <f t="shared" si="76"/>
        <v>0</v>
      </c>
    </row>
    <row r="863" spans="1:75" ht="21">
      <c r="A863" t="s">
        <v>588</v>
      </c>
      <c r="B863" t="s">
        <v>498</v>
      </c>
      <c r="C863" t="s">
        <v>408</v>
      </c>
      <c r="D863" t="s">
        <v>408</v>
      </c>
      <c r="L863" s="105">
        <v>4.42189779167466E-3</v>
      </c>
      <c r="M863">
        <v>0.99874019891520704</v>
      </c>
      <c r="N863">
        <f t="shared" si="78"/>
        <v>1983</v>
      </c>
      <c r="O863" s="135" t="str">
        <f t="shared" si="77"/>
        <v>Power Law</v>
      </c>
      <c r="BT863">
        <v>1</v>
      </c>
      <c r="BU863">
        <v>1</v>
      </c>
      <c r="BV863">
        <v>1</v>
      </c>
      <c r="BW863">
        <f t="shared" si="76"/>
        <v>0</v>
      </c>
    </row>
    <row r="864" spans="1:75" ht="21">
      <c r="A864" t="s">
        <v>589</v>
      </c>
      <c r="B864" t="s">
        <v>499</v>
      </c>
      <c r="C864" t="s">
        <v>409</v>
      </c>
      <c r="D864" t="s">
        <v>409</v>
      </c>
      <c r="L864" s="105">
        <v>2.3506583485396301E-3</v>
      </c>
      <c r="M864">
        <v>0.99630265999160805</v>
      </c>
      <c r="N864">
        <f t="shared" si="78"/>
        <v>1984</v>
      </c>
      <c r="O864" s="135" t="str">
        <f t="shared" si="77"/>
        <v>Power Law</v>
      </c>
      <c r="BT864">
        <v>6</v>
      </c>
      <c r="BU864">
        <v>6</v>
      </c>
      <c r="BV864">
        <v>6</v>
      </c>
      <c r="BW864">
        <f t="shared" si="76"/>
        <v>0</v>
      </c>
    </row>
    <row r="865" spans="1:75" ht="21">
      <c r="A865" t="s">
        <v>590</v>
      </c>
      <c r="B865" t="s">
        <v>500</v>
      </c>
      <c r="C865" t="s">
        <v>410</v>
      </c>
      <c r="D865" t="s">
        <v>410</v>
      </c>
      <c r="L865" s="105">
        <v>-1.4871134572837801</v>
      </c>
      <c r="M865">
        <v>6.4251755888689893E-2</v>
      </c>
      <c r="N865">
        <f t="shared" si="78"/>
        <v>1985</v>
      </c>
      <c r="O865" s="135" t="str">
        <f t="shared" si="77"/>
        <v>Power Law</v>
      </c>
      <c r="BT865">
        <v>2</v>
      </c>
      <c r="BU865">
        <v>2</v>
      </c>
      <c r="BV865">
        <v>2</v>
      </c>
      <c r="BW865">
        <f t="shared" si="76"/>
        <v>0</v>
      </c>
    </row>
    <row r="866" spans="1:75" ht="21">
      <c r="A866" t="s">
        <v>591</v>
      </c>
      <c r="B866" t="s">
        <v>501</v>
      </c>
      <c r="C866" t="s">
        <v>411</v>
      </c>
      <c r="D866" t="s">
        <v>411</v>
      </c>
      <c r="L866" s="105">
        <v>-2.0762649833593501</v>
      </c>
      <c r="M866">
        <v>6.5564358847757199E-3</v>
      </c>
      <c r="N866">
        <f t="shared" si="78"/>
        <v>1986</v>
      </c>
      <c r="O866" s="135" t="str">
        <f t="shared" si="77"/>
        <v>Truncated Power Law</v>
      </c>
      <c r="BT866">
        <v>4</v>
      </c>
      <c r="BU866">
        <v>4</v>
      </c>
      <c r="BV866">
        <v>4</v>
      </c>
      <c r="BW866">
        <f t="shared" si="76"/>
        <v>0</v>
      </c>
    </row>
    <row r="867" spans="1:75" ht="21">
      <c r="A867" t="s">
        <v>592</v>
      </c>
      <c r="B867" t="s">
        <v>502</v>
      </c>
      <c r="C867" t="s">
        <v>412</v>
      </c>
      <c r="D867" t="s">
        <v>412</v>
      </c>
      <c r="L867" s="105">
        <v>-3.1789066263818202</v>
      </c>
      <c r="M867" s="106">
        <v>3.3214757688804199E-5</v>
      </c>
      <c r="N867">
        <f t="shared" si="78"/>
        <v>1987</v>
      </c>
      <c r="O867" s="135" t="str">
        <f t="shared" si="77"/>
        <v>Truncated Power Law</v>
      </c>
      <c r="BT867">
        <v>3</v>
      </c>
      <c r="BU867">
        <v>3</v>
      </c>
      <c r="BV867">
        <v>3</v>
      </c>
      <c r="BW867">
        <f t="shared" si="76"/>
        <v>0</v>
      </c>
    </row>
    <row r="868" spans="1:75" ht="21">
      <c r="A868" t="s">
        <v>593</v>
      </c>
      <c r="B868" t="s">
        <v>503</v>
      </c>
      <c r="C868" t="s">
        <v>413</v>
      </c>
      <c r="D868" t="s">
        <v>413</v>
      </c>
      <c r="L868" s="105">
        <v>-5.3326766222152804</v>
      </c>
      <c r="M868" s="106">
        <v>1.18927090397846E-12</v>
      </c>
      <c r="N868">
        <f t="shared" si="78"/>
        <v>1988</v>
      </c>
      <c r="O868" s="135" t="str">
        <f t="shared" si="77"/>
        <v>Truncated Power Law</v>
      </c>
      <c r="BT868">
        <v>4</v>
      </c>
      <c r="BU868">
        <v>4</v>
      </c>
      <c r="BV868">
        <v>4</v>
      </c>
      <c r="BW868">
        <f t="shared" si="76"/>
        <v>0</v>
      </c>
    </row>
    <row r="869" spans="1:75" ht="21">
      <c r="A869" t="s">
        <v>594</v>
      </c>
      <c r="B869" t="s">
        <v>504</v>
      </c>
      <c r="C869" t="s">
        <v>414</v>
      </c>
      <c r="D869" t="s">
        <v>414</v>
      </c>
      <c r="L869" s="105">
        <v>-1.30721698635456</v>
      </c>
      <c r="M869">
        <v>0.12895329073476799</v>
      </c>
      <c r="N869">
        <f t="shared" si="78"/>
        <v>1989</v>
      </c>
      <c r="O869" s="135" t="str">
        <f t="shared" si="77"/>
        <v>Power Law</v>
      </c>
      <c r="BT869">
        <v>10</v>
      </c>
      <c r="BU869">
        <v>10</v>
      </c>
      <c r="BV869">
        <v>11</v>
      </c>
      <c r="BW869">
        <f t="shared" si="76"/>
        <v>-1</v>
      </c>
    </row>
    <row r="870" spans="1:75" ht="21">
      <c r="A870" t="s">
        <v>595</v>
      </c>
      <c r="B870" t="s">
        <v>505</v>
      </c>
      <c r="C870" t="s">
        <v>415</v>
      </c>
      <c r="D870" t="s">
        <v>415</v>
      </c>
      <c r="L870" s="105">
        <v>-2.2994901709521001</v>
      </c>
      <c r="M870">
        <v>2.9642345536505799E-3</v>
      </c>
      <c r="N870">
        <f t="shared" si="78"/>
        <v>1990</v>
      </c>
      <c r="O870" s="135" t="str">
        <f t="shared" si="77"/>
        <v>Truncated Power Law</v>
      </c>
      <c r="BT870">
        <v>4</v>
      </c>
      <c r="BU870">
        <v>4</v>
      </c>
      <c r="BV870">
        <v>4</v>
      </c>
      <c r="BW870">
        <f t="shared" si="76"/>
        <v>0</v>
      </c>
    </row>
    <row r="871" spans="1:75" ht="21">
      <c r="A871" t="s">
        <v>596</v>
      </c>
      <c r="B871" t="s">
        <v>506</v>
      </c>
      <c r="C871" t="s">
        <v>416</v>
      </c>
      <c r="D871" t="s">
        <v>416</v>
      </c>
      <c r="L871" s="105">
        <v>-2.7971207957270598</v>
      </c>
      <c r="M871" s="106">
        <v>7.2592279066197003E-5</v>
      </c>
      <c r="N871">
        <f t="shared" si="78"/>
        <v>1991</v>
      </c>
      <c r="O871" s="135" t="str">
        <f t="shared" si="77"/>
        <v>Truncated Power Law</v>
      </c>
      <c r="BT871">
        <v>7</v>
      </c>
      <c r="BU871">
        <v>7</v>
      </c>
      <c r="BV871">
        <v>7</v>
      </c>
      <c r="BW871">
        <f t="shared" si="76"/>
        <v>0</v>
      </c>
    </row>
    <row r="872" spans="1:75" ht="21">
      <c r="A872" t="s">
        <v>597</v>
      </c>
      <c r="B872" t="s">
        <v>507</v>
      </c>
      <c r="C872" t="s">
        <v>417</v>
      </c>
      <c r="D872" t="s">
        <v>417</v>
      </c>
      <c r="L872" s="105">
        <v>-3.6071178041757399</v>
      </c>
      <c r="M872" s="106">
        <v>1.7178274369644599E-7</v>
      </c>
      <c r="N872">
        <f t="shared" si="78"/>
        <v>1992</v>
      </c>
      <c r="O872" s="135" t="str">
        <f t="shared" si="77"/>
        <v>Truncated Power Law</v>
      </c>
      <c r="BT872">
        <v>3</v>
      </c>
      <c r="BU872">
        <v>3</v>
      </c>
      <c r="BV872">
        <v>3</v>
      </c>
      <c r="BW872">
        <f t="shared" si="76"/>
        <v>0</v>
      </c>
    </row>
    <row r="873" spans="1:75" ht="21">
      <c r="A873" t="s">
        <v>598</v>
      </c>
      <c r="B873" t="s">
        <v>508</v>
      </c>
      <c r="C873" t="s">
        <v>418</v>
      </c>
      <c r="D873" t="s">
        <v>418</v>
      </c>
      <c r="L873" s="105">
        <v>-4.4890897897498903</v>
      </c>
      <c r="M873" s="106">
        <v>3.0539504258797401E-10</v>
      </c>
      <c r="N873">
        <f t="shared" si="78"/>
        <v>1993</v>
      </c>
      <c r="O873" s="135" t="str">
        <f t="shared" si="77"/>
        <v>Truncated Power Law</v>
      </c>
      <c r="BT873">
        <v>1</v>
      </c>
      <c r="BU873">
        <v>1</v>
      </c>
      <c r="BV873">
        <v>1</v>
      </c>
      <c r="BW873">
        <f t="shared" si="76"/>
        <v>0</v>
      </c>
    </row>
    <row r="874" spans="1:75" ht="21">
      <c r="A874" t="s">
        <v>599</v>
      </c>
      <c r="B874" t="s">
        <v>509</v>
      </c>
      <c r="C874" t="s">
        <v>419</v>
      </c>
      <c r="D874" t="s">
        <v>419</v>
      </c>
      <c r="L874" s="105">
        <v>-5.4143300267694698</v>
      </c>
      <c r="M874" s="106">
        <v>2.9309887850104101E-14</v>
      </c>
      <c r="N874">
        <f t="shared" si="78"/>
        <v>1994</v>
      </c>
      <c r="O874" s="135" t="str">
        <f t="shared" si="77"/>
        <v>Truncated Power Law</v>
      </c>
      <c r="BT874">
        <v>2</v>
      </c>
      <c r="BU874">
        <v>2</v>
      </c>
      <c r="BV874">
        <v>2</v>
      </c>
      <c r="BW874">
        <f t="shared" si="76"/>
        <v>0</v>
      </c>
    </row>
    <row r="875" spans="1:75" ht="21">
      <c r="A875" t="s">
        <v>600</v>
      </c>
      <c r="B875" t="s">
        <v>510</v>
      </c>
      <c r="C875" t="s">
        <v>420</v>
      </c>
      <c r="D875" t="s">
        <v>420</v>
      </c>
      <c r="L875" s="105">
        <v>-6.4536095341528199</v>
      </c>
      <c r="M875">
        <v>0</v>
      </c>
      <c r="N875">
        <f t="shared" si="78"/>
        <v>1995</v>
      </c>
      <c r="O875" s="135" t="str">
        <f t="shared" si="77"/>
        <v>Truncated Power Law</v>
      </c>
      <c r="BT875">
        <v>2</v>
      </c>
      <c r="BU875">
        <v>2</v>
      </c>
      <c r="BV875">
        <v>2</v>
      </c>
      <c r="BW875">
        <f t="shared" si="76"/>
        <v>0</v>
      </c>
    </row>
    <row r="876" spans="1:75" ht="21">
      <c r="A876" t="s">
        <v>601</v>
      </c>
      <c r="B876" t="s">
        <v>511</v>
      </c>
      <c r="C876" t="s">
        <v>421</v>
      </c>
      <c r="D876" t="s">
        <v>421</v>
      </c>
      <c r="L876" s="105">
        <v>-6.3741993835627504</v>
      </c>
      <c r="M876">
        <v>0</v>
      </c>
      <c r="N876">
        <f t="shared" si="78"/>
        <v>1996</v>
      </c>
      <c r="O876" s="135" t="str">
        <f t="shared" si="77"/>
        <v>Truncated Power Law</v>
      </c>
      <c r="BT876">
        <v>1</v>
      </c>
      <c r="BU876">
        <v>1</v>
      </c>
      <c r="BV876">
        <v>1</v>
      </c>
      <c r="BW876">
        <f t="shared" si="76"/>
        <v>0</v>
      </c>
    </row>
    <row r="877" spans="1:75" ht="21">
      <c r="A877" t="s">
        <v>602</v>
      </c>
      <c r="B877" t="s">
        <v>512</v>
      </c>
      <c r="C877" t="s">
        <v>422</v>
      </c>
      <c r="D877" t="s">
        <v>422</v>
      </c>
      <c r="L877" s="105">
        <v>1.07730586331201E-3</v>
      </c>
      <c r="M877">
        <v>0.999183238267351</v>
      </c>
      <c r="N877">
        <f t="shared" si="78"/>
        <v>1997</v>
      </c>
      <c r="O877" s="135" t="str">
        <f t="shared" si="77"/>
        <v>Power Law</v>
      </c>
      <c r="BT877">
        <v>6</v>
      </c>
      <c r="BU877">
        <v>6</v>
      </c>
      <c r="BV877">
        <v>6</v>
      </c>
      <c r="BW877">
        <f t="shared" si="76"/>
        <v>0</v>
      </c>
    </row>
    <row r="878" spans="1:75" ht="21">
      <c r="A878" t="s">
        <v>603</v>
      </c>
      <c r="B878" t="s">
        <v>513</v>
      </c>
      <c r="C878" t="s">
        <v>423</v>
      </c>
      <c r="D878" t="s">
        <v>423</v>
      </c>
      <c r="L878" s="105">
        <v>-0.30601715863620899</v>
      </c>
      <c r="M878">
        <v>0.74213315393367996</v>
      </c>
      <c r="N878">
        <f t="shared" si="78"/>
        <v>1998</v>
      </c>
      <c r="O878" s="135" t="str">
        <f t="shared" si="77"/>
        <v>Power Law</v>
      </c>
      <c r="BT878">
        <v>2</v>
      </c>
      <c r="BU878">
        <v>2</v>
      </c>
      <c r="BV878">
        <v>2</v>
      </c>
      <c r="BW878">
        <f t="shared" si="76"/>
        <v>0</v>
      </c>
    </row>
    <row r="879" spans="1:75" ht="21">
      <c r="A879" t="s">
        <v>604</v>
      </c>
      <c r="B879" t="s">
        <v>514</v>
      </c>
      <c r="C879" t="s">
        <v>424</v>
      </c>
      <c r="D879" t="s">
        <v>424</v>
      </c>
      <c r="L879" s="105">
        <v>-0.39440683081773698</v>
      </c>
      <c r="M879">
        <v>0.72955433434570904</v>
      </c>
      <c r="N879">
        <f t="shared" si="78"/>
        <v>1999</v>
      </c>
      <c r="O879" s="135" t="str">
        <f t="shared" si="77"/>
        <v>Power Law</v>
      </c>
      <c r="BT879">
        <v>4</v>
      </c>
      <c r="BU879">
        <v>4</v>
      </c>
      <c r="BV879">
        <v>4</v>
      </c>
      <c r="BW879">
        <f t="shared" si="76"/>
        <v>0</v>
      </c>
    </row>
    <row r="880" spans="1:75" ht="21">
      <c r="A880" t="s">
        <v>605</v>
      </c>
      <c r="B880" t="s">
        <v>515</v>
      </c>
      <c r="C880" t="s">
        <v>425</v>
      </c>
      <c r="D880" t="s">
        <v>425</v>
      </c>
      <c r="L880" s="105">
        <v>-1.1446749859963801</v>
      </c>
      <c r="M880">
        <v>0.28619634975920699</v>
      </c>
      <c r="N880">
        <f t="shared" si="78"/>
        <v>2000</v>
      </c>
      <c r="O880" s="135" t="str">
        <f t="shared" si="77"/>
        <v>Power Law</v>
      </c>
      <c r="BT880">
        <v>1</v>
      </c>
      <c r="BU880">
        <v>1</v>
      </c>
      <c r="BV880">
        <v>1</v>
      </c>
      <c r="BW880">
        <f t="shared" si="76"/>
        <v>0</v>
      </c>
    </row>
    <row r="881" spans="1:75" ht="21">
      <c r="A881" t="s">
        <v>606</v>
      </c>
      <c r="B881" t="s">
        <v>516</v>
      </c>
      <c r="C881" t="s">
        <v>426</v>
      </c>
      <c r="D881" t="s">
        <v>426</v>
      </c>
      <c r="L881" s="105">
        <v>-2.1291555870573902</v>
      </c>
      <c r="M881">
        <v>4.1255732218143201E-2</v>
      </c>
      <c r="N881">
        <f t="shared" si="78"/>
        <v>2001</v>
      </c>
      <c r="O881" s="135" t="str">
        <f t="shared" si="77"/>
        <v>Truncated Power Law</v>
      </c>
      <c r="BT881">
        <v>2</v>
      </c>
      <c r="BU881">
        <v>2</v>
      </c>
      <c r="BV881">
        <v>2</v>
      </c>
      <c r="BW881">
        <f t="shared" si="76"/>
        <v>0</v>
      </c>
    </row>
    <row r="882" spans="1:75" ht="21">
      <c r="A882" t="s">
        <v>607</v>
      </c>
      <c r="B882" t="s">
        <v>517</v>
      </c>
      <c r="C882" t="s">
        <v>427</v>
      </c>
      <c r="D882" t="s">
        <v>427</v>
      </c>
      <c r="L882" s="105">
        <v>-3.2572488100821699</v>
      </c>
      <c r="M882">
        <v>1.2316859430385699E-3</v>
      </c>
      <c r="N882">
        <f t="shared" si="78"/>
        <v>2002</v>
      </c>
      <c r="O882" s="135" t="str">
        <f t="shared" si="77"/>
        <v>Truncated Power Law</v>
      </c>
      <c r="BT882">
        <v>7</v>
      </c>
      <c r="BU882">
        <v>7</v>
      </c>
      <c r="BV882">
        <v>7</v>
      </c>
      <c r="BW882">
        <f t="shared" si="76"/>
        <v>0</v>
      </c>
    </row>
    <row r="883" spans="1:75" ht="21">
      <c r="A883" t="s">
        <v>608</v>
      </c>
      <c r="B883" t="s">
        <v>518</v>
      </c>
      <c r="C883" t="s">
        <v>428</v>
      </c>
      <c r="D883" t="s">
        <v>428</v>
      </c>
      <c r="L883" s="105">
        <v>-4.1643363730599798</v>
      </c>
      <c r="M883" s="106">
        <v>3.6786665310928301E-5</v>
      </c>
      <c r="N883">
        <f t="shared" si="78"/>
        <v>2003</v>
      </c>
      <c r="O883" s="135" t="str">
        <f t="shared" si="77"/>
        <v>Truncated Power Law</v>
      </c>
      <c r="BT883">
        <v>5</v>
      </c>
      <c r="BU883">
        <v>5</v>
      </c>
      <c r="BV883">
        <v>5</v>
      </c>
      <c r="BW883">
        <f t="shared" si="76"/>
        <v>0</v>
      </c>
    </row>
    <row r="884" spans="1:75" ht="21">
      <c r="A884" t="s">
        <v>609</v>
      </c>
      <c r="B884" t="s">
        <v>519</v>
      </c>
      <c r="C884" t="s">
        <v>474</v>
      </c>
      <c r="D884" t="s">
        <v>474</v>
      </c>
      <c r="L884" s="105">
        <v>-5.72183717739654</v>
      </c>
      <c r="M884" s="106">
        <v>6.34280583611257E-9</v>
      </c>
      <c r="N884">
        <f t="shared" si="78"/>
        <v>2004</v>
      </c>
      <c r="O884" s="135" t="str">
        <f t="shared" si="77"/>
        <v>Truncated Power Law</v>
      </c>
      <c r="BT884">
        <v>3</v>
      </c>
      <c r="BU884">
        <v>3</v>
      </c>
      <c r="BV884">
        <v>3</v>
      </c>
      <c r="BW884">
        <f t="shared" si="76"/>
        <v>0</v>
      </c>
    </row>
    <row r="885" spans="1:75" ht="21">
      <c r="A885" t="s">
        <v>610</v>
      </c>
      <c r="B885" t="s">
        <v>520</v>
      </c>
      <c r="C885" t="s">
        <v>475</v>
      </c>
      <c r="D885" t="s">
        <v>475</v>
      </c>
      <c r="L885" s="105">
        <v>-7.1758980551170497</v>
      </c>
      <c r="M885" s="106">
        <v>4.9649173661237E-13</v>
      </c>
      <c r="N885">
        <f t="shared" si="78"/>
        <v>2005</v>
      </c>
      <c r="O885" s="135" t="str">
        <f t="shared" si="77"/>
        <v>Truncated Power Law</v>
      </c>
      <c r="BT885">
        <v>8</v>
      </c>
      <c r="BU885">
        <v>8</v>
      </c>
      <c r="BV885">
        <v>8</v>
      </c>
      <c r="BW885">
        <f t="shared" si="76"/>
        <v>0</v>
      </c>
    </row>
    <row r="886" spans="1:75" ht="21">
      <c r="A886" t="s">
        <v>611</v>
      </c>
      <c r="B886" t="s">
        <v>521</v>
      </c>
      <c r="C886" t="s">
        <v>476</v>
      </c>
      <c r="D886" t="s">
        <v>476</v>
      </c>
      <c r="L886" s="105">
        <v>-8.3367831037350904</v>
      </c>
      <c r="M886">
        <v>0</v>
      </c>
      <c r="N886">
        <f t="shared" si="78"/>
        <v>2006</v>
      </c>
      <c r="O886" s="135" t="str">
        <f t="shared" si="77"/>
        <v>Truncated Power Law</v>
      </c>
      <c r="BT886">
        <v>22</v>
      </c>
      <c r="BU886">
        <v>22</v>
      </c>
      <c r="BV886">
        <v>22</v>
      </c>
      <c r="BW886">
        <f t="shared" si="76"/>
        <v>0</v>
      </c>
    </row>
    <row r="887" spans="1:75" ht="21">
      <c r="A887" t="s">
        <v>612</v>
      </c>
      <c r="B887" t="s">
        <v>522</v>
      </c>
      <c r="C887" t="s">
        <v>477</v>
      </c>
      <c r="D887" t="s">
        <v>477</v>
      </c>
      <c r="L887" s="105">
        <v>-8.8171461791463095</v>
      </c>
      <c r="M887">
        <v>0</v>
      </c>
      <c r="N887">
        <f t="shared" si="78"/>
        <v>2007</v>
      </c>
      <c r="O887" s="135" t="str">
        <f t="shared" si="77"/>
        <v>Truncated Power Law</v>
      </c>
      <c r="BT887">
        <v>6</v>
      </c>
      <c r="BU887">
        <v>6</v>
      </c>
      <c r="BV887">
        <v>6</v>
      </c>
      <c r="BW887">
        <f t="shared" si="76"/>
        <v>0</v>
      </c>
    </row>
    <row r="888" spans="1:75" ht="21">
      <c r="A888" t="s">
        <v>613</v>
      </c>
      <c r="B888" t="s">
        <v>523</v>
      </c>
      <c r="C888" t="s">
        <v>478</v>
      </c>
      <c r="D888" t="s">
        <v>478</v>
      </c>
      <c r="L888" s="105">
        <v>-9.7913671927727499</v>
      </c>
      <c r="M888">
        <v>0</v>
      </c>
      <c r="N888">
        <f t="shared" si="78"/>
        <v>2008</v>
      </c>
      <c r="O888" s="135" t="str">
        <f t="shared" si="77"/>
        <v>Truncated Power Law</v>
      </c>
      <c r="BT888">
        <v>4</v>
      </c>
      <c r="BU888">
        <v>4</v>
      </c>
      <c r="BV888">
        <v>4</v>
      </c>
      <c r="BW888">
        <f t="shared" si="76"/>
        <v>0</v>
      </c>
    </row>
    <row r="889" spans="1:75" ht="21">
      <c r="A889" t="s">
        <v>614</v>
      </c>
      <c r="B889" t="s">
        <v>524</v>
      </c>
      <c r="C889" t="s">
        <v>479</v>
      </c>
      <c r="D889" t="s">
        <v>479</v>
      </c>
      <c r="L889" s="105">
        <v>-9.9047042556240008</v>
      </c>
      <c r="M889">
        <v>0</v>
      </c>
      <c r="N889">
        <f t="shared" si="78"/>
        <v>2009</v>
      </c>
      <c r="O889" s="135" t="str">
        <f t="shared" si="77"/>
        <v>Truncated Power Law</v>
      </c>
      <c r="BT889">
        <v>2</v>
      </c>
      <c r="BU889">
        <v>2</v>
      </c>
      <c r="BV889">
        <v>2</v>
      </c>
      <c r="BW889">
        <f t="shared" si="76"/>
        <v>0</v>
      </c>
    </row>
    <row r="890" spans="1:75" ht="21">
      <c r="A890" t="s">
        <v>615</v>
      </c>
      <c r="B890" t="s">
        <v>525</v>
      </c>
      <c r="C890" t="s">
        <v>480</v>
      </c>
      <c r="D890" t="s">
        <v>480</v>
      </c>
      <c r="L890" s="105">
        <v>-10.624252200769901</v>
      </c>
      <c r="M890" s="106">
        <v>0</v>
      </c>
      <c r="N890">
        <f t="shared" si="78"/>
        <v>2010</v>
      </c>
      <c r="O890" s="135" t="str">
        <f t="shared" si="77"/>
        <v>Truncated Power Law</v>
      </c>
      <c r="BT890">
        <v>2</v>
      </c>
      <c r="BU890">
        <v>2</v>
      </c>
      <c r="BV890">
        <v>2</v>
      </c>
      <c r="BW890">
        <f t="shared" si="76"/>
        <v>0</v>
      </c>
    </row>
    <row r="891" spans="1:75" ht="21">
      <c r="A891" t="s">
        <v>616</v>
      </c>
      <c r="B891" t="s">
        <v>526</v>
      </c>
      <c r="C891" t="s">
        <v>481</v>
      </c>
      <c r="D891" t="s">
        <v>481</v>
      </c>
      <c r="L891" s="105">
        <v>-10.9331036468924</v>
      </c>
      <c r="M891" s="106">
        <v>0</v>
      </c>
      <c r="N891">
        <f t="shared" si="78"/>
        <v>2011</v>
      </c>
      <c r="O891" s="135" t="str">
        <f t="shared" si="77"/>
        <v>Truncated Power Law</v>
      </c>
      <c r="BT891">
        <v>2</v>
      </c>
      <c r="BU891">
        <v>2</v>
      </c>
      <c r="BV891">
        <v>2</v>
      </c>
      <c r="BW891">
        <f t="shared" si="76"/>
        <v>0</v>
      </c>
    </row>
    <row r="892" spans="1:75" ht="21">
      <c r="A892" t="s">
        <v>617</v>
      </c>
      <c r="B892" t="s">
        <v>527</v>
      </c>
      <c r="C892" t="s">
        <v>482</v>
      </c>
      <c r="D892" t="s">
        <v>482</v>
      </c>
      <c r="L892" s="105">
        <v>-11.057409315744099</v>
      </c>
      <c r="M892" s="106">
        <v>0</v>
      </c>
      <c r="N892">
        <f t="shared" si="78"/>
        <v>2012</v>
      </c>
      <c r="O892" s="135" t="str">
        <f t="shared" si="77"/>
        <v>Truncated Power Law</v>
      </c>
      <c r="BT892">
        <v>2</v>
      </c>
      <c r="BU892">
        <v>2</v>
      </c>
      <c r="BV892">
        <v>2</v>
      </c>
      <c r="BW892">
        <f t="shared" si="76"/>
        <v>0</v>
      </c>
    </row>
    <row r="893" spans="1:75" ht="21">
      <c r="A893" t="s">
        <v>618</v>
      </c>
      <c r="B893" t="s">
        <v>528</v>
      </c>
      <c r="C893" t="s">
        <v>483</v>
      </c>
      <c r="D893" t="s">
        <v>483</v>
      </c>
      <c r="L893" s="105">
        <v>-11.1572235125654</v>
      </c>
      <c r="M893" s="106">
        <v>0</v>
      </c>
      <c r="N893">
        <f t="shared" si="78"/>
        <v>2013</v>
      </c>
      <c r="O893" s="135" t="str">
        <f t="shared" si="77"/>
        <v>Truncated Power Law</v>
      </c>
      <c r="BT893">
        <v>2</v>
      </c>
      <c r="BU893">
        <v>2</v>
      </c>
      <c r="BV893">
        <v>2</v>
      </c>
      <c r="BW893">
        <f t="shared" si="76"/>
        <v>0</v>
      </c>
    </row>
    <row r="894" spans="1:75" ht="21">
      <c r="A894" t="s">
        <v>619</v>
      </c>
      <c r="B894" t="s">
        <v>529</v>
      </c>
      <c r="C894" t="s">
        <v>484</v>
      </c>
      <c r="D894" t="s">
        <v>484</v>
      </c>
      <c r="L894" s="105">
        <v>-10.952672887812099</v>
      </c>
      <c r="M894" s="106">
        <v>0</v>
      </c>
      <c r="N894">
        <f t="shared" si="78"/>
        <v>2014</v>
      </c>
      <c r="O894" s="135" t="str">
        <f t="shared" si="77"/>
        <v>Truncated Power Law</v>
      </c>
      <c r="BT894">
        <v>1</v>
      </c>
      <c r="BU894">
        <v>1</v>
      </c>
      <c r="BV894">
        <v>1</v>
      </c>
      <c r="BW894">
        <f t="shared" si="76"/>
        <v>0</v>
      </c>
    </row>
    <row r="895" spans="1:75" ht="21">
      <c r="A895" t="s">
        <v>620</v>
      </c>
      <c r="B895" t="s">
        <v>530</v>
      </c>
      <c r="C895" t="s">
        <v>485</v>
      </c>
      <c r="D895" t="s">
        <v>485</v>
      </c>
      <c r="L895" s="105">
        <v>-11.1219092745485</v>
      </c>
      <c r="M895" s="106">
        <v>0</v>
      </c>
      <c r="N895">
        <f t="shared" si="78"/>
        <v>2015</v>
      </c>
      <c r="O895" s="135" t="str">
        <f t="shared" si="77"/>
        <v>Truncated Power Law</v>
      </c>
      <c r="BT895">
        <v>4</v>
      </c>
      <c r="BU895">
        <v>4</v>
      </c>
      <c r="BV895">
        <v>4</v>
      </c>
      <c r="BW895">
        <f t="shared" si="76"/>
        <v>0</v>
      </c>
    </row>
    <row r="896" spans="1:75" ht="21">
      <c r="A896" t="s">
        <v>621</v>
      </c>
      <c r="B896" t="s">
        <v>531</v>
      </c>
      <c r="C896" t="s">
        <v>486</v>
      </c>
      <c r="D896" t="s">
        <v>486</v>
      </c>
      <c r="L896" s="105">
        <v>-11.391330238880601</v>
      </c>
      <c r="M896" s="106">
        <v>0</v>
      </c>
      <c r="N896">
        <f t="shared" si="78"/>
        <v>2016</v>
      </c>
      <c r="O896" s="135" t="str">
        <f t="shared" si="77"/>
        <v>Truncated Power Law</v>
      </c>
      <c r="BT896">
        <v>4</v>
      </c>
      <c r="BU896">
        <v>4</v>
      </c>
      <c r="BV896">
        <v>4</v>
      </c>
      <c r="BW896">
        <f t="shared" si="76"/>
        <v>0</v>
      </c>
    </row>
    <row r="897" spans="1:75" ht="21">
      <c r="A897" t="s">
        <v>622</v>
      </c>
      <c r="B897" t="s">
        <v>532</v>
      </c>
      <c r="C897" t="s">
        <v>487</v>
      </c>
      <c r="D897" t="s">
        <v>487</v>
      </c>
      <c r="L897" s="105">
        <v>-11.7167999442979</v>
      </c>
      <c r="M897" s="106">
        <v>0</v>
      </c>
      <c r="N897">
        <f t="shared" si="78"/>
        <v>2017</v>
      </c>
      <c r="O897" s="135" t="str">
        <f t="shared" si="77"/>
        <v>Truncated Power Law</v>
      </c>
      <c r="BT897">
        <v>6</v>
      </c>
      <c r="BU897">
        <v>6</v>
      </c>
      <c r="BV897">
        <v>6</v>
      </c>
      <c r="BW897">
        <f t="shared" si="76"/>
        <v>0</v>
      </c>
    </row>
    <row r="898" spans="1:75" ht="21">
      <c r="A898" t="s">
        <v>623</v>
      </c>
      <c r="B898" t="s">
        <v>533</v>
      </c>
      <c r="C898" t="s">
        <v>488</v>
      </c>
      <c r="D898" t="s">
        <v>488</v>
      </c>
      <c r="L898" s="105">
        <v>-12.076447498355501</v>
      </c>
      <c r="M898" s="106">
        <v>0</v>
      </c>
      <c r="N898">
        <f t="shared" si="78"/>
        <v>2018</v>
      </c>
      <c r="O898" s="135" t="str">
        <f t="shared" si="77"/>
        <v>Truncated Power Law</v>
      </c>
      <c r="BT898">
        <v>1</v>
      </c>
      <c r="BU898">
        <v>1</v>
      </c>
      <c r="BV898">
        <v>1</v>
      </c>
      <c r="BW898">
        <f t="shared" si="76"/>
        <v>0</v>
      </c>
    </row>
    <row r="899" spans="1:75" ht="21">
      <c r="A899" t="s">
        <v>624</v>
      </c>
      <c r="B899" t="s">
        <v>534</v>
      </c>
      <c r="C899" t="s">
        <v>489</v>
      </c>
      <c r="D899" t="s">
        <v>489</v>
      </c>
      <c r="L899" s="105">
        <v>-12.433910801335101</v>
      </c>
      <c r="M899" s="106">
        <v>0</v>
      </c>
      <c r="N899">
        <f t="shared" si="78"/>
        <v>2019</v>
      </c>
      <c r="O899" s="135" t="str">
        <f t="shared" si="77"/>
        <v>Truncated Power Law</v>
      </c>
      <c r="BT899">
        <v>4</v>
      </c>
      <c r="BU899">
        <v>4</v>
      </c>
      <c r="BV899">
        <v>4</v>
      </c>
      <c r="BW899">
        <f t="shared" si="76"/>
        <v>0</v>
      </c>
    </row>
    <row r="900" spans="1:75" ht="21">
      <c r="A900" t="s">
        <v>625</v>
      </c>
      <c r="B900" t="s">
        <v>535</v>
      </c>
      <c r="C900" t="s">
        <v>490</v>
      </c>
      <c r="D900" t="s">
        <v>490</v>
      </c>
      <c r="L900" s="105">
        <v>-12.650099587695401</v>
      </c>
      <c r="M900" s="106">
        <v>0</v>
      </c>
      <c r="N900">
        <f t="shared" si="78"/>
        <v>2020</v>
      </c>
      <c r="O900" s="135" t="str">
        <f t="shared" si="77"/>
        <v>Truncated Power Law</v>
      </c>
      <c r="BT900">
        <v>2</v>
      </c>
      <c r="BU900">
        <v>2</v>
      </c>
      <c r="BV900">
        <v>2</v>
      </c>
      <c r="BW900">
        <f t="shared" si="76"/>
        <v>0</v>
      </c>
    </row>
    <row r="901" spans="1:75" ht="21">
      <c r="A901" t="s">
        <v>626</v>
      </c>
      <c r="B901" t="s">
        <v>536</v>
      </c>
      <c r="C901" t="s">
        <v>491</v>
      </c>
      <c r="D901" t="s">
        <v>491</v>
      </c>
      <c r="L901" s="105">
        <v>-12.9712776825038</v>
      </c>
      <c r="M901" s="106">
        <v>0</v>
      </c>
      <c r="N901">
        <f t="shared" si="78"/>
        <v>2021</v>
      </c>
      <c r="O901" s="135" t="str">
        <f t="shared" si="77"/>
        <v>Truncated Power Law</v>
      </c>
      <c r="BT901">
        <v>2</v>
      </c>
      <c r="BU901">
        <v>2</v>
      </c>
      <c r="BV901">
        <v>2</v>
      </c>
      <c r="BW901">
        <f t="shared" si="76"/>
        <v>0</v>
      </c>
    </row>
    <row r="902" spans="1:75" ht="21">
      <c r="A902" t="s">
        <v>627</v>
      </c>
      <c r="B902" t="s">
        <v>537</v>
      </c>
      <c r="C902" t="s">
        <v>492</v>
      </c>
      <c r="D902" t="s">
        <v>492</v>
      </c>
      <c r="L902" s="105">
        <v>-13.046242683881299</v>
      </c>
      <c r="M902" s="106">
        <v>0</v>
      </c>
      <c r="N902">
        <f t="shared" si="78"/>
        <v>2022</v>
      </c>
      <c r="O902" s="135" t="str">
        <f t="shared" si="77"/>
        <v>Truncated Power Law</v>
      </c>
      <c r="BT902">
        <v>6</v>
      </c>
      <c r="BU902">
        <v>6</v>
      </c>
      <c r="BV902">
        <v>6</v>
      </c>
      <c r="BW902">
        <f t="shared" si="76"/>
        <v>0</v>
      </c>
    </row>
    <row r="903" spans="1:75" ht="21">
      <c r="A903" t="s">
        <v>628</v>
      </c>
      <c r="B903" t="s">
        <v>538</v>
      </c>
      <c r="C903" t="s">
        <v>493</v>
      </c>
      <c r="D903" t="s">
        <v>493</v>
      </c>
      <c r="L903" s="105">
        <v>-13.2537854176941</v>
      </c>
      <c r="M903" s="106">
        <v>0</v>
      </c>
      <c r="N903">
        <f t="shared" si="78"/>
        <v>2023</v>
      </c>
      <c r="O903" s="135" t="str">
        <f t="shared" si="77"/>
        <v>Truncated Power Law</v>
      </c>
      <c r="BT903">
        <v>5</v>
      </c>
      <c r="BU903">
        <v>5</v>
      </c>
      <c r="BV903">
        <v>5</v>
      </c>
      <c r="BW903">
        <f t="shared" si="76"/>
        <v>0</v>
      </c>
    </row>
    <row r="904" spans="1:75" ht="21">
      <c r="L904" s="108"/>
      <c r="O904" s="135"/>
      <c r="BT904">
        <v>5</v>
      </c>
      <c r="BU904">
        <v>5</v>
      </c>
      <c r="BV904">
        <v>5</v>
      </c>
      <c r="BW904">
        <f t="shared" si="76"/>
        <v>0</v>
      </c>
    </row>
    <row r="905" spans="1:75" ht="21">
      <c r="L905" s="109"/>
      <c r="O905" s="135"/>
      <c r="BT905">
        <v>4</v>
      </c>
      <c r="BU905">
        <v>4</v>
      </c>
      <c r="BV905">
        <v>4</v>
      </c>
      <c r="BW905">
        <f t="shared" si="76"/>
        <v>0</v>
      </c>
    </row>
    <row r="906" spans="1:75" ht="21">
      <c r="O906" s="135"/>
      <c r="BT906">
        <v>4</v>
      </c>
      <c r="BU906">
        <v>4</v>
      </c>
      <c r="BV906">
        <v>4</v>
      </c>
      <c r="BW906">
        <f t="shared" si="76"/>
        <v>0</v>
      </c>
    </row>
    <row r="907" spans="1:75" ht="21">
      <c r="A907" t="s">
        <v>698</v>
      </c>
      <c r="O907" s="136" t="s">
        <v>753</v>
      </c>
      <c r="BT907">
        <v>5</v>
      </c>
      <c r="BU907">
        <v>5</v>
      </c>
      <c r="BV907">
        <v>5</v>
      </c>
      <c r="BW907">
        <f t="shared" si="76"/>
        <v>0</v>
      </c>
    </row>
    <row r="908" spans="1:75" ht="21">
      <c r="A908" t="s">
        <v>584</v>
      </c>
      <c r="B908" t="s">
        <v>629</v>
      </c>
      <c r="C908" t="s">
        <v>404</v>
      </c>
      <c r="D908" t="s">
        <v>539</v>
      </c>
      <c r="L908" s="105">
        <v>-43.2384123837342</v>
      </c>
      <c r="M908">
        <v>0</v>
      </c>
      <c r="N908">
        <v>1979</v>
      </c>
      <c r="O908" s="136" t="str">
        <f t="shared" ref="O871:O934" si="79">IF(AND(L908&lt;0,M908&lt;0.05), "Log normal","Power Law")</f>
        <v>Log normal</v>
      </c>
      <c r="P908" s="105">
        <v>1.66366685099872</v>
      </c>
      <c r="BT908">
        <v>5</v>
      </c>
      <c r="BU908">
        <v>5</v>
      </c>
      <c r="BV908">
        <v>5</v>
      </c>
      <c r="BW908">
        <f t="shared" si="76"/>
        <v>0</v>
      </c>
    </row>
    <row r="909" spans="1:75" ht="21">
      <c r="A909" t="s">
        <v>585</v>
      </c>
      <c r="B909" t="s">
        <v>630</v>
      </c>
      <c r="C909" t="s">
        <v>405</v>
      </c>
      <c r="D909" t="s">
        <v>540</v>
      </c>
      <c r="L909" s="105">
        <v>-68.701402760184493</v>
      </c>
      <c r="M909">
        <v>0</v>
      </c>
      <c r="N909">
        <f>N908+1</f>
        <v>1980</v>
      </c>
      <c r="O909" s="136" t="str">
        <f t="shared" si="79"/>
        <v>Log normal</v>
      </c>
      <c r="P909" s="105">
        <v>1.6525611554734101</v>
      </c>
      <c r="Q909" s="105"/>
      <c r="BT909">
        <v>7</v>
      </c>
      <c r="BU909">
        <v>7</v>
      </c>
      <c r="BV909">
        <v>7</v>
      </c>
      <c r="BW909">
        <f t="shared" ref="BW909:BW972" si="80">BU909-BV909</f>
        <v>0</v>
      </c>
    </row>
    <row r="910" spans="1:75" ht="21">
      <c r="A910" t="s">
        <v>586</v>
      </c>
      <c r="B910" t="s">
        <v>631</v>
      </c>
      <c r="C910" t="s">
        <v>406</v>
      </c>
      <c r="D910" t="s">
        <v>541</v>
      </c>
      <c r="L910" s="105">
        <v>-90.507933167983794</v>
      </c>
      <c r="M910">
        <v>0</v>
      </c>
      <c r="N910">
        <f t="shared" ref="N910:N952" si="81">N909+1</f>
        <v>1981</v>
      </c>
      <c r="O910" s="136" t="str">
        <f t="shared" si="79"/>
        <v>Log normal</v>
      </c>
      <c r="P910" s="105">
        <v>1.6554630526751299</v>
      </c>
      <c r="Q910" s="105"/>
      <c r="BT910">
        <v>11</v>
      </c>
      <c r="BU910">
        <v>11</v>
      </c>
      <c r="BV910">
        <v>11</v>
      </c>
      <c r="BW910">
        <f t="shared" si="80"/>
        <v>0</v>
      </c>
    </row>
    <row r="911" spans="1:75" ht="21">
      <c r="A911" t="s">
        <v>587</v>
      </c>
      <c r="B911" t="s">
        <v>632</v>
      </c>
      <c r="C911" t="s">
        <v>407</v>
      </c>
      <c r="D911" t="s">
        <v>542</v>
      </c>
      <c r="L911" s="105">
        <v>-110.42920482010101</v>
      </c>
      <c r="M911">
        <v>0</v>
      </c>
      <c r="N911">
        <f t="shared" si="81"/>
        <v>1982</v>
      </c>
      <c r="O911" s="136" t="str">
        <f t="shared" si="79"/>
        <v>Log normal</v>
      </c>
      <c r="P911" s="105">
        <v>1.65040369295547</v>
      </c>
      <c r="Q911" s="105"/>
      <c r="BT911">
        <v>9</v>
      </c>
      <c r="BU911">
        <v>9</v>
      </c>
      <c r="BV911">
        <v>9</v>
      </c>
      <c r="BW911">
        <f t="shared" si="80"/>
        <v>0</v>
      </c>
    </row>
    <row r="912" spans="1:75" ht="21">
      <c r="A912" t="s">
        <v>588</v>
      </c>
      <c r="B912" t="s">
        <v>633</v>
      </c>
      <c r="C912" t="s">
        <v>408</v>
      </c>
      <c r="D912" t="s">
        <v>543</v>
      </c>
      <c r="L912" s="105">
        <v>-129.422194835532</v>
      </c>
      <c r="M912">
        <v>0</v>
      </c>
      <c r="N912">
        <f t="shared" si="81"/>
        <v>1983</v>
      </c>
      <c r="O912" s="136" t="str">
        <f t="shared" si="79"/>
        <v>Log normal</v>
      </c>
      <c r="P912" s="105">
        <v>1.64359640994534</v>
      </c>
      <c r="Q912" s="105"/>
      <c r="BT912">
        <v>6</v>
      </c>
      <c r="BU912">
        <v>6</v>
      </c>
      <c r="BV912">
        <v>6</v>
      </c>
      <c r="BW912">
        <f t="shared" si="80"/>
        <v>0</v>
      </c>
    </row>
    <row r="913" spans="1:75" ht="21">
      <c r="A913" t="s">
        <v>589</v>
      </c>
      <c r="B913" t="s">
        <v>634</v>
      </c>
      <c r="C913" t="s">
        <v>409</v>
      </c>
      <c r="D913" t="s">
        <v>544</v>
      </c>
      <c r="L913" s="105">
        <v>-144.725789120689</v>
      </c>
      <c r="M913">
        <v>0</v>
      </c>
      <c r="N913">
        <f t="shared" si="81"/>
        <v>1984</v>
      </c>
      <c r="O913" s="136" t="str">
        <f t="shared" si="79"/>
        <v>Log normal</v>
      </c>
      <c r="P913" s="105">
        <v>1.6362199761112399</v>
      </c>
      <c r="Q913" s="105"/>
      <c r="BT913">
        <v>8</v>
      </c>
      <c r="BU913">
        <v>8</v>
      </c>
      <c r="BV913">
        <v>8</v>
      </c>
      <c r="BW913">
        <f t="shared" si="80"/>
        <v>0</v>
      </c>
    </row>
    <row r="914" spans="1:75" ht="21">
      <c r="A914" t="s">
        <v>590</v>
      </c>
      <c r="B914" t="s">
        <v>635</v>
      </c>
      <c r="C914" t="s">
        <v>410</v>
      </c>
      <c r="D914" t="s">
        <v>545</v>
      </c>
      <c r="L914" s="105">
        <v>-159.365567315698</v>
      </c>
      <c r="M914">
        <v>0</v>
      </c>
      <c r="N914">
        <f t="shared" si="81"/>
        <v>1985</v>
      </c>
      <c r="O914" s="136" t="str">
        <f t="shared" si="79"/>
        <v>Log normal</v>
      </c>
      <c r="P914" s="105">
        <v>1.6285405504369801</v>
      </c>
      <c r="Q914" s="105"/>
      <c r="BT914">
        <v>6</v>
      </c>
      <c r="BU914">
        <v>6</v>
      </c>
      <c r="BV914">
        <v>6</v>
      </c>
      <c r="BW914">
        <f t="shared" si="80"/>
        <v>0</v>
      </c>
    </row>
    <row r="915" spans="1:75" ht="21">
      <c r="A915" t="s">
        <v>591</v>
      </c>
      <c r="B915" t="s">
        <v>636</v>
      </c>
      <c r="C915" t="s">
        <v>411</v>
      </c>
      <c r="D915" t="s">
        <v>546</v>
      </c>
      <c r="L915" s="105">
        <v>-169.662433038291</v>
      </c>
      <c r="M915">
        <v>0</v>
      </c>
      <c r="N915">
        <f t="shared" si="81"/>
        <v>1986</v>
      </c>
      <c r="O915" s="136" t="str">
        <f t="shared" si="79"/>
        <v>Log normal</v>
      </c>
      <c r="P915" s="105">
        <v>1.6225952515775399</v>
      </c>
      <c r="Q915" s="105"/>
      <c r="BT915">
        <v>12</v>
      </c>
      <c r="BU915">
        <v>12</v>
      </c>
      <c r="BV915">
        <v>12</v>
      </c>
      <c r="BW915">
        <f t="shared" si="80"/>
        <v>0</v>
      </c>
    </row>
    <row r="916" spans="1:75" ht="21">
      <c r="A916" t="s">
        <v>592</v>
      </c>
      <c r="B916" t="s">
        <v>637</v>
      </c>
      <c r="C916" t="s">
        <v>412</v>
      </c>
      <c r="D916" t="s">
        <v>547</v>
      </c>
      <c r="L916" s="105">
        <v>-177.76794776721701</v>
      </c>
      <c r="M916">
        <v>0</v>
      </c>
      <c r="N916">
        <f t="shared" si="81"/>
        <v>1987</v>
      </c>
      <c r="O916" s="136" t="str">
        <f t="shared" si="79"/>
        <v>Log normal</v>
      </c>
      <c r="P916" s="105">
        <v>1.6162454613997601</v>
      </c>
      <c r="Q916" s="105"/>
      <c r="BT916">
        <v>7</v>
      </c>
      <c r="BU916">
        <v>7</v>
      </c>
      <c r="BV916">
        <v>7</v>
      </c>
      <c r="BW916">
        <f t="shared" si="80"/>
        <v>0</v>
      </c>
    </row>
    <row r="917" spans="1:75" ht="21">
      <c r="A917" t="s">
        <v>593</v>
      </c>
      <c r="B917" t="s">
        <v>638</v>
      </c>
      <c r="C917" t="s">
        <v>413</v>
      </c>
      <c r="D917" t="s">
        <v>548</v>
      </c>
      <c r="L917" s="105">
        <v>-189.93239506261401</v>
      </c>
      <c r="M917">
        <v>0</v>
      </c>
      <c r="N917">
        <f t="shared" si="81"/>
        <v>1988</v>
      </c>
      <c r="O917" s="136" t="str">
        <f t="shared" si="79"/>
        <v>Log normal</v>
      </c>
      <c r="P917" s="105">
        <v>1.60565451529625</v>
      </c>
      <c r="Q917" s="105"/>
      <c r="BT917">
        <v>10</v>
      </c>
      <c r="BU917">
        <v>10</v>
      </c>
      <c r="BV917">
        <v>11</v>
      </c>
      <c r="BW917">
        <f t="shared" si="80"/>
        <v>-1</v>
      </c>
    </row>
    <row r="918" spans="1:75" ht="21">
      <c r="A918" t="s">
        <v>594</v>
      </c>
      <c r="B918" t="s">
        <v>639</v>
      </c>
      <c r="C918" t="s">
        <v>414</v>
      </c>
      <c r="D918" t="s">
        <v>549</v>
      </c>
      <c r="L918" s="105">
        <v>-202.83794814918801</v>
      </c>
      <c r="M918">
        <v>0</v>
      </c>
      <c r="N918">
        <f t="shared" si="81"/>
        <v>1989</v>
      </c>
      <c r="O918" s="136" t="str">
        <f t="shared" si="79"/>
        <v>Log normal</v>
      </c>
      <c r="P918" s="105">
        <v>1.59473191152087</v>
      </c>
      <c r="Q918" s="105"/>
      <c r="BT918">
        <v>1</v>
      </c>
      <c r="BU918">
        <v>1</v>
      </c>
      <c r="BV918">
        <v>1</v>
      </c>
      <c r="BW918">
        <f t="shared" si="80"/>
        <v>0</v>
      </c>
    </row>
    <row r="919" spans="1:75" ht="21">
      <c r="A919" t="s">
        <v>595</v>
      </c>
      <c r="B919" t="s">
        <v>640</v>
      </c>
      <c r="C919" t="s">
        <v>415</v>
      </c>
      <c r="D919" t="s">
        <v>550</v>
      </c>
      <c r="L919" s="105">
        <v>-213.79925927618501</v>
      </c>
      <c r="M919">
        <v>0</v>
      </c>
      <c r="N919">
        <f t="shared" si="81"/>
        <v>1990</v>
      </c>
      <c r="O919" s="136" t="str">
        <f t="shared" si="79"/>
        <v>Log normal</v>
      </c>
      <c r="P919" s="105">
        <v>1.5859268504520401</v>
      </c>
      <c r="Q919" s="105"/>
      <c r="BT919">
        <v>3</v>
      </c>
      <c r="BU919">
        <v>3</v>
      </c>
      <c r="BV919">
        <v>3</v>
      </c>
      <c r="BW919">
        <f t="shared" si="80"/>
        <v>0</v>
      </c>
    </row>
    <row r="920" spans="1:75" ht="21">
      <c r="A920" t="s">
        <v>596</v>
      </c>
      <c r="B920" t="s">
        <v>641</v>
      </c>
      <c r="C920" t="s">
        <v>416</v>
      </c>
      <c r="D920" t="s">
        <v>551</v>
      </c>
      <c r="L920" s="105">
        <v>-219.060515333344</v>
      </c>
      <c r="M920">
        <v>0</v>
      </c>
      <c r="N920">
        <f t="shared" si="81"/>
        <v>1991</v>
      </c>
      <c r="O920" s="136" t="str">
        <f t="shared" si="79"/>
        <v>Log normal</v>
      </c>
      <c r="P920" s="105">
        <v>1.5806012235186999</v>
      </c>
      <c r="Q920" s="105"/>
      <c r="BT920">
        <v>1</v>
      </c>
      <c r="BU920">
        <v>1</v>
      </c>
      <c r="BV920">
        <v>1</v>
      </c>
      <c r="BW920">
        <f t="shared" si="80"/>
        <v>0</v>
      </c>
    </row>
    <row r="921" spans="1:75" ht="21">
      <c r="A921" t="s">
        <v>597</v>
      </c>
      <c r="B921" t="s">
        <v>642</v>
      </c>
      <c r="C921" t="s">
        <v>417</v>
      </c>
      <c r="D921" t="s">
        <v>552</v>
      </c>
      <c r="L921" s="105">
        <v>-222.53226260823101</v>
      </c>
      <c r="M921">
        <v>0</v>
      </c>
      <c r="N921">
        <f t="shared" si="81"/>
        <v>1992</v>
      </c>
      <c r="O921" s="136" t="str">
        <f t="shared" si="79"/>
        <v>Log normal</v>
      </c>
      <c r="P921" s="105">
        <v>1.57566705807339</v>
      </c>
      <c r="Q921" s="105"/>
      <c r="BT921">
        <v>1</v>
      </c>
      <c r="BU921">
        <v>1</v>
      </c>
      <c r="BV921">
        <v>1</v>
      </c>
      <c r="BW921">
        <f t="shared" si="80"/>
        <v>0</v>
      </c>
    </row>
    <row r="922" spans="1:75" ht="21">
      <c r="A922" t="s">
        <v>598</v>
      </c>
      <c r="B922" t="s">
        <v>643</v>
      </c>
      <c r="C922" t="s">
        <v>418</v>
      </c>
      <c r="D922" t="s">
        <v>553</v>
      </c>
      <c r="L922" s="105">
        <v>-222.80500146172099</v>
      </c>
      <c r="M922">
        <v>0</v>
      </c>
      <c r="N922">
        <f t="shared" si="81"/>
        <v>1993</v>
      </c>
      <c r="O922" s="136" t="str">
        <f t="shared" si="79"/>
        <v>Log normal</v>
      </c>
      <c r="P922" s="105">
        <v>1.5720555467816599</v>
      </c>
      <c r="Q922" s="105"/>
      <c r="BT922">
        <v>17</v>
      </c>
      <c r="BU922">
        <v>17</v>
      </c>
      <c r="BV922">
        <v>17</v>
      </c>
      <c r="BW922">
        <f t="shared" si="80"/>
        <v>0</v>
      </c>
    </row>
    <row r="923" spans="1:75" ht="21">
      <c r="A923" t="s">
        <v>599</v>
      </c>
      <c r="B923" t="s">
        <v>644</v>
      </c>
      <c r="C923" t="s">
        <v>419</v>
      </c>
      <c r="D923" t="s">
        <v>554</v>
      </c>
      <c r="L923" s="105">
        <v>-220.945404742091</v>
      </c>
      <c r="M923">
        <v>0</v>
      </c>
      <c r="N923">
        <f t="shared" si="81"/>
        <v>1994</v>
      </c>
      <c r="O923" s="136" t="str">
        <f t="shared" si="79"/>
        <v>Log normal</v>
      </c>
      <c r="P923" s="105">
        <v>1.5699129002687999</v>
      </c>
      <c r="Q923" s="105"/>
      <c r="BT923">
        <v>2</v>
      </c>
      <c r="BU923">
        <v>2</v>
      </c>
      <c r="BV923">
        <v>2</v>
      </c>
      <c r="BW923">
        <f t="shared" si="80"/>
        <v>0</v>
      </c>
    </row>
    <row r="924" spans="1:75" ht="21">
      <c r="A924" t="s">
        <v>600</v>
      </c>
      <c r="B924" t="s">
        <v>645</v>
      </c>
      <c r="C924" t="s">
        <v>420</v>
      </c>
      <c r="D924" t="s">
        <v>555</v>
      </c>
      <c r="L924" s="105">
        <v>-217.280801290125</v>
      </c>
      <c r="M924">
        <v>0</v>
      </c>
      <c r="N924">
        <f t="shared" si="81"/>
        <v>1995</v>
      </c>
      <c r="O924" s="136" t="str">
        <f t="shared" si="79"/>
        <v>Log normal</v>
      </c>
      <c r="P924" s="105">
        <v>1.56923055513952</v>
      </c>
      <c r="Q924" s="105"/>
      <c r="BT924">
        <v>3</v>
      </c>
      <c r="BU924">
        <v>3</v>
      </c>
      <c r="BV924">
        <v>3</v>
      </c>
      <c r="BW924">
        <f t="shared" si="80"/>
        <v>0</v>
      </c>
    </row>
    <row r="925" spans="1:75" ht="21">
      <c r="A925" t="s">
        <v>601</v>
      </c>
      <c r="B925" t="s">
        <v>646</v>
      </c>
      <c r="C925" t="s">
        <v>421</v>
      </c>
      <c r="D925" t="s">
        <v>556</v>
      </c>
      <c r="L925" s="105">
        <v>-211.804481514461</v>
      </c>
      <c r="M925">
        <v>0</v>
      </c>
      <c r="N925">
        <f t="shared" si="81"/>
        <v>1996</v>
      </c>
      <c r="O925" s="136" t="str">
        <f t="shared" si="79"/>
        <v>Log normal</v>
      </c>
      <c r="P925" s="105">
        <v>1.56870969598885</v>
      </c>
      <c r="Q925" s="105"/>
      <c r="BT925">
        <v>6</v>
      </c>
      <c r="BU925">
        <v>6</v>
      </c>
      <c r="BV925">
        <v>6</v>
      </c>
      <c r="BW925">
        <f t="shared" si="80"/>
        <v>0</v>
      </c>
    </row>
    <row r="926" spans="1:75" ht="21">
      <c r="A926" t="s">
        <v>602</v>
      </c>
      <c r="B926" t="s">
        <v>647</v>
      </c>
      <c r="C926" t="s">
        <v>422</v>
      </c>
      <c r="D926" t="s">
        <v>557</v>
      </c>
      <c r="L926" s="105">
        <v>-203.554356910921</v>
      </c>
      <c r="M926">
        <v>0</v>
      </c>
      <c r="N926">
        <f t="shared" si="81"/>
        <v>1997</v>
      </c>
      <c r="O926" s="136" t="str">
        <f t="shared" si="79"/>
        <v>Log normal</v>
      </c>
      <c r="P926" s="105">
        <v>1.5708158462241</v>
      </c>
      <c r="Q926" s="105"/>
      <c r="BT926">
        <v>8</v>
      </c>
      <c r="BU926">
        <v>8</v>
      </c>
      <c r="BV926">
        <v>8</v>
      </c>
      <c r="BW926">
        <f t="shared" si="80"/>
        <v>0</v>
      </c>
    </row>
    <row r="927" spans="1:75" ht="21">
      <c r="A927" t="s">
        <v>603</v>
      </c>
      <c r="B927" t="s">
        <v>648</v>
      </c>
      <c r="C927" t="s">
        <v>423</v>
      </c>
      <c r="D927" t="s">
        <v>558</v>
      </c>
      <c r="L927" s="105">
        <v>-195.183134308072</v>
      </c>
      <c r="M927">
        <v>0</v>
      </c>
      <c r="N927">
        <f t="shared" si="81"/>
        <v>1998</v>
      </c>
      <c r="O927" s="136" t="str">
        <f t="shared" si="79"/>
        <v>Log normal</v>
      </c>
      <c r="P927" s="105">
        <v>1.57414427093214</v>
      </c>
      <c r="Q927" s="105"/>
      <c r="BT927">
        <v>6</v>
      </c>
      <c r="BU927">
        <v>6</v>
      </c>
      <c r="BV927">
        <v>6</v>
      </c>
      <c r="BW927">
        <f t="shared" si="80"/>
        <v>0</v>
      </c>
    </row>
    <row r="928" spans="1:75" ht="21">
      <c r="A928" t="s">
        <v>604</v>
      </c>
      <c r="B928" t="s">
        <v>649</v>
      </c>
      <c r="C928" t="s">
        <v>424</v>
      </c>
      <c r="D928" t="s">
        <v>559</v>
      </c>
      <c r="L928" s="105">
        <v>-185.333281388367</v>
      </c>
      <c r="M928">
        <v>0</v>
      </c>
      <c r="N928">
        <f t="shared" si="81"/>
        <v>1999</v>
      </c>
      <c r="O928" s="136" t="str">
        <f t="shared" si="79"/>
        <v>Log normal</v>
      </c>
      <c r="P928" s="105">
        <v>1.5791430808014999</v>
      </c>
      <c r="Q928" s="105"/>
      <c r="BT928">
        <v>5</v>
      </c>
      <c r="BU928">
        <v>5</v>
      </c>
      <c r="BV928">
        <v>5</v>
      </c>
      <c r="BW928">
        <f t="shared" si="80"/>
        <v>0</v>
      </c>
    </row>
    <row r="929" spans="1:75" ht="21">
      <c r="A929" t="s">
        <v>605</v>
      </c>
      <c r="B929" t="s">
        <v>650</v>
      </c>
      <c r="C929" t="s">
        <v>425</v>
      </c>
      <c r="D929" t="s">
        <v>560</v>
      </c>
      <c r="L929" s="105">
        <v>-170.04440662811999</v>
      </c>
      <c r="M929">
        <v>0</v>
      </c>
      <c r="N929">
        <f t="shared" si="81"/>
        <v>2000</v>
      </c>
      <c r="O929" s="136" t="str">
        <f t="shared" si="79"/>
        <v>Log normal</v>
      </c>
      <c r="P929" s="105">
        <v>1.58887236078433</v>
      </c>
      <c r="Q929" s="105"/>
      <c r="BT929">
        <v>5</v>
      </c>
      <c r="BU929">
        <v>5</v>
      </c>
      <c r="BV929">
        <v>5</v>
      </c>
      <c r="BW929">
        <f t="shared" si="80"/>
        <v>0</v>
      </c>
    </row>
    <row r="930" spans="1:75" ht="21">
      <c r="A930" t="s">
        <v>606</v>
      </c>
      <c r="B930" t="s">
        <v>651</v>
      </c>
      <c r="C930" t="s">
        <v>426</v>
      </c>
      <c r="D930" t="s">
        <v>561</v>
      </c>
      <c r="L930" s="105">
        <v>-134.16329483460899</v>
      </c>
      <c r="M930">
        <v>0</v>
      </c>
      <c r="N930">
        <f t="shared" si="81"/>
        <v>2001</v>
      </c>
      <c r="O930" s="136" t="str">
        <f t="shared" si="79"/>
        <v>Log normal</v>
      </c>
      <c r="P930" s="105">
        <v>1.5980161481934501</v>
      </c>
      <c r="Q930" s="105"/>
      <c r="BT930">
        <v>2</v>
      </c>
      <c r="BU930">
        <v>2</v>
      </c>
      <c r="BV930">
        <v>2</v>
      </c>
      <c r="BW930">
        <f t="shared" si="80"/>
        <v>0</v>
      </c>
    </row>
    <row r="931" spans="1:75" ht="21">
      <c r="A931" t="s">
        <v>607</v>
      </c>
      <c r="B931" t="s">
        <v>652</v>
      </c>
      <c r="C931" t="s">
        <v>427</v>
      </c>
      <c r="D931" t="s">
        <v>562</v>
      </c>
      <c r="L931" s="105">
        <v>-94.899135746731403</v>
      </c>
      <c r="M931">
        <v>0</v>
      </c>
      <c r="N931">
        <f t="shared" si="81"/>
        <v>2002</v>
      </c>
      <c r="O931" s="136" t="str">
        <f t="shared" si="79"/>
        <v>Log normal</v>
      </c>
      <c r="P931" s="105">
        <v>1.6068035041640101</v>
      </c>
      <c r="Q931" s="105"/>
      <c r="BT931">
        <v>3</v>
      </c>
      <c r="BU931">
        <v>3</v>
      </c>
      <c r="BV931">
        <v>3</v>
      </c>
      <c r="BW931">
        <f t="shared" si="80"/>
        <v>0</v>
      </c>
    </row>
    <row r="932" spans="1:75" ht="21">
      <c r="A932" t="s">
        <v>608</v>
      </c>
      <c r="B932" t="s">
        <v>653</v>
      </c>
      <c r="C932" t="s">
        <v>428</v>
      </c>
      <c r="D932" t="s">
        <v>563</v>
      </c>
      <c r="L932" s="105">
        <v>-58.635595855655602</v>
      </c>
      <c r="M932">
        <v>0</v>
      </c>
      <c r="N932">
        <f t="shared" si="81"/>
        <v>2003</v>
      </c>
      <c r="O932" s="136" t="str">
        <f t="shared" si="79"/>
        <v>Log normal</v>
      </c>
      <c r="P932" s="105">
        <v>1.6152892405199499</v>
      </c>
      <c r="Q932" s="105"/>
      <c r="BT932">
        <v>4</v>
      </c>
      <c r="BU932">
        <v>4</v>
      </c>
      <c r="BV932">
        <v>4</v>
      </c>
      <c r="BW932">
        <f t="shared" si="80"/>
        <v>0</v>
      </c>
    </row>
    <row r="933" spans="1:75" ht="21">
      <c r="A933" t="s">
        <v>609</v>
      </c>
      <c r="B933" t="s">
        <v>654</v>
      </c>
      <c r="C933" t="s">
        <v>474</v>
      </c>
      <c r="D933" t="s">
        <v>564</v>
      </c>
      <c r="L933" s="105">
        <v>-23.106147259713101</v>
      </c>
      <c r="M933" s="106">
        <v>4.0159181026639597E-118</v>
      </c>
      <c r="N933">
        <f t="shared" si="81"/>
        <v>2004</v>
      </c>
      <c r="O933" s="136" t="str">
        <f t="shared" si="79"/>
        <v>Log normal</v>
      </c>
      <c r="P933" s="105">
        <v>1.62422439868952</v>
      </c>
      <c r="Q933" s="105"/>
      <c r="BT933">
        <v>2</v>
      </c>
      <c r="BU933">
        <v>2</v>
      </c>
      <c r="BV933">
        <v>2</v>
      </c>
      <c r="BW933">
        <f t="shared" si="80"/>
        <v>0</v>
      </c>
    </row>
    <row r="934" spans="1:75" ht="21">
      <c r="A934" t="s">
        <v>610</v>
      </c>
      <c r="B934" t="s">
        <v>655</v>
      </c>
      <c r="C934" t="s">
        <v>475</v>
      </c>
      <c r="D934" t="s">
        <v>565</v>
      </c>
      <c r="L934" s="105">
        <v>5.8263964566742699</v>
      </c>
      <c r="M934" s="106">
        <v>5.6636979188542502E-9</v>
      </c>
      <c r="N934">
        <f t="shared" si="81"/>
        <v>2005</v>
      </c>
      <c r="O934" s="136" t="str">
        <f t="shared" si="79"/>
        <v>Power Law</v>
      </c>
      <c r="P934" s="105">
        <v>1.6311741330203899</v>
      </c>
      <c r="Q934" s="105"/>
      <c r="BT934">
        <v>3</v>
      </c>
      <c r="BU934">
        <v>3</v>
      </c>
      <c r="BV934">
        <v>3</v>
      </c>
      <c r="BW934">
        <f t="shared" si="80"/>
        <v>0</v>
      </c>
    </row>
    <row r="935" spans="1:75" ht="21">
      <c r="A935" t="s">
        <v>611</v>
      </c>
      <c r="B935" t="s">
        <v>656</v>
      </c>
      <c r="C935" t="s">
        <v>476</v>
      </c>
      <c r="D935" t="s">
        <v>566</v>
      </c>
      <c r="L935" s="105">
        <v>33.895156502511497</v>
      </c>
      <c r="M935" s="106">
        <v>7.8514188690101796E-252</v>
      </c>
      <c r="N935">
        <f t="shared" si="81"/>
        <v>2006</v>
      </c>
      <c r="O935" s="136" t="str">
        <f t="shared" ref="O935:O998" si="82">IF(AND(L935&lt;0,M935&lt;0.05), "Log normal","Power Law")</f>
        <v>Power Law</v>
      </c>
      <c r="P935" s="105">
        <v>1.63774816470903</v>
      </c>
      <c r="Q935" s="105"/>
      <c r="BT935">
        <v>7</v>
      </c>
      <c r="BU935">
        <v>7</v>
      </c>
      <c r="BV935">
        <v>7</v>
      </c>
      <c r="BW935">
        <f t="shared" si="80"/>
        <v>0</v>
      </c>
    </row>
    <row r="936" spans="1:75" ht="21">
      <c r="A936" t="s">
        <v>612</v>
      </c>
      <c r="B936" t="s">
        <v>657</v>
      </c>
      <c r="C936" t="s">
        <v>477</v>
      </c>
      <c r="D936" t="s">
        <v>567</v>
      </c>
      <c r="L936" s="105">
        <v>59.256446436041102</v>
      </c>
      <c r="M936">
        <v>0</v>
      </c>
      <c r="N936">
        <f t="shared" si="81"/>
        <v>2007</v>
      </c>
      <c r="O936" s="136" t="str">
        <f t="shared" si="82"/>
        <v>Power Law</v>
      </c>
      <c r="P936" s="105">
        <v>1.64345448877968</v>
      </c>
      <c r="Q936" s="105"/>
      <c r="BT936">
        <v>1</v>
      </c>
      <c r="BU936">
        <v>1</v>
      </c>
      <c r="BV936">
        <v>1</v>
      </c>
      <c r="BW936">
        <f t="shared" si="80"/>
        <v>0</v>
      </c>
    </row>
    <row r="937" spans="1:75" ht="21">
      <c r="A937" t="s">
        <v>613</v>
      </c>
      <c r="B937" t="s">
        <v>658</v>
      </c>
      <c r="C937" t="s">
        <v>478</v>
      </c>
      <c r="D937" t="s">
        <v>568</v>
      </c>
      <c r="L937" s="105">
        <v>83.150966123061494</v>
      </c>
      <c r="M937">
        <v>0</v>
      </c>
      <c r="N937">
        <f t="shared" si="81"/>
        <v>2008</v>
      </c>
      <c r="O937" s="136" t="str">
        <f t="shared" si="82"/>
        <v>Power Law</v>
      </c>
      <c r="P937" s="105">
        <v>1.64894340579457</v>
      </c>
      <c r="Q937" s="105"/>
      <c r="BT937">
        <v>3</v>
      </c>
      <c r="BU937">
        <v>3</v>
      </c>
      <c r="BV937">
        <v>3</v>
      </c>
      <c r="BW937">
        <f t="shared" si="80"/>
        <v>0</v>
      </c>
    </row>
    <row r="938" spans="1:75" ht="21">
      <c r="A938" t="s">
        <v>614</v>
      </c>
      <c r="B938" t="s">
        <v>659</v>
      </c>
      <c r="C938" t="s">
        <v>479</v>
      </c>
      <c r="D938" t="s">
        <v>569</v>
      </c>
      <c r="L938" s="105">
        <v>100.193223636236</v>
      </c>
      <c r="M938">
        <v>0</v>
      </c>
      <c r="N938">
        <f t="shared" si="81"/>
        <v>2009</v>
      </c>
      <c r="O938" s="136" t="str">
        <f t="shared" si="82"/>
        <v>Power Law</v>
      </c>
      <c r="P938" s="105">
        <v>1.6515035797153901</v>
      </c>
      <c r="Q938" s="105"/>
      <c r="BT938">
        <v>4</v>
      </c>
      <c r="BU938">
        <v>4</v>
      </c>
      <c r="BV938">
        <v>4</v>
      </c>
      <c r="BW938">
        <f t="shared" si="80"/>
        <v>0</v>
      </c>
    </row>
    <row r="939" spans="1:75" ht="21">
      <c r="A939" t="s">
        <v>615</v>
      </c>
      <c r="B939" t="s">
        <v>660</v>
      </c>
      <c r="C939" t="s">
        <v>480</v>
      </c>
      <c r="D939" t="s">
        <v>570</v>
      </c>
      <c r="L939" s="105">
        <v>114.728837181125</v>
      </c>
      <c r="M939">
        <v>0</v>
      </c>
      <c r="N939">
        <f t="shared" si="81"/>
        <v>2010</v>
      </c>
      <c r="O939" s="136" t="str">
        <f t="shared" si="82"/>
        <v>Power Law</v>
      </c>
      <c r="P939" s="105">
        <v>1.6532766311177101</v>
      </c>
      <c r="Q939" s="105"/>
      <c r="BT939">
        <v>1</v>
      </c>
      <c r="BU939">
        <v>1</v>
      </c>
      <c r="BV939">
        <v>1</v>
      </c>
      <c r="BW939">
        <f t="shared" si="80"/>
        <v>0</v>
      </c>
    </row>
    <row r="940" spans="1:75" ht="21">
      <c r="A940" t="s">
        <v>616</v>
      </c>
      <c r="B940" t="s">
        <v>661</v>
      </c>
      <c r="C940" t="s">
        <v>481</v>
      </c>
      <c r="D940" t="s">
        <v>571</v>
      </c>
      <c r="L940" s="105">
        <v>121.725774061705</v>
      </c>
      <c r="M940">
        <v>0</v>
      </c>
      <c r="N940">
        <f t="shared" si="81"/>
        <v>2011</v>
      </c>
      <c r="O940" s="136" t="str">
        <f t="shared" si="82"/>
        <v>Power Law</v>
      </c>
      <c r="P940" s="105">
        <v>1.65206137204126</v>
      </c>
      <c r="Q940" s="105"/>
      <c r="BT940">
        <v>3</v>
      </c>
      <c r="BU940">
        <v>3</v>
      </c>
      <c r="BV940">
        <v>3</v>
      </c>
      <c r="BW940">
        <f t="shared" si="80"/>
        <v>0</v>
      </c>
    </row>
    <row r="941" spans="1:75" ht="21">
      <c r="A941" t="s">
        <v>617</v>
      </c>
      <c r="B941" t="s">
        <v>662</v>
      </c>
      <c r="C941" t="s">
        <v>482</v>
      </c>
      <c r="D941" t="s">
        <v>572</v>
      </c>
      <c r="L941" s="105">
        <v>131.702304611546</v>
      </c>
      <c r="M941">
        <v>0</v>
      </c>
      <c r="N941">
        <f t="shared" si="81"/>
        <v>2012</v>
      </c>
      <c r="O941" s="136" t="str">
        <f t="shared" si="82"/>
        <v>Power Law</v>
      </c>
      <c r="P941" s="105">
        <v>1.6536395556144701</v>
      </c>
      <c r="Q941" s="105"/>
      <c r="BT941">
        <v>1</v>
      </c>
      <c r="BU941">
        <v>1</v>
      </c>
      <c r="BV941">
        <v>1</v>
      </c>
      <c r="BW941">
        <f t="shared" si="80"/>
        <v>0</v>
      </c>
    </row>
    <row r="942" spans="1:75" ht="21">
      <c r="A942" t="s">
        <v>618</v>
      </c>
      <c r="B942" t="s">
        <v>663</v>
      </c>
      <c r="C942" t="s">
        <v>483</v>
      </c>
      <c r="D942" t="s">
        <v>573</v>
      </c>
      <c r="L942" s="105">
        <v>141.32279396171401</v>
      </c>
      <c r="M942">
        <v>0</v>
      </c>
      <c r="N942">
        <f t="shared" si="81"/>
        <v>2013</v>
      </c>
      <c r="O942" s="136" t="str">
        <f t="shared" si="82"/>
        <v>Power Law</v>
      </c>
      <c r="P942" s="105">
        <v>1.65562803187987</v>
      </c>
      <c r="Q942" s="105"/>
      <c r="BT942">
        <v>7</v>
      </c>
      <c r="BU942">
        <v>7</v>
      </c>
      <c r="BV942">
        <v>7</v>
      </c>
      <c r="BW942">
        <f t="shared" si="80"/>
        <v>0</v>
      </c>
    </row>
    <row r="943" spans="1:75" ht="21">
      <c r="A943" t="s">
        <v>619</v>
      </c>
      <c r="B943" t="s">
        <v>664</v>
      </c>
      <c r="C943" t="s">
        <v>484</v>
      </c>
      <c r="D943" t="s">
        <v>574</v>
      </c>
      <c r="L943" s="105">
        <v>148.681810654267</v>
      </c>
      <c r="M943">
        <v>0</v>
      </c>
      <c r="N943">
        <f t="shared" si="81"/>
        <v>2014</v>
      </c>
      <c r="O943" s="136" t="str">
        <f t="shared" si="82"/>
        <v>Power Law</v>
      </c>
      <c r="P943" s="105">
        <v>1.6569750915819601</v>
      </c>
      <c r="Q943" s="105"/>
      <c r="BT943">
        <v>1</v>
      </c>
      <c r="BU943">
        <v>1</v>
      </c>
      <c r="BV943">
        <v>1</v>
      </c>
      <c r="BW943">
        <f t="shared" si="80"/>
        <v>0</v>
      </c>
    </row>
    <row r="944" spans="1:75" ht="21">
      <c r="A944" t="s">
        <v>620</v>
      </c>
      <c r="B944" t="s">
        <v>665</v>
      </c>
      <c r="C944" t="s">
        <v>485</v>
      </c>
      <c r="D944" t="s">
        <v>575</v>
      </c>
      <c r="L944" s="105">
        <v>155.75880153858199</v>
      </c>
      <c r="M944">
        <v>0</v>
      </c>
      <c r="N944">
        <f t="shared" si="81"/>
        <v>2015</v>
      </c>
      <c r="O944" s="136" t="str">
        <f t="shared" si="82"/>
        <v>Power Law</v>
      </c>
      <c r="P944" s="105">
        <v>1.65830970216305</v>
      </c>
      <c r="Q944" s="105"/>
      <c r="BT944">
        <v>2</v>
      </c>
      <c r="BU944">
        <v>2</v>
      </c>
      <c r="BV944">
        <v>2</v>
      </c>
      <c r="BW944">
        <f t="shared" si="80"/>
        <v>0</v>
      </c>
    </row>
    <row r="945" spans="1:75" ht="21">
      <c r="A945" t="s">
        <v>621</v>
      </c>
      <c r="B945" t="s">
        <v>666</v>
      </c>
      <c r="C945" t="s">
        <v>486</v>
      </c>
      <c r="D945" t="s">
        <v>576</v>
      </c>
      <c r="L945" s="105">
        <v>162.36908989397099</v>
      </c>
      <c r="M945">
        <v>0</v>
      </c>
      <c r="N945">
        <f t="shared" si="81"/>
        <v>2016</v>
      </c>
      <c r="O945" s="136" t="str">
        <f t="shared" si="82"/>
        <v>Power Law</v>
      </c>
      <c r="P945" s="105">
        <v>1.6594039946055601</v>
      </c>
      <c r="Q945" s="105"/>
      <c r="BT945">
        <v>1</v>
      </c>
      <c r="BU945">
        <v>1</v>
      </c>
      <c r="BV945">
        <v>1</v>
      </c>
      <c r="BW945">
        <f t="shared" si="80"/>
        <v>0</v>
      </c>
    </row>
    <row r="946" spans="1:75" ht="21">
      <c r="A946" t="s">
        <v>622</v>
      </c>
      <c r="B946" t="s">
        <v>667</v>
      </c>
      <c r="C946" t="s">
        <v>487</v>
      </c>
      <c r="D946" t="s">
        <v>577</v>
      </c>
      <c r="L946" s="105">
        <v>169.322317936866</v>
      </c>
      <c r="M946">
        <v>0</v>
      </c>
      <c r="N946">
        <f t="shared" si="81"/>
        <v>2017</v>
      </c>
      <c r="O946" s="136" t="str">
        <f t="shared" si="82"/>
        <v>Power Law</v>
      </c>
      <c r="P946" s="105">
        <v>1.6607155694237199</v>
      </c>
      <c r="Q946" s="105"/>
      <c r="BT946">
        <v>2</v>
      </c>
      <c r="BU946">
        <v>2</v>
      </c>
      <c r="BV946">
        <v>2</v>
      </c>
      <c r="BW946">
        <f t="shared" si="80"/>
        <v>0</v>
      </c>
    </row>
    <row r="947" spans="1:75" ht="21">
      <c r="A947" t="s">
        <v>623</v>
      </c>
      <c r="B947" t="s">
        <v>668</v>
      </c>
      <c r="C947" t="s">
        <v>488</v>
      </c>
      <c r="D947" t="s">
        <v>578</v>
      </c>
      <c r="L947" s="105">
        <v>177.822208230256</v>
      </c>
      <c r="M947">
        <v>0</v>
      </c>
      <c r="N947">
        <f t="shared" si="81"/>
        <v>2018</v>
      </c>
      <c r="O947" s="136" t="str">
        <f t="shared" si="82"/>
        <v>Power Law</v>
      </c>
      <c r="P947" s="105">
        <v>1.6626291209570101</v>
      </c>
      <c r="Q947" s="105"/>
      <c r="BT947">
        <v>1</v>
      </c>
      <c r="BU947">
        <v>1</v>
      </c>
      <c r="BV947">
        <v>1</v>
      </c>
      <c r="BW947">
        <f t="shared" si="80"/>
        <v>0</v>
      </c>
    </row>
    <row r="948" spans="1:75" ht="21">
      <c r="A948" t="s">
        <v>624</v>
      </c>
      <c r="B948" t="s">
        <v>669</v>
      </c>
      <c r="C948" t="s">
        <v>489</v>
      </c>
      <c r="D948" t="s">
        <v>579</v>
      </c>
      <c r="L948" s="105">
        <v>187.07142805036199</v>
      </c>
      <c r="M948">
        <v>0</v>
      </c>
      <c r="N948">
        <f t="shared" si="81"/>
        <v>2019</v>
      </c>
      <c r="O948" s="136" t="str">
        <f t="shared" si="82"/>
        <v>Power Law</v>
      </c>
      <c r="P948" s="105">
        <v>1.66477897123844</v>
      </c>
      <c r="Q948" s="105"/>
      <c r="BT948">
        <v>4</v>
      </c>
      <c r="BU948">
        <v>4</v>
      </c>
      <c r="BV948">
        <v>4</v>
      </c>
      <c r="BW948">
        <f t="shared" si="80"/>
        <v>0</v>
      </c>
    </row>
    <row r="949" spans="1:75" ht="21">
      <c r="A949" t="s">
        <v>625</v>
      </c>
      <c r="B949" t="s">
        <v>670</v>
      </c>
      <c r="C949" t="s">
        <v>490</v>
      </c>
      <c r="D949" t="s">
        <v>580</v>
      </c>
      <c r="L949" s="105">
        <v>198.260392660809</v>
      </c>
      <c r="M949">
        <v>0</v>
      </c>
      <c r="N949">
        <f t="shared" si="81"/>
        <v>2020</v>
      </c>
      <c r="O949" s="136" t="str">
        <f t="shared" si="82"/>
        <v>Power Law</v>
      </c>
      <c r="P949" s="105">
        <v>1.66747932398318</v>
      </c>
      <c r="Q949" s="105"/>
      <c r="BT949">
        <v>1</v>
      </c>
      <c r="BU949">
        <v>1</v>
      </c>
      <c r="BV949">
        <v>1</v>
      </c>
      <c r="BW949">
        <f t="shared" si="80"/>
        <v>0</v>
      </c>
    </row>
    <row r="950" spans="1:75" ht="21">
      <c r="A950" t="s">
        <v>626</v>
      </c>
      <c r="B950" t="s">
        <v>671</v>
      </c>
      <c r="C950" t="s">
        <v>491</v>
      </c>
      <c r="D950" t="s">
        <v>581</v>
      </c>
      <c r="L950" s="105">
        <v>211.76554714958399</v>
      </c>
      <c r="M950">
        <v>0</v>
      </c>
      <c r="N950">
        <f t="shared" si="81"/>
        <v>2021</v>
      </c>
      <c r="O950" s="136" t="str">
        <f t="shared" si="82"/>
        <v>Power Law</v>
      </c>
      <c r="P950" s="105">
        <v>1.67165303871792</v>
      </c>
      <c r="Q950" s="105"/>
      <c r="BT950">
        <v>4</v>
      </c>
      <c r="BU950">
        <v>4</v>
      </c>
      <c r="BV950">
        <v>4</v>
      </c>
      <c r="BW950">
        <f t="shared" si="80"/>
        <v>0</v>
      </c>
    </row>
    <row r="951" spans="1:75" ht="21">
      <c r="A951" t="s">
        <v>627</v>
      </c>
      <c r="B951" t="s">
        <v>672</v>
      </c>
      <c r="C951" t="s">
        <v>492</v>
      </c>
      <c r="D951" t="s">
        <v>582</v>
      </c>
      <c r="L951" s="105">
        <v>243.73980558925399</v>
      </c>
      <c r="M951">
        <v>0</v>
      </c>
      <c r="N951">
        <f t="shared" si="81"/>
        <v>2022</v>
      </c>
      <c r="O951" s="136" t="str">
        <f t="shared" si="82"/>
        <v>Power Law</v>
      </c>
      <c r="P951" s="105">
        <v>1.6808959373860599</v>
      </c>
      <c r="Q951" s="105"/>
      <c r="BT951">
        <v>8</v>
      </c>
      <c r="BU951">
        <v>8</v>
      </c>
      <c r="BV951">
        <v>8</v>
      </c>
      <c r="BW951">
        <f t="shared" si="80"/>
        <v>0</v>
      </c>
    </row>
    <row r="952" spans="1:75" ht="21">
      <c r="A952" t="s">
        <v>628</v>
      </c>
      <c r="B952" t="s">
        <v>673</v>
      </c>
      <c r="C952" t="s">
        <v>493</v>
      </c>
      <c r="D952" t="s">
        <v>583</v>
      </c>
      <c r="L952" s="105">
        <v>275.431802762063</v>
      </c>
      <c r="M952">
        <v>0</v>
      </c>
      <c r="N952">
        <f t="shared" si="81"/>
        <v>2023</v>
      </c>
      <c r="O952" s="136" t="str">
        <f t="shared" si="82"/>
        <v>Power Law</v>
      </c>
      <c r="P952" s="105">
        <v>1.68981671402867</v>
      </c>
      <c r="Q952" s="105"/>
      <c r="BT952">
        <v>15</v>
      </c>
      <c r="BU952">
        <v>15</v>
      </c>
      <c r="BV952">
        <v>15</v>
      </c>
      <c r="BW952">
        <f t="shared" si="80"/>
        <v>0</v>
      </c>
    </row>
    <row r="953" spans="1:75" ht="21">
      <c r="L953" s="108"/>
      <c r="O953" s="136"/>
      <c r="Q953" s="105"/>
      <c r="BT953">
        <v>2</v>
      </c>
      <c r="BU953">
        <v>2</v>
      </c>
      <c r="BV953">
        <v>2</v>
      </c>
      <c r="BW953">
        <f t="shared" si="80"/>
        <v>0</v>
      </c>
    </row>
    <row r="954" spans="1:75" ht="21">
      <c r="O954" s="136"/>
      <c r="BT954">
        <v>5</v>
      </c>
      <c r="BU954">
        <v>5</v>
      </c>
      <c r="BV954">
        <v>5</v>
      </c>
      <c r="BW954">
        <f t="shared" si="80"/>
        <v>0</v>
      </c>
    </row>
    <row r="955" spans="1:75" ht="21">
      <c r="A955" t="s">
        <v>699</v>
      </c>
      <c r="O955" s="136"/>
      <c r="BT955">
        <v>8</v>
      </c>
      <c r="BU955">
        <v>8</v>
      </c>
      <c r="BV955">
        <v>8</v>
      </c>
      <c r="BW955">
        <f t="shared" si="80"/>
        <v>0</v>
      </c>
    </row>
    <row r="956" spans="1:75" ht="21">
      <c r="A956" t="s">
        <v>584</v>
      </c>
      <c r="B956" t="s">
        <v>629</v>
      </c>
      <c r="C956" t="s">
        <v>404</v>
      </c>
      <c r="D956" t="s">
        <v>404</v>
      </c>
      <c r="L956" s="105">
        <v>-114.438528448355</v>
      </c>
      <c r="M956">
        <v>0</v>
      </c>
      <c r="N956">
        <v>1979</v>
      </c>
      <c r="O956" s="136" t="str">
        <f>IF(AND(L956&lt;0,M956&lt;0.05), "Truncated Power Law","Power Law")</f>
        <v>Truncated Power Law</v>
      </c>
      <c r="BT956">
        <v>1</v>
      </c>
      <c r="BU956">
        <v>1</v>
      </c>
      <c r="BV956">
        <v>1</v>
      </c>
      <c r="BW956">
        <f t="shared" si="80"/>
        <v>0</v>
      </c>
    </row>
    <row r="957" spans="1:75" ht="21">
      <c r="A957" t="s">
        <v>585</v>
      </c>
      <c r="B957" t="s">
        <v>630</v>
      </c>
      <c r="C957" t="s">
        <v>405</v>
      </c>
      <c r="D957" t="s">
        <v>405</v>
      </c>
      <c r="L957" s="105">
        <v>-179.220913858778</v>
      </c>
      <c r="M957" s="106">
        <v>0</v>
      </c>
      <c r="N957">
        <f>N956+1</f>
        <v>1980</v>
      </c>
      <c r="O957" s="136" t="str">
        <f t="shared" ref="O957:O1000" si="83">IF(AND(L957&lt;0,M957&lt;0.05), "Truncated Power Law","Power Law")</f>
        <v>Truncated Power Law</v>
      </c>
      <c r="BT957">
        <v>4</v>
      </c>
      <c r="BU957">
        <v>4</v>
      </c>
      <c r="BV957">
        <v>4</v>
      </c>
      <c r="BW957">
        <f t="shared" si="80"/>
        <v>0</v>
      </c>
    </row>
    <row r="958" spans="1:75" ht="21">
      <c r="A958" t="s">
        <v>586</v>
      </c>
      <c r="B958" t="s">
        <v>631</v>
      </c>
      <c r="C958" t="s">
        <v>406</v>
      </c>
      <c r="D958" t="s">
        <v>406</v>
      </c>
      <c r="L958" s="105">
        <v>-222.46341258711999</v>
      </c>
      <c r="M958" s="106">
        <v>0</v>
      </c>
      <c r="N958">
        <f t="shared" ref="N958:N1000" si="84">N957+1</f>
        <v>1981</v>
      </c>
      <c r="O958" s="136" t="str">
        <f t="shared" si="83"/>
        <v>Truncated Power Law</v>
      </c>
      <c r="BT958">
        <v>16</v>
      </c>
      <c r="BU958">
        <v>16</v>
      </c>
      <c r="BV958">
        <v>16</v>
      </c>
      <c r="BW958">
        <f t="shared" si="80"/>
        <v>0</v>
      </c>
    </row>
    <row r="959" spans="1:75" ht="21">
      <c r="A959" t="s">
        <v>587</v>
      </c>
      <c r="B959" t="s">
        <v>632</v>
      </c>
      <c r="C959" t="s">
        <v>407</v>
      </c>
      <c r="D959" t="s">
        <v>407</v>
      </c>
      <c r="L959" s="105">
        <v>-261.95187696064198</v>
      </c>
      <c r="M959" s="106">
        <v>0</v>
      </c>
      <c r="N959">
        <f t="shared" si="84"/>
        <v>1982</v>
      </c>
      <c r="O959" s="136" t="str">
        <f t="shared" si="83"/>
        <v>Truncated Power Law</v>
      </c>
      <c r="BT959">
        <v>1</v>
      </c>
      <c r="BU959">
        <v>1</v>
      </c>
      <c r="BV959">
        <v>1</v>
      </c>
      <c r="BW959">
        <f t="shared" si="80"/>
        <v>0</v>
      </c>
    </row>
    <row r="960" spans="1:75" ht="21">
      <c r="A960" t="s">
        <v>588</v>
      </c>
      <c r="B960" t="s">
        <v>633</v>
      </c>
      <c r="C960" t="s">
        <v>408</v>
      </c>
      <c r="D960" t="s">
        <v>408</v>
      </c>
      <c r="L960" s="105">
        <v>-289.57586183701699</v>
      </c>
      <c r="M960" s="106">
        <v>0</v>
      </c>
      <c r="N960">
        <f t="shared" si="84"/>
        <v>1983</v>
      </c>
      <c r="O960" s="136" t="str">
        <f t="shared" si="83"/>
        <v>Truncated Power Law</v>
      </c>
      <c r="BT960">
        <v>4</v>
      </c>
      <c r="BU960">
        <v>4</v>
      </c>
      <c r="BV960">
        <v>4</v>
      </c>
      <c r="BW960">
        <f t="shared" si="80"/>
        <v>0</v>
      </c>
    </row>
    <row r="961" spans="1:75" ht="21">
      <c r="A961" t="s">
        <v>589</v>
      </c>
      <c r="B961" t="s">
        <v>634</v>
      </c>
      <c r="C961" t="s">
        <v>409</v>
      </c>
      <c r="D961" t="s">
        <v>409</v>
      </c>
      <c r="L961" s="105">
        <v>-292.52383351742998</v>
      </c>
      <c r="M961" s="106">
        <v>0</v>
      </c>
      <c r="N961">
        <f t="shared" si="84"/>
        <v>1984</v>
      </c>
      <c r="O961" s="136" t="str">
        <f t="shared" si="83"/>
        <v>Truncated Power Law</v>
      </c>
      <c r="BT961">
        <v>4</v>
      </c>
      <c r="BU961">
        <v>4</v>
      </c>
      <c r="BV961">
        <v>4</v>
      </c>
      <c r="BW961">
        <f t="shared" si="80"/>
        <v>0</v>
      </c>
    </row>
    <row r="962" spans="1:75" ht="21">
      <c r="A962" t="s">
        <v>590</v>
      </c>
      <c r="B962" t="s">
        <v>635</v>
      </c>
      <c r="C962" t="s">
        <v>410</v>
      </c>
      <c r="D962" t="s">
        <v>410</v>
      </c>
      <c r="L962" s="105">
        <v>-11.426618174752701</v>
      </c>
      <c r="M962">
        <v>0</v>
      </c>
      <c r="N962">
        <f t="shared" si="84"/>
        <v>1985</v>
      </c>
      <c r="O962" s="136" t="str">
        <f t="shared" si="83"/>
        <v>Truncated Power Law</v>
      </c>
      <c r="BT962">
        <v>5</v>
      </c>
      <c r="BU962">
        <v>5</v>
      </c>
      <c r="BV962">
        <v>5</v>
      </c>
      <c r="BW962">
        <f t="shared" si="80"/>
        <v>0</v>
      </c>
    </row>
    <row r="963" spans="1:75" ht="21">
      <c r="A963" t="s">
        <v>591</v>
      </c>
      <c r="B963" t="s">
        <v>636</v>
      </c>
      <c r="C963" t="s">
        <v>411</v>
      </c>
      <c r="D963" t="s">
        <v>411</v>
      </c>
      <c r="L963" s="105">
        <v>-293.84959847188298</v>
      </c>
      <c r="M963" s="106">
        <v>0</v>
      </c>
      <c r="N963">
        <f t="shared" si="84"/>
        <v>1986</v>
      </c>
      <c r="O963" s="136" t="str">
        <f t="shared" si="83"/>
        <v>Truncated Power Law</v>
      </c>
      <c r="BT963">
        <v>7</v>
      </c>
      <c r="BU963">
        <v>7</v>
      </c>
      <c r="BV963">
        <v>7</v>
      </c>
      <c r="BW963">
        <f t="shared" si="80"/>
        <v>0</v>
      </c>
    </row>
    <row r="964" spans="1:75" ht="21">
      <c r="A964" t="s">
        <v>592</v>
      </c>
      <c r="B964" t="s">
        <v>637</v>
      </c>
      <c r="C964" t="s">
        <v>412</v>
      </c>
      <c r="D964" t="s">
        <v>412</v>
      </c>
      <c r="L964" s="105">
        <v>-286.32808630159798</v>
      </c>
      <c r="M964" s="106">
        <v>0</v>
      </c>
      <c r="N964">
        <f t="shared" si="84"/>
        <v>1987</v>
      </c>
      <c r="O964" s="136" t="str">
        <f t="shared" si="83"/>
        <v>Truncated Power Law</v>
      </c>
      <c r="BT964">
        <v>6</v>
      </c>
      <c r="BU964">
        <v>6</v>
      </c>
      <c r="BV964">
        <v>6</v>
      </c>
      <c r="BW964">
        <f t="shared" si="80"/>
        <v>0</v>
      </c>
    </row>
    <row r="965" spans="1:75" ht="21">
      <c r="A965" t="s">
        <v>593</v>
      </c>
      <c r="B965" t="s">
        <v>638</v>
      </c>
      <c r="C965" t="s">
        <v>413</v>
      </c>
      <c r="D965" t="s">
        <v>413</v>
      </c>
      <c r="L965" s="105">
        <v>18.456954392428699</v>
      </c>
      <c r="M965" s="106">
        <v>0</v>
      </c>
      <c r="N965">
        <f t="shared" si="84"/>
        <v>1988</v>
      </c>
      <c r="O965" s="136" t="str">
        <f t="shared" si="83"/>
        <v>Power Law</v>
      </c>
      <c r="BT965">
        <v>6</v>
      </c>
      <c r="BU965">
        <v>6</v>
      </c>
      <c r="BV965">
        <v>6</v>
      </c>
      <c r="BW965">
        <f t="shared" si="80"/>
        <v>0</v>
      </c>
    </row>
    <row r="966" spans="1:75" ht="21">
      <c r="A966" t="s">
        <v>594</v>
      </c>
      <c r="B966" t="s">
        <v>639</v>
      </c>
      <c r="C966" t="s">
        <v>414</v>
      </c>
      <c r="D966" t="s">
        <v>414</v>
      </c>
      <c r="L966" s="105">
        <v>-286.63915116866298</v>
      </c>
      <c r="M966" s="106">
        <v>0</v>
      </c>
      <c r="N966">
        <f t="shared" si="84"/>
        <v>1989</v>
      </c>
      <c r="O966" s="136" t="str">
        <f t="shared" si="83"/>
        <v>Truncated Power Law</v>
      </c>
      <c r="BT966">
        <v>10</v>
      </c>
      <c r="BU966">
        <v>10</v>
      </c>
      <c r="BV966">
        <v>11</v>
      </c>
      <c r="BW966">
        <f t="shared" si="80"/>
        <v>-1</v>
      </c>
    </row>
    <row r="967" spans="1:75" ht="21">
      <c r="A967" t="s">
        <v>595</v>
      </c>
      <c r="B967" t="s">
        <v>640</v>
      </c>
      <c r="C967" t="s">
        <v>415</v>
      </c>
      <c r="D967" t="s">
        <v>415</v>
      </c>
      <c r="L967" s="105">
        <v>-286.77891570627799</v>
      </c>
      <c r="M967" s="106">
        <v>0</v>
      </c>
      <c r="N967">
        <f t="shared" si="84"/>
        <v>1990</v>
      </c>
      <c r="O967" s="136" t="str">
        <f t="shared" si="83"/>
        <v>Truncated Power Law</v>
      </c>
      <c r="BT967">
        <v>5</v>
      </c>
      <c r="BU967">
        <v>5</v>
      </c>
      <c r="BV967">
        <v>5</v>
      </c>
      <c r="BW967">
        <f t="shared" si="80"/>
        <v>0</v>
      </c>
    </row>
    <row r="968" spans="1:75" ht="21">
      <c r="A968" t="s">
        <v>596</v>
      </c>
      <c r="B968" t="s">
        <v>641</v>
      </c>
      <c r="C968" t="s">
        <v>416</v>
      </c>
      <c r="D968" t="s">
        <v>416</v>
      </c>
      <c r="L968" s="105">
        <v>-275.63986643084201</v>
      </c>
      <c r="M968" s="106">
        <v>0</v>
      </c>
      <c r="N968">
        <f t="shared" si="84"/>
        <v>1991</v>
      </c>
      <c r="O968" s="136" t="str">
        <f t="shared" si="83"/>
        <v>Truncated Power Law</v>
      </c>
      <c r="BT968">
        <v>5</v>
      </c>
      <c r="BU968">
        <v>5</v>
      </c>
      <c r="BV968">
        <v>5</v>
      </c>
      <c r="BW968">
        <f t="shared" si="80"/>
        <v>0</v>
      </c>
    </row>
    <row r="969" spans="1:75" ht="21">
      <c r="A969" t="s">
        <v>597</v>
      </c>
      <c r="B969" t="s">
        <v>642</v>
      </c>
      <c r="C969" t="s">
        <v>417</v>
      </c>
      <c r="D969" t="s">
        <v>417</v>
      </c>
      <c r="L969" s="105">
        <v>-265.54951902650998</v>
      </c>
      <c r="M969" s="106">
        <v>0</v>
      </c>
      <c r="N969">
        <f t="shared" si="84"/>
        <v>1992</v>
      </c>
      <c r="O969" s="136" t="str">
        <f t="shared" si="83"/>
        <v>Truncated Power Law</v>
      </c>
      <c r="BT969">
        <v>6</v>
      </c>
      <c r="BU969">
        <v>6</v>
      </c>
      <c r="BV969">
        <v>6</v>
      </c>
      <c r="BW969">
        <f t="shared" si="80"/>
        <v>0</v>
      </c>
    </row>
    <row r="970" spans="1:75" ht="21">
      <c r="A970" t="s">
        <v>598</v>
      </c>
      <c r="B970" t="s">
        <v>643</v>
      </c>
      <c r="C970" t="s">
        <v>418</v>
      </c>
      <c r="D970" t="s">
        <v>418</v>
      </c>
      <c r="L970" s="105">
        <v>-248.62051549117001</v>
      </c>
      <c r="M970" s="106">
        <v>0</v>
      </c>
      <c r="N970">
        <f t="shared" si="84"/>
        <v>1993</v>
      </c>
      <c r="O970" s="136" t="str">
        <f t="shared" si="83"/>
        <v>Truncated Power Law</v>
      </c>
      <c r="BT970">
        <v>4</v>
      </c>
      <c r="BU970">
        <v>4</v>
      </c>
      <c r="BV970">
        <v>4</v>
      </c>
      <c r="BW970">
        <f t="shared" si="80"/>
        <v>0</v>
      </c>
    </row>
    <row r="971" spans="1:75" ht="21">
      <c r="A971" t="s">
        <v>599</v>
      </c>
      <c r="B971" t="s">
        <v>644</v>
      </c>
      <c r="C971" t="s">
        <v>419</v>
      </c>
      <c r="D971" t="s">
        <v>419</v>
      </c>
      <c r="L971" s="105">
        <v>-229.75573690786999</v>
      </c>
      <c r="M971" s="106">
        <v>0</v>
      </c>
      <c r="N971">
        <f t="shared" si="84"/>
        <v>1994</v>
      </c>
      <c r="O971" s="136" t="str">
        <f t="shared" si="83"/>
        <v>Truncated Power Law</v>
      </c>
      <c r="BT971">
        <v>4</v>
      </c>
      <c r="BU971">
        <v>4</v>
      </c>
      <c r="BV971">
        <v>4</v>
      </c>
      <c r="BW971">
        <f t="shared" si="80"/>
        <v>0</v>
      </c>
    </row>
    <row r="972" spans="1:75" ht="21">
      <c r="A972" t="s">
        <v>600</v>
      </c>
      <c r="B972" t="s">
        <v>645</v>
      </c>
      <c r="C972" t="s">
        <v>420</v>
      </c>
      <c r="D972" t="s">
        <v>420</v>
      </c>
      <c r="L972" s="105">
        <v>-212.19298498510801</v>
      </c>
      <c r="M972" s="106">
        <v>0</v>
      </c>
      <c r="N972">
        <f t="shared" si="84"/>
        <v>1995</v>
      </c>
      <c r="O972" s="136" t="str">
        <f t="shared" si="83"/>
        <v>Truncated Power Law</v>
      </c>
      <c r="BT972">
        <v>7</v>
      </c>
      <c r="BU972">
        <v>7</v>
      </c>
      <c r="BV972">
        <v>7</v>
      </c>
      <c r="BW972">
        <f t="shared" si="80"/>
        <v>0</v>
      </c>
    </row>
    <row r="973" spans="1:75" ht="21">
      <c r="A973" t="s">
        <v>601</v>
      </c>
      <c r="B973" t="s">
        <v>646</v>
      </c>
      <c r="C973" t="s">
        <v>421</v>
      </c>
      <c r="D973" t="s">
        <v>421</v>
      </c>
      <c r="L973" s="105">
        <v>-208.88673385305901</v>
      </c>
      <c r="M973" s="106">
        <v>0</v>
      </c>
      <c r="N973">
        <f t="shared" si="84"/>
        <v>1996</v>
      </c>
      <c r="O973" s="136" t="str">
        <f t="shared" si="83"/>
        <v>Truncated Power Law</v>
      </c>
      <c r="BT973">
        <v>2</v>
      </c>
      <c r="BU973">
        <v>2</v>
      </c>
      <c r="BV973">
        <v>2</v>
      </c>
      <c r="BW973">
        <f t="shared" ref="BW973:BW1036" si="85">BU973-BV973</f>
        <v>0</v>
      </c>
    </row>
    <row r="974" spans="1:75" ht="21">
      <c r="A974" t="s">
        <v>602</v>
      </c>
      <c r="B974" t="s">
        <v>647</v>
      </c>
      <c r="C974" t="s">
        <v>422</v>
      </c>
      <c r="D974" t="s">
        <v>422</v>
      </c>
      <c r="L974" s="105">
        <v>-194.576484279581</v>
      </c>
      <c r="M974" s="106">
        <v>0</v>
      </c>
      <c r="N974">
        <f t="shared" si="84"/>
        <v>1997</v>
      </c>
      <c r="O974" s="136" t="str">
        <f t="shared" si="83"/>
        <v>Truncated Power Law</v>
      </c>
      <c r="BT974">
        <v>2</v>
      </c>
      <c r="BU974">
        <v>2</v>
      </c>
      <c r="BV974">
        <v>2</v>
      </c>
      <c r="BW974">
        <f t="shared" si="85"/>
        <v>0</v>
      </c>
    </row>
    <row r="975" spans="1:75" ht="21">
      <c r="A975" t="s">
        <v>603</v>
      </c>
      <c r="B975" t="s">
        <v>648</v>
      </c>
      <c r="C975" t="s">
        <v>423</v>
      </c>
      <c r="D975" t="s">
        <v>423</v>
      </c>
      <c r="L975" s="105">
        <v>-191.741731144086</v>
      </c>
      <c r="M975" s="106">
        <v>0</v>
      </c>
      <c r="N975">
        <f t="shared" si="84"/>
        <v>1998</v>
      </c>
      <c r="O975" s="136" t="str">
        <f t="shared" si="83"/>
        <v>Truncated Power Law</v>
      </c>
      <c r="BT975">
        <v>2</v>
      </c>
      <c r="BU975">
        <v>2</v>
      </c>
      <c r="BV975">
        <v>2</v>
      </c>
      <c r="BW975">
        <f t="shared" si="85"/>
        <v>0</v>
      </c>
    </row>
    <row r="976" spans="1:75" ht="21">
      <c r="A976" t="s">
        <v>604</v>
      </c>
      <c r="B976" t="s">
        <v>649</v>
      </c>
      <c r="C976" t="s">
        <v>424</v>
      </c>
      <c r="D976" t="s">
        <v>424</v>
      </c>
      <c r="L976" s="105">
        <v>-179.600383318441</v>
      </c>
      <c r="M976" s="106">
        <v>0</v>
      </c>
      <c r="N976">
        <f t="shared" si="84"/>
        <v>1999</v>
      </c>
      <c r="O976" s="136" t="str">
        <f t="shared" si="83"/>
        <v>Truncated Power Law</v>
      </c>
      <c r="BT976">
        <v>4</v>
      </c>
      <c r="BU976">
        <v>4</v>
      </c>
      <c r="BV976">
        <v>4</v>
      </c>
      <c r="BW976">
        <f t="shared" si="85"/>
        <v>0</v>
      </c>
    </row>
    <row r="977" spans="1:75" ht="21">
      <c r="A977" t="s">
        <v>605</v>
      </c>
      <c r="B977" t="s">
        <v>650</v>
      </c>
      <c r="C977" t="s">
        <v>425</v>
      </c>
      <c r="D977" t="s">
        <v>425</v>
      </c>
      <c r="L977" s="105">
        <v>-170.84475590344701</v>
      </c>
      <c r="M977" s="106">
        <v>0</v>
      </c>
      <c r="N977">
        <f t="shared" si="84"/>
        <v>2000</v>
      </c>
      <c r="O977" s="136" t="str">
        <f t="shared" si="83"/>
        <v>Truncated Power Law</v>
      </c>
      <c r="BT977">
        <v>1</v>
      </c>
      <c r="BU977">
        <v>1</v>
      </c>
      <c r="BV977">
        <v>1</v>
      </c>
      <c r="BW977">
        <f t="shared" si="85"/>
        <v>0</v>
      </c>
    </row>
    <row r="978" spans="1:75" ht="21">
      <c r="A978" t="s">
        <v>606</v>
      </c>
      <c r="B978" t="s">
        <v>651</v>
      </c>
      <c r="C978" t="s">
        <v>426</v>
      </c>
      <c r="D978" t="s">
        <v>426</v>
      </c>
      <c r="L978" s="105">
        <v>-163.88681242033101</v>
      </c>
      <c r="M978" s="106">
        <v>0</v>
      </c>
      <c r="N978">
        <f t="shared" si="84"/>
        <v>2001</v>
      </c>
      <c r="O978" s="136" t="str">
        <f t="shared" si="83"/>
        <v>Truncated Power Law</v>
      </c>
      <c r="BT978">
        <v>4</v>
      </c>
      <c r="BU978">
        <v>4</v>
      </c>
      <c r="BV978">
        <v>4</v>
      </c>
      <c r="BW978">
        <f t="shared" si="85"/>
        <v>0</v>
      </c>
    </row>
    <row r="979" spans="1:75" ht="21">
      <c r="A979" t="s">
        <v>607</v>
      </c>
      <c r="B979" t="s">
        <v>652</v>
      </c>
      <c r="C979" t="s">
        <v>427</v>
      </c>
      <c r="D979" t="s">
        <v>427</v>
      </c>
      <c r="L979" s="105">
        <v>-160.201552595008</v>
      </c>
      <c r="M979" s="106">
        <v>0</v>
      </c>
      <c r="N979">
        <f t="shared" si="84"/>
        <v>2002</v>
      </c>
      <c r="O979" s="136" t="str">
        <f t="shared" si="83"/>
        <v>Truncated Power Law</v>
      </c>
      <c r="BT979">
        <v>3</v>
      </c>
      <c r="BU979">
        <v>3</v>
      </c>
      <c r="BV979">
        <v>3</v>
      </c>
      <c r="BW979">
        <f t="shared" si="85"/>
        <v>0</v>
      </c>
    </row>
    <row r="980" spans="1:75" ht="21">
      <c r="A980" t="s">
        <v>608</v>
      </c>
      <c r="B980" t="s">
        <v>653</v>
      </c>
      <c r="C980" t="s">
        <v>428</v>
      </c>
      <c r="D980" t="s">
        <v>428</v>
      </c>
      <c r="L980" s="105">
        <v>-156.37606288001501</v>
      </c>
      <c r="M980" s="106">
        <v>0</v>
      </c>
      <c r="N980">
        <f t="shared" si="84"/>
        <v>2003</v>
      </c>
      <c r="O980" s="136" t="str">
        <f t="shared" si="83"/>
        <v>Truncated Power Law</v>
      </c>
      <c r="BT980">
        <v>2</v>
      </c>
      <c r="BU980">
        <v>2</v>
      </c>
      <c r="BV980">
        <v>2</v>
      </c>
      <c r="BW980">
        <f t="shared" si="85"/>
        <v>0</v>
      </c>
    </row>
    <row r="981" spans="1:75" ht="21">
      <c r="A981" t="s">
        <v>609</v>
      </c>
      <c r="B981" t="s">
        <v>654</v>
      </c>
      <c r="C981" t="s">
        <v>474</v>
      </c>
      <c r="D981" t="s">
        <v>474</v>
      </c>
      <c r="L981" s="105">
        <v>-153.192110292602</v>
      </c>
      <c r="M981" s="106">
        <v>0</v>
      </c>
      <c r="N981">
        <f t="shared" si="84"/>
        <v>2004</v>
      </c>
      <c r="O981" s="136" t="str">
        <f t="shared" si="83"/>
        <v>Truncated Power Law</v>
      </c>
      <c r="BT981">
        <v>1</v>
      </c>
      <c r="BU981">
        <v>1</v>
      </c>
      <c r="BV981">
        <v>1</v>
      </c>
      <c r="BW981">
        <f t="shared" si="85"/>
        <v>0</v>
      </c>
    </row>
    <row r="982" spans="1:75" ht="21">
      <c r="A982" t="s">
        <v>610</v>
      </c>
      <c r="B982" t="s">
        <v>655</v>
      </c>
      <c r="C982" t="s">
        <v>475</v>
      </c>
      <c r="D982" t="s">
        <v>475</v>
      </c>
      <c r="L982" s="105">
        <v>-148.419109646469</v>
      </c>
      <c r="M982" s="106">
        <v>0</v>
      </c>
      <c r="N982">
        <f t="shared" si="84"/>
        <v>2005</v>
      </c>
      <c r="O982" s="136" t="str">
        <f t="shared" si="83"/>
        <v>Truncated Power Law</v>
      </c>
      <c r="BT982">
        <v>6</v>
      </c>
      <c r="BU982">
        <v>6</v>
      </c>
      <c r="BV982">
        <v>6</v>
      </c>
      <c r="BW982">
        <f t="shared" si="85"/>
        <v>0</v>
      </c>
    </row>
    <row r="983" spans="1:75" ht="21">
      <c r="A983" t="s">
        <v>611</v>
      </c>
      <c r="B983" t="s">
        <v>656</v>
      </c>
      <c r="C983" t="s">
        <v>476</v>
      </c>
      <c r="D983" t="s">
        <v>476</v>
      </c>
      <c r="L983" s="105">
        <v>-146.89231828406801</v>
      </c>
      <c r="M983" s="106">
        <v>0</v>
      </c>
      <c r="N983">
        <f t="shared" si="84"/>
        <v>2006</v>
      </c>
      <c r="O983" s="136" t="str">
        <f t="shared" si="83"/>
        <v>Truncated Power Law</v>
      </c>
      <c r="BT983">
        <v>2</v>
      </c>
      <c r="BU983">
        <v>2</v>
      </c>
      <c r="BV983">
        <v>2</v>
      </c>
      <c r="BW983">
        <f t="shared" si="85"/>
        <v>0</v>
      </c>
    </row>
    <row r="984" spans="1:75" ht="21">
      <c r="A984" t="s">
        <v>612</v>
      </c>
      <c r="B984" t="s">
        <v>657</v>
      </c>
      <c r="C984" t="s">
        <v>477</v>
      </c>
      <c r="D984" t="s">
        <v>477</v>
      </c>
      <c r="L984" s="105">
        <v>-145.10855828293401</v>
      </c>
      <c r="M984" s="106">
        <v>0</v>
      </c>
      <c r="N984">
        <f t="shared" si="84"/>
        <v>2007</v>
      </c>
      <c r="O984" s="136" t="str">
        <f t="shared" si="83"/>
        <v>Truncated Power Law</v>
      </c>
      <c r="BT984">
        <v>1</v>
      </c>
      <c r="BU984">
        <v>1</v>
      </c>
      <c r="BV984">
        <v>1</v>
      </c>
      <c r="BW984">
        <f t="shared" si="85"/>
        <v>0</v>
      </c>
    </row>
    <row r="985" spans="1:75" ht="21">
      <c r="A985" t="s">
        <v>613</v>
      </c>
      <c r="B985" t="s">
        <v>658</v>
      </c>
      <c r="C985" t="s">
        <v>478</v>
      </c>
      <c r="D985" t="s">
        <v>478</v>
      </c>
      <c r="L985" s="105">
        <v>-146.46216084982001</v>
      </c>
      <c r="M985">
        <v>0</v>
      </c>
      <c r="N985">
        <f t="shared" si="84"/>
        <v>2008</v>
      </c>
      <c r="O985" s="136" t="str">
        <f t="shared" si="83"/>
        <v>Truncated Power Law</v>
      </c>
      <c r="BT985">
        <v>3</v>
      </c>
      <c r="BU985">
        <v>3</v>
      </c>
      <c r="BV985">
        <v>3</v>
      </c>
      <c r="BW985">
        <f t="shared" si="85"/>
        <v>0</v>
      </c>
    </row>
    <row r="986" spans="1:75" ht="21">
      <c r="A986" t="s">
        <v>614</v>
      </c>
      <c r="B986" t="s">
        <v>659</v>
      </c>
      <c r="C986" t="s">
        <v>479</v>
      </c>
      <c r="D986" t="s">
        <v>479</v>
      </c>
      <c r="L986" s="105">
        <v>-146.48774556003499</v>
      </c>
      <c r="M986" s="106">
        <v>0</v>
      </c>
      <c r="N986">
        <f t="shared" si="84"/>
        <v>2009</v>
      </c>
      <c r="O986" s="136" t="str">
        <f t="shared" si="83"/>
        <v>Truncated Power Law</v>
      </c>
      <c r="BT986">
        <v>1</v>
      </c>
      <c r="BU986">
        <v>1</v>
      </c>
      <c r="BV986">
        <v>1</v>
      </c>
      <c r="BW986">
        <f t="shared" si="85"/>
        <v>0</v>
      </c>
    </row>
    <row r="987" spans="1:75" ht="21">
      <c r="A987" t="s">
        <v>615</v>
      </c>
      <c r="B987" t="s">
        <v>660</v>
      </c>
      <c r="C987" t="s">
        <v>480</v>
      </c>
      <c r="D987" t="s">
        <v>480</v>
      </c>
      <c r="L987" s="105">
        <v>-148.16344712829101</v>
      </c>
      <c r="M987">
        <v>0</v>
      </c>
      <c r="N987">
        <f t="shared" si="84"/>
        <v>2010</v>
      </c>
      <c r="O987" s="136" t="str">
        <f t="shared" si="83"/>
        <v>Truncated Power Law</v>
      </c>
      <c r="BT987">
        <v>2</v>
      </c>
      <c r="BU987">
        <v>2</v>
      </c>
      <c r="BV987">
        <v>2</v>
      </c>
      <c r="BW987">
        <f t="shared" si="85"/>
        <v>0</v>
      </c>
    </row>
    <row r="988" spans="1:75" ht="21">
      <c r="A988" t="s">
        <v>616</v>
      </c>
      <c r="B988" t="s">
        <v>661</v>
      </c>
      <c r="C988" t="s">
        <v>481</v>
      </c>
      <c r="D988" t="s">
        <v>481</v>
      </c>
      <c r="L988" s="105">
        <v>-152.80521375915299</v>
      </c>
      <c r="M988">
        <v>0</v>
      </c>
      <c r="N988">
        <f t="shared" si="84"/>
        <v>2011</v>
      </c>
      <c r="O988" s="136" t="str">
        <f t="shared" si="83"/>
        <v>Truncated Power Law</v>
      </c>
      <c r="BT988">
        <v>10</v>
      </c>
      <c r="BU988">
        <v>10</v>
      </c>
      <c r="BV988">
        <v>11</v>
      </c>
      <c r="BW988">
        <f t="shared" si="85"/>
        <v>-1</v>
      </c>
    </row>
    <row r="989" spans="1:75" ht="21">
      <c r="A989" t="s">
        <v>617</v>
      </c>
      <c r="B989" t="s">
        <v>662</v>
      </c>
      <c r="C989" t="s">
        <v>482</v>
      </c>
      <c r="D989" t="s">
        <v>482</v>
      </c>
      <c r="L989" s="105">
        <v>-156.254792242333</v>
      </c>
      <c r="M989" s="106">
        <v>0</v>
      </c>
      <c r="N989">
        <f t="shared" si="84"/>
        <v>2012</v>
      </c>
      <c r="O989" s="136" t="str">
        <f t="shared" si="83"/>
        <v>Truncated Power Law</v>
      </c>
      <c r="BT989">
        <v>5</v>
      </c>
      <c r="BU989">
        <v>5</v>
      </c>
      <c r="BV989">
        <v>5</v>
      </c>
      <c r="BW989">
        <f t="shared" si="85"/>
        <v>0</v>
      </c>
    </row>
    <row r="990" spans="1:75" ht="21">
      <c r="A990" t="s">
        <v>618</v>
      </c>
      <c r="B990" t="s">
        <v>663</v>
      </c>
      <c r="C990" t="s">
        <v>483</v>
      </c>
      <c r="D990" t="s">
        <v>483</v>
      </c>
      <c r="L990" s="105">
        <v>-159.306725725711</v>
      </c>
      <c r="M990" s="106">
        <v>0</v>
      </c>
      <c r="N990">
        <f t="shared" si="84"/>
        <v>2013</v>
      </c>
      <c r="O990" s="136" t="str">
        <f t="shared" si="83"/>
        <v>Truncated Power Law</v>
      </c>
      <c r="BT990">
        <v>5</v>
      </c>
      <c r="BU990">
        <v>5</v>
      </c>
      <c r="BV990">
        <v>5</v>
      </c>
      <c r="BW990">
        <f t="shared" si="85"/>
        <v>0</v>
      </c>
    </row>
    <row r="991" spans="1:75" ht="21">
      <c r="A991" t="s">
        <v>619</v>
      </c>
      <c r="B991" t="s">
        <v>664</v>
      </c>
      <c r="C991" t="s">
        <v>484</v>
      </c>
      <c r="D991" t="s">
        <v>484</v>
      </c>
      <c r="L991" s="105">
        <v>-162.278966244305</v>
      </c>
      <c r="M991" s="106">
        <v>0</v>
      </c>
      <c r="N991">
        <f t="shared" si="84"/>
        <v>2014</v>
      </c>
      <c r="O991" s="136" t="str">
        <f t="shared" si="83"/>
        <v>Truncated Power Law</v>
      </c>
      <c r="BT991">
        <v>6</v>
      </c>
      <c r="BU991">
        <v>6</v>
      </c>
      <c r="BV991">
        <v>6</v>
      </c>
      <c r="BW991">
        <f t="shared" si="85"/>
        <v>0</v>
      </c>
    </row>
    <row r="992" spans="1:75" ht="21">
      <c r="A992" t="s">
        <v>620</v>
      </c>
      <c r="B992" t="s">
        <v>665</v>
      </c>
      <c r="C992" t="s">
        <v>485</v>
      </c>
      <c r="D992" t="s">
        <v>485</v>
      </c>
      <c r="L992" s="105">
        <v>-165.64983144457</v>
      </c>
      <c r="M992" s="106">
        <v>0</v>
      </c>
      <c r="N992">
        <f t="shared" si="84"/>
        <v>2015</v>
      </c>
      <c r="O992" s="136" t="str">
        <f t="shared" si="83"/>
        <v>Truncated Power Law</v>
      </c>
      <c r="BT992">
        <v>6</v>
      </c>
      <c r="BU992">
        <v>6</v>
      </c>
      <c r="BV992">
        <v>6</v>
      </c>
      <c r="BW992">
        <f t="shared" si="85"/>
        <v>0</v>
      </c>
    </row>
    <row r="993" spans="1:75" ht="21">
      <c r="A993" t="s">
        <v>621</v>
      </c>
      <c r="B993" t="s">
        <v>666</v>
      </c>
      <c r="C993" t="s">
        <v>486</v>
      </c>
      <c r="D993" t="s">
        <v>486</v>
      </c>
      <c r="L993" s="105">
        <v>-169.34828545805999</v>
      </c>
      <c r="M993" s="106">
        <v>0</v>
      </c>
      <c r="N993">
        <f t="shared" si="84"/>
        <v>2016</v>
      </c>
      <c r="O993" s="136" t="str">
        <f t="shared" si="83"/>
        <v>Truncated Power Law</v>
      </c>
      <c r="BT993">
        <v>2</v>
      </c>
      <c r="BU993">
        <v>2</v>
      </c>
      <c r="BV993">
        <v>2</v>
      </c>
      <c r="BW993">
        <f t="shared" si="85"/>
        <v>0</v>
      </c>
    </row>
    <row r="994" spans="1:75" ht="21">
      <c r="A994" t="s">
        <v>622</v>
      </c>
      <c r="B994" t="s">
        <v>667</v>
      </c>
      <c r="C994" t="s">
        <v>487</v>
      </c>
      <c r="D994" t="s">
        <v>487</v>
      </c>
      <c r="L994" s="105">
        <v>-172.800763295011</v>
      </c>
      <c r="M994" s="106">
        <v>0</v>
      </c>
      <c r="N994">
        <f t="shared" si="84"/>
        <v>2017</v>
      </c>
      <c r="O994" s="136" t="str">
        <f t="shared" si="83"/>
        <v>Truncated Power Law</v>
      </c>
      <c r="BT994">
        <v>4</v>
      </c>
      <c r="BU994">
        <v>4</v>
      </c>
      <c r="BV994">
        <v>4</v>
      </c>
      <c r="BW994">
        <f t="shared" si="85"/>
        <v>0</v>
      </c>
    </row>
    <row r="995" spans="1:75" ht="21">
      <c r="A995" t="s">
        <v>623</v>
      </c>
      <c r="B995" t="s">
        <v>668</v>
      </c>
      <c r="C995" t="s">
        <v>488</v>
      </c>
      <c r="D995" t="s">
        <v>488</v>
      </c>
      <c r="L995" s="105">
        <v>-176.19964135611201</v>
      </c>
      <c r="M995" s="106">
        <v>0</v>
      </c>
      <c r="N995">
        <f t="shared" si="84"/>
        <v>2018</v>
      </c>
      <c r="O995" s="136" t="str">
        <f t="shared" si="83"/>
        <v>Truncated Power Law</v>
      </c>
      <c r="BT995">
        <v>4</v>
      </c>
      <c r="BU995">
        <v>4</v>
      </c>
      <c r="BV995">
        <v>4</v>
      </c>
      <c r="BW995">
        <f t="shared" si="85"/>
        <v>0</v>
      </c>
    </row>
    <row r="996" spans="1:75" ht="21">
      <c r="A996" t="s">
        <v>624</v>
      </c>
      <c r="B996" t="s">
        <v>669</v>
      </c>
      <c r="C996" t="s">
        <v>489</v>
      </c>
      <c r="D996" t="s">
        <v>489</v>
      </c>
      <c r="L996" s="105">
        <v>-178.94012080889499</v>
      </c>
      <c r="M996" s="106">
        <v>0</v>
      </c>
      <c r="N996">
        <f t="shared" si="84"/>
        <v>2019</v>
      </c>
      <c r="O996" s="136" t="str">
        <f t="shared" si="83"/>
        <v>Truncated Power Law</v>
      </c>
      <c r="BT996">
        <v>2</v>
      </c>
      <c r="BU996">
        <v>2</v>
      </c>
      <c r="BV996">
        <v>2</v>
      </c>
      <c r="BW996">
        <f t="shared" si="85"/>
        <v>0</v>
      </c>
    </row>
    <row r="997" spans="1:75" ht="21">
      <c r="A997" t="s">
        <v>625</v>
      </c>
      <c r="B997" t="s">
        <v>670</v>
      </c>
      <c r="C997" t="s">
        <v>490</v>
      </c>
      <c r="D997" t="s">
        <v>490</v>
      </c>
      <c r="L997" s="105">
        <v>-181.12617373612099</v>
      </c>
      <c r="M997" s="106">
        <v>0</v>
      </c>
      <c r="N997">
        <f t="shared" si="84"/>
        <v>2020</v>
      </c>
      <c r="O997" s="136" t="str">
        <f t="shared" si="83"/>
        <v>Truncated Power Law</v>
      </c>
      <c r="BT997">
        <v>3</v>
      </c>
      <c r="BU997">
        <v>3</v>
      </c>
      <c r="BV997">
        <v>3</v>
      </c>
      <c r="BW997">
        <f t="shared" si="85"/>
        <v>0</v>
      </c>
    </row>
    <row r="998" spans="1:75" ht="21">
      <c r="A998" t="s">
        <v>626</v>
      </c>
      <c r="B998" t="s">
        <v>671</v>
      </c>
      <c r="C998" t="s">
        <v>491</v>
      </c>
      <c r="D998" t="s">
        <v>491</v>
      </c>
      <c r="L998" s="105">
        <v>-181.805112268058</v>
      </c>
      <c r="M998" s="106">
        <v>0</v>
      </c>
      <c r="N998">
        <f t="shared" si="84"/>
        <v>2021</v>
      </c>
      <c r="O998" s="136" t="str">
        <f t="shared" si="83"/>
        <v>Truncated Power Law</v>
      </c>
      <c r="BT998">
        <v>6</v>
      </c>
      <c r="BU998">
        <v>6</v>
      </c>
      <c r="BV998">
        <v>6</v>
      </c>
      <c r="BW998">
        <f t="shared" si="85"/>
        <v>0</v>
      </c>
    </row>
    <row r="999" spans="1:75" ht="21">
      <c r="A999" t="s">
        <v>627</v>
      </c>
      <c r="B999" t="s">
        <v>672</v>
      </c>
      <c r="C999" t="s">
        <v>492</v>
      </c>
      <c r="D999" t="s">
        <v>492</v>
      </c>
      <c r="L999" s="105">
        <v>-178.03048588888299</v>
      </c>
      <c r="M999" s="106">
        <v>0</v>
      </c>
      <c r="N999">
        <f t="shared" si="84"/>
        <v>2022</v>
      </c>
      <c r="O999" s="136" t="str">
        <f t="shared" si="83"/>
        <v>Truncated Power Law</v>
      </c>
      <c r="BT999">
        <v>2</v>
      </c>
      <c r="BU999">
        <v>2</v>
      </c>
      <c r="BV999">
        <v>2</v>
      </c>
      <c r="BW999">
        <f t="shared" si="85"/>
        <v>0</v>
      </c>
    </row>
    <row r="1000" spans="1:75" ht="21">
      <c r="A1000" t="s">
        <v>628</v>
      </c>
      <c r="B1000" t="s">
        <v>673</v>
      </c>
      <c r="C1000" t="s">
        <v>493</v>
      </c>
      <c r="D1000" t="s">
        <v>493</v>
      </c>
      <c r="L1000" s="105">
        <v>-174.11011429112199</v>
      </c>
      <c r="M1000" s="106">
        <v>0</v>
      </c>
      <c r="N1000">
        <f t="shared" si="84"/>
        <v>2023</v>
      </c>
      <c r="O1000" s="136" t="str">
        <f t="shared" si="83"/>
        <v>Truncated Power Law</v>
      </c>
      <c r="BT1000">
        <v>1</v>
      </c>
      <c r="BU1000">
        <v>1</v>
      </c>
      <c r="BV1000">
        <v>1</v>
      </c>
      <c r="BW1000">
        <f t="shared" si="85"/>
        <v>0</v>
      </c>
    </row>
    <row r="1001" spans="1:75" ht="21">
      <c r="O1001" s="135"/>
      <c r="BT1001">
        <v>4</v>
      </c>
      <c r="BU1001">
        <v>4</v>
      </c>
      <c r="BV1001">
        <v>4</v>
      </c>
      <c r="BW1001">
        <f t="shared" si="85"/>
        <v>0</v>
      </c>
    </row>
    <row r="1002" spans="1:75" ht="21">
      <c r="O1002" s="135"/>
      <c r="BT1002">
        <v>9</v>
      </c>
      <c r="BU1002">
        <v>9</v>
      </c>
      <c r="BV1002">
        <v>9</v>
      </c>
      <c r="BW1002">
        <f t="shared" si="85"/>
        <v>0</v>
      </c>
    </row>
    <row r="1003" spans="1:75" ht="21">
      <c r="O1003" s="135"/>
      <c r="BT1003">
        <v>1</v>
      </c>
      <c r="BU1003">
        <v>1</v>
      </c>
      <c r="BV1003">
        <v>1</v>
      </c>
      <c r="BW1003">
        <f t="shared" si="85"/>
        <v>0</v>
      </c>
    </row>
    <row r="1004" spans="1:75" ht="21">
      <c r="O1004" s="135"/>
      <c r="BT1004">
        <v>7</v>
      </c>
      <c r="BU1004">
        <v>7</v>
      </c>
      <c r="BV1004">
        <v>7</v>
      </c>
      <c r="BW1004">
        <f t="shared" si="85"/>
        <v>0</v>
      </c>
    </row>
    <row r="1005" spans="1:75" ht="21">
      <c r="O1005" s="135"/>
      <c r="BT1005">
        <v>5</v>
      </c>
      <c r="BU1005">
        <v>5</v>
      </c>
      <c r="BV1005">
        <v>5</v>
      </c>
      <c r="BW1005">
        <f t="shared" si="85"/>
        <v>0</v>
      </c>
    </row>
    <row r="1006" spans="1:75" ht="21">
      <c r="O1006" s="135"/>
      <c r="BT1006">
        <v>8</v>
      </c>
      <c r="BU1006">
        <v>8</v>
      </c>
      <c r="BV1006">
        <v>8</v>
      </c>
      <c r="BW1006">
        <f t="shared" si="85"/>
        <v>0</v>
      </c>
    </row>
    <row r="1007" spans="1:75" ht="21">
      <c r="O1007" s="135"/>
      <c r="BT1007">
        <v>3</v>
      </c>
      <c r="BU1007">
        <v>3</v>
      </c>
      <c r="BV1007">
        <v>3</v>
      </c>
      <c r="BW1007">
        <f t="shared" si="85"/>
        <v>0</v>
      </c>
    </row>
    <row r="1008" spans="1:75" ht="21">
      <c r="O1008" s="135"/>
      <c r="BT1008">
        <v>3</v>
      </c>
      <c r="BU1008">
        <v>3</v>
      </c>
      <c r="BV1008">
        <v>3</v>
      </c>
      <c r="BW1008">
        <f t="shared" si="85"/>
        <v>0</v>
      </c>
    </row>
    <row r="1009" spans="1:75" ht="21">
      <c r="O1009" s="135"/>
      <c r="BT1009">
        <v>4</v>
      </c>
      <c r="BU1009">
        <v>4</v>
      </c>
      <c r="BV1009">
        <v>4</v>
      </c>
      <c r="BW1009">
        <f t="shared" si="85"/>
        <v>0</v>
      </c>
    </row>
    <row r="1010" spans="1:75" ht="21">
      <c r="O1010" s="135"/>
      <c r="BT1010">
        <v>9</v>
      </c>
      <c r="BU1010">
        <v>9</v>
      </c>
      <c r="BV1010">
        <v>9</v>
      </c>
      <c r="BW1010">
        <f t="shared" si="85"/>
        <v>0</v>
      </c>
    </row>
    <row r="1011" spans="1:75" ht="21">
      <c r="O1011" s="135"/>
      <c r="BT1011">
        <v>3</v>
      </c>
      <c r="BU1011">
        <v>3</v>
      </c>
      <c r="BV1011">
        <v>3</v>
      </c>
      <c r="BW1011">
        <f t="shared" si="85"/>
        <v>0</v>
      </c>
    </row>
    <row r="1012" spans="1:75" ht="21">
      <c r="O1012" s="135"/>
      <c r="BT1012">
        <v>6</v>
      </c>
      <c r="BU1012">
        <v>6</v>
      </c>
      <c r="BV1012">
        <v>6</v>
      </c>
      <c r="BW1012">
        <f t="shared" si="85"/>
        <v>0</v>
      </c>
    </row>
    <row r="1013" spans="1:75" ht="21">
      <c r="O1013" s="135"/>
      <c r="BT1013">
        <v>2</v>
      </c>
      <c r="BU1013">
        <v>2</v>
      </c>
      <c r="BV1013">
        <v>2</v>
      </c>
      <c r="BW1013">
        <f t="shared" si="85"/>
        <v>0</v>
      </c>
    </row>
    <row r="1014" spans="1:75" ht="21">
      <c r="O1014" s="135"/>
      <c r="BT1014">
        <v>3</v>
      </c>
      <c r="BU1014">
        <v>3</v>
      </c>
      <c r="BV1014">
        <v>3</v>
      </c>
      <c r="BW1014">
        <f t="shared" si="85"/>
        <v>0</v>
      </c>
    </row>
    <row r="1015" spans="1:75" ht="21">
      <c r="O1015" s="135"/>
      <c r="BT1015">
        <v>2</v>
      </c>
      <c r="BU1015">
        <v>2</v>
      </c>
      <c r="BV1015">
        <v>2</v>
      </c>
      <c r="BW1015">
        <f t="shared" si="85"/>
        <v>0</v>
      </c>
    </row>
    <row r="1016" spans="1:75" ht="21">
      <c r="O1016" s="135"/>
      <c r="BT1016">
        <v>6</v>
      </c>
      <c r="BU1016">
        <v>6</v>
      </c>
      <c r="BV1016">
        <v>6</v>
      </c>
      <c r="BW1016">
        <f t="shared" si="85"/>
        <v>0</v>
      </c>
    </row>
    <row r="1017" spans="1:75" ht="21">
      <c r="A1017" t="s">
        <v>852</v>
      </c>
      <c r="O1017" s="135"/>
      <c r="BT1017">
        <v>3</v>
      </c>
      <c r="BU1017">
        <v>3</v>
      </c>
      <c r="BV1017">
        <v>3</v>
      </c>
      <c r="BW1017">
        <f t="shared" si="85"/>
        <v>0</v>
      </c>
    </row>
    <row r="1018" spans="1:75" ht="21">
      <c r="A1018" t="s">
        <v>768</v>
      </c>
      <c r="O1018" s="135"/>
      <c r="BT1018">
        <v>7</v>
      </c>
      <c r="BU1018">
        <v>7</v>
      </c>
      <c r="BV1018">
        <v>7</v>
      </c>
      <c r="BW1018">
        <f t="shared" si="85"/>
        <v>0</v>
      </c>
    </row>
    <row r="1019" spans="1:75" ht="21">
      <c r="A1019" t="s">
        <v>695</v>
      </c>
      <c r="O1019" s="135"/>
      <c r="BT1019">
        <v>4</v>
      </c>
      <c r="BU1019">
        <v>4</v>
      </c>
      <c r="BV1019">
        <v>4</v>
      </c>
      <c r="BW1019">
        <f t="shared" si="85"/>
        <v>0</v>
      </c>
    </row>
    <row r="1020" spans="1:75" ht="21">
      <c r="A1020" t="s">
        <v>764</v>
      </c>
      <c r="O1020" s="135"/>
      <c r="BT1020">
        <v>9</v>
      </c>
      <c r="BU1020">
        <v>9</v>
      </c>
      <c r="BV1020">
        <v>9</v>
      </c>
      <c r="BW1020">
        <f t="shared" si="85"/>
        <v>0</v>
      </c>
    </row>
    <row r="1021" spans="1:75" ht="21">
      <c r="O1021" s="135"/>
      <c r="BT1021">
        <v>9</v>
      </c>
      <c r="BU1021">
        <v>9</v>
      </c>
      <c r="BV1021">
        <v>9</v>
      </c>
      <c r="BW1021">
        <f t="shared" si="85"/>
        <v>0</v>
      </c>
    </row>
    <row r="1022" spans="1:75" ht="21">
      <c r="A1022" t="s">
        <v>696</v>
      </c>
      <c r="O1022" s="135"/>
      <c r="P1022" t="s">
        <v>767</v>
      </c>
      <c r="BT1022">
        <v>3</v>
      </c>
      <c r="BU1022">
        <v>3</v>
      </c>
      <c r="BV1022">
        <v>3</v>
      </c>
      <c r="BW1022">
        <f t="shared" si="85"/>
        <v>0</v>
      </c>
    </row>
    <row r="1023" spans="1:75" ht="21">
      <c r="A1023" t="s">
        <v>584</v>
      </c>
      <c r="B1023" t="s">
        <v>494</v>
      </c>
      <c r="C1023" t="s">
        <v>404</v>
      </c>
      <c r="D1023" t="s">
        <v>539</v>
      </c>
      <c r="L1023" s="107">
        <v>3.2243121633705298</v>
      </c>
      <c r="M1023">
        <v>1.26275667024912E-3</v>
      </c>
      <c r="N1023">
        <v>1979</v>
      </c>
      <c r="O1023" s="135" t="str">
        <f>IF(AND(L1023&lt;0,M1023&lt;0.05), "Log normal","Power Law")</f>
        <v>Power Law</v>
      </c>
      <c r="P1023" s="105">
        <v>7.04101914180987</v>
      </c>
      <c r="BT1023">
        <v>7</v>
      </c>
      <c r="BU1023">
        <v>7</v>
      </c>
      <c r="BV1023">
        <v>7</v>
      </c>
      <c r="BW1023">
        <f t="shared" si="85"/>
        <v>0</v>
      </c>
    </row>
    <row r="1024" spans="1:75" ht="21">
      <c r="A1024" t="s">
        <v>585</v>
      </c>
      <c r="B1024" t="s">
        <v>495</v>
      </c>
      <c r="C1024" t="s">
        <v>405</v>
      </c>
      <c r="D1024" t="s">
        <v>540</v>
      </c>
      <c r="L1024" s="107">
        <v>4.3335950946092998</v>
      </c>
      <c r="M1024" s="106">
        <v>1.4669387179528399E-5</v>
      </c>
      <c r="N1024">
        <f>N1023+1</f>
        <v>1980</v>
      </c>
      <c r="O1024" s="135" t="str">
        <f t="shared" ref="O999:O1062" si="86">IF(AND(L1024&lt;0,M1024&lt;0.05), "Log normal","Power Law")</f>
        <v>Power Law</v>
      </c>
      <c r="P1024" s="105">
        <v>6.4709703808953503</v>
      </c>
      <c r="BT1024">
        <v>2</v>
      </c>
      <c r="BU1024">
        <v>2</v>
      </c>
      <c r="BV1024">
        <v>2</v>
      </c>
      <c r="BW1024">
        <f t="shared" si="85"/>
        <v>0</v>
      </c>
    </row>
    <row r="1025" spans="1:75" ht="21">
      <c r="A1025" t="s">
        <v>586</v>
      </c>
      <c r="B1025" t="s">
        <v>496</v>
      </c>
      <c r="C1025" t="s">
        <v>406</v>
      </c>
      <c r="D1025" t="s">
        <v>541</v>
      </c>
      <c r="L1025" s="107">
        <v>2.2460360473546701</v>
      </c>
      <c r="M1025" s="106">
        <v>2.4701699069813399E-2</v>
      </c>
      <c r="N1025">
        <f t="shared" ref="N1025:N1067" si="87">N1024+1</f>
        <v>1981</v>
      </c>
      <c r="O1025" s="135" t="str">
        <f t="shared" si="86"/>
        <v>Power Law</v>
      </c>
      <c r="P1025" s="105">
        <v>5.15293144853334</v>
      </c>
      <c r="BT1025">
        <v>5</v>
      </c>
      <c r="BU1025">
        <v>5</v>
      </c>
      <c r="BV1025">
        <v>5</v>
      </c>
      <c r="BW1025">
        <f t="shared" si="85"/>
        <v>0</v>
      </c>
    </row>
    <row r="1026" spans="1:75" ht="21">
      <c r="A1026" t="s">
        <v>587</v>
      </c>
      <c r="B1026" t="s">
        <v>497</v>
      </c>
      <c r="C1026" t="s">
        <v>407</v>
      </c>
      <c r="D1026" t="s">
        <v>542</v>
      </c>
      <c r="L1026" s="107">
        <v>4.7965397178114602</v>
      </c>
      <c r="M1026" s="106">
        <v>1.6142996076122601E-6</v>
      </c>
      <c r="N1026">
        <f t="shared" si="87"/>
        <v>1982</v>
      </c>
      <c r="O1026" s="135" t="str">
        <f t="shared" si="86"/>
        <v>Power Law</v>
      </c>
      <c r="P1026" s="105">
        <v>4.8598838804756399</v>
      </c>
      <c r="BT1026">
        <v>3</v>
      </c>
      <c r="BU1026">
        <v>3</v>
      </c>
      <c r="BV1026">
        <v>3</v>
      </c>
      <c r="BW1026">
        <f t="shared" si="85"/>
        <v>0</v>
      </c>
    </row>
    <row r="1027" spans="1:75" ht="21">
      <c r="A1027" t="s">
        <v>588</v>
      </c>
      <c r="B1027" t="s">
        <v>498</v>
      </c>
      <c r="C1027" t="s">
        <v>408</v>
      </c>
      <c r="D1027" t="s">
        <v>543</v>
      </c>
      <c r="L1027" s="107">
        <v>5.4054305538036296</v>
      </c>
      <c r="M1027" s="106">
        <v>6.4652897622441804E-8</v>
      </c>
      <c r="N1027">
        <f t="shared" si="87"/>
        <v>1983</v>
      </c>
      <c r="O1027" s="135" t="str">
        <f t="shared" si="86"/>
        <v>Power Law</v>
      </c>
      <c r="P1027" s="105">
        <v>4.3338726096801796</v>
      </c>
      <c r="BT1027">
        <v>3</v>
      </c>
      <c r="BU1027">
        <v>3</v>
      </c>
      <c r="BV1027">
        <v>3</v>
      </c>
      <c r="BW1027">
        <f t="shared" si="85"/>
        <v>0</v>
      </c>
    </row>
    <row r="1028" spans="1:75" ht="21">
      <c r="A1028" t="s">
        <v>589</v>
      </c>
      <c r="B1028" t="s">
        <v>499</v>
      </c>
      <c r="C1028" t="s">
        <v>409</v>
      </c>
      <c r="D1028" t="s">
        <v>544</v>
      </c>
      <c r="L1028" s="107">
        <v>5.1013472664944501</v>
      </c>
      <c r="M1028" s="106">
        <v>3.3724411682849602E-7</v>
      </c>
      <c r="N1028">
        <f t="shared" si="87"/>
        <v>1984</v>
      </c>
      <c r="O1028" s="135" t="str">
        <f t="shared" si="86"/>
        <v>Power Law</v>
      </c>
      <c r="P1028" s="105">
        <v>4.00680666067126</v>
      </c>
      <c r="BT1028">
        <v>1</v>
      </c>
      <c r="BU1028">
        <v>1</v>
      </c>
      <c r="BV1028">
        <v>1</v>
      </c>
      <c r="BW1028">
        <f t="shared" si="85"/>
        <v>0</v>
      </c>
    </row>
    <row r="1029" spans="1:75" ht="21">
      <c r="A1029" t="s">
        <v>590</v>
      </c>
      <c r="B1029" t="s">
        <v>500</v>
      </c>
      <c r="C1029" t="s">
        <v>410</v>
      </c>
      <c r="D1029" t="s">
        <v>545</v>
      </c>
      <c r="L1029" s="107">
        <v>2.84504335826683</v>
      </c>
      <c r="M1029">
        <v>4.4405378150159198E-3</v>
      </c>
      <c r="N1029">
        <f t="shared" si="87"/>
        <v>1985</v>
      </c>
      <c r="O1029" s="135" t="str">
        <f t="shared" si="86"/>
        <v>Power Law</v>
      </c>
      <c r="P1029" s="105">
        <v>3.71471458400605</v>
      </c>
      <c r="BT1029">
        <v>7</v>
      </c>
      <c r="BU1029">
        <v>7</v>
      </c>
      <c r="BV1029">
        <v>7</v>
      </c>
      <c r="BW1029">
        <f t="shared" si="85"/>
        <v>0</v>
      </c>
    </row>
    <row r="1030" spans="1:75" ht="21">
      <c r="A1030" t="s">
        <v>591</v>
      </c>
      <c r="B1030" t="s">
        <v>501</v>
      </c>
      <c r="C1030" t="s">
        <v>411</v>
      </c>
      <c r="D1030" t="s">
        <v>546</v>
      </c>
      <c r="L1030" s="107">
        <v>2.8527121508756701</v>
      </c>
      <c r="M1030" s="106">
        <v>4.3347867045071004E-3</v>
      </c>
      <c r="N1030">
        <f t="shared" si="87"/>
        <v>1986</v>
      </c>
      <c r="O1030" s="135" t="str">
        <f t="shared" si="86"/>
        <v>Power Law</v>
      </c>
      <c r="P1030" s="105">
        <v>3.5233210803294099</v>
      </c>
      <c r="BT1030">
        <v>1</v>
      </c>
      <c r="BU1030">
        <v>1</v>
      </c>
      <c r="BV1030">
        <v>1</v>
      </c>
      <c r="BW1030">
        <f t="shared" si="85"/>
        <v>0</v>
      </c>
    </row>
    <row r="1031" spans="1:75" ht="21">
      <c r="A1031" t="s">
        <v>592</v>
      </c>
      <c r="B1031" t="s">
        <v>502</v>
      </c>
      <c r="C1031" t="s">
        <v>412</v>
      </c>
      <c r="D1031" t="s">
        <v>547</v>
      </c>
      <c r="L1031" s="107">
        <v>3.58907514443443</v>
      </c>
      <c r="M1031" s="106">
        <v>3.31853182962855E-4</v>
      </c>
      <c r="N1031">
        <f t="shared" si="87"/>
        <v>1987</v>
      </c>
      <c r="O1031" s="135" t="str">
        <f t="shared" si="86"/>
        <v>Power Law</v>
      </c>
      <c r="P1031" s="105">
        <v>3.3585274441920601</v>
      </c>
      <c r="BT1031">
        <v>5</v>
      </c>
      <c r="BU1031">
        <v>5</v>
      </c>
      <c r="BV1031">
        <v>5</v>
      </c>
      <c r="BW1031">
        <f t="shared" si="85"/>
        <v>0</v>
      </c>
    </row>
    <row r="1032" spans="1:75" ht="21">
      <c r="A1032" t="s">
        <v>593</v>
      </c>
      <c r="B1032" t="s">
        <v>503</v>
      </c>
      <c r="C1032" t="s">
        <v>413</v>
      </c>
      <c r="D1032" t="s">
        <v>548</v>
      </c>
      <c r="L1032" s="107">
        <v>1.48046995270785</v>
      </c>
      <c r="M1032" s="106">
        <v>0.13874787371182901</v>
      </c>
      <c r="N1032">
        <f t="shared" si="87"/>
        <v>1988</v>
      </c>
      <c r="O1032" s="135" t="str">
        <f t="shared" si="86"/>
        <v>Power Law</v>
      </c>
      <c r="P1032" s="105">
        <v>3.2037437631219898</v>
      </c>
      <c r="BT1032">
        <v>1</v>
      </c>
      <c r="BU1032">
        <v>1</v>
      </c>
      <c r="BV1032">
        <v>1</v>
      </c>
      <c r="BW1032">
        <f t="shared" si="85"/>
        <v>0</v>
      </c>
    </row>
    <row r="1033" spans="1:75" ht="21">
      <c r="A1033" t="s">
        <v>594</v>
      </c>
      <c r="B1033" t="s">
        <v>504</v>
      </c>
      <c r="C1033" t="s">
        <v>414</v>
      </c>
      <c r="D1033" t="s">
        <v>549</v>
      </c>
      <c r="L1033" s="107">
        <v>-0.208388198433718</v>
      </c>
      <c r="M1033" s="106">
        <v>0.83492587035362398</v>
      </c>
      <c r="N1033">
        <f t="shared" si="87"/>
        <v>1989</v>
      </c>
      <c r="O1033" s="135" t="str">
        <f t="shared" si="86"/>
        <v>Power Law</v>
      </c>
      <c r="P1033" s="105">
        <v>4.4423378075562203</v>
      </c>
      <c r="BT1033">
        <v>1</v>
      </c>
      <c r="BU1033">
        <v>1</v>
      </c>
      <c r="BV1033">
        <v>1</v>
      </c>
      <c r="BW1033">
        <f t="shared" si="85"/>
        <v>0</v>
      </c>
    </row>
    <row r="1034" spans="1:75" ht="21">
      <c r="A1034" t="s">
        <v>595</v>
      </c>
      <c r="B1034" t="s">
        <v>505</v>
      </c>
      <c r="C1034" t="s">
        <v>415</v>
      </c>
      <c r="D1034" t="s">
        <v>550</v>
      </c>
      <c r="L1034" s="107">
        <v>-1.53764482601913</v>
      </c>
      <c r="M1034" s="106">
        <v>0.124135480854453</v>
      </c>
      <c r="N1034">
        <f t="shared" si="87"/>
        <v>1990</v>
      </c>
      <c r="O1034" s="135" t="str">
        <f t="shared" si="86"/>
        <v>Power Law</v>
      </c>
      <c r="P1034" s="105">
        <v>4.1647779646173797</v>
      </c>
      <c r="BT1034">
        <v>4</v>
      </c>
      <c r="BU1034">
        <v>4</v>
      </c>
      <c r="BV1034">
        <v>4</v>
      </c>
      <c r="BW1034">
        <f t="shared" si="85"/>
        <v>0</v>
      </c>
    </row>
    <row r="1035" spans="1:75" ht="21">
      <c r="A1035" t="s">
        <v>596</v>
      </c>
      <c r="B1035" t="s">
        <v>506</v>
      </c>
      <c r="C1035" t="s">
        <v>416</v>
      </c>
      <c r="D1035" t="s">
        <v>551</v>
      </c>
      <c r="L1035" s="107">
        <v>-2.09250969964658</v>
      </c>
      <c r="M1035" s="106">
        <v>3.6392944990808002E-2</v>
      </c>
      <c r="N1035">
        <f t="shared" si="87"/>
        <v>1991</v>
      </c>
      <c r="O1035" s="135" t="str">
        <f t="shared" si="86"/>
        <v>Log normal</v>
      </c>
      <c r="P1035" s="105">
        <v>3.9736579339289899</v>
      </c>
      <c r="BT1035">
        <v>1</v>
      </c>
      <c r="BU1035">
        <v>1</v>
      </c>
      <c r="BV1035">
        <v>1</v>
      </c>
      <c r="BW1035">
        <f t="shared" si="85"/>
        <v>0</v>
      </c>
    </row>
    <row r="1036" spans="1:75" ht="21">
      <c r="A1036" t="s">
        <v>597</v>
      </c>
      <c r="B1036" t="s">
        <v>507</v>
      </c>
      <c r="C1036" t="s">
        <v>417</v>
      </c>
      <c r="D1036" t="s">
        <v>552</v>
      </c>
      <c r="L1036" s="107">
        <v>-2.81842385414968</v>
      </c>
      <c r="M1036" s="106">
        <v>4.82600563489101E-3</v>
      </c>
      <c r="N1036">
        <f t="shared" si="87"/>
        <v>1992</v>
      </c>
      <c r="O1036" s="135" t="str">
        <f t="shared" si="86"/>
        <v>Log normal</v>
      </c>
      <c r="P1036" s="105">
        <v>3.80702636050487</v>
      </c>
      <c r="BT1036">
        <v>4</v>
      </c>
      <c r="BU1036">
        <v>4</v>
      </c>
      <c r="BV1036">
        <v>4</v>
      </c>
      <c r="BW1036">
        <f t="shared" si="85"/>
        <v>0</v>
      </c>
    </row>
    <row r="1037" spans="1:75" ht="21">
      <c r="A1037" t="s">
        <v>598</v>
      </c>
      <c r="B1037" t="s">
        <v>508</v>
      </c>
      <c r="C1037" t="s">
        <v>418</v>
      </c>
      <c r="D1037" t="s">
        <v>553</v>
      </c>
      <c r="L1037" s="107">
        <v>-3.40107071895505</v>
      </c>
      <c r="M1037" s="106">
        <v>6.7122460825084595E-4</v>
      </c>
      <c r="N1037">
        <f t="shared" si="87"/>
        <v>1993</v>
      </c>
      <c r="O1037" s="135" t="str">
        <f t="shared" si="86"/>
        <v>Log normal</v>
      </c>
      <c r="P1037" s="105">
        <v>3.6021227694936901</v>
      </c>
      <c r="BT1037">
        <v>4</v>
      </c>
      <c r="BU1037">
        <v>4</v>
      </c>
      <c r="BV1037">
        <v>4</v>
      </c>
      <c r="BW1037">
        <f t="shared" ref="BW1037:BW1100" si="88">BU1037-BV1037</f>
        <v>0</v>
      </c>
    </row>
    <row r="1038" spans="1:75" ht="21">
      <c r="A1038" t="s">
        <v>599</v>
      </c>
      <c r="B1038" t="s">
        <v>509</v>
      </c>
      <c r="C1038" t="s">
        <v>419</v>
      </c>
      <c r="D1038" t="s">
        <v>554</v>
      </c>
      <c r="L1038" s="107">
        <v>-4.1476889077776198</v>
      </c>
      <c r="M1038" s="106">
        <v>3.35848325716101E-5</v>
      </c>
      <c r="N1038">
        <f t="shared" si="87"/>
        <v>1994</v>
      </c>
      <c r="O1038" s="135" t="str">
        <f t="shared" si="86"/>
        <v>Log normal</v>
      </c>
      <c r="P1038" s="105">
        <v>3.4548384894660802</v>
      </c>
      <c r="BT1038">
        <v>1</v>
      </c>
      <c r="BU1038">
        <v>1</v>
      </c>
      <c r="BV1038">
        <v>1</v>
      </c>
      <c r="BW1038">
        <f t="shared" si="88"/>
        <v>0</v>
      </c>
    </row>
    <row r="1039" spans="1:75" ht="21">
      <c r="A1039" t="s">
        <v>600</v>
      </c>
      <c r="B1039" t="s">
        <v>510</v>
      </c>
      <c r="C1039" t="s">
        <v>420</v>
      </c>
      <c r="D1039" t="s">
        <v>555</v>
      </c>
      <c r="L1039" s="107">
        <v>-5.3301356488468601</v>
      </c>
      <c r="M1039" s="106">
        <v>9.8139436115817405E-8</v>
      </c>
      <c r="N1039">
        <f t="shared" si="87"/>
        <v>1995</v>
      </c>
      <c r="O1039" s="135" t="str">
        <f t="shared" si="86"/>
        <v>Log normal</v>
      </c>
      <c r="P1039" s="105">
        <v>3.3699123996655</v>
      </c>
      <c r="BT1039">
        <v>3</v>
      </c>
      <c r="BU1039">
        <v>3</v>
      </c>
      <c r="BV1039">
        <v>3</v>
      </c>
      <c r="BW1039">
        <f t="shared" si="88"/>
        <v>0</v>
      </c>
    </row>
    <row r="1040" spans="1:75" ht="21">
      <c r="A1040" t="s">
        <v>601</v>
      </c>
      <c r="B1040" t="s">
        <v>511</v>
      </c>
      <c r="C1040" t="s">
        <v>421</v>
      </c>
      <c r="D1040" t="s">
        <v>556</v>
      </c>
      <c r="L1040" s="107">
        <v>-5.6029177597251802</v>
      </c>
      <c r="M1040" s="106">
        <v>2.1077324551835898E-8</v>
      </c>
      <c r="N1040">
        <f t="shared" si="87"/>
        <v>1996</v>
      </c>
      <c r="O1040" s="135" t="str">
        <f t="shared" si="86"/>
        <v>Log normal</v>
      </c>
      <c r="P1040" s="105">
        <v>3.2681770706294802</v>
      </c>
      <c r="BT1040">
        <v>7</v>
      </c>
      <c r="BU1040">
        <v>7</v>
      </c>
      <c r="BV1040">
        <v>7</v>
      </c>
      <c r="BW1040">
        <f t="shared" si="88"/>
        <v>0</v>
      </c>
    </row>
    <row r="1041" spans="1:75" ht="21">
      <c r="A1041" t="s">
        <v>602</v>
      </c>
      <c r="B1041" t="s">
        <v>512</v>
      </c>
      <c r="C1041" t="s">
        <v>422</v>
      </c>
      <c r="D1041" t="s">
        <v>557</v>
      </c>
      <c r="L1041" s="107">
        <v>2.15388039358026</v>
      </c>
      <c r="M1041" s="106">
        <v>3.1249552913789402E-2</v>
      </c>
      <c r="N1041">
        <f t="shared" si="87"/>
        <v>1997</v>
      </c>
      <c r="O1041" s="135" t="str">
        <f t="shared" si="86"/>
        <v>Power Law</v>
      </c>
      <c r="P1041" s="105">
        <v>3.8529662703093202</v>
      </c>
      <c r="BT1041">
        <v>5</v>
      </c>
      <c r="BU1041">
        <v>5</v>
      </c>
      <c r="BV1041">
        <v>5</v>
      </c>
      <c r="BW1041">
        <f t="shared" si="88"/>
        <v>0</v>
      </c>
    </row>
    <row r="1042" spans="1:75" ht="21">
      <c r="A1042" t="s">
        <v>603</v>
      </c>
      <c r="B1042" t="s">
        <v>513</v>
      </c>
      <c r="C1042" t="s">
        <v>423</v>
      </c>
      <c r="D1042" t="s">
        <v>558</v>
      </c>
      <c r="L1042" s="107">
        <v>1.8767076270556999</v>
      </c>
      <c r="M1042" s="106">
        <v>6.0558176719724001E-2</v>
      </c>
      <c r="N1042">
        <f t="shared" si="87"/>
        <v>1998</v>
      </c>
      <c r="O1042" s="135" t="str">
        <f t="shared" si="86"/>
        <v>Power Law</v>
      </c>
      <c r="P1042" s="105">
        <v>3.6812620110095802</v>
      </c>
      <c r="BT1042">
        <v>6</v>
      </c>
      <c r="BU1042">
        <v>6</v>
      </c>
      <c r="BV1042">
        <v>6</v>
      </c>
      <c r="BW1042">
        <f t="shared" si="88"/>
        <v>0</v>
      </c>
    </row>
    <row r="1043" spans="1:75" ht="21">
      <c r="A1043" t="s">
        <v>604</v>
      </c>
      <c r="B1043" t="s">
        <v>514</v>
      </c>
      <c r="C1043" t="s">
        <v>424</v>
      </c>
      <c r="D1043" t="s">
        <v>559</v>
      </c>
      <c r="L1043" s="107">
        <v>3.1240231039139101</v>
      </c>
      <c r="M1043" s="106">
        <v>1.7839644837311501E-3</v>
      </c>
      <c r="N1043">
        <f t="shared" si="87"/>
        <v>1999</v>
      </c>
      <c r="O1043" s="135" t="str">
        <f t="shared" si="86"/>
        <v>Power Law</v>
      </c>
      <c r="P1043" s="105">
        <v>3.3476113332686399</v>
      </c>
      <c r="BT1043">
        <v>9</v>
      </c>
      <c r="BU1043">
        <v>9</v>
      </c>
      <c r="BV1043">
        <v>9</v>
      </c>
      <c r="BW1043">
        <f t="shared" si="88"/>
        <v>0</v>
      </c>
    </row>
    <row r="1044" spans="1:75" ht="21">
      <c r="A1044" t="s">
        <v>605</v>
      </c>
      <c r="B1044" t="s">
        <v>515</v>
      </c>
      <c r="C1044" t="s">
        <v>425</v>
      </c>
      <c r="D1044" t="s">
        <v>560</v>
      </c>
      <c r="L1044" s="107">
        <v>3.1340357884397498</v>
      </c>
      <c r="M1044" s="106">
        <v>1.724198255774E-3</v>
      </c>
      <c r="N1044">
        <f t="shared" si="87"/>
        <v>2000</v>
      </c>
      <c r="O1044" s="135" t="str">
        <f t="shared" si="86"/>
        <v>Power Law</v>
      </c>
      <c r="P1044" s="105">
        <v>3.1850656613581099</v>
      </c>
      <c r="BT1044">
        <v>2</v>
      </c>
      <c r="BU1044">
        <v>2</v>
      </c>
      <c r="BV1044">
        <v>2</v>
      </c>
      <c r="BW1044">
        <f t="shared" si="88"/>
        <v>0</v>
      </c>
    </row>
    <row r="1045" spans="1:75" ht="21">
      <c r="A1045" t="s">
        <v>606</v>
      </c>
      <c r="B1045" t="s">
        <v>516</v>
      </c>
      <c r="C1045" t="s">
        <v>426</v>
      </c>
      <c r="D1045" t="s">
        <v>561</v>
      </c>
      <c r="L1045" s="107">
        <v>3.1784057183243699</v>
      </c>
      <c r="M1045" s="106">
        <v>1.48087371165801E-3</v>
      </c>
      <c r="N1045">
        <f t="shared" si="87"/>
        <v>2001</v>
      </c>
      <c r="O1045" s="135" t="str">
        <f t="shared" si="86"/>
        <v>Power Law</v>
      </c>
      <c r="P1045" s="105">
        <v>3.0411941281159098</v>
      </c>
      <c r="BT1045">
        <v>9</v>
      </c>
      <c r="BU1045">
        <v>9</v>
      </c>
      <c r="BV1045">
        <v>9</v>
      </c>
      <c r="BW1045">
        <f t="shared" si="88"/>
        <v>0</v>
      </c>
    </row>
    <row r="1046" spans="1:75" ht="21">
      <c r="A1046" t="s">
        <v>607</v>
      </c>
      <c r="B1046" t="s">
        <v>517</v>
      </c>
      <c r="C1046" t="s">
        <v>427</v>
      </c>
      <c r="D1046" t="s">
        <v>562</v>
      </c>
      <c r="L1046" s="107">
        <v>2.7561798303285499</v>
      </c>
      <c r="M1046" s="106">
        <v>5.8480834787721604E-3</v>
      </c>
      <c r="N1046">
        <f t="shared" si="87"/>
        <v>2002</v>
      </c>
      <c r="O1046" s="135" t="str">
        <f t="shared" si="86"/>
        <v>Power Law</v>
      </c>
      <c r="P1046" s="105">
        <v>2.95290384511231</v>
      </c>
      <c r="BT1046">
        <v>5</v>
      </c>
      <c r="BU1046">
        <v>5</v>
      </c>
      <c r="BV1046">
        <v>5</v>
      </c>
      <c r="BW1046">
        <f t="shared" si="88"/>
        <v>0</v>
      </c>
    </row>
    <row r="1047" spans="1:75" ht="21">
      <c r="A1047" t="s">
        <v>608</v>
      </c>
      <c r="B1047" t="s">
        <v>518</v>
      </c>
      <c r="C1047" t="s">
        <v>428</v>
      </c>
      <c r="D1047" t="s">
        <v>563</v>
      </c>
      <c r="L1047" s="107">
        <v>2.7829020486029101</v>
      </c>
      <c r="M1047" s="106">
        <v>5.3875068560472299E-3</v>
      </c>
      <c r="N1047">
        <f t="shared" si="87"/>
        <v>2003</v>
      </c>
      <c r="O1047" s="135" t="str">
        <f t="shared" si="86"/>
        <v>Power Law</v>
      </c>
      <c r="P1047" s="105">
        <v>2.8805208569245702</v>
      </c>
      <c r="BT1047">
        <v>4</v>
      </c>
      <c r="BU1047">
        <v>4</v>
      </c>
      <c r="BV1047">
        <v>4</v>
      </c>
      <c r="BW1047">
        <f t="shared" si="88"/>
        <v>0</v>
      </c>
    </row>
    <row r="1048" spans="1:75" ht="21">
      <c r="A1048" t="s">
        <v>609</v>
      </c>
      <c r="B1048" t="s">
        <v>519</v>
      </c>
      <c r="C1048" t="s">
        <v>474</v>
      </c>
      <c r="D1048" t="s">
        <v>564</v>
      </c>
      <c r="L1048" s="107">
        <v>1.9752728531114601</v>
      </c>
      <c r="M1048" s="106">
        <v>4.8237192211890302E-2</v>
      </c>
      <c r="N1048">
        <f t="shared" si="87"/>
        <v>2004</v>
      </c>
      <c r="O1048" s="135" t="str">
        <f t="shared" si="86"/>
        <v>Power Law</v>
      </c>
      <c r="P1048" s="105">
        <v>2.7954623445017801</v>
      </c>
      <c r="BT1048">
        <v>4</v>
      </c>
      <c r="BU1048">
        <v>4</v>
      </c>
      <c r="BV1048">
        <v>4</v>
      </c>
      <c r="BW1048">
        <f t="shared" si="88"/>
        <v>0</v>
      </c>
    </row>
    <row r="1049" spans="1:75" ht="21">
      <c r="A1049" t="s">
        <v>610</v>
      </c>
      <c r="B1049" t="s">
        <v>520</v>
      </c>
      <c r="C1049" t="s">
        <v>475</v>
      </c>
      <c r="D1049" t="s">
        <v>565</v>
      </c>
      <c r="L1049" s="107">
        <v>1.8856304474235701</v>
      </c>
      <c r="M1049" s="106">
        <v>5.9344771452455702E-2</v>
      </c>
      <c r="N1049">
        <f t="shared" si="87"/>
        <v>2005</v>
      </c>
      <c r="O1049" s="135" t="str">
        <f t="shared" si="86"/>
        <v>Power Law</v>
      </c>
      <c r="P1049" s="105">
        <v>2.7045872799893198</v>
      </c>
      <c r="BT1049">
        <v>3</v>
      </c>
      <c r="BU1049">
        <v>3</v>
      </c>
      <c r="BV1049">
        <v>3</v>
      </c>
      <c r="BW1049">
        <f t="shared" si="88"/>
        <v>0</v>
      </c>
    </row>
    <row r="1050" spans="1:75" ht="21">
      <c r="A1050" t="s">
        <v>611</v>
      </c>
      <c r="B1050" t="s">
        <v>521</v>
      </c>
      <c r="C1050" t="s">
        <v>476</v>
      </c>
      <c r="D1050" t="s">
        <v>566</v>
      </c>
      <c r="L1050" s="107">
        <v>1.3277753073937899</v>
      </c>
      <c r="M1050" s="106">
        <v>0.18425234661955001</v>
      </c>
      <c r="N1050">
        <f t="shared" si="87"/>
        <v>2006</v>
      </c>
      <c r="O1050" s="135" t="str">
        <f t="shared" si="86"/>
        <v>Power Law</v>
      </c>
      <c r="P1050" s="105">
        <v>2.6600252817529002</v>
      </c>
      <c r="BT1050">
        <v>4</v>
      </c>
      <c r="BU1050">
        <v>4</v>
      </c>
      <c r="BV1050">
        <v>4</v>
      </c>
      <c r="BW1050">
        <f t="shared" si="88"/>
        <v>0</v>
      </c>
    </row>
    <row r="1051" spans="1:75" ht="21">
      <c r="A1051" t="s">
        <v>612</v>
      </c>
      <c r="B1051" t="s">
        <v>522</v>
      </c>
      <c r="C1051" t="s">
        <v>477</v>
      </c>
      <c r="D1051" t="s">
        <v>567</v>
      </c>
      <c r="L1051" s="107">
        <v>0.78630545347164205</v>
      </c>
      <c r="M1051" s="106">
        <v>0.431688558321069</v>
      </c>
      <c r="N1051">
        <f t="shared" si="87"/>
        <v>2007</v>
      </c>
      <c r="O1051" s="135" t="str">
        <f t="shared" si="86"/>
        <v>Power Law</v>
      </c>
      <c r="P1051" s="105">
        <v>2.6304664827534898</v>
      </c>
      <c r="BT1051">
        <v>4</v>
      </c>
      <c r="BU1051">
        <v>4</v>
      </c>
      <c r="BV1051">
        <v>4</v>
      </c>
      <c r="BW1051">
        <f t="shared" si="88"/>
        <v>0</v>
      </c>
    </row>
    <row r="1052" spans="1:75" ht="21">
      <c r="A1052" t="s">
        <v>613</v>
      </c>
      <c r="B1052" t="s">
        <v>523</v>
      </c>
      <c r="C1052" t="s">
        <v>478</v>
      </c>
      <c r="D1052" t="s">
        <v>568</v>
      </c>
      <c r="L1052" s="107">
        <v>-0.48062751643308899</v>
      </c>
      <c r="M1052">
        <v>0.63078125524693895</v>
      </c>
      <c r="N1052">
        <f t="shared" si="87"/>
        <v>2008</v>
      </c>
      <c r="O1052" s="135" t="str">
        <f t="shared" si="86"/>
        <v>Power Law</v>
      </c>
      <c r="P1052" s="105">
        <v>2.6150450058863699</v>
      </c>
      <c r="BT1052">
        <v>4</v>
      </c>
      <c r="BU1052">
        <v>4</v>
      </c>
      <c r="BV1052">
        <v>4</v>
      </c>
      <c r="BW1052">
        <f t="shared" si="88"/>
        <v>0</v>
      </c>
    </row>
    <row r="1053" spans="1:75" ht="21">
      <c r="A1053" t="s">
        <v>614</v>
      </c>
      <c r="B1053" t="s">
        <v>524</v>
      </c>
      <c r="C1053" t="s">
        <v>479</v>
      </c>
      <c r="D1053" t="s">
        <v>569</v>
      </c>
      <c r="L1053" s="107">
        <v>-0.50500074799257</v>
      </c>
      <c r="M1053" s="106">
        <v>0.61355831061495103</v>
      </c>
      <c r="N1053">
        <f t="shared" si="87"/>
        <v>2009</v>
      </c>
      <c r="O1053" s="135" t="str">
        <f t="shared" si="86"/>
        <v>Power Law</v>
      </c>
      <c r="P1053" s="105">
        <v>2.6016895641262199</v>
      </c>
      <c r="BT1053">
        <v>9</v>
      </c>
      <c r="BU1053">
        <v>9</v>
      </c>
      <c r="BV1053">
        <v>9</v>
      </c>
      <c r="BW1053">
        <f t="shared" si="88"/>
        <v>0</v>
      </c>
    </row>
    <row r="1054" spans="1:75" ht="21">
      <c r="A1054" t="s">
        <v>615</v>
      </c>
      <c r="B1054" t="s">
        <v>525</v>
      </c>
      <c r="C1054" t="s">
        <v>480</v>
      </c>
      <c r="D1054" t="s">
        <v>570</v>
      </c>
      <c r="L1054" s="107">
        <v>-1.2558149901632101</v>
      </c>
      <c r="M1054">
        <v>0.20918305544438601</v>
      </c>
      <c r="N1054">
        <f t="shared" si="87"/>
        <v>2010</v>
      </c>
      <c r="O1054" s="135" t="str">
        <f t="shared" si="86"/>
        <v>Power Law</v>
      </c>
      <c r="P1054" s="105">
        <v>2.5874689667220601</v>
      </c>
      <c r="BT1054">
        <v>3</v>
      </c>
      <c r="BU1054">
        <v>3</v>
      </c>
      <c r="BV1054">
        <v>3</v>
      </c>
      <c r="BW1054">
        <f t="shared" si="88"/>
        <v>0</v>
      </c>
    </row>
    <row r="1055" spans="1:75" ht="21">
      <c r="A1055" t="s">
        <v>616</v>
      </c>
      <c r="B1055" t="s">
        <v>526</v>
      </c>
      <c r="C1055" t="s">
        <v>481</v>
      </c>
      <c r="D1055" t="s">
        <v>571</v>
      </c>
      <c r="L1055" s="107">
        <v>-2.0432276943286198</v>
      </c>
      <c r="M1055">
        <v>4.1029903435329799E-2</v>
      </c>
      <c r="N1055">
        <f t="shared" si="87"/>
        <v>2011</v>
      </c>
      <c r="O1055" s="135" t="str">
        <f t="shared" si="86"/>
        <v>Log normal</v>
      </c>
      <c r="P1055" s="105">
        <v>2.5940427476431198</v>
      </c>
      <c r="BT1055">
        <v>6</v>
      </c>
      <c r="BU1055">
        <v>6</v>
      </c>
      <c r="BV1055">
        <v>6</v>
      </c>
      <c r="BW1055">
        <f t="shared" si="88"/>
        <v>0</v>
      </c>
    </row>
    <row r="1056" spans="1:75" ht="21">
      <c r="A1056" t="s">
        <v>617</v>
      </c>
      <c r="B1056" t="s">
        <v>527</v>
      </c>
      <c r="C1056" t="s">
        <v>482</v>
      </c>
      <c r="D1056" t="s">
        <v>572</v>
      </c>
      <c r="L1056" s="107">
        <v>-1.7384371242983401</v>
      </c>
      <c r="M1056" s="106">
        <v>8.2133820016257603E-2</v>
      </c>
      <c r="N1056">
        <f t="shared" si="87"/>
        <v>2012</v>
      </c>
      <c r="O1056" s="135" t="str">
        <f t="shared" si="86"/>
        <v>Power Law</v>
      </c>
      <c r="P1056" s="105">
        <v>2.6015090862642301</v>
      </c>
      <c r="BT1056">
        <v>6</v>
      </c>
      <c r="BU1056">
        <v>6</v>
      </c>
      <c r="BV1056">
        <v>6</v>
      </c>
      <c r="BW1056">
        <f t="shared" si="88"/>
        <v>0</v>
      </c>
    </row>
    <row r="1057" spans="1:75" ht="21">
      <c r="A1057" t="s">
        <v>618</v>
      </c>
      <c r="B1057" t="s">
        <v>528</v>
      </c>
      <c r="C1057" t="s">
        <v>483</v>
      </c>
      <c r="D1057" t="s">
        <v>573</v>
      </c>
      <c r="L1057" s="107">
        <v>-1.91937429162039</v>
      </c>
      <c r="M1057" s="106">
        <v>5.4936982075817799E-2</v>
      </c>
      <c r="N1057">
        <f t="shared" si="87"/>
        <v>2013</v>
      </c>
      <c r="O1057" s="135" t="str">
        <f t="shared" si="86"/>
        <v>Power Law</v>
      </c>
      <c r="P1057" s="105">
        <v>2.60877267748833</v>
      </c>
      <c r="BT1057">
        <v>3</v>
      </c>
      <c r="BU1057">
        <v>3</v>
      </c>
      <c r="BV1057">
        <v>3</v>
      </c>
      <c r="BW1057">
        <f t="shared" si="88"/>
        <v>0</v>
      </c>
    </row>
    <row r="1058" spans="1:75" ht="21">
      <c r="A1058" t="s">
        <v>619</v>
      </c>
      <c r="B1058" t="s">
        <v>529</v>
      </c>
      <c r="C1058" t="s">
        <v>484</v>
      </c>
      <c r="D1058" t="s">
        <v>574</v>
      </c>
      <c r="L1058" s="107">
        <v>-1.5599704004458801</v>
      </c>
      <c r="M1058" s="106">
        <v>0.118766876157579</v>
      </c>
      <c r="N1058">
        <f t="shared" si="87"/>
        <v>2014</v>
      </c>
      <c r="O1058" s="135" t="str">
        <f t="shared" si="86"/>
        <v>Power Law</v>
      </c>
      <c r="P1058" s="105">
        <v>2.6192247826555901</v>
      </c>
      <c r="BT1058">
        <v>3</v>
      </c>
      <c r="BU1058">
        <v>3</v>
      </c>
      <c r="BV1058">
        <v>3</v>
      </c>
      <c r="BW1058">
        <f t="shared" si="88"/>
        <v>0</v>
      </c>
    </row>
    <row r="1059" spans="1:75" ht="21">
      <c r="A1059" t="s">
        <v>620</v>
      </c>
      <c r="B1059" t="s">
        <v>530</v>
      </c>
      <c r="C1059" t="s">
        <v>485</v>
      </c>
      <c r="D1059" t="s">
        <v>575</v>
      </c>
      <c r="L1059" s="107">
        <v>-1.69823931957065</v>
      </c>
      <c r="M1059" s="106">
        <v>8.9462602218271098E-2</v>
      </c>
      <c r="N1059">
        <f t="shared" si="87"/>
        <v>2015</v>
      </c>
      <c r="O1059" s="135" t="str">
        <f t="shared" si="86"/>
        <v>Power Law</v>
      </c>
      <c r="P1059" s="105">
        <v>2.6259382686448598</v>
      </c>
      <c r="BT1059">
        <v>1</v>
      </c>
      <c r="BU1059">
        <v>1</v>
      </c>
      <c r="BV1059">
        <v>1</v>
      </c>
      <c r="BW1059">
        <f t="shared" si="88"/>
        <v>0</v>
      </c>
    </row>
    <row r="1060" spans="1:75" ht="21">
      <c r="A1060" t="s">
        <v>621</v>
      </c>
      <c r="B1060" t="s">
        <v>531</v>
      </c>
      <c r="C1060" t="s">
        <v>486</v>
      </c>
      <c r="D1060" t="s">
        <v>576</v>
      </c>
      <c r="L1060" s="107">
        <v>-2.18934519815034</v>
      </c>
      <c r="M1060" s="106">
        <v>2.85717595616472E-2</v>
      </c>
      <c r="N1060">
        <f t="shared" si="87"/>
        <v>2016</v>
      </c>
      <c r="O1060" s="135" t="str">
        <f t="shared" si="86"/>
        <v>Log normal</v>
      </c>
      <c r="P1060" s="105">
        <v>2.6322560732873401</v>
      </c>
      <c r="BT1060">
        <v>6</v>
      </c>
      <c r="BU1060">
        <v>6</v>
      </c>
      <c r="BV1060">
        <v>6</v>
      </c>
      <c r="BW1060">
        <f t="shared" si="88"/>
        <v>0</v>
      </c>
    </row>
    <row r="1061" spans="1:75" ht="21">
      <c r="A1061" t="s">
        <v>622</v>
      </c>
      <c r="B1061" t="s">
        <v>532</v>
      </c>
      <c r="C1061" t="s">
        <v>487</v>
      </c>
      <c r="D1061" t="s">
        <v>577</v>
      </c>
      <c r="L1061" s="107">
        <v>-2.7558749066067501</v>
      </c>
      <c r="M1061" s="106">
        <v>5.8535379020925298E-3</v>
      </c>
      <c r="N1061">
        <f t="shared" si="87"/>
        <v>2017</v>
      </c>
      <c r="O1061" s="135" t="str">
        <f t="shared" si="86"/>
        <v>Log normal</v>
      </c>
      <c r="P1061" s="105">
        <v>2.6373319411821901</v>
      </c>
      <c r="BT1061">
        <v>8</v>
      </c>
      <c r="BU1061">
        <v>8</v>
      </c>
      <c r="BV1061">
        <v>8</v>
      </c>
      <c r="BW1061">
        <f t="shared" si="88"/>
        <v>0</v>
      </c>
    </row>
    <row r="1062" spans="1:75" ht="21">
      <c r="A1062" t="s">
        <v>623</v>
      </c>
      <c r="B1062" t="s">
        <v>533</v>
      </c>
      <c r="C1062" t="s">
        <v>488</v>
      </c>
      <c r="D1062" t="s">
        <v>578</v>
      </c>
      <c r="L1062" s="107">
        <v>-3.6438575405929798</v>
      </c>
      <c r="M1062" s="106">
        <v>2.68582115893717E-4</v>
      </c>
      <c r="N1062">
        <f t="shared" si="87"/>
        <v>2018</v>
      </c>
      <c r="O1062" s="135" t="str">
        <f t="shared" si="86"/>
        <v>Log normal</v>
      </c>
      <c r="P1062" s="105">
        <v>2.64529995248864</v>
      </c>
      <c r="BT1062">
        <v>4</v>
      </c>
      <c r="BU1062">
        <v>4</v>
      </c>
      <c r="BV1062">
        <v>4</v>
      </c>
      <c r="BW1062">
        <f t="shared" si="88"/>
        <v>0</v>
      </c>
    </row>
    <row r="1063" spans="1:75" ht="21">
      <c r="A1063" t="s">
        <v>624</v>
      </c>
      <c r="B1063" t="s">
        <v>534</v>
      </c>
      <c r="C1063" t="s">
        <v>489</v>
      </c>
      <c r="D1063" t="s">
        <v>579</v>
      </c>
      <c r="L1063" s="107">
        <v>-4.3071461370358604</v>
      </c>
      <c r="M1063" s="106">
        <v>1.6537435833792299E-5</v>
      </c>
      <c r="N1063">
        <f t="shared" si="87"/>
        <v>2019</v>
      </c>
      <c r="O1063" s="135" t="str">
        <f t="shared" ref="O1063:O1126" si="89">IF(AND(L1063&lt;0,M1063&lt;0.05), "Log normal","Power Law")</f>
        <v>Log normal</v>
      </c>
      <c r="P1063" s="105">
        <v>2.64708433694019</v>
      </c>
      <c r="BT1063">
        <v>7</v>
      </c>
      <c r="BU1063">
        <v>7</v>
      </c>
      <c r="BV1063">
        <v>7</v>
      </c>
      <c r="BW1063">
        <f t="shared" si="88"/>
        <v>0</v>
      </c>
    </row>
    <row r="1064" spans="1:75" ht="21">
      <c r="A1064" t="s">
        <v>625</v>
      </c>
      <c r="B1064" t="s">
        <v>535</v>
      </c>
      <c r="C1064" t="s">
        <v>490</v>
      </c>
      <c r="D1064" t="s">
        <v>580</v>
      </c>
      <c r="L1064" s="107">
        <v>-5.0169637228704698</v>
      </c>
      <c r="M1064" s="106">
        <v>5.2494475018325395E-7</v>
      </c>
      <c r="N1064">
        <f t="shared" si="87"/>
        <v>2020</v>
      </c>
      <c r="O1064" s="135" t="str">
        <f t="shared" si="89"/>
        <v>Log normal</v>
      </c>
      <c r="P1064" s="105">
        <v>2.6507271910968</v>
      </c>
      <c r="BT1064">
        <v>9</v>
      </c>
      <c r="BU1064">
        <v>9</v>
      </c>
      <c r="BV1064">
        <v>9</v>
      </c>
      <c r="BW1064">
        <f t="shared" si="88"/>
        <v>0</v>
      </c>
    </row>
    <row r="1065" spans="1:75" ht="21">
      <c r="A1065" t="s">
        <v>626</v>
      </c>
      <c r="B1065" t="s">
        <v>536</v>
      </c>
      <c r="C1065" t="s">
        <v>491</v>
      </c>
      <c r="D1065" t="s">
        <v>581</v>
      </c>
      <c r="L1065" s="107">
        <v>-5.8349696699123799</v>
      </c>
      <c r="M1065" s="106">
        <v>5.3800352787576897E-9</v>
      </c>
      <c r="N1065">
        <f t="shared" si="87"/>
        <v>2021</v>
      </c>
      <c r="O1065" s="135" t="str">
        <f t="shared" si="89"/>
        <v>Log normal</v>
      </c>
      <c r="P1065" s="105">
        <v>2.6496332839038099</v>
      </c>
      <c r="BT1065">
        <v>5</v>
      </c>
      <c r="BU1065">
        <v>5</v>
      </c>
      <c r="BV1065">
        <v>5</v>
      </c>
      <c r="BW1065">
        <f t="shared" si="88"/>
        <v>0</v>
      </c>
    </row>
    <row r="1066" spans="1:75" ht="21">
      <c r="A1066" t="s">
        <v>627</v>
      </c>
      <c r="B1066" t="s">
        <v>537</v>
      </c>
      <c r="C1066" t="s">
        <v>492</v>
      </c>
      <c r="D1066" t="s">
        <v>582</v>
      </c>
      <c r="L1066" s="107">
        <v>-5.8250281927957799</v>
      </c>
      <c r="M1066" s="106">
        <v>5.7102959226253596E-9</v>
      </c>
      <c r="N1066">
        <f t="shared" si="87"/>
        <v>2022</v>
      </c>
      <c r="O1066" s="135" t="str">
        <f t="shared" si="89"/>
        <v>Log normal</v>
      </c>
      <c r="P1066" s="105">
        <v>2.6423975972479798</v>
      </c>
      <c r="BT1066">
        <v>2</v>
      </c>
      <c r="BU1066">
        <v>2</v>
      </c>
      <c r="BV1066">
        <v>2</v>
      </c>
      <c r="BW1066">
        <f t="shared" si="88"/>
        <v>0</v>
      </c>
    </row>
    <row r="1067" spans="1:75" ht="21">
      <c r="A1067" t="s">
        <v>628</v>
      </c>
      <c r="B1067" t="s">
        <v>538</v>
      </c>
      <c r="C1067" t="s">
        <v>493</v>
      </c>
      <c r="D1067" t="s">
        <v>583</v>
      </c>
      <c r="L1067" s="107">
        <v>-6.1773265602651302</v>
      </c>
      <c r="M1067" s="106">
        <v>6.51961331421449E-10</v>
      </c>
      <c r="N1067">
        <f t="shared" si="87"/>
        <v>2023</v>
      </c>
      <c r="O1067" s="135" t="str">
        <f t="shared" si="89"/>
        <v>Log normal</v>
      </c>
      <c r="P1067" s="105">
        <v>2.6413358635019701</v>
      </c>
      <c r="BT1067">
        <v>5</v>
      </c>
      <c r="BU1067">
        <v>5</v>
      </c>
      <c r="BV1067">
        <v>5</v>
      </c>
      <c r="BW1067">
        <f t="shared" si="88"/>
        <v>0</v>
      </c>
    </row>
    <row r="1068" spans="1:75" ht="21">
      <c r="L1068" s="108"/>
      <c r="O1068" s="135"/>
      <c r="BT1068">
        <v>6</v>
      </c>
      <c r="BU1068">
        <v>6</v>
      </c>
      <c r="BV1068">
        <v>6</v>
      </c>
      <c r="BW1068">
        <f t="shared" si="88"/>
        <v>0</v>
      </c>
    </row>
    <row r="1069" spans="1:75" ht="21">
      <c r="O1069" s="135"/>
      <c r="BT1069">
        <v>5</v>
      </c>
      <c r="BU1069">
        <v>5</v>
      </c>
      <c r="BV1069">
        <v>5</v>
      </c>
      <c r="BW1069">
        <f t="shared" si="88"/>
        <v>0</v>
      </c>
    </row>
    <row r="1070" spans="1:75" ht="21">
      <c r="A1070" t="s">
        <v>697</v>
      </c>
      <c r="O1070" s="135"/>
      <c r="BT1070">
        <v>1</v>
      </c>
      <c r="BU1070">
        <v>1</v>
      </c>
      <c r="BV1070">
        <v>1</v>
      </c>
      <c r="BW1070">
        <f t="shared" si="88"/>
        <v>0</v>
      </c>
    </row>
    <row r="1071" spans="1:75" ht="21">
      <c r="A1071" t="s">
        <v>584</v>
      </c>
      <c r="B1071" t="s">
        <v>494</v>
      </c>
      <c r="C1071" t="s">
        <v>404</v>
      </c>
      <c r="D1071" t="s">
        <v>404</v>
      </c>
      <c r="L1071" s="105">
        <v>5.5721437360035497E-3</v>
      </c>
      <c r="M1071">
        <v>0.98878864284203905</v>
      </c>
      <c r="N1071">
        <v>1979</v>
      </c>
      <c r="O1071" s="135" t="str">
        <f>IF(AND(L1071&lt;0,M1071&lt;0.05), "Truncated Power Law","Power Law")</f>
        <v>Power Law</v>
      </c>
      <c r="BT1071">
        <v>1</v>
      </c>
      <c r="BU1071">
        <v>1</v>
      </c>
      <c r="BV1071">
        <v>1</v>
      </c>
      <c r="BW1071">
        <f t="shared" si="88"/>
        <v>0</v>
      </c>
    </row>
    <row r="1072" spans="1:75" ht="21">
      <c r="A1072" t="s">
        <v>585</v>
      </c>
      <c r="B1072" t="s">
        <v>495</v>
      </c>
      <c r="C1072" t="s">
        <v>405</v>
      </c>
      <c r="D1072" t="s">
        <v>405</v>
      </c>
      <c r="L1072" s="105">
        <v>3.1194308123045199E-3</v>
      </c>
      <c r="M1072">
        <v>0.99356457814676802</v>
      </c>
      <c r="N1072">
        <f>N1071+1</f>
        <v>1980</v>
      </c>
      <c r="O1072" s="135" t="str">
        <f t="shared" ref="O1072:O1115" si="90">IF(AND(L1072&lt;0,M1072&lt;0.05), "Truncated Power Law","Power Law")</f>
        <v>Power Law</v>
      </c>
      <c r="BT1072">
        <v>6</v>
      </c>
      <c r="BU1072">
        <v>6</v>
      </c>
      <c r="BV1072">
        <v>6</v>
      </c>
      <c r="BW1072">
        <f t="shared" si="88"/>
        <v>0</v>
      </c>
    </row>
    <row r="1073" spans="1:75" ht="21">
      <c r="A1073" t="s">
        <v>586</v>
      </c>
      <c r="B1073" t="s">
        <v>496</v>
      </c>
      <c r="C1073" t="s">
        <v>406</v>
      </c>
      <c r="D1073" t="s">
        <v>406</v>
      </c>
      <c r="L1073" s="105">
        <v>4.1501602497163499E-4</v>
      </c>
      <c r="M1073">
        <v>0.99951842557023096</v>
      </c>
      <c r="N1073">
        <f t="shared" ref="N1073:N1115" si="91">N1072+1</f>
        <v>1981</v>
      </c>
      <c r="O1073" s="135" t="str">
        <f t="shared" si="90"/>
        <v>Power Law</v>
      </c>
      <c r="BT1073">
        <v>3</v>
      </c>
      <c r="BU1073">
        <v>3</v>
      </c>
      <c r="BV1073">
        <v>3</v>
      </c>
      <c r="BW1073">
        <f t="shared" si="88"/>
        <v>0</v>
      </c>
    </row>
    <row r="1074" spans="1:75" ht="21">
      <c r="A1074" t="s">
        <v>587</v>
      </c>
      <c r="B1074" t="s">
        <v>497</v>
      </c>
      <c r="C1074" t="s">
        <v>407</v>
      </c>
      <c r="D1074" t="s">
        <v>407</v>
      </c>
      <c r="L1074" s="105">
        <v>1.4758924480738401E-3</v>
      </c>
      <c r="M1074">
        <v>0.99889588119966399</v>
      </c>
      <c r="N1074">
        <f t="shared" si="91"/>
        <v>1982</v>
      </c>
      <c r="O1074" s="135" t="str">
        <f t="shared" si="90"/>
        <v>Power Law</v>
      </c>
      <c r="BT1074">
        <v>1</v>
      </c>
      <c r="BU1074">
        <v>1</v>
      </c>
      <c r="BV1074">
        <v>1</v>
      </c>
      <c r="BW1074">
        <f t="shared" si="88"/>
        <v>0</v>
      </c>
    </row>
    <row r="1075" spans="1:75" ht="21">
      <c r="A1075" t="s">
        <v>588</v>
      </c>
      <c r="B1075" t="s">
        <v>498</v>
      </c>
      <c r="C1075" t="s">
        <v>408</v>
      </c>
      <c r="D1075" t="s">
        <v>408</v>
      </c>
      <c r="L1075" s="105">
        <v>4.42189779167466E-3</v>
      </c>
      <c r="M1075">
        <v>0.99874019891520704</v>
      </c>
      <c r="N1075">
        <f t="shared" si="91"/>
        <v>1983</v>
      </c>
      <c r="O1075" s="135" t="str">
        <f t="shared" si="90"/>
        <v>Power Law</v>
      </c>
      <c r="BT1075">
        <v>2</v>
      </c>
      <c r="BU1075">
        <v>2</v>
      </c>
      <c r="BV1075">
        <v>2</v>
      </c>
      <c r="BW1075">
        <f t="shared" si="88"/>
        <v>0</v>
      </c>
    </row>
    <row r="1076" spans="1:75" ht="21">
      <c r="A1076" t="s">
        <v>589</v>
      </c>
      <c r="B1076" t="s">
        <v>499</v>
      </c>
      <c r="C1076" t="s">
        <v>409</v>
      </c>
      <c r="D1076" t="s">
        <v>409</v>
      </c>
      <c r="L1076" s="105">
        <v>2.3506583485396301E-3</v>
      </c>
      <c r="M1076">
        <v>0.99630265999160805</v>
      </c>
      <c r="N1076">
        <f t="shared" si="91"/>
        <v>1984</v>
      </c>
      <c r="O1076" s="135" t="str">
        <f t="shared" si="90"/>
        <v>Power Law</v>
      </c>
      <c r="BT1076">
        <v>4</v>
      </c>
      <c r="BU1076">
        <v>4</v>
      </c>
      <c r="BV1076">
        <v>4</v>
      </c>
      <c r="BW1076">
        <f t="shared" si="88"/>
        <v>0</v>
      </c>
    </row>
    <row r="1077" spans="1:75" ht="21">
      <c r="A1077" t="s">
        <v>590</v>
      </c>
      <c r="B1077" t="s">
        <v>500</v>
      </c>
      <c r="C1077" t="s">
        <v>410</v>
      </c>
      <c r="D1077" t="s">
        <v>410</v>
      </c>
      <c r="L1077" s="105">
        <v>-1.4871134572837801</v>
      </c>
      <c r="M1077">
        <v>6.4251755888689893E-2</v>
      </c>
      <c r="N1077">
        <f t="shared" si="91"/>
        <v>1985</v>
      </c>
      <c r="O1077" s="135" t="str">
        <f t="shared" si="90"/>
        <v>Power Law</v>
      </c>
      <c r="BT1077">
        <v>14</v>
      </c>
      <c r="BU1077">
        <v>14</v>
      </c>
      <c r="BV1077">
        <v>14</v>
      </c>
      <c r="BW1077">
        <f t="shared" si="88"/>
        <v>0</v>
      </c>
    </row>
    <row r="1078" spans="1:75" ht="21">
      <c r="A1078" t="s">
        <v>591</v>
      </c>
      <c r="B1078" t="s">
        <v>501</v>
      </c>
      <c r="C1078" t="s">
        <v>411</v>
      </c>
      <c r="D1078" t="s">
        <v>411</v>
      </c>
      <c r="L1078" s="105">
        <v>-2.0762649833593501</v>
      </c>
      <c r="M1078">
        <v>6.5564358847757199E-3</v>
      </c>
      <c r="N1078">
        <f t="shared" si="91"/>
        <v>1986</v>
      </c>
      <c r="O1078" s="135" t="str">
        <f t="shared" si="90"/>
        <v>Truncated Power Law</v>
      </c>
      <c r="BT1078">
        <v>4</v>
      </c>
      <c r="BU1078">
        <v>4</v>
      </c>
      <c r="BV1078">
        <v>4</v>
      </c>
      <c r="BW1078">
        <f t="shared" si="88"/>
        <v>0</v>
      </c>
    </row>
    <row r="1079" spans="1:75" ht="21">
      <c r="A1079" t="s">
        <v>592</v>
      </c>
      <c r="B1079" t="s">
        <v>502</v>
      </c>
      <c r="C1079" t="s">
        <v>412</v>
      </c>
      <c r="D1079" t="s">
        <v>412</v>
      </c>
      <c r="L1079" s="105">
        <v>-3.1789066263818202</v>
      </c>
      <c r="M1079" s="106">
        <v>3.3214757688804199E-5</v>
      </c>
      <c r="N1079">
        <f t="shared" si="91"/>
        <v>1987</v>
      </c>
      <c r="O1079" s="135" t="str">
        <f t="shared" si="90"/>
        <v>Truncated Power Law</v>
      </c>
      <c r="BT1079">
        <v>1</v>
      </c>
      <c r="BU1079">
        <v>1</v>
      </c>
      <c r="BV1079">
        <v>1</v>
      </c>
      <c r="BW1079">
        <f t="shared" si="88"/>
        <v>0</v>
      </c>
    </row>
    <row r="1080" spans="1:75" ht="21">
      <c r="A1080" t="s">
        <v>593</v>
      </c>
      <c r="B1080" t="s">
        <v>503</v>
      </c>
      <c r="C1080" t="s">
        <v>413</v>
      </c>
      <c r="D1080" t="s">
        <v>413</v>
      </c>
      <c r="L1080" s="105">
        <v>-5.3326766222152804</v>
      </c>
      <c r="M1080" s="106">
        <v>1.18927090397846E-12</v>
      </c>
      <c r="N1080">
        <f t="shared" si="91"/>
        <v>1988</v>
      </c>
      <c r="O1080" s="135" t="str">
        <f t="shared" si="90"/>
        <v>Truncated Power Law</v>
      </c>
      <c r="BT1080">
        <v>6</v>
      </c>
      <c r="BU1080">
        <v>6</v>
      </c>
      <c r="BV1080">
        <v>6</v>
      </c>
      <c r="BW1080">
        <f t="shared" si="88"/>
        <v>0</v>
      </c>
    </row>
    <row r="1081" spans="1:75" ht="21">
      <c r="A1081" t="s">
        <v>594</v>
      </c>
      <c r="B1081" t="s">
        <v>504</v>
      </c>
      <c r="C1081" t="s">
        <v>414</v>
      </c>
      <c r="D1081" t="s">
        <v>414</v>
      </c>
      <c r="L1081" s="105">
        <v>-1.30721698635456</v>
      </c>
      <c r="M1081">
        <v>0.12895329073476799</v>
      </c>
      <c r="N1081">
        <f t="shared" si="91"/>
        <v>1989</v>
      </c>
      <c r="O1081" s="135" t="str">
        <f t="shared" si="90"/>
        <v>Power Law</v>
      </c>
      <c r="BT1081">
        <v>6</v>
      </c>
      <c r="BU1081">
        <v>6</v>
      </c>
      <c r="BV1081">
        <v>6</v>
      </c>
      <c r="BW1081">
        <f t="shared" si="88"/>
        <v>0</v>
      </c>
    </row>
    <row r="1082" spans="1:75" ht="21">
      <c r="A1082" t="s">
        <v>595</v>
      </c>
      <c r="B1082" t="s">
        <v>505</v>
      </c>
      <c r="C1082" t="s">
        <v>415</v>
      </c>
      <c r="D1082" t="s">
        <v>415</v>
      </c>
      <c r="L1082" s="105">
        <v>-2.2994901709521001</v>
      </c>
      <c r="M1082">
        <v>2.9642345536505799E-3</v>
      </c>
      <c r="N1082">
        <f t="shared" si="91"/>
        <v>1990</v>
      </c>
      <c r="O1082" s="135" t="str">
        <f t="shared" si="90"/>
        <v>Truncated Power Law</v>
      </c>
      <c r="BT1082">
        <v>5</v>
      </c>
      <c r="BU1082">
        <v>5</v>
      </c>
      <c r="BV1082">
        <v>5</v>
      </c>
      <c r="BW1082">
        <f t="shared" si="88"/>
        <v>0</v>
      </c>
    </row>
    <row r="1083" spans="1:75" ht="21">
      <c r="A1083" t="s">
        <v>596</v>
      </c>
      <c r="B1083" t="s">
        <v>506</v>
      </c>
      <c r="C1083" t="s">
        <v>416</v>
      </c>
      <c r="D1083" t="s">
        <v>416</v>
      </c>
      <c r="L1083" s="105">
        <v>-2.7971207957270598</v>
      </c>
      <c r="M1083" s="106">
        <v>7.2592279066197003E-5</v>
      </c>
      <c r="N1083">
        <f t="shared" si="91"/>
        <v>1991</v>
      </c>
      <c r="O1083" s="135" t="str">
        <f t="shared" si="90"/>
        <v>Truncated Power Law</v>
      </c>
      <c r="BT1083">
        <v>11</v>
      </c>
      <c r="BU1083">
        <v>11</v>
      </c>
      <c r="BV1083">
        <v>11</v>
      </c>
      <c r="BW1083">
        <f t="shared" si="88"/>
        <v>0</v>
      </c>
    </row>
    <row r="1084" spans="1:75" ht="21">
      <c r="A1084" t="s">
        <v>597</v>
      </c>
      <c r="B1084" t="s">
        <v>507</v>
      </c>
      <c r="C1084" t="s">
        <v>417</v>
      </c>
      <c r="D1084" t="s">
        <v>417</v>
      </c>
      <c r="L1084" s="105">
        <v>-3.6071178041757399</v>
      </c>
      <c r="M1084" s="106">
        <v>1.7178274369644599E-7</v>
      </c>
      <c r="N1084">
        <f t="shared" si="91"/>
        <v>1992</v>
      </c>
      <c r="O1084" s="135" t="str">
        <f t="shared" si="90"/>
        <v>Truncated Power Law</v>
      </c>
      <c r="BT1084">
        <v>2</v>
      </c>
      <c r="BU1084">
        <v>2</v>
      </c>
      <c r="BV1084">
        <v>2</v>
      </c>
      <c r="BW1084">
        <f t="shared" si="88"/>
        <v>0</v>
      </c>
    </row>
    <row r="1085" spans="1:75" ht="21">
      <c r="A1085" t="s">
        <v>598</v>
      </c>
      <c r="B1085" t="s">
        <v>508</v>
      </c>
      <c r="C1085" t="s">
        <v>418</v>
      </c>
      <c r="D1085" t="s">
        <v>418</v>
      </c>
      <c r="L1085" s="105">
        <v>-4.4890897897498903</v>
      </c>
      <c r="M1085" s="106">
        <v>3.0539504258797401E-10</v>
      </c>
      <c r="N1085">
        <f t="shared" si="91"/>
        <v>1993</v>
      </c>
      <c r="O1085" s="135" t="str">
        <f t="shared" si="90"/>
        <v>Truncated Power Law</v>
      </c>
      <c r="BT1085">
        <v>18</v>
      </c>
      <c r="BU1085">
        <v>18</v>
      </c>
      <c r="BV1085">
        <v>18</v>
      </c>
      <c r="BW1085">
        <f t="shared" si="88"/>
        <v>0</v>
      </c>
    </row>
    <row r="1086" spans="1:75" ht="21">
      <c r="A1086" t="s">
        <v>599</v>
      </c>
      <c r="B1086" t="s">
        <v>509</v>
      </c>
      <c r="C1086" t="s">
        <v>419</v>
      </c>
      <c r="D1086" t="s">
        <v>419</v>
      </c>
      <c r="L1086" s="105">
        <v>-5.4143300267694698</v>
      </c>
      <c r="M1086" s="106">
        <v>2.9309887850104101E-14</v>
      </c>
      <c r="N1086">
        <f t="shared" si="91"/>
        <v>1994</v>
      </c>
      <c r="O1086" s="135" t="str">
        <f t="shared" si="90"/>
        <v>Truncated Power Law</v>
      </c>
      <c r="BT1086">
        <v>3</v>
      </c>
      <c r="BU1086">
        <v>3</v>
      </c>
      <c r="BV1086">
        <v>3</v>
      </c>
      <c r="BW1086">
        <f t="shared" si="88"/>
        <v>0</v>
      </c>
    </row>
    <row r="1087" spans="1:75" ht="21">
      <c r="A1087" t="s">
        <v>600</v>
      </c>
      <c r="B1087" t="s">
        <v>510</v>
      </c>
      <c r="C1087" t="s">
        <v>420</v>
      </c>
      <c r="D1087" t="s">
        <v>420</v>
      </c>
      <c r="L1087" s="105">
        <v>-6.4536095341528199</v>
      </c>
      <c r="M1087">
        <v>0</v>
      </c>
      <c r="N1087">
        <f t="shared" si="91"/>
        <v>1995</v>
      </c>
      <c r="O1087" s="135" t="str">
        <f t="shared" si="90"/>
        <v>Truncated Power Law</v>
      </c>
      <c r="BT1087">
        <v>6</v>
      </c>
      <c r="BU1087">
        <v>6</v>
      </c>
      <c r="BV1087">
        <v>6</v>
      </c>
      <c r="BW1087">
        <f t="shared" si="88"/>
        <v>0</v>
      </c>
    </row>
    <row r="1088" spans="1:75" ht="21">
      <c r="A1088" t="s">
        <v>601</v>
      </c>
      <c r="B1088" t="s">
        <v>511</v>
      </c>
      <c r="C1088" t="s">
        <v>421</v>
      </c>
      <c r="D1088" t="s">
        <v>421</v>
      </c>
      <c r="L1088" s="105">
        <v>-6.3741993835627504</v>
      </c>
      <c r="M1088">
        <v>0</v>
      </c>
      <c r="N1088">
        <f t="shared" si="91"/>
        <v>1996</v>
      </c>
      <c r="O1088" s="135" t="str">
        <f t="shared" si="90"/>
        <v>Truncated Power Law</v>
      </c>
      <c r="BT1088">
        <v>3</v>
      </c>
      <c r="BU1088">
        <v>3</v>
      </c>
      <c r="BV1088">
        <v>3</v>
      </c>
      <c r="BW1088">
        <f t="shared" si="88"/>
        <v>0</v>
      </c>
    </row>
    <row r="1089" spans="1:75" ht="21">
      <c r="A1089" t="s">
        <v>602</v>
      </c>
      <c r="B1089" t="s">
        <v>512</v>
      </c>
      <c r="C1089" t="s">
        <v>422</v>
      </c>
      <c r="D1089" t="s">
        <v>422</v>
      </c>
      <c r="L1089" s="105">
        <v>1.07730586331201E-3</v>
      </c>
      <c r="M1089">
        <v>0.999183238267351</v>
      </c>
      <c r="N1089">
        <f t="shared" si="91"/>
        <v>1997</v>
      </c>
      <c r="O1089" s="135" t="str">
        <f t="shared" si="90"/>
        <v>Power Law</v>
      </c>
      <c r="BT1089">
        <v>6</v>
      </c>
      <c r="BU1089">
        <v>6</v>
      </c>
      <c r="BV1089">
        <v>6</v>
      </c>
      <c r="BW1089">
        <f t="shared" si="88"/>
        <v>0</v>
      </c>
    </row>
    <row r="1090" spans="1:75" ht="21">
      <c r="A1090" t="s">
        <v>603</v>
      </c>
      <c r="B1090" t="s">
        <v>513</v>
      </c>
      <c r="C1090" t="s">
        <v>423</v>
      </c>
      <c r="D1090" t="s">
        <v>423</v>
      </c>
      <c r="L1090" s="105">
        <v>-0.30601715863620899</v>
      </c>
      <c r="M1090">
        <v>0.74213315393367996</v>
      </c>
      <c r="N1090">
        <f t="shared" si="91"/>
        <v>1998</v>
      </c>
      <c r="O1090" s="135" t="str">
        <f t="shared" si="90"/>
        <v>Power Law</v>
      </c>
      <c r="BT1090">
        <v>6</v>
      </c>
      <c r="BU1090">
        <v>6</v>
      </c>
      <c r="BV1090">
        <v>6</v>
      </c>
      <c r="BW1090">
        <f t="shared" si="88"/>
        <v>0</v>
      </c>
    </row>
    <row r="1091" spans="1:75" ht="21">
      <c r="A1091" t="s">
        <v>604</v>
      </c>
      <c r="B1091" t="s">
        <v>514</v>
      </c>
      <c r="C1091" t="s">
        <v>424</v>
      </c>
      <c r="D1091" t="s">
        <v>424</v>
      </c>
      <c r="L1091" s="105">
        <v>-0.39440683081773698</v>
      </c>
      <c r="M1091">
        <v>0.72955433434570904</v>
      </c>
      <c r="N1091">
        <f t="shared" si="91"/>
        <v>1999</v>
      </c>
      <c r="O1091" s="135" t="str">
        <f t="shared" si="90"/>
        <v>Power Law</v>
      </c>
      <c r="BT1091">
        <v>2</v>
      </c>
      <c r="BU1091">
        <v>2</v>
      </c>
      <c r="BV1091">
        <v>2</v>
      </c>
      <c r="BW1091">
        <f t="shared" si="88"/>
        <v>0</v>
      </c>
    </row>
    <row r="1092" spans="1:75" ht="21">
      <c r="A1092" t="s">
        <v>605</v>
      </c>
      <c r="B1092" t="s">
        <v>515</v>
      </c>
      <c r="C1092" t="s">
        <v>425</v>
      </c>
      <c r="D1092" t="s">
        <v>425</v>
      </c>
      <c r="L1092" s="105">
        <v>-1.1446749859963801</v>
      </c>
      <c r="M1092">
        <v>0.28619634975920699</v>
      </c>
      <c r="N1092">
        <f t="shared" si="91"/>
        <v>2000</v>
      </c>
      <c r="O1092" s="135" t="str">
        <f t="shared" si="90"/>
        <v>Power Law</v>
      </c>
      <c r="BT1092">
        <v>1</v>
      </c>
      <c r="BU1092">
        <v>1</v>
      </c>
      <c r="BV1092">
        <v>1</v>
      </c>
      <c r="BW1092">
        <f t="shared" si="88"/>
        <v>0</v>
      </c>
    </row>
    <row r="1093" spans="1:75" ht="21">
      <c r="A1093" t="s">
        <v>606</v>
      </c>
      <c r="B1093" t="s">
        <v>516</v>
      </c>
      <c r="C1093" t="s">
        <v>426</v>
      </c>
      <c r="D1093" t="s">
        <v>426</v>
      </c>
      <c r="L1093" s="105">
        <v>-2.1291555870573902</v>
      </c>
      <c r="M1093">
        <v>4.1255732218143201E-2</v>
      </c>
      <c r="N1093">
        <f t="shared" si="91"/>
        <v>2001</v>
      </c>
      <c r="O1093" s="135" t="str">
        <f t="shared" si="90"/>
        <v>Truncated Power Law</v>
      </c>
      <c r="BT1093">
        <v>4</v>
      </c>
      <c r="BU1093">
        <v>4</v>
      </c>
      <c r="BV1093">
        <v>4</v>
      </c>
      <c r="BW1093">
        <f t="shared" si="88"/>
        <v>0</v>
      </c>
    </row>
    <row r="1094" spans="1:75" ht="21">
      <c r="A1094" t="s">
        <v>607</v>
      </c>
      <c r="B1094" t="s">
        <v>517</v>
      </c>
      <c r="C1094" t="s">
        <v>427</v>
      </c>
      <c r="D1094" t="s">
        <v>427</v>
      </c>
      <c r="L1094" s="105">
        <v>-3.2572488100821699</v>
      </c>
      <c r="M1094">
        <v>1.2316859430385699E-3</v>
      </c>
      <c r="N1094">
        <f t="shared" si="91"/>
        <v>2002</v>
      </c>
      <c r="O1094" s="135" t="str">
        <f t="shared" si="90"/>
        <v>Truncated Power Law</v>
      </c>
      <c r="BT1094">
        <v>1</v>
      </c>
      <c r="BU1094">
        <v>1</v>
      </c>
      <c r="BV1094">
        <v>1</v>
      </c>
      <c r="BW1094">
        <f t="shared" si="88"/>
        <v>0</v>
      </c>
    </row>
    <row r="1095" spans="1:75" ht="21">
      <c r="A1095" t="s">
        <v>608</v>
      </c>
      <c r="B1095" t="s">
        <v>518</v>
      </c>
      <c r="C1095" t="s">
        <v>428</v>
      </c>
      <c r="D1095" t="s">
        <v>428</v>
      </c>
      <c r="L1095" s="105">
        <v>-4.1643363730599798</v>
      </c>
      <c r="M1095" s="106">
        <v>3.6786665310928301E-5</v>
      </c>
      <c r="N1095">
        <f t="shared" si="91"/>
        <v>2003</v>
      </c>
      <c r="O1095" s="135" t="str">
        <f t="shared" si="90"/>
        <v>Truncated Power Law</v>
      </c>
      <c r="BT1095">
        <v>7</v>
      </c>
      <c r="BU1095">
        <v>7</v>
      </c>
      <c r="BV1095">
        <v>7</v>
      </c>
      <c r="BW1095">
        <f t="shared" si="88"/>
        <v>0</v>
      </c>
    </row>
    <row r="1096" spans="1:75" ht="21">
      <c r="A1096" t="s">
        <v>609</v>
      </c>
      <c r="B1096" t="s">
        <v>519</v>
      </c>
      <c r="C1096" t="s">
        <v>474</v>
      </c>
      <c r="D1096" t="s">
        <v>474</v>
      </c>
      <c r="L1096" s="105">
        <v>-5.72183717739654</v>
      </c>
      <c r="M1096" s="106">
        <v>6.34280583611257E-9</v>
      </c>
      <c r="N1096">
        <f t="shared" si="91"/>
        <v>2004</v>
      </c>
      <c r="O1096" s="135" t="str">
        <f t="shared" si="90"/>
        <v>Truncated Power Law</v>
      </c>
      <c r="BT1096">
        <v>4</v>
      </c>
      <c r="BU1096">
        <v>4</v>
      </c>
      <c r="BV1096">
        <v>4</v>
      </c>
      <c r="BW1096">
        <f t="shared" si="88"/>
        <v>0</v>
      </c>
    </row>
    <row r="1097" spans="1:75" ht="21">
      <c r="A1097" t="s">
        <v>610</v>
      </c>
      <c r="B1097" t="s">
        <v>520</v>
      </c>
      <c r="C1097" t="s">
        <v>475</v>
      </c>
      <c r="D1097" t="s">
        <v>475</v>
      </c>
      <c r="L1097" s="105">
        <v>-7.1758980551170497</v>
      </c>
      <c r="M1097" s="106">
        <v>4.9649173661237E-13</v>
      </c>
      <c r="N1097">
        <f t="shared" si="91"/>
        <v>2005</v>
      </c>
      <c r="O1097" s="135" t="str">
        <f t="shared" si="90"/>
        <v>Truncated Power Law</v>
      </c>
      <c r="BT1097">
        <v>2</v>
      </c>
      <c r="BU1097">
        <v>2</v>
      </c>
      <c r="BV1097">
        <v>2</v>
      </c>
      <c r="BW1097">
        <f t="shared" si="88"/>
        <v>0</v>
      </c>
    </row>
    <row r="1098" spans="1:75" ht="21">
      <c r="A1098" t="s">
        <v>611</v>
      </c>
      <c r="B1098" t="s">
        <v>521</v>
      </c>
      <c r="C1098" t="s">
        <v>476</v>
      </c>
      <c r="D1098" t="s">
        <v>476</v>
      </c>
      <c r="L1098" s="105">
        <v>-8.3367831037350904</v>
      </c>
      <c r="M1098">
        <v>0</v>
      </c>
      <c r="N1098">
        <f t="shared" si="91"/>
        <v>2006</v>
      </c>
      <c r="O1098" s="135" t="str">
        <f t="shared" si="90"/>
        <v>Truncated Power Law</v>
      </c>
      <c r="BT1098">
        <v>4</v>
      </c>
      <c r="BU1098">
        <v>4</v>
      </c>
      <c r="BV1098">
        <v>4</v>
      </c>
      <c r="BW1098">
        <f t="shared" si="88"/>
        <v>0</v>
      </c>
    </row>
    <row r="1099" spans="1:75" ht="21">
      <c r="A1099" t="s">
        <v>612</v>
      </c>
      <c r="B1099" t="s">
        <v>522</v>
      </c>
      <c r="C1099" t="s">
        <v>477</v>
      </c>
      <c r="D1099" t="s">
        <v>477</v>
      </c>
      <c r="L1099" s="105">
        <v>-8.8171461791463095</v>
      </c>
      <c r="M1099">
        <v>0</v>
      </c>
      <c r="N1099">
        <f t="shared" si="91"/>
        <v>2007</v>
      </c>
      <c r="O1099" s="135" t="str">
        <f t="shared" si="90"/>
        <v>Truncated Power Law</v>
      </c>
      <c r="BT1099">
        <v>2</v>
      </c>
      <c r="BU1099">
        <v>2</v>
      </c>
      <c r="BV1099">
        <v>2</v>
      </c>
      <c r="BW1099">
        <f t="shared" si="88"/>
        <v>0</v>
      </c>
    </row>
    <row r="1100" spans="1:75" ht="21">
      <c r="A1100" t="s">
        <v>613</v>
      </c>
      <c r="B1100" t="s">
        <v>523</v>
      </c>
      <c r="C1100" t="s">
        <v>478</v>
      </c>
      <c r="D1100" t="s">
        <v>478</v>
      </c>
      <c r="L1100" s="105">
        <v>-9.7913671927727499</v>
      </c>
      <c r="M1100">
        <v>0</v>
      </c>
      <c r="N1100">
        <f t="shared" si="91"/>
        <v>2008</v>
      </c>
      <c r="O1100" s="135" t="str">
        <f t="shared" si="90"/>
        <v>Truncated Power Law</v>
      </c>
      <c r="BT1100">
        <v>6</v>
      </c>
      <c r="BU1100">
        <v>6</v>
      </c>
      <c r="BV1100">
        <v>6</v>
      </c>
      <c r="BW1100">
        <f t="shared" si="88"/>
        <v>0</v>
      </c>
    </row>
    <row r="1101" spans="1:75" ht="21">
      <c r="A1101" t="s">
        <v>614</v>
      </c>
      <c r="B1101" t="s">
        <v>524</v>
      </c>
      <c r="C1101" t="s">
        <v>479</v>
      </c>
      <c r="D1101" t="s">
        <v>479</v>
      </c>
      <c r="L1101" s="105">
        <v>-9.9047042556240008</v>
      </c>
      <c r="M1101">
        <v>0</v>
      </c>
      <c r="N1101">
        <f t="shared" si="91"/>
        <v>2009</v>
      </c>
      <c r="O1101" s="135" t="str">
        <f t="shared" si="90"/>
        <v>Truncated Power Law</v>
      </c>
      <c r="BT1101">
        <v>4</v>
      </c>
      <c r="BU1101">
        <v>4</v>
      </c>
      <c r="BV1101">
        <v>4</v>
      </c>
      <c r="BW1101">
        <f t="shared" ref="BW1101:BW1164" si="92">BU1101-BV1101</f>
        <v>0</v>
      </c>
    </row>
    <row r="1102" spans="1:75" ht="21">
      <c r="A1102" t="s">
        <v>615</v>
      </c>
      <c r="B1102" t="s">
        <v>525</v>
      </c>
      <c r="C1102" t="s">
        <v>480</v>
      </c>
      <c r="D1102" t="s">
        <v>480</v>
      </c>
      <c r="L1102" s="105">
        <v>-10.624252200769901</v>
      </c>
      <c r="M1102" s="106">
        <v>0</v>
      </c>
      <c r="N1102">
        <f t="shared" si="91"/>
        <v>2010</v>
      </c>
      <c r="O1102" s="135" t="str">
        <f t="shared" si="90"/>
        <v>Truncated Power Law</v>
      </c>
      <c r="BT1102">
        <v>1</v>
      </c>
      <c r="BU1102">
        <v>1</v>
      </c>
      <c r="BV1102">
        <v>1</v>
      </c>
      <c r="BW1102">
        <f t="shared" si="92"/>
        <v>0</v>
      </c>
    </row>
    <row r="1103" spans="1:75" ht="21">
      <c r="A1103" t="s">
        <v>616</v>
      </c>
      <c r="B1103" t="s">
        <v>526</v>
      </c>
      <c r="C1103" t="s">
        <v>481</v>
      </c>
      <c r="D1103" t="s">
        <v>481</v>
      </c>
      <c r="L1103" s="105">
        <v>-10.9331036468924</v>
      </c>
      <c r="M1103" s="106">
        <v>0</v>
      </c>
      <c r="N1103">
        <f t="shared" si="91"/>
        <v>2011</v>
      </c>
      <c r="O1103" s="135" t="str">
        <f t="shared" si="90"/>
        <v>Truncated Power Law</v>
      </c>
      <c r="BT1103">
        <v>3</v>
      </c>
      <c r="BU1103">
        <v>3</v>
      </c>
      <c r="BV1103">
        <v>3</v>
      </c>
      <c r="BW1103">
        <f t="shared" si="92"/>
        <v>0</v>
      </c>
    </row>
    <row r="1104" spans="1:75" ht="21">
      <c r="A1104" t="s">
        <v>617</v>
      </c>
      <c r="B1104" t="s">
        <v>527</v>
      </c>
      <c r="C1104" t="s">
        <v>482</v>
      </c>
      <c r="D1104" t="s">
        <v>482</v>
      </c>
      <c r="L1104" s="105">
        <v>-11.057409315744099</v>
      </c>
      <c r="M1104" s="106">
        <v>0</v>
      </c>
      <c r="N1104">
        <f t="shared" si="91"/>
        <v>2012</v>
      </c>
      <c r="O1104" s="135" t="str">
        <f t="shared" si="90"/>
        <v>Truncated Power Law</v>
      </c>
      <c r="BT1104">
        <v>5</v>
      </c>
      <c r="BU1104">
        <v>5</v>
      </c>
      <c r="BV1104">
        <v>5</v>
      </c>
      <c r="BW1104">
        <f t="shared" si="92"/>
        <v>0</v>
      </c>
    </row>
    <row r="1105" spans="1:75" ht="21">
      <c r="A1105" t="s">
        <v>618</v>
      </c>
      <c r="B1105" t="s">
        <v>528</v>
      </c>
      <c r="C1105" t="s">
        <v>483</v>
      </c>
      <c r="D1105" t="s">
        <v>483</v>
      </c>
      <c r="L1105" s="105">
        <v>-11.1572235125654</v>
      </c>
      <c r="M1105" s="106">
        <v>0</v>
      </c>
      <c r="N1105">
        <f t="shared" si="91"/>
        <v>2013</v>
      </c>
      <c r="O1105" s="135" t="str">
        <f t="shared" si="90"/>
        <v>Truncated Power Law</v>
      </c>
      <c r="BT1105">
        <v>6</v>
      </c>
      <c r="BU1105">
        <v>6</v>
      </c>
      <c r="BV1105">
        <v>6</v>
      </c>
      <c r="BW1105">
        <f t="shared" si="92"/>
        <v>0</v>
      </c>
    </row>
    <row r="1106" spans="1:75" ht="21">
      <c r="A1106" t="s">
        <v>619</v>
      </c>
      <c r="B1106" t="s">
        <v>529</v>
      </c>
      <c r="C1106" t="s">
        <v>484</v>
      </c>
      <c r="D1106" t="s">
        <v>484</v>
      </c>
      <c r="L1106" s="105">
        <v>-10.952672887812099</v>
      </c>
      <c r="M1106" s="106">
        <v>0</v>
      </c>
      <c r="N1106">
        <f t="shared" si="91"/>
        <v>2014</v>
      </c>
      <c r="O1106" s="135" t="str">
        <f t="shared" si="90"/>
        <v>Truncated Power Law</v>
      </c>
      <c r="BT1106">
        <v>3</v>
      </c>
      <c r="BU1106">
        <v>3</v>
      </c>
      <c r="BV1106">
        <v>3</v>
      </c>
      <c r="BW1106">
        <f t="shared" si="92"/>
        <v>0</v>
      </c>
    </row>
    <row r="1107" spans="1:75" ht="21">
      <c r="A1107" t="s">
        <v>620</v>
      </c>
      <c r="B1107" t="s">
        <v>530</v>
      </c>
      <c r="C1107" t="s">
        <v>485</v>
      </c>
      <c r="D1107" t="s">
        <v>485</v>
      </c>
      <c r="L1107" s="105">
        <v>-11.1219092745485</v>
      </c>
      <c r="M1107" s="106">
        <v>0</v>
      </c>
      <c r="N1107">
        <f t="shared" si="91"/>
        <v>2015</v>
      </c>
      <c r="O1107" s="135" t="str">
        <f t="shared" si="90"/>
        <v>Truncated Power Law</v>
      </c>
      <c r="BT1107">
        <v>3</v>
      </c>
      <c r="BU1107">
        <v>3</v>
      </c>
      <c r="BV1107">
        <v>3</v>
      </c>
      <c r="BW1107">
        <f t="shared" si="92"/>
        <v>0</v>
      </c>
    </row>
    <row r="1108" spans="1:75" ht="21">
      <c r="A1108" t="s">
        <v>621</v>
      </c>
      <c r="B1108" t="s">
        <v>531</v>
      </c>
      <c r="C1108" t="s">
        <v>486</v>
      </c>
      <c r="D1108" t="s">
        <v>486</v>
      </c>
      <c r="L1108" s="105">
        <v>-11.391330238880601</v>
      </c>
      <c r="M1108" s="106">
        <v>0</v>
      </c>
      <c r="N1108">
        <f t="shared" si="91"/>
        <v>2016</v>
      </c>
      <c r="O1108" s="135" t="str">
        <f t="shared" si="90"/>
        <v>Truncated Power Law</v>
      </c>
      <c r="BT1108">
        <v>1</v>
      </c>
      <c r="BU1108">
        <v>1</v>
      </c>
      <c r="BV1108">
        <v>1</v>
      </c>
      <c r="BW1108">
        <f t="shared" si="92"/>
        <v>0</v>
      </c>
    </row>
    <row r="1109" spans="1:75" ht="21">
      <c r="A1109" t="s">
        <v>622</v>
      </c>
      <c r="B1109" t="s">
        <v>532</v>
      </c>
      <c r="C1109" t="s">
        <v>487</v>
      </c>
      <c r="D1109" t="s">
        <v>487</v>
      </c>
      <c r="L1109" s="105">
        <v>-11.7167999442979</v>
      </c>
      <c r="M1109" s="106">
        <v>0</v>
      </c>
      <c r="N1109">
        <f t="shared" si="91"/>
        <v>2017</v>
      </c>
      <c r="O1109" s="135" t="str">
        <f t="shared" si="90"/>
        <v>Truncated Power Law</v>
      </c>
      <c r="BT1109">
        <v>3</v>
      </c>
      <c r="BU1109">
        <v>3</v>
      </c>
      <c r="BV1109">
        <v>3</v>
      </c>
      <c r="BW1109">
        <f t="shared" si="92"/>
        <v>0</v>
      </c>
    </row>
    <row r="1110" spans="1:75" ht="21">
      <c r="A1110" t="s">
        <v>623</v>
      </c>
      <c r="B1110" t="s">
        <v>533</v>
      </c>
      <c r="C1110" t="s">
        <v>488</v>
      </c>
      <c r="D1110" t="s">
        <v>488</v>
      </c>
      <c r="L1110" s="105">
        <v>-12.076447498355501</v>
      </c>
      <c r="M1110" s="106">
        <v>0</v>
      </c>
      <c r="N1110">
        <f t="shared" si="91"/>
        <v>2018</v>
      </c>
      <c r="O1110" s="135" t="str">
        <f t="shared" si="90"/>
        <v>Truncated Power Law</v>
      </c>
      <c r="BT1110">
        <v>8</v>
      </c>
      <c r="BU1110">
        <v>8</v>
      </c>
      <c r="BV1110">
        <v>8</v>
      </c>
      <c r="BW1110">
        <f t="shared" si="92"/>
        <v>0</v>
      </c>
    </row>
    <row r="1111" spans="1:75" ht="21">
      <c r="A1111" t="s">
        <v>624</v>
      </c>
      <c r="B1111" t="s">
        <v>534</v>
      </c>
      <c r="C1111" t="s">
        <v>489</v>
      </c>
      <c r="D1111" t="s">
        <v>489</v>
      </c>
      <c r="L1111" s="105">
        <v>-12.433910801335101</v>
      </c>
      <c r="M1111" s="106">
        <v>0</v>
      </c>
      <c r="N1111">
        <f t="shared" si="91"/>
        <v>2019</v>
      </c>
      <c r="O1111" s="135" t="str">
        <f t="shared" si="90"/>
        <v>Truncated Power Law</v>
      </c>
      <c r="BT1111">
        <v>2</v>
      </c>
      <c r="BU1111">
        <v>2</v>
      </c>
      <c r="BV1111">
        <v>2</v>
      </c>
      <c r="BW1111">
        <f t="shared" si="92"/>
        <v>0</v>
      </c>
    </row>
    <row r="1112" spans="1:75" ht="21">
      <c r="A1112" t="s">
        <v>625</v>
      </c>
      <c r="B1112" t="s">
        <v>535</v>
      </c>
      <c r="C1112" t="s">
        <v>490</v>
      </c>
      <c r="D1112" t="s">
        <v>490</v>
      </c>
      <c r="L1112" s="105">
        <v>-12.650099587695401</v>
      </c>
      <c r="M1112" s="106">
        <v>0</v>
      </c>
      <c r="N1112">
        <f t="shared" si="91"/>
        <v>2020</v>
      </c>
      <c r="O1112" s="135" t="str">
        <f t="shared" si="90"/>
        <v>Truncated Power Law</v>
      </c>
      <c r="BT1112">
        <v>6</v>
      </c>
      <c r="BU1112">
        <v>6</v>
      </c>
      <c r="BV1112">
        <v>6</v>
      </c>
      <c r="BW1112">
        <f t="shared" si="92"/>
        <v>0</v>
      </c>
    </row>
    <row r="1113" spans="1:75" ht="21">
      <c r="A1113" t="s">
        <v>626</v>
      </c>
      <c r="B1113" t="s">
        <v>536</v>
      </c>
      <c r="C1113" t="s">
        <v>491</v>
      </c>
      <c r="D1113" t="s">
        <v>491</v>
      </c>
      <c r="L1113" s="105">
        <v>-12.9712776825038</v>
      </c>
      <c r="M1113" s="106">
        <v>0</v>
      </c>
      <c r="N1113">
        <f t="shared" si="91"/>
        <v>2021</v>
      </c>
      <c r="O1113" s="135" t="str">
        <f t="shared" si="90"/>
        <v>Truncated Power Law</v>
      </c>
      <c r="BT1113">
        <v>1</v>
      </c>
      <c r="BU1113">
        <v>1</v>
      </c>
      <c r="BV1113">
        <v>1</v>
      </c>
      <c r="BW1113">
        <f t="shared" si="92"/>
        <v>0</v>
      </c>
    </row>
    <row r="1114" spans="1:75" ht="21">
      <c r="A1114" t="s">
        <v>627</v>
      </c>
      <c r="B1114" t="s">
        <v>537</v>
      </c>
      <c r="C1114" t="s">
        <v>492</v>
      </c>
      <c r="D1114" t="s">
        <v>492</v>
      </c>
      <c r="L1114" s="105">
        <v>-13.046242683881299</v>
      </c>
      <c r="M1114" s="106">
        <v>0</v>
      </c>
      <c r="N1114">
        <f t="shared" si="91"/>
        <v>2022</v>
      </c>
      <c r="O1114" s="135" t="str">
        <f t="shared" si="90"/>
        <v>Truncated Power Law</v>
      </c>
      <c r="BT1114">
        <v>1</v>
      </c>
      <c r="BU1114">
        <v>1</v>
      </c>
      <c r="BV1114">
        <v>1</v>
      </c>
      <c r="BW1114">
        <f t="shared" si="92"/>
        <v>0</v>
      </c>
    </row>
    <row r="1115" spans="1:75" ht="21">
      <c r="A1115" t="s">
        <v>628</v>
      </c>
      <c r="B1115" t="s">
        <v>538</v>
      </c>
      <c r="C1115" t="s">
        <v>493</v>
      </c>
      <c r="D1115" t="s">
        <v>493</v>
      </c>
      <c r="L1115" s="105">
        <v>-13.2537854176941</v>
      </c>
      <c r="M1115" s="106">
        <v>0</v>
      </c>
      <c r="N1115">
        <f t="shared" si="91"/>
        <v>2023</v>
      </c>
      <c r="O1115" s="135" t="str">
        <f t="shared" si="90"/>
        <v>Truncated Power Law</v>
      </c>
      <c r="BT1115">
        <v>1</v>
      </c>
      <c r="BU1115">
        <v>1</v>
      </c>
      <c r="BV1115">
        <v>1</v>
      </c>
      <c r="BW1115">
        <f t="shared" si="92"/>
        <v>0</v>
      </c>
    </row>
    <row r="1116" spans="1:75" ht="21">
      <c r="L1116" s="108"/>
      <c r="O1116" s="135"/>
      <c r="BT1116">
        <v>5</v>
      </c>
      <c r="BU1116">
        <v>5</v>
      </c>
      <c r="BV1116">
        <v>5</v>
      </c>
      <c r="BW1116">
        <f t="shared" si="92"/>
        <v>0</v>
      </c>
    </row>
    <row r="1117" spans="1:75" ht="21">
      <c r="L1117" s="109"/>
      <c r="O1117" s="135"/>
      <c r="BT1117">
        <v>1</v>
      </c>
      <c r="BU1117">
        <v>1</v>
      </c>
      <c r="BV1117">
        <v>1</v>
      </c>
      <c r="BW1117">
        <f t="shared" si="92"/>
        <v>0</v>
      </c>
    </row>
    <row r="1118" spans="1:75" ht="21">
      <c r="O1118" s="135"/>
      <c r="BT1118">
        <v>2</v>
      </c>
      <c r="BU1118">
        <v>2</v>
      </c>
      <c r="BV1118">
        <v>2</v>
      </c>
      <c r="BW1118">
        <f t="shared" si="92"/>
        <v>0</v>
      </c>
    </row>
    <row r="1119" spans="1:75" ht="21">
      <c r="A1119" t="s">
        <v>698</v>
      </c>
      <c r="O1119" s="136" t="s">
        <v>753</v>
      </c>
      <c r="BT1119">
        <v>6</v>
      </c>
      <c r="BU1119">
        <v>6</v>
      </c>
      <c r="BV1119">
        <v>6</v>
      </c>
      <c r="BW1119">
        <f t="shared" si="92"/>
        <v>0</v>
      </c>
    </row>
    <row r="1120" spans="1:75" ht="21">
      <c r="A1120" t="s">
        <v>584</v>
      </c>
      <c r="B1120" t="s">
        <v>629</v>
      </c>
      <c r="C1120" t="s">
        <v>404</v>
      </c>
      <c r="D1120" t="s">
        <v>539</v>
      </c>
      <c r="L1120" s="107">
        <v>101.56711054172099</v>
      </c>
      <c r="M1120">
        <v>0</v>
      </c>
      <c r="N1120">
        <v>1979</v>
      </c>
      <c r="O1120" s="136" t="str">
        <f t="shared" si="89"/>
        <v>Power Law</v>
      </c>
      <c r="P1120" s="107">
        <v>4.3353541512217797</v>
      </c>
      <c r="BT1120">
        <v>5</v>
      </c>
      <c r="BU1120">
        <v>5</v>
      </c>
      <c r="BV1120">
        <v>5</v>
      </c>
      <c r="BW1120">
        <f t="shared" si="92"/>
        <v>0</v>
      </c>
    </row>
    <row r="1121" spans="1:75" ht="21">
      <c r="A1121" t="s">
        <v>585</v>
      </c>
      <c r="B1121" t="s">
        <v>630</v>
      </c>
      <c r="C1121" t="s">
        <v>405</v>
      </c>
      <c r="D1121" t="s">
        <v>540</v>
      </c>
      <c r="L1121" s="107">
        <v>184.58329777700001</v>
      </c>
      <c r="M1121">
        <v>0</v>
      </c>
      <c r="N1121">
        <f>N1120+1</f>
        <v>1980</v>
      </c>
      <c r="O1121" s="136" t="str">
        <f>IF(AND(L1121&lt;0,M1121&lt;0.05), "Log normal","Power Law")</f>
        <v>Power Law</v>
      </c>
      <c r="P1121" s="107">
        <v>4.2471548291255097</v>
      </c>
      <c r="BT1121">
        <v>1</v>
      </c>
      <c r="BU1121">
        <v>1</v>
      </c>
      <c r="BV1121">
        <v>1</v>
      </c>
      <c r="BW1121">
        <f t="shared" si="92"/>
        <v>0</v>
      </c>
    </row>
    <row r="1122" spans="1:75" ht="21">
      <c r="A1122" t="s">
        <v>586</v>
      </c>
      <c r="B1122" t="s">
        <v>631</v>
      </c>
      <c r="C1122" t="s">
        <v>406</v>
      </c>
      <c r="D1122" t="s">
        <v>541</v>
      </c>
      <c r="L1122" s="107">
        <v>259.269741599018</v>
      </c>
      <c r="M1122">
        <v>0</v>
      </c>
      <c r="N1122">
        <f t="shared" ref="N1122:N1164" si="93">N1121+1</f>
        <v>1981</v>
      </c>
      <c r="O1122" s="136" t="str">
        <f t="shared" si="89"/>
        <v>Power Law</v>
      </c>
      <c r="P1122" s="107">
        <v>4.08350821737102</v>
      </c>
      <c r="BT1122">
        <v>1</v>
      </c>
      <c r="BU1122">
        <v>1</v>
      </c>
      <c r="BV1122">
        <v>1</v>
      </c>
      <c r="BW1122">
        <f t="shared" si="92"/>
        <v>0</v>
      </c>
    </row>
    <row r="1123" spans="1:75" ht="21">
      <c r="A1123" t="s">
        <v>587</v>
      </c>
      <c r="B1123" t="s">
        <v>632</v>
      </c>
      <c r="C1123" t="s">
        <v>407</v>
      </c>
      <c r="D1123" t="s">
        <v>542</v>
      </c>
      <c r="L1123" s="107">
        <v>315.97607981756198</v>
      </c>
      <c r="M1123">
        <v>0</v>
      </c>
      <c r="N1123">
        <f t="shared" si="93"/>
        <v>1982</v>
      </c>
      <c r="O1123" s="136" t="str">
        <f t="shared" si="89"/>
        <v>Power Law</v>
      </c>
      <c r="P1123" s="107">
        <v>3.9176028132797098</v>
      </c>
      <c r="BT1123">
        <v>15</v>
      </c>
      <c r="BU1123">
        <v>15</v>
      </c>
      <c r="BV1123">
        <v>15</v>
      </c>
      <c r="BW1123">
        <f t="shared" si="92"/>
        <v>0</v>
      </c>
    </row>
    <row r="1124" spans="1:75" ht="21">
      <c r="A1124" t="s">
        <v>588</v>
      </c>
      <c r="B1124" t="s">
        <v>633</v>
      </c>
      <c r="C1124" t="s">
        <v>408</v>
      </c>
      <c r="D1124" t="s">
        <v>543</v>
      </c>
      <c r="L1124" s="107">
        <v>363.94389967948598</v>
      </c>
      <c r="M1124">
        <v>0</v>
      </c>
      <c r="N1124">
        <f t="shared" si="93"/>
        <v>1983</v>
      </c>
      <c r="O1124" s="136" t="str">
        <f t="shared" si="89"/>
        <v>Power Law</v>
      </c>
      <c r="P1124" s="107">
        <v>3.7414898108419301</v>
      </c>
      <c r="BT1124">
        <v>1</v>
      </c>
      <c r="BU1124">
        <v>1</v>
      </c>
      <c r="BV1124">
        <v>1</v>
      </c>
      <c r="BW1124">
        <f t="shared" si="92"/>
        <v>0</v>
      </c>
    </row>
    <row r="1125" spans="1:75" ht="21">
      <c r="A1125" t="s">
        <v>589</v>
      </c>
      <c r="B1125" t="s">
        <v>634</v>
      </c>
      <c r="C1125" t="s">
        <v>409</v>
      </c>
      <c r="D1125" t="s">
        <v>544</v>
      </c>
      <c r="L1125" s="107">
        <v>407.24037637765298</v>
      </c>
      <c r="M1125">
        <v>0</v>
      </c>
      <c r="N1125">
        <f t="shared" si="93"/>
        <v>1984</v>
      </c>
      <c r="O1125" s="136" t="str">
        <f t="shared" si="89"/>
        <v>Power Law</v>
      </c>
      <c r="P1125" s="107">
        <v>3.5905692865863998</v>
      </c>
      <c r="BT1125">
        <v>5</v>
      </c>
      <c r="BU1125">
        <v>5</v>
      </c>
      <c r="BV1125">
        <v>5</v>
      </c>
      <c r="BW1125">
        <f t="shared" si="92"/>
        <v>0</v>
      </c>
    </row>
    <row r="1126" spans="1:75" ht="21">
      <c r="A1126" t="s">
        <v>590</v>
      </c>
      <c r="B1126" t="s">
        <v>635</v>
      </c>
      <c r="C1126" t="s">
        <v>410</v>
      </c>
      <c r="D1126" t="s">
        <v>545</v>
      </c>
      <c r="L1126" s="107">
        <v>446.70724984907901</v>
      </c>
      <c r="M1126">
        <v>0</v>
      </c>
      <c r="N1126">
        <f t="shared" si="93"/>
        <v>1985</v>
      </c>
      <c r="O1126" s="136" t="str">
        <f t="shared" si="89"/>
        <v>Power Law</v>
      </c>
      <c r="P1126" s="107">
        <v>3.4475937194268398</v>
      </c>
      <c r="BT1126">
        <v>8</v>
      </c>
      <c r="BU1126">
        <v>8</v>
      </c>
      <c r="BV1126">
        <v>8</v>
      </c>
      <c r="BW1126">
        <f t="shared" si="92"/>
        <v>0</v>
      </c>
    </row>
    <row r="1127" spans="1:75" ht="21">
      <c r="A1127" t="s">
        <v>591</v>
      </c>
      <c r="B1127" t="s">
        <v>636</v>
      </c>
      <c r="C1127" t="s">
        <v>411</v>
      </c>
      <c r="D1127" t="s">
        <v>546</v>
      </c>
      <c r="L1127" s="107">
        <v>484.23767750612899</v>
      </c>
      <c r="M1127">
        <v>0</v>
      </c>
      <c r="N1127">
        <f t="shared" si="93"/>
        <v>1986</v>
      </c>
      <c r="O1127" s="136" t="str">
        <f t="shared" ref="O1127:O1190" si="94">IF(AND(L1127&lt;0,M1127&lt;0.05), "Log normal","Power Law")</f>
        <v>Power Law</v>
      </c>
      <c r="P1127" s="107">
        <v>3.31949345351113</v>
      </c>
      <c r="BT1127">
        <v>5</v>
      </c>
      <c r="BU1127">
        <v>5</v>
      </c>
      <c r="BV1127">
        <v>5</v>
      </c>
      <c r="BW1127">
        <f t="shared" si="92"/>
        <v>0</v>
      </c>
    </row>
    <row r="1128" spans="1:75" ht="21">
      <c r="A1128" t="s">
        <v>592</v>
      </c>
      <c r="B1128" t="s">
        <v>637</v>
      </c>
      <c r="C1128" t="s">
        <v>412</v>
      </c>
      <c r="D1128" t="s">
        <v>547</v>
      </c>
      <c r="L1128" s="107">
        <v>518.42401421026</v>
      </c>
      <c r="M1128">
        <v>0</v>
      </c>
      <c r="N1128">
        <f t="shared" si="93"/>
        <v>1987</v>
      </c>
      <c r="O1128" s="136" t="str">
        <f t="shared" si="94"/>
        <v>Power Law</v>
      </c>
      <c r="P1128" s="107">
        <v>3.2057615809240501</v>
      </c>
      <c r="BT1128">
        <v>14</v>
      </c>
      <c r="BU1128">
        <v>14</v>
      </c>
      <c r="BV1128">
        <v>14</v>
      </c>
      <c r="BW1128">
        <f t="shared" si="92"/>
        <v>0</v>
      </c>
    </row>
    <row r="1129" spans="1:75" ht="21">
      <c r="A1129" t="s">
        <v>593</v>
      </c>
      <c r="B1129" t="s">
        <v>638</v>
      </c>
      <c r="C1129" t="s">
        <v>413</v>
      </c>
      <c r="D1129" t="s">
        <v>548</v>
      </c>
      <c r="L1129" s="107">
        <v>551.47300005599402</v>
      </c>
      <c r="M1129">
        <v>0</v>
      </c>
      <c r="N1129">
        <f t="shared" si="93"/>
        <v>1988</v>
      </c>
      <c r="O1129" s="136" t="str">
        <f t="shared" si="94"/>
        <v>Power Law</v>
      </c>
      <c r="P1129" s="107">
        <v>3.0969030230460501</v>
      </c>
      <c r="BT1129">
        <v>4</v>
      </c>
      <c r="BU1129">
        <v>4</v>
      </c>
      <c r="BV1129">
        <v>4</v>
      </c>
      <c r="BW1129">
        <f t="shared" si="92"/>
        <v>0</v>
      </c>
    </row>
    <row r="1130" spans="1:75" ht="21">
      <c r="A1130" t="s">
        <v>594</v>
      </c>
      <c r="B1130" t="s">
        <v>639</v>
      </c>
      <c r="C1130" t="s">
        <v>414</v>
      </c>
      <c r="D1130" t="s">
        <v>549</v>
      </c>
      <c r="L1130" s="107">
        <v>582.51565641607704</v>
      </c>
      <c r="M1130">
        <v>0</v>
      </c>
      <c r="N1130">
        <f t="shared" si="93"/>
        <v>1989</v>
      </c>
      <c r="O1130" s="136" t="str">
        <f t="shared" si="94"/>
        <v>Power Law</v>
      </c>
      <c r="P1130" s="107">
        <v>2.9898849720391301</v>
      </c>
      <c r="BT1130">
        <v>3</v>
      </c>
      <c r="BU1130">
        <v>3</v>
      </c>
      <c r="BV1130">
        <v>3</v>
      </c>
      <c r="BW1130">
        <f t="shared" si="92"/>
        <v>0</v>
      </c>
    </row>
    <row r="1131" spans="1:75" ht="21">
      <c r="A1131" t="s">
        <v>595</v>
      </c>
      <c r="B1131" t="s">
        <v>640</v>
      </c>
      <c r="C1131" t="s">
        <v>415</v>
      </c>
      <c r="D1131" t="s">
        <v>550</v>
      </c>
      <c r="L1131" s="107">
        <v>612.34885892651005</v>
      </c>
      <c r="M1131">
        <v>0</v>
      </c>
      <c r="N1131">
        <f t="shared" si="93"/>
        <v>1990</v>
      </c>
      <c r="O1131" s="136" t="str">
        <f t="shared" si="94"/>
        <v>Power Law</v>
      </c>
      <c r="P1131" s="107">
        <v>2.8936760080384398</v>
      </c>
      <c r="BT1131">
        <v>1</v>
      </c>
      <c r="BU1131">
        <v>1</v>
      </c>
      <c r="BV1131">
        <v>1</v>
      </c>
      <c r="BW1131">
        <f t="shared" si="92"/>
        <v>0</v>
      </c>
    </row>
    <row r="1132" spans="1:75" ht="21">
      <c r="A1132" t="s">
        <v>596</v>
      </c>
      <c r="B1132" t="s">
        <v>641</v>
      </c>
      <c r="C1132" t="s">
        <v>416</v>
      </c>
      <c r="D1132" t="s">
        <v>551</v>
      </c>
      <c r="L1132" s="107">
        <v>638.568975417856</v>
      </c>
      <c r="M1132">
        <v>0</v>
      </c>
      <c r="N1132">
        <f t="shared" si="93"/>
        <v>1991</v>
      </c>
      <c r="O1132" s="136" t="str">
        <f t="shared" si="94"/>
        <v>Power Law</v>
      </c>
      <c r="P1132" s="107">
        <v>2.81033913168163</v>
      </c>
      <c r="BT1132">
        <v>1</v>
      </c>
      <c r="BU1132">
        <v>1</v>
      </c>
      <c r="BV1132">
        <v>1</v>
      </c>
      <c r="BW1132">
        <f t="shared" si="92"/>
        <v>0</v>
      </c>
    </row>
    <row r="1133" spans="1:75" ht="21">
      <c r="A1133" t="s">
        <v>597</v>
      </c>
      <c r="B1133" t="s">
        <v>642</v>
      </c>
      <c r="C1133" t="s">
        <v>417</v>
      </c>
      <c r="D1133" t="s">
        <v>552</v>
      </c>
      <c r="L1133" s="107">
        <v>662.30728712694304</v>
      </c>
      <c r="M1133">
        <v>0</v>
      </c>
      <c r="N1133">
        <f t="shared" si="93"/>
        <v>1992</v>
      </c>
      <c r="O1133" s="136" t="str">
        <f t="shared" si="94"/>
        <v>Power Law</v>
      </c>
      <c r="P1133" s="107">
        <v>2.7376093234964398</v>
      </c>
      <c r="BT1133">
        <v>10</v>
      </c>
      <c r="BU1133">
        <v>10</v>
      </c>
      <c r="BV1133">
        <v>11</v>
      </c>
      <c r="BW1133">
        <f t="shared" si="92"/>
        <v>-1</v>
      </c>
    </row>
    <row r="1134" spans="1:75" ht="21">
      <c r="A1134" t="s">
        <v>598</v>
      </c>
      <c r="B1134" t="s">
        <v>643</v>
      </c>
      <c r="C1134" t="s">
        <v>418</v>
      </c>
      <c r="D1134" t="s">
        <v>553</v>
      </c>
      <c r="L1134" s="107">
        <v>683.30806011819504</v>
      </c>
      <c r="M1134">
        <v>0</v>
      </c>
      <c r="N1134">
        <f t="shared" si="93"/>
        <v>1993</v>
      </c>
      <c r="O1134" s="136" t="str">
        <f t="shared" si="94"/>
        <v>Power Law</v>
      </c>
      <c r="P1134" s="107">
        <v>2.6780269562689898</v>
      </c>
      <c r="BT1134">
        <v>2</v>
      </c>
      <c r="BU1134">
        <v>2</v>
      </c>
      <c r="BV1134">
        <v>2</v>
      </c>
      <c r="BW1134">
        <f t="shared" si="92"/>
        <v>0</v>
      </c>
    </row>
    <row r="1135" spans="1:75" ht="21">
      <c r="A1135" t="s">
        <v>599</v>
      </c>
      <c r="B1135" t="s">
        <v>644</v>
      </c>
      <c r="C1135" t="s">
        <v>419</v>
      </c>
      <c r="D1135" t="s">
        <v>554</v>
      </c>
      <c r="L1135" s="107">
        <v>703.46395991601298</v>
      </c>
      <c r="M1135">
        <v>0</v>
      </c>
      <c r="N1135">
        <f t="shared" si="93"/>
        <v>1994</v>
      </c>
      <c r="O1135" s="136" t="str">
        <f t="shared" si="94"/>
        <v>Power Law</v>
      </c>
      <c r="P1135" s="107">
        <v>2.6297542043278099</v>
      </c>
      <c r="BT1135">
        <v>1</v>
      </c>
      <c r="BU1135">
        <v>1</v>
      </c>
      <c r="BV1135">
        <v>1</v>
      </c>
      <c r="BW1135">
        <f t="shared" si="92"/>
        <v>0</v>
      </c>
    </row>
    <row r="1136" spans="1:75" ht="21">
      <c r="A1136" t="s">
        <v>600</v>
      </c>
      <c r="B1136" t="s">
        <v>645</v>
      </c>
      <c r="C1136" t="s">
        <v>420</v>
      </c>
      <c r="D1136" t="s">
        <v>555</v>
      </c>
      <c r="L1136" s="107">
        <v>724.91896909885099</v>
      </c>
      <c r="M1136">
        <v>0</v>
      </c>
      <c r="N1136">
        <f t="shared" si="93"/>
        <v>1995</v>
      </c>
      <c r="O1136" s="136" t="str">
        <f t="shared" si="94"/>
        <v>Power Law</v>
      </c>
      <c r="P1136" s="107">
        <v>2.5900730195882802</v>
      </c>
      <c r="BT1136">
        <v>5</v>
      </c>
      <c r="BU1136">
        <v>5</v>
      </c>
      <c r="BV1136">
        <v>5</v>
      </c>
      <c r="BW1136">
        <f t="shared" si="92"/>
        <v>0</v>
      </c>
    </row>
    <row r="1137" spans="1:75" ht="21">
      <c r="A1137" t="s">
        <v>601</v>
      </c>
      <c r="B1137" t="s">
        <v>646</v>
      </c>
      <c r="C1137" t="s">
        <v>421</v>
      </c>
      <c r="D1137" t="s">
        <v>556</v>
      </c>
      <c r="L1137" s="107">
        <v>750.82953540822905</v>
      </c>
      <c r="M1137">
        <v>0</v>
      </c>
      <c r="N1137">
        <f t="shared" si="93"/>
        <v>1996</v>
      </c>
      <c r="O1137" s="136" t="str">
        <f t="shared" si="94"/>
        <v>Power Law</v>
      </c>
      <c r="P1137" s="107">
        <v>2.5612020792294299</v>
      </c>
      <c r="BT1137">
        <v>10</v>
      </c>
      <c r="BU1137">
        <v>10</v>
      </c>
      <c r="BV1137">
        <v>11</v>
      </c>
      <c r="BW1137">
        <f t="shared" si="92"/>
        <v>-1</v>
      </c>
    </row>
    <row r="1138" spans="1:75" ht="21">
      <c r="A1138" t="s">
        <v>602</v>
      </c>
      <c r="B1138" t="s">
        <v>647</v>
      </c>
      <c r="C1138" t="s">
        <v>422</v>
      </c>
      <c r="D1138" t="s">
        <v>557</v>
      </c>
      <c r="L1138" s="107">
        <v>774.96787041772802</v>
      </c>
      <c r="M1138">
        <v>0</v>
      </c>
      <c r="N1138">
        <f t="shared" si="93"/>
        <v>1997</v>
      </c>
      <c r="O1138" s="136" t="str">
        <f t="shared" si="94"/>
        <v>Power Law</v>
      </c>
      <c r="P1138" s="107">
        <v>2.5353715320140999</v>
      </c>
      <c r="BT1138">
        <v>7</v>
      </c>
      <c r="BU1138">
        <v>7</v>
      </c>
      <c r="BV1138">
        <v>7</v>
      </c>
      <c r="BW1138">
        <f t="shared" si="92"/>
        <v>0</v>
      </c>
    </row>
    <row r="1139" spans="1:75" ht="21">
      <c r="A1139" t="s">
        <v>603</v>
      </c>
      <c r="B1139" t="s">
        <v>648</v>
      </c>
      <c r="C1139" t="s">
        <v>423</v>
      </c>
      <c r="D1139" t="s">
        <v>558</v>
      </c>
      <c r="L1139" s="107">
        <v>789.64395922255005</v>
      </c>
      <c r="M1139">
        <v>0</v>
      </c>
      <c r="N1139">
        <f t="shared" si="93"/>
        <v>1998</v>
      </c>
      <c r="O1139" s="136" t="str">
        <f t="shared" si="94"/>
        <v>Power Law</v>
      </c>
      <c r="P1139" s="107">
        <v>2.5083062680572699</v>
      </c>
      <c r="BT1139">
        <v>5</v>
      </c>
      <c r="BU1139">
        <v>5</v>
      </c>
      <c r="BV1139">
        <v>5</v>
      </c>
      <c r="BW1139">
        <f t="shared" si="92"/>
        <v>0</v>
      </c>
    </row>
    <row r="1140" spans="1:75" ht="21">
      <c r="A1140" t="s">
        <v>604</v>
      </c>
      <c r="B1140" t="s">
        <v>649</v>
      </c>
      <c r="C1140" t="s">
        <v>424</v>
      </c>
      <c r="D1140" t="s">
        <v>559</v>
      </c>
      <c r="L1140" s="107">
        <v>815.59128272036298</v>
      </c>
      <c r="M1140">
        <v>0</v>
      </c>
      <c r="N1140">
        <f t="shared" si="93"/>
        <v>1999</v>
      </c>
      <c r="O1140" s="136" t="str">
        <f t="shared" si="94"/>
        <v>Power Law</v>
      </c>
      <c r="P1140" s="107">
        <v>2.4868576635839101</v>
      </c>
      <c r="BT1140">
        <v>1</v>
      </c>
      <c r="BU1140">
        <v>1</v>
      </c>
      <c r="BV1140">
        <v>1</v>
      </c>
      <c r="BW1140">
        <f t="shared" si="92"/>
        <v>0</v>
      </c>
    </row>
    <row r="1141" spans="1:75" ht="21">
      <c r="A1141" t="s">
        <v>605</v>
      </c>
      <c r="B1141" t="s">
        <v>650</v>
      </c>
      <c r="C1141" t="s">
        <v>425</v>
      </c>
      <c r="D1141" t="s">
        <v>560</v>
      </c>
      <c r="L1141" s="107">
        <v>843.38887412476595</v>
      </c>
      <c r="M1141">
        <v>0</v>
      </c>
      <c r="N1141">
        <f t="shared" si="93"/>
        <v>2000</v>
      </c>
      <c r="O1141" s="136" t="str">
        <f t="shared" si="94"/>
        <v>Power Law</v>
      </c>
      <c r="P1141" s="107">
        <v>2.46776577611729</v>
      </c>
      <c r="BT1141">
        <v>3</v>
      </c>
      <c r="BU1141">
        <v>3</v>
      </c>
      <c r="BV1141">
        <v>3</v>
      </c>
      <c r="BW1141">
        <f t="shared" si="92"/>
        <v>0</v>
      </c>
    </row>
    <row r="1142" spans="1:75" ht="21">
      <c r="A1142" t="s">
        <v>606</v>
      </c>
      <c r="B1142" t="s">
        <v>651</v>
      </c>
      <c r="C1142" t="s">
        <v>426</v>
      </c>
      <c r="D1142" t="s">
        <v>561</v>
      </c>
      <c r="L1142" s="107">
        <v>871.88647252351302</v>
      </c>
      <c r="M1142">
        <v>0</v>
      </c>
      <c r="N1142">
        <f t="shared" si="93"/>
        <v>2001</v>
      </c>
      <c r="O1142" s="136" t="str">
        <f t="shared" si="94"/>
        <v>Power Law</v>
      </c>
      <c r="P1142" s="107">
        <v>2.4520593488093398</v>
      </c>
      <c r="BT1142">
        <v>5</v>
      </c>
      <c r="BU1142">
        <v>5</v>
      </c>
      <c r="BV1142">
        <v>5</v>
      </c>
      <c r="BW1142">
        <f t="shared" si="92"/>
        <v>0</v>
      </c>
    </row>
    <row r="1143" spans="1:75" ht="21">
      <c r="A1143" t="s">
        <v>607</v>
      </c>
      <c r="B1143" t="s">
        <v>652</v>
      </c>
      <c r="C1143" t="s">
        <v>427</v>
      </c>
      <c r="D1143" t="s">
        <v>562</v>
      </c>
      <c r="L1143" s="107">
        <v>899.93551545878097</v>
      </c>
      <c r="M1143">
        <v>0</v>
      </c>
      <c r="N1143">
        <f t="shared" si="93"/>
        <v>2002</v>
      </c>
      <c r="O1143" s="136" t="str">
        <f t="shared" si="94"/>
        <v>Power Law</v>
      </c>
      <c r="P1143" s="107">
        <v>2.4394952305764899</v>
      </c>
      <c r="BT1143">
        <v>1</v>
      </c>
      <c r="BU1143">
        <v>1</v>
      </c>
      <c r="BV1143">
        <v>1</v>
      </c>
      <c r="BW1143">
        <f t="shared" si="92"/>
        <v>0</v>
      </c>
    </row>
    <row r="1144" spans="1:75" ht="21">
      <c r="A1144" t="s">
        <v>608</v>
      </c>
      <c r="B1144" t="s">
        <v>653</v>
      </c>
      <c r="C1144" t="s">
        <v>428</v>
      </c>
      <c r="D1144" t="s">
        <v>563</v>
      </c>
      <c r="L1144" s="107">
        <v>927.83701532909504</v>
      </c>
      <c r="M1144">
        <v>0</v>
      </c>
      <c r="N1144">
        <f t="shared" si="93"/>
        <v>2003</v>
      </c>
      <c r="O1144" s="136" t="str">
        <f t="shared" si="94"/>
        <v>Power Law</v>
      </c>
      <c r="P1144" s="107">
        <v>2.4297492990461098</v>
      </c>
      <c r="BT1144">
        <v>2</v>
      </c>
      <c r="BU1144">
        <v>2</v>
      </c>
      <c r="BV1144">
        <v>2</v>
      </c>
      <c r="BW1144">
        <f t="shared" si="92"/>
        <v>0</v>
      </c>
    </row>
    <row r="1145" spans="1:75" ht="21">
      <c r="A1145" t="s">
        <v>609</v>
      </c>
      <c r="B1145" t="s">
        <v>654</v>
      </c>
      <c r="C1145" t="s">
        <v>474</v>
      </c>
      <c r="D1145" t="s">
        <v>564</v>
      </c>
      <c r="L1145" s="107">
        <v>959.70211468165701</v>
      </c>
      <c r="M1145" s="106">
        <v>0</v>
      </c>
      <c r="N1145">
        <f t="shared" si="93"/>
        <v>2004</v>
      </c>
      <c r="O1145" s="136" t="str">
        <f t="shared" si="94"/>
        <v>Power Law</v>
      </c>
      <c r="P1145" s="107">
        <v>2.42322677301016</v>
      </c>
      <c r="BT1145">
        <v>2</v>
      </c>
      <c r="BU1145">
        <v>2</v>
      </c>
      <c r="BV1145">
        <v>2</v>
      </c>
      <c r="BW1145">
        <f t="shared" si="92"/>
        <v>0</v>
      </c>
    </row>
    <row r="1146" spans="1:75" ht="21">
      <c r="A1146" t="s">
        <v>610</v>
      </c>
      <c r="B1146" t="s">
        <v>655</v>
      </c>
      <c r="C1146" t="s">
        <v>475</v>
      </c>
      <c r="D1146" t="s">
        <v>565</v>
      </c>
      <c r="L1146" s="107">
        <v>-501.09671603658597</v>
      </c>
      <c r="M1146" s="106">
        <v>0</v>
      </c>
      <c r="N1146">
        <f t="shared" si="93"/>
        <v>2005</v>
      </c>
      <c r="O1146" s="136" t="str">
        <f t="shared" si="94"/>
        <v>Log normal</v>
      </c>
      <c r="P1146" s="107">
        <v>2.4198174392107799</v>
      </c>
      <c r="BT1146">
        <v>3</v>
      </c>
      <c r="BU1146">
        <v>3</v>
      </c>
      <c r="BV1146">
        <v>3</v>
      </c>
      <c r="BW1146">
        <f t="shared" si="92"/>
        <v>0</v>
      </c>
    </row>
    <row r="1147" spans="1:75" ht="21">
      <c r="A1147" t="s">
        <v>611</v>
      </c>
      <c r="B1147" t="s">
        <v>656</v>
      </c>
      <c r="C1147" t="s">
        <v>476</v>
      </c>
      <c r="D1147" t="s">
        <v>566</v>
      </c>
      <c r="L1147" s="107">
        <v>1039.90163921113</v>
      </c>
      <c r="M1147" s="106">
        <v>0</v>
      </c>
      <c r="N1147">
        <f t="shared" si="93"/>
        <v>2006</v>
      </c>
      <c r="O1147" s="136" t="str">
        <f t="shared" si="94"/>
        <v>Power Law</v>
      </c>
      <c r="P1147" s="107">
        <v>2.4198168104515299</v>
      </c>
      <c r="BT1147">
        <v>4</v>
      </c>
      <c r="BU1147">
        <v>4</v>
      </c>
      <c r="BV1147">
        <v>4</v>
      </c>
      <c r="BW1147">
        <f t="shared" si="92"/>
        <v>0</v>
      </c>
    </row>
    <row r="1148" spans="1:75" ht="21">
      <c r="A1148" t="s">
        <v>612</v>
      </c>
      <c r="B1148" t="s">
        <v>657</v>
      </c>
      <c r="C1148" t="s">
        <v>477</v>
      </c>
      <c r="D1148" t="s">
        <v>567</v>
      </c>
      <c r="L1148" s="107">
        <v>1076.42526984439</v>
      </c>
      <c r="M1148">
        <v>0</v>
      </c>
      <c r="N1148">
        <f t="shared" si="93"/>
        <v>2007</v>
      </c>
      <c r="O1148" s="136" t="str">
        <f t="shared" si="94"/>
        <v>Power Law</v>
      </c>
      <c r="P1148" s="107">
        <v>2.4193508208305801</v>
      </c>
      <c r="BT1148">
        <v>2</v>
      </c>
      <c r="BU1148">
        <v>2</v>
      </c>
      <c r="BV1148">
        <v>2</v>
      </c>
      <c r="BW1148">
        <f t="shared" si="92"/>
        <v>0</v>
      </c>
    </row>
    <row r="1149" spans="1:75" ht="21">
      <c r="A1149" t="s">
        <v>613</v>
      </c>
      <c r="B1149" t="s">
        <v>658</v>
      </c>
      <c r="C1149" t="s">
        <v>478</v>
      </c>
      <c r="D1149" t="s">
        <v>568</v>
      </c>
      <c r="L1149" s="107">
        <v>1116.7461177533</v>
      </c>
      <c r="M1149">
        <v>0</v>
      </c>
      <c r="N1149">
        <f t="shared" si="93"/>
        <v>2008</v>
      </c>
      <c r="O1149" s="136" t="str">
        <f t="shared" si="94"/>
        <v>Power Law</v>
      </c>
      <c r="P1149" s="107">
        <v>2.4233392225888801</v>
      </c>
      <c r="BT1149">
        <v>7</v>
      </c>
      <c r="BU1149">
        <v>7</v>
      </c>
      <c r="BV1149">
        <v>7</v>
      </c>
      <c r="BW1149">
        <f t="shared" si="92"/>
        <v>0</v>
      </c>
    </row>
    <row r="1150" spans="1:75" ht="21">
      <c r="A1150" t="s">
        <v>614</v>
      </c>
      <c r="B1150" t="s">
        <v>659</v>
      </c>
      <c r="C1150" t="s">
        <v>479</v>
      </c>
      <c r="D1150" t="s">
        <v>569</v>
      </c>
      <c r="L1150" s="107">
        <v>1157.72077929276</v>
      </c>
      <c r="M1150">
        <v>0</v>
      </c>
      <c r="N1150">
        <f t="shared" si="93"/>
        <v>2009</v>
      </c>
      <c r="O1150" s="136" t="str">
        <f t="shared" si="94"/>
        <v>Power Law</v>
      </c>
      <c r="P1150" s="107">
        <v>2.4295204436406199</v>
      </c>
      <c r="BT1150">
        <v>9</v>
      </c>
      <c r="BU1150">
        <v>9</v>
      </c>
      <c r="BV1150">
        <v>9</v>
      </c>
      <c r="BW1150">
        <f t="shared" si="92"/>
        <v>0</v>
      </c>
    </row>
    <row r="1151" spans="1:75" ht="21">
      <c r="A1151" t="s">
        <v>615</v>
      </c>
      <c r="B1151" t="s">
        <v>660</v>
      </c>
      <c r="C1151" t="s">
        <v>480</v>
      </c>
      <c r="D1151" t="s">
        <v>570</v>
      </c>
      <c r="L1151" s="107">
        <v>1196.4014571704799</v>
      </c>
      <c r="M1151">
        <v>0</v>
      </c>
      <c r="N1151">
        <f t="shared" si="93"/>
        <v>2010</v>
      </c>
      <c r="O1151" s="136" t="str">
        <f t="shared" si="94"/>
        <v>Power Law</v>
      </c>
      <c r="P1151" s="107">
        <v>2.43348722820937</v>
      </c>
      <c r="BT1151">
        <v>2</v>
      </c>
      <c r="BU1151">
        <v>2</v>
      </c>
      <c r="BV1151">
        <v>2</v>
      </c>
      <c r="BW1151">
        <f t="shared" si="92"/>
        <v>0</v>
      </c>
    </row>
    <row r="1152" spans="1:75" ht="21">
      <c r="A1152" t="s">
        <v>616</v>
      </c>
      <c r="B1152" t="s">
        <v>661</v>
      </c>
      <c r="C1152" t="s">
        <v>481</v>
      </c>
      <c r="D1152" t="s">
        <v>571</v>
      </c>
      <c r="L1152" s="107">
        <v>1236.6704742910399</v>
      </c>
      <c r="M1152">
        <v>0</v>
      </c>
      <c r="N1152">
        <f t="shared" si="93"/>
        <v>2011</v>
      </c>
      <c r="O1152" s="136" t="str">
        <f t="shared" si="94"/>
        <v>Power Law</v>
      </c>
      <c r="P1152" s="107">
        <v>2.43525284815381</v>
      </c>
      <c r="BT1152">
        <v>8</v>
      </c>
      <c r="BU1152">
        <v>8</v>
      </c>
      <c r="BV1152">
        <v>8</v>
      </c>
      <c r="BW1152">
        <f t="shared" si="92"/>
        <v>0</v>
      </c>
    </row>
    <row r="1153" spans="1:75" ht="21">
      <c r="A1153" t="s">
        <v>617</v>
      </c>
      <c r="B1153" t="s">
        <v>662</v>
      </c>
      <c r="C1153" t="s">
        <v>482</v>
      </c>
      <c r="D1153" t="s">
        <v>572</v>
      </c>
      <c r="L1153" s="107">
        <v>1274.9394104554001</v>
      </c>
      <c r="M1153">
        <v>0</v>
      </c>
      <c r="N1153">
        <f t="shared" si="93"/>
        <v>2012</v>
      </c>
      <c r="O1153" s="136" t="str">
        <f t="shared" si="94"/>
        <v>Power Law</v>
      </c>
      <c r="P1153" s="107">
        <v>2.4390164740006202</v>
      </c>
      <c r="BT1153">
        <v>1</v>
      </c>
      <c r="BU1153">
        <v>1</v>
      </c>
      <c r="BV1153">
        <v>1</v>
      </c>
      <c r="BW1153">
        <f t="shared" si="92"/>
        <v>0</v>
      </c>
    </row>
    <row r="1154" spans="1:75" ht="21">
      <c r="A1154" t="s">
        <v>618</v>
      </c>
      <c r="B1154" t="s">
        <v>663</v>
      </c>
      <c r="C1154" t="s">
        <v>483</v>
      </c>
      <c r="D1154" t="s">
        <v>573</v>
      </c>
      <c r="L1154" s="107">
        <v>1311.44766998765</v>
      </c>
      <c r="M1154">
        <v>0</v>
      </c>
      <c r="N1154">
        <f t="shared" si="93"/>
        <v>2013</v>
      </c>
      <c r="O1154" s="136" t="str">
        <f t="shared" si="94"/>
        <v>Power Law</v>
      </c>
      <c r="P1154" s="107">
        <v>2.4425572238991</v>
      </c>
      <c r="BT1154">
        <v>2</v>
      </c>
      <c r="BU1154">
        <v>2</v>
      </c>
      <c r="BV1154">
        <v>2</v>
      </c>
      <c r="BW1154">
        <f t="shared" si="92"/>
        <v>0</v>
      </c>
    </row>
    <row r="1155" spans="1:75" ht="21">
      <c r="A1155" t="s">
        <v>619</v>
      </c>
      <c r="B1155" t="s">
        <v>664</v>
      </c>
      <c r="C1155" t="s">
        <v>484</v>
      </c>
      <c r="D1155" t="s">
        <v>574</v>
      </c>
      <c r="L1155" s="107">
        <v>1348.19246915231</v>
      </c>
      <c r="M1155">
        <v>0</v>
      </c>
      <c r="N1155">
        <f t="shared" si="93"/>
        <v>2014</v>
      </c>
      <c r="O1155" s="136" t="str">
        <f t="shared" si="94"/>
        <v>Power Law</v>
      </c>
      <c r="P1155" s="107">
        <v>2.4460007356578002</v>
      </c>
      <c r="BT1155">
        <v>1</v>
      </c>
      <c r="BU1155">
        <v>1</v>
      </c>
      <c r="BV1155">
        <v>1</v>
      </c>
      <c r="BW1155">
        <f t="shared" si="92"/>
        <v>0</v>
      </c>
    </row>
    <row r="1156" spans="1:75" ht="21">
      <c r="A1156" t="s">
        <v>620</v>
      </c>
      <c r="B1156" t="s">
        <v>665</v>
      </c>
      <c r="C1156" t="s">
        <v>485</v>
      </c>
      <c r="D1156" t="s">
        <v>575</v>
      </c>
      <c r="L1156" s="107">
        <v>1383.59971394271</v>
      </c>
      <c r="M1156">
        <v>0</v>
      </c>
      <c r="N1156">
        <f t="shared" si="93"/>
        <v>2015</v>
      </c>
      <c r="O1156" s="136" t="str">
        <f t="shared" si="94"/>
        <v>Power Law</v>
      </c>
      <c r="P1156" s="107">
        <v>2.4491182296337199</v>
      </c>
      <c r="BT1156">
        <v>4</v>
      </c>
      <c r="BU1156">
        <v>4</v>
      </c>
      <c r="BV1156">
        <v>4</v>
      </c>
      <c r="BW1156">
        <f t="shared" si="92"/>
        <v>0</v>
      </c>
    </row>
    <row r="1157" spans="1:75" ht="21">
      <c r="A1157" t="s">
        <v>621</v>
      </c>
      <c r="B1157" t="s">
        <v>666</v>
      </c>
      <c r="C1157" t="s">
        <v>486</v>
      </c>
      <c r="D1157" t="s">
        <v>576</v>
      </c>
      <c r="L1157" s="107">
        <v>1420.27644816558</v>
      </c>
      <c r="M1157">
        <v>0</v>
      </c>
      <c r="N1157">
        <f t="shared" si="93"/>
        <v>2016</v>
      </c>
      <c r="O1157" s="136" t="str">
        <f t="shared" si="94"/>
        <v>Power Law</v>
      </c>
      <c r="P1157" s="107">
        <v>2.4522229128302602</v>
      </c>
      <c r="BT1157">
        <v>3</v>
      </c>
      <c r="BU1157">
        <v>3</v>
      </c>
      <c r="BV1157">
        <v>3</v>
      </c>
      <c r="BW1157">
        <f t="shared" si="92"/>
        <v>0</v>
      </c>
    </row>
    <row r="1158" spans="1:75" ht="21">
      <c r="A1158" t="s">
        <v>622</v>
      </c>
      <c r="B1158" t="s">
        <v>667</v>
      </c>
      <c r="C1158" t="s">
        <v>487</v>
      </c>
      <c r="D1158" t="s">
        <v>577</v>
      </c>
      <c r="L1158" s="107">
        <v>1455.6227865460601</v>
      </c>
      <c r="M1158">
        <v>0</v>
      </c>
      <c r="N1158">
        <f t="shared" si="93"/>
        <v>2017</v>
      </c>
      <c r="O1158" s="136" t="str">
        <f t="shared" si="94"/>
        <v>Power Law</v>
      </c>
      <c r="P1158" s="107">
        <v>2.4547926915235601</v>
      </c>
      <c r="BT1158">
        <v>1</v>
      </c>
      <c r="BU1158">
        <v>1</v>
      </c>
      <c r="BV1158">
        <v>1</v>
      </c>
      <c r="BW1158">
        <f t="shared" si="92"/>
        <v>0</v>
      </c>
    </row>
    <row r="1159" spans="1:75" ht="21">
      <c r="A1159" t="s">
        <v>623</v>
      </c>
      <c r="B1159" t="s">
        <v>668</v>
      </c>
      <c r="C1159" t="s">
        <v>488</v>
      </c>
      <c r="D1159" t="s">
        <v>578</v>
      </c>
      <c r="L1159" s="107">
        <v>1490.17104468454</v>
      </c>
      <c r="M1159">
        <v>0</v>
      </c>
      <c r="N1159">
        <f t="shared" si="93"/>
        <v>2018</v>
      </c>
      <c r="O1159" s="136" t="str">
        <f t="shared" si="94"/>
        <v>Power Law</v>
      </c>
      <c r="P1159" s="107">
        <v>2.4568568454898201</v>
      </c>
      <c r="BT1159">
        <v>1</v>
      </c>
      <c r="BU1159">
        <v>1</v>
      </c>
      <c r="BV1159">
        <v>1</v>
      </c>
      <c r="BW1159">
        <f t="shared" si="92"/>
        <v>0</v>
      </c>
    </row>
    <row r="1160" spans="1:75" ht="21">
      <c r="A1160" t="s">
        <v>624</v>
      </c>
      <c r="B1160" t="s">
        <v>669</v>
      </c>
      <c r="C1160" t="s">
        <v>489</v>
      </c>
      <c r="D1160" t="s">
        <v>579</v>
      </c>
      <c r="L1160" s="107">
        <v>1524.5848323897201</v>
      </c>
      <c r="M1160">
        <v>0</v>
      </c>
      <c r="N1160">
        <f t="shared" si="93"/>
        <v>2019</v>
      </c>
      <c r="O1160" s="136" t="str">
        <f t="shared" si="94"/>
        <v>Power Law</v>
      </c>
      <c r="P1160" s="107">
        <v>2.4583334532553098</v>
      </c>
      <c r="BT1160">
        <v>4</v>
      </c>
      <c r="BU1160">
        <v>4</v>
      </c>
      <c r="BV1160">
        <v>4</v>
      </c>
      <c r="BW1160">
        <f t="shared" si="92"/>
        <v>0</v>
      </c>
    </row>
    <row r="1161" spans="1:75" ht="21">
      <c r="A1161" t="s">
        <v>625</v>
      </c>
      <c r="B1161" t="s">
        <v>670</v>
      </c>
      <c r="C1161" t="s">
        <v>490</v>
      </c>
      <c r="D1161" t="s">
        <v>580</v>
      </c>
      <c r="L1161" s="107">
        <v>1558.84411803884</v>
      </c>
      <c r="M1161">
        <v>0</v>
      </c>
      <c r="N1161">
        <f t="shared" si="93"/>
        <v>2020</v>
      </c>
      <c r="O1161" s="136" t="str">
        <f t="shared" si="94"/>
        <v>Power Law</v>
      </c>
      <c r="P1161" s="107">
        <v>2.4600110689098802</v>
      </c>
      <c r="BT1161">
        <v>1</v>
      </c>
      <c r="BU1161">
        <v>1</v>
      </c>
      <c r="BV1161">
        <v>1</v>
      </c>
      <c r="BW1161">
        <f t="shared" si="92"/>
        <v>0</v>
      </c>
    </row>
    <row r="1162" spans="1:75" ht="21">
      <c r="A1162" t="s">
        <v>626</v>
      </c>
      <c r="B1162" t="s">
        <v>671</v>
      </c>
      <c r="C1162" t="s">
        <v>491</v>
      </c>
      <c r="D1162" t="s">
        <v>581</v>
      </c>
      <c r="L1162" s="107">
        <v>1590.55278889278</v>
      </c>
      <c r="M1162">
        <v>0</v>
      </c>
      <c r="N1162">
        <f t="shared" si="93"/>
        <v>2021</v>
      </c>
      <c r="O1162" s="136" t="str">
        <f t="shared" si="94"/>
        <v>Power Law</v>
      </c>
      <c r="P1162" s="107">
        <v>2.4626289823068701</v>
      </c>
      <c r="BT1162">
        <v>1</v>
      </c>
      <c r="BU1162">
        <v>1</v>
      </c>
      <c r="BV1162">
        <v>1</v>
      </c>
      <c r="BW1162">
        <f t="shared" si="92"/>
        <v>0</v>
      </c>
    </row>
    <row r="1163" spans="1:75" ht="21">
      <c r="A1163" t="s">
        <v>627</v>
      </c>
      <c r="B1163" t="s">
        <v>672</v>
      </c>
      <c r="C1163" t="s">
        <v>492</v>
      </c>
      <c r="D1163" t="s">
        <v>582</v>
      </c>
      <c r="L1163" s="107">
        <v>1617.2018739897401</v>
      </c>
      <c r="M1163">
        <v>0</v>
      </c>
      <c r="N1163">
        <f t="shared" si="93"/>
        <v>2022</v>
      </c>
      <c r="O1163" s="136" t="str">
        <f t="shared" si="94"/>
        <v>Power Law</v>
      </c>
      <c r="P1163" s="107">
        <v>2.4655629698215402</v>
      </c>
      <c r="BT1163">
        <v>6</v>
      </c>
      <c r="BU1163">
        <v>6</v>
      </c>
      <c r="BV1163">
        <v>6</v>
      </c>
      <c r="BW1163">
        <f t="shared" si="92"/>
        <v>0</v>
      </c>
    </row>
    <row r="1164" spans="1:75" ht="21">
      <c r="A1164" t="s">
        <v>628</v>
      </c>
      <c r="B1164" t="s">
        <v>673</v>
      </c>
      <c r="C1164" t="s">
        <v>493</v>
      </c>
      <c r="D1164" t="s">
        <v>583</v>
      </c>
      <c r="L1164" s="107">
        <v>1855.9507239387899</v>
      </c>
      <c r="M1164">
        <v>0</v>
      </c>
      <c r="N1164">
        <f t="shared" si="93"/>
        <v>2023</v>
      </c>
      <c r="O1164" s="136" t="str">
        <f t="shared" si="94"/>
        <v>Power Law</v>
      </c>
      <c r="P1164" s="107">
        <v>2.7262746460821199</v>
      </c>
      <c r="BT1164">
        <v>2</v>
      </c>
      <c r="BU1164">
        <v>2</v>
      </c>
      <c r="BV1164">
        <v>2</v>
      </c>
      <c r="BW1164">
        <f t="shared" si="92"/>
        <v>0</v>
      </c>
    </row>
    <row r="1165" spans="1:75" ht="21">
      <c r="L1165" s="108"/>
      <c r="O1165" s="136"/>
      <c r="P1165" s="107">
        <v>1</v>
      </c>
      <c r="BT1165">
        <v>4</v>
      </c>
      <c r="BU1165">
        <v>4</v>
      </c>
      <c r="BV1165">
        <v>4</v>
      </c>
      <c r="BW1165">
        <f t="shared" ref="BW1165:BW1228" si="95">BU1165-BV1165</f>
        <v>0</v>
      </c>
    </row>
    <row r="1166" spans="1:75" ht="21">
      <c r="O1166" s="136"/>
      <c r="P1166" s="107">
        <v>1</v>
      </c>
      <c r="BT1166">
        <v>4</v>
      </c>
      <c r="BU1166">
        <v>4</v>
      </c>
      <c r="BV1166">
        <v>4</v>
      </c>
      <c r="BW1166">
        <f t="shared" si="95"/>
        <v>0</v>
      </c>
    </row>
    <row r="1167" spans="1:75" ht="21">
      <c r="A1167" t="s">
        <v>699</v>
      </c>
      <c r="O1167" s="136"/>
      <c r="P1167" s="107">
        <v>1</v>
      </c>
      <c r="BT1167">
        <v>5</v>
      </c>
      <c r="BU1167">
        <v>5</v>
      </c>
      <c r="BV1167">
        <v>5</v>
      </c>
      <c r="BW1167">
        <f t="shared" si="95"/>
        <v>0</v>
      </c>
    </row>
    <row r="1168" spans="1:75" ht="21">
      <c r="A1168" t="s">
        <v>584</v>
      </c>
      <c r="B1168" t="s">
        <v>629</v>
      </c>
      <c r="C1168" t="s">
        <v>404</v>
      </c>
      <c r="D1168" t="s">
        <v>404</v>
      </c>
      <c r="L1168" s="105">
        <v>1.7304832241967001E-2</v>
      </c>
      <c r="M1168">
        <v>0.99603766691862305</v>
      </c>
      <c r="N1168">
        <v>1979</v>
      </c>
      <c r="O1168" s="136" t="str">
        <f>IF(AND(L1168&lt;0,M1168&lt;0.05), "Truncated Power law","Power Law")</f>
        <v>Power Law</v>
      </c>
      <c r="P1168" s="107">
        <v>1</v>
      </c>
      <c r="BT1168">
        <v>8</v>
      </c>
      <c r="BU1168">
        <v>8</v>
      </c>
      <c r="BV1168">
        <v>8</v>
      </c>
      <c r="BW1168">
        <f t="shared" si="95"/>
        <v>0</v>
      </c>
    </row>
    <row r="1169" spans="1:75" ht="21">
      <c r="A1169" t="s">
        <v>585</v>
      </c>
      <c r="B1169" t="s">
        <v>630</v>
      </c>
      <c r="C1169" t="s">
        <v>405</v>
      </c>
      <c r="D1169" t="s">
        <v>405</v>
      </c>
      <c r="L1169" s="105">
        <v>8.4156368582101095E-3</v>
      </c>
      <c r="M1169" s="106">
        <v>0.97102846928145004</v>
      </c>
      <c r="N1169">
        <f>N1168+1</f>
        <v>1980</v>
      </c>
      <c r="O1169" s="136" t="str">
        <f t="shared" ref="O1169:O1212" si="96">IF(AND(L1169&lt;0,M1169&lt;0.05), "Truncated Power law","Power Law")</f>
        <v>Power Law</v>
      </c>
      <c r="P1169" s="107">
        <v>1</v>
      </c>
      <c r="BT1169">
        <v>3</v>
      </c>
      <c r="BU1169">
        <v>3</v>
      </c>
      <c r="BV1169">
        <v>3</v>
      </c>
      <c r="BW1169">
        <f t="shared" si="95"/>
        <v>0</v>
      </c>
    </row>
    <row r="1170" spans="1:75" ht="21">
      <c r="A1170" t="s">
        <v>586</v>
      </c>
      <c r="B1170" t="s">
        <v>631</v>
      </c>
      <c r="C1170" t="s">
        <v>406</v>
      </c>
      <c r="D1170" t="s">
        <v>406</v>
      </c>
      <c r="L1170" s="105">
        <v>0.427629997776315</v>
      </c>
      <c r="M1170" s="106">
        <v>6.3615662591013394E-2</v>
      </c>
      <c r="N1170">
        <f t="shared" ref="N1170:N1212" si="97">N1169+1</f>
        <v>1981</v>
      </c>
      <c r="O1170" s="136" t="str">
        <f t="shared" si="96"/>
        <v>Power Law</v>
      </c>
      <c r="P1170" s="107">
        <v>1</v>
      </c>
      <c r="BT1170">
        <v>6</v>
      </c>
      <c r="BU1170">
        <v>6</v>
      </c>
      <c r="BV1170">
        <v>6</v>
      </c>
      <c r="BW1170">
        <f t="shared" si="95"/>
        <v>0</v>
      </c>
    </row>
    <row r="1171" spans="1:75" ht="21">
      <c r="A1171" t="s">
        <v>587</v>
      </c>
      <c r="B1171" t="s">
        <v>632</v>
      </c>
      <c r="C1171" t="s">
        <v>407</v>
      </c>
      <c r="D1171" t="s">
        <v>407</v>
      </c>
      <c r="L1171" s="105">
        <v>0.54666533225870595</v>
      </c>
      <c r="M1171" s="106">
        <v>2.0706192639989501E-2</v>
      </c>
      <c r="N1171">
        <f t="shared" si="97"/>
        <v>1982</v>
      </c>
      <c r="O1171" s="136" t="str">
        <f t="shared" si="96"/>
        <v>Power Law</v>
      </c>
      <c r="P1171" s="107">
        <v>1</v>
      </c>
      <c r="BT1171">
        <v>11</v>
      </c>
      <c r="BU1171">
        <v>11</v>
      </c>
      <c r="BV1171">
        <v>11</v>
      </c>
      <c r="BW1171">
        <f t="shared" si="95"/>
        <v>0</v>
      </c>
    </row>
    <row r="1172" spans="1:75" ht="21">
      <c r="A1172" t="s">
        <v>588</v>
      </c>
      <c r="B1172" t="s">
        <v>633</v>
      </c>
      <c r="C1172" t="s">
        <v>408</v>
      </c>
      <c r="D1172" t="s">
        <v>408</v>
      </c>
      <c r="L1172" s="105">
        <v>5.68825570607971E-3</v>
      </c>
      <c r="M1172" s="106">
        <v>0.99317668014976002</v>
      </c>
      <c r="N1172">
        <f t="shared" si="97"/>
        <v>1983</v>
      </c>
      <c r="O1172" s="136" t="str">
        <f t="shared" si="96"/>
        <v>Power Law</v>
      </c>
      <c r="P1172" s="107">
        <v>1</v>
      </c>
      <c r="BT1172">
        <v>5</v>
      </c>
      <c r="BU1172">
        <v>5</v>
      </c>
      <c r="BV1172">
        <v>5</v>
      </c>
      <c r="BW1172">
        <f t="shared" si="95"/>
        <v>0</v>
      </c>
    </row>
    <row r="1173" spans="1:75" ht="21">
      <c r="A1173" t="s">
        <v>589</v>
      </c>
      <c r="B1173" t="s">
        <v>634</v>
      </c>
      <c r="C1173" t="s">
        <v>409</v>
      </c>
      <c r="D1173" t="s">
        <v>409</v>
      </c>
      <c r="L1173" s="105">
        <v>0.78063366515153199</v>
      </c>
      <c r="M1173" s="106">
        <v>1.6914023182100699E-3</v>
      </c>
      <c r="N1173">
        <f t="shared" si="97"/>
        <v>1984</v>
      </c>
      <c r="O1173" s="136" t="str">
        <f t="shared" si="96"/>
        <v>Power Law</v>
      </c>
      <c r="P1173" s="107">
        <v>1</v>
      </c>
      <c r="BT1173">
        <v>9</v>
      </c>
      <c r="BU1173">
        <v>9</v>
      </c>
      <c r="BV1173">
        <v>9</v>
      </c>
      <c r="BW1173">
        <f t="shared" si="95"/>
        <v>0</v>
      </c>
    </row>
    <row r="1174" spans="1:75" ht="21">
      <c r="A1174" t="s">
        <v>590</v>
      </c>
      <c r="B1174" t="s">
        <v>635</v>
      </c>
      <c r="C1174" t="s">
        <v>410</v>
      </c>
      <c r="D1174" t="s">
        <v>410</v>
      </c>
      <c r="L1174" s="105">
        <v>0.897880738995395</v>
      </c>
      <c r="M1174">
        <v>4.1346872037317702E-4</v>
      </c>
      <c r="N1174">
        <f t="shared" si="97"/>
        <v>1985</v>
      </c>
      <c r="O1174" s="136" t="str">
        <f t="shared" si="96"/>
        <v>Power Law</v>
      </c>
      <c r="P1174" s="107">
        <v>1</v>
      </c>
      <c r="BT1174">
        <v>4</v>
      </c>
      <c r="BU1174">
        <v>4</v>
      </c>
      <c r="BV1174">
        <v>4</v>
      </c>
      <c r="BW1174">
        <f t="shared" si="95"/>
        <v>0</v>
      </c>
    </row>
    <row r="1175" spans="1:75" ht="21">
      <c r="A1175" t="s">
        <v>591</v>
      </c>
      <c r="B1175" t="s">
        <v>636</v>
      </c>
      <c r="C1175" t="s">
        <v>411</v>
      </c>
      <c r="D1175" t="s">
        <v>411</v>
      </c>
      <c r="L1175" s="105">
        <v>4.5578235190685797E-3</v>
      </c>
      <c r="M1175" s="106">
        <v>0.986976812643933</v>
      </c>
      <c r="N1175">
        <f t="shared" si="97"/>
        <v>1986</v>
      </c>
      <c r="O1175" s="136" t="str">
        <f t="shared" si="96"/>
        <v>Power Law</v>
      </c>
      <c r="P1175" s="107">
        <v>1</v>
      </c>
      <c r="BT1175">
        <v>3</v>
      </c>
      <c r="BU1175">
        <v>3</v>
      </c>
      <c r="BV1175">
        <v>3</v>
      </c>
      <c r="BW1175">
        <f t="shared" si="95"/>
        <v>0</v>
      </c>
    </row>
    <row r="1176" spans="1:75" ht="21">
      <c r="A1176" t="s">
        <v>592</v>
      </c>
      <c r="B1176" t="s">
        <v>637</v>
      </c>
      <c r="C1176" t="s">
        <v>412</v>
      </c>
      <c r="D1176" t="s">
        <v>412</v>
      </c>
      <c r="L1176" s="105">
        <v>5.0852451917911198E-3</v>
      </c>
      <c r="M1176" s="106">
        <v>0.98572670736230195</v>
      </c>
      <c r="N1176">
        <f t="shared" si="97"/>
        <v>1987</v>
      </c>
      <c r="O1176" s="136" t="str">
        <f t="shared" si="96"/>
        <v>Power Law</v>
      </c>
      <c r="P1176" s="107">
        <v>1</v>
      </c>
      <c r="BT1176">
        <v>4</v>
      </c>
      <c r="BU1176">
        <v>4</v>
      </c>
      <c r="BV1176">
        <v>4</v>
      </c>
      <c r="BW1176">
        <f t="shared" si="95"/>
        <v>0</v>
      </c>
    </row>
    <row r="1177" spans="1:75" ht="21">
      <c r="A1177" t="s">
        <v>593</v>
      </c>
      <c r="B1177" t="s">
        <v>638</v>
      </c>
      <c r="C1177" t="s">
        <v>413</v>
      </c>
      <c r="D1177" t="s">
        <v>413</v>
      </c>
      <c r="L1177" s="105">
        <v>5.6408275270965497E-3</v>
      </c>
      <c r="M1177" s="106">
        <v>0.98444396418291402</v>
      </c>
      <c r="N1177">
        <f t="shared" si="97"/>
        <v>1988</v>
      </c>
      <c r="O1177" s="136" t="str">
        <f t="shared" si="96"/>
        <v>Power Law</v>
      </c>
      <c r="P1177" s="107">
        <v>1</v>
      </c>
      <c r="BT1177">
        <v>7</v>
      </c>
      <c r="BU1177">
        <v>7</v>
      </c>
      <c r="BV1177">
        <v>7</v>
      </c>
      <c r="BW1177">
        <f t="shared" si="95"/>
        <v>0</v>
      </c>
    </row>
    <row r="1178" spans="1:75" ht="21">
      <c r="A1178" t="s">
        <v>594</v>
      </c>
      <c r="B1178" t="s">
        <v>639</v>
      </c>
      <c r="C1178" t="s">
        <v>414</v>
      </c>
      <c r="D1178" t="s">
        <v>414</v>
      </c>
      <c r="L1178" s="105">
        <v>6.2260841347521398E-3</v>
      </c>
      <c r="M1178" s="106">
        <v>0.983141525458197</v>
      </c>
      <c r="N1178">
        <f t="shared" si="97"/>
        <v>1989</v>
      </c>
      <c r="O1178" s="136" t="str">
        <f t="shared" si="96"/>
        <v>Power Law</v>
      </c>
      <c r="P1178" s="107">
        <v>1</v>
      </c>
      <c r="BT1178">
        <v>4</v>
      </c>
      <c r="BU1178">
        <v>4</v>
      </c>
      <c r="BV1178">
        <v>4</v>
      </c>
      <c r="BW1178">
        <f t="shared" si="95"/>
        <v>0</v>
      </c>
    </row>
    <row r="1179" spans="1:75" ht="21">
      <c r="A1179" t="s">
        <v>595</v>
      </c>
      <c r="B1179" t="s">
        <v>640</v>
      </c>
      <c r="C1179" t="s">
        <v>415</v>
      </c>
      <c r="D1179" t="s">
        <v>415</v>
      </c>
      <c r="L1179" s="105">
        <v>2.53304679079411E-2</v>
      </c>
      <c r="M1179" s="106">
        <v>0.98945563187243601</v>
      </c>
      <c r="N1179">
        <f t="shared" si="97"/>
        <v>1990</v>
      </c>
      <c r="O1179" s="136" t="str">
        <f t="shared" si="96"/>
        <v>Power Law</v>
      </c>
      <c r="P1179" s="107">
        <v>1</v>
      </c>
      <c r="BT1179">
        <v>9</v>
      </c>
      <c r="BU1179">
        <v>9</v>
      </c>
      <c r="BV1179">
        <v>9</v>
      </c>
      <c r="BW1179">
        <f t="shared" si="95"/>
        <v>0</v>
      </c>
    </row>
    <row r="1180" spans="1:75" ht="21">
      <c r="A1180" t="s">
        <v>596</v>
      </c>
      <c r="B1180" t="s">
        <v>641</v>
      </c>
      <c r="C1180" t="s">
        <v>416</v>
      </c>
      <c r="D1180" t="s">
        <v>416</v>
      </c>
      <c r="L1180" s="105">
        <v>7.1655389399658898E-3</v>
      </c>
      <c r="M1180" s="106">
        <v>0.99011994438447304</v>
      </c>
      <c r="N1180">
        <f t="shared" si="97"/>
        <v>1991</v>
      </c>
      <c r="O1180" s="136" t="str">
        <f t="shared" si="96"/>
        <v>Power Law</v>
      </c>
      <c r="P1180" s="107">
        <v>1</v>
      </c>
      <c r="BT1180">
        <v>5</v>
      </c>
      <c r="BU1180">
        <v>5</v>
      </c>
      <c r="BV1180">
        <v>5</v>
      </c>
      <c r="BW1180">
        <f t="shared" si="95"/>
        <v>0</v>
      </c>
    </row>
    <row r="1181" spans="1:75" ht="21">
      <c r="A1181" t="s">
        <v>597</v>
      </c>
      <c r="B1181" t="s">
        <v>642</v>
      </c>
      <c r="C1181" t="s">
        <v>417</v>
      </c>
      <c r="D1181" t="s">
        <v>417</v>
      </c>
      <c r="L1181" s="105">
        <v>1.3300030045771101</v>
      </c>
      <c r="M1181" s="106">
        <v>3.3362731116648401E-6</v>
      </c>
      <c r="N1181">
        <f t="shared" si="97"/>
        <v>1992</v>
      </c>
      <c r="O1181" s="136" t="str">
        <f t="shared" si="96"/>
        <v>Power Law</v>
      </c>
      <c r="P1181" s="107">
        <v>1</v>
      </c>
      <c r="BT1181">
        <v>4</v>
      </c>
      <c r="BU1181">
        <v>4</v>
      </c>
      <c r="BV1181">
        <v>4</v>
      </c>
      <c r="BW1181">
        <f t="shared" si="95"/>
        <v>0</v>
      </c>
    </row>
    <row r="1182" spans="1:75" ht="21">
      <c r="A1182" t="s">
        <v>598</v>
      </c>
      <c r="B1182" t="s">
        <v>643</v>
      </c>
      <c r="C1182" t="s">
        <v>418</v>
      </c>
      <c r="D1182" t="s">
        <v>418</v>
      </c>
      <c r="L1182" s="105">
        <v>1.4111971644849901</v>
      </c>
      <c r="M1182" s="106">
        <v>1.0419313667409101E-6</v>
      </c>
      <c r="N1182">
        <f t="shared" si="97"/>
        <v>1993</v>
      </c>
      <c r="O1182" s="136" t="str">
        <f t="shared" si="96"/>
        <v>Power Law</v>
      </c>
      <c r="P1182" s="107">
        <v>1</v>
      </c>
      <c r="BT1182">
        <v>6</v>
      </c>
      <c r="BU1182">
        <v>6</v>
      </c>
      <c r="BV1182">
        <v>6</v>
      </c>
      <c r="BW1182">
        <f t="shared" si="95"/>
        <v>0</v>
      </c>
    </row>
    <row r="1183" spans="1:75" ht="21">
      <c r="A1183" t="s">
        <v>599</v>
      </c>
      <c r="B1183" t="s">
        <v>644</v>
      </c>
      <c r="C1183" t="s">
        <v>419</v>
      </c>
      <c r="D1183" t="s">
        <v>419</v>
      </c>
      <c r="L1183" s="105">
        <v>1.4858313160271599</v>
      </c>
      <c r="M1183" s="106">
        <v>3.3481769334819902E-7</v>
      </c>
      <c r="N1183">
        <f t="shared" si="97"/>
        <v>1994</v>
      </c>
      <c r="O1183" s="136" t="str">
        <f t="shared" si="96"/>
        <v>Power Law</v>
      </c>
      <c r="P1183" s="107">
        <v>1</v>
      </c>
      <c r="BT1183">
        <v>1</v>
      </c>
      <c r="BU1183">
        <v>1</v>
      </c>
      <c r="BV1183">
        <v>1</v>
      </c>
      <c r="BW1183">
        <f t="shared" si="95"/>
        <v>0</v>
      </c>
    </row>
    <row r="1184" spans="1:75" ht="21">
      <c r="A1184" t="s">
        <v>600</v>
      </c>
      <c r="B1184" t="s">
        <v>645</v>
      </c>
      <c r="C1184" t="s">
        <v>420</v>
      </c>
      <c r="D1184" t="s">
        <v>420</v>
      </c>
      <c r="L1184" s="105">
        <v>1.5570767032227899</v>
      </c>
      <c r="M1184" s="106">
        <v>1.04339634265926E-7</v>
      </c>
      <c r="N1184">
        <f t="shared" si="97"/>
        <v>1995</v>
      </c>
      <c r="O1184" s="136" t="str">
        <f t="shared" si="96"/>
        <v>Power Law</v>
      </c>
      <c r="P1184" s="107">
        <v>1</v>
      </c>
      <c r="BT1184">
        <v>1</v>
      </c>
      <c r="BU1184">
        <v>1</v>
      </c>
      <c r="BV1184">
        <v>1</v>
      </c>
      <c r="BW1184">
        <f t="shared" si="95"/>
        <v>0</v>
      </c>
    </row>
    <row r="1185" spans="1:75" ht="21">
      <c r="A1185" t="s">
        <v>601</v>
      </c>
      <c r="B1185" t="s">
        <v>646</v>
      </c>
      <c r="C1185" t="s">
        <v>421</v>
      </c>
      <c r="D1185" t="s">
        <v>421</v>
      </c>
      <c r="L1185" s="105">
        <v>9.4095276042943706E-3</v>
      </c>
      <c r="M1185" s="106">
        <v>0.98750938541020905</v>
      </c>
      <c r="N1185">
        <f t="shared" si="97"/>
        <v>1996</v>
      </c>
      <c r="O1185" s="136" t="str">
        <f t="shared" si="96"/>
        <v>Power Law</v>
      </c>
      <c r="P1185" s="107">
        <v>1</v>
      </c>
      <c r="BT1185">
        <v>5</v>
      </c>
      <c r="BU1185">
        <v>5</v>
      </c>
      <c r="BV1185">
        <v>5</v>
      </c>
      <c r="BW1185">
        <f t="shared" si="95"/>
        <v>0</v>
      </c>
    </row>
    <row r="1186" spans="1:75" ht="21">
      <c r="A1186" t="s">
        <v>602</v>
      </c>
      <c r="B1186" t="s">
        <v>647</v>
      </c>
      <c r="C1186" t="s">
        <v>422</v>
      </c>
      <c r="D1186" t="s">
        <v>422</v>
      </c>
      <c r="L1186" s="105">
        <v>1.6856429073756201</v>
      </c>
      <c r="M1186" s="106">
        <v>8.8673984821596702E-9</v>
      </c>
      <c r="N1186">
        <f t="shared" si="97"/>
        <v>1997</v>
      </c>
      <c r="O1186" s="136" t="str">
        <f t="shared" si="96"/>
        <v>Power Law</v>
      </c>
      <c r="P1186" s="107">
        <v>1</v>
      </c>
      <c r="BT1186">
        <v>17</v>
      </c>
      <c r="BU1186">
        <v>17</v>
      </c>
      <c r="BV1186">
        <v>17</v>
      </c>
      <c r="BW1186">
        <f t="shared" si="95"/>
        <v>0</v>
      </c>
    </row>
    <row r="1187" spans="1:75" ht="21">
      <c r="A1187" t="s">
        <v>603</v>
      </c>
      <c r="B1187" t="s">
        <v>648</v>
      </c>
      <c r="C1187" t="s">
        <v>423</v>
      </c>
      <c r="D1187" t="s">
        <v>423</v>
      </c>
      <c r="L1187" s="105">
        <v>1.7560481660091101</v>
      </c>
      <c r="M1187" s="106">
        <v>2.2845144664884701E-9</v>
      </c>
      <c r="N1187">
        <f t="shared" si="97"/>
        <v>1998</v>
      </c>
      <c r="O1187" s="136" t="str">
        <f t="shared" si="96"/>
        <v>Power Law</v>
      </c>
      <c r="P1187" s="107">
        <v>1</v>
      </c>
      <c r="BT1187">
        <v>8</v>
      </c>
      <c r="BU1187">
        <v>8</v>
      </c>
      <c r="BV1187">
        <v>8</v>
      </c>
      <c r="BW1187">
        <f t="shared" si="95"/>
        <v>0</v>
      </c>
    </row>
    <row r="1188" spans="1:75" ht="21">
      <c r="A1188" t="s">
        <v>604</v>
      </c>
      <c r="B1188" t="s">
        <v>649</v>
      </c>
      <c r="C1188" t="s">
        <v>424</v>
      </c>
      <c r="D1188" t="s">
        <v>424</v>
      </c>
      <c r="L1188" s="105">
        <v>2.7682928714243302E-3</v>
      </c>
      <c r="M1188" s="106">
        <v>0.99422519535838305</v>
      </c>
      <c r="N1188">
        <f t="shared" si="97"/>
        <v>1999</v>
      </c>
      <c r="O1188" s="136" t="str">
        <f t="shared" si="96"/>
        <v>Power Law</v>
      </c>
      <c r="P1188" s="107">
        <v>1</v>
      </c>
      <c r="BT1188">
        <v>3</v>
      </c>
      <c r="BU1188">
        <v>3</v>
      </c>
      <c r="BV1188">
        <v>3</v>
      </c>
      <c r="BW1188">
        <f t="shared" si="95"/>
        <v>0</v>
      </c>
    </row>
    <row r="1189" spans="1:75" ht="21">
      <c r="A1189" t="s">
        <v>605</v>
      </c>
      <c r="B1189" t="s">
        <v>650</v>
      </c>
      <c r="C1189" t="s">
        <v>425</v>
      </c>
      <c r="D1189" t="s">
        <v>425</v>
      </c>
      <c r="L1189" s="105">
        <v>1.9034496948800901</v>
      </c>
      <c r="M1189" s="106">
        <v>1.03113184657388E-10</v>
      </c>
      <c r="N1189">
        <f t="shared" si="97"/>
        <v>2000</v>
      </c>
      <c r="O1189" s="136" t="str">
        <f t="shared" si="96"/>
        <v>Power Law</v>
      </c>
      <c r="P1189" s="107">
        <v>1</v>
      </c>
      <c r="BT1189">
        <v>2</v>
      </c>
      <c r="BU1189">
        <v>2</v>
      </c>
      <c r="BV1189">
        <v>2</v>
      </c>
      <c r="BW1189">
        <f t="shared" si="95"/>
        <v>0</v>
      </c>
    </row>
    <row r="1190" spans="1:75" ht="21">
      <c r="A1190" t="s">
        <v>606</v>
      </c>
      <c r="B1190" t="s">
        <v>651</v>
      </c>
      <c r="C1190" t="s">
        <v>426</v>
      </c>
      <c r="D1190" t="s">
        <v>426</v>
      </c>
      <c r="L1190" s="105">
        <v>1.4472662853635901E-2</v>
      </c>
      <c r="M1190" s="106">
        <v>0.98770089852381604</v>
      </c>
      <c r="N1190">
        <f t="shared" si="97"/>
        <v>2001</v>
      </c>
      <c r="O1190" s="136" t="str">
        <f t="shared" si="96"/>
        <v>Power Law</v>
      </c>
      <c r="P1190" s="107">
        <v>1</v>
      </c>
      <c r="BT1190">
        <v>2</v>
      </c>
      <c r="BU1190">
        <v>2</v>
      </c>
      <c r="BV1190">
        <v>2</v>
      </c>
      <c r="BW1190">
        <f t="shared" si="95"/>
        <v>0</v>
      </c>
    </row>
    <row r="1191" spans="1:75" ht="21">
      <c r="A1191" t="s">
        <v>607</v>
      </c>
      <c r="B1191" t="s">
        <v>652</v>
      </c>
      <c r="C1191" t="s">
        <v>427</v>
      </c>
      <c r="D1191" t="s">
        <v>427</v>
      </c>
      <c r="L1191" s="105">
        <v>1.6374245503854499E-2</v>
      </c>
      <c r="M1191" s="106">
        <v>0.99124549794364802</v>
      </c>
      <c r="N1191">
        <f t="shared" si="97"/>
        <v>2002</v>
      </c>
      <c r="O1191" s="136" t="str">
        <f t="shared" si="96"/>
        <v>Power Law</v>
      </c>
      <c r="P1191" s="107">
        <v>1</v>
      </c>
      <c r="BT1191">
        <v>4</v>
      </c>
      <c r="BU1191">
        <v>4</v>
      </c>
      <c r="BV1191">
        <v>4</v>
      </c>
      <c r="BW1191">
        <f t="shared" si="95"/>
        <v>0</v>
      </c>
    </row>
    <row r="1192" spans="1:75" ht="21">
      <c r="A1192" t="s">
        <v>608</v>
      </c>
      <c r="B1192" t="s">
        <v>653</v>
      </c>
      <c r="C1192" t="s">
        <v>428</v>
      </c>
      <c r="D1192" t="s">
        <v>428</v>
      </c>
      <c r="L1192" s="105">
        <v>6.6351077446380798E-3</v>
      </c>
      <c r="M1192" s="106">
        <v>0.98893252070684401</v>
      </c>
      <c r="N1192">
        <f t="shared" si="97"/>
        <v>2003</v>
      </c>
      <c r="O1192" s="136" t="str">
        <f t="shared" si="96"/>
        <v>Power Law</v>
      </c>
      <c r="P1192" s="107">
        <v>1</v>
      </c>
      <c r="BT1192">
        <v>7</v>
      </c>
      <c r="BU1192">
        <v>7</v>
      </c>
      <c r="BV1192">
        <v>7</v>
      </c>
      <c r="BW1192">
        <f t="shared" si="95"/>
        <v>0</v>
      </c>
    </row>
    <row r="1193" spans="1:75" ht="21">
      <c r="A1193" t="s">
        <v>609</v>
      </c>
      <c r="B1193" t="s">
        <v>654</v>
      </c>
      <c r="C1193" t="s">
        <v>474</v>
      </c>
      <c r="D1193" t="s">
        <v>474</v>
      </c>
      <c r="L1193" s="105">
        <v>2.51205164227589E-2</v>
      </c>
      <c r="M1193" s="106">
        <v>0.98479599629940195</v>
      </c>
      <c r="N1193">
        <f t="shared" si="97"/>
        <v>2004</v>
      </c>
      <c r="O1193" s="136" t="str">
        <f t="shared" si="96"/>
        <v>Power Law</v>
      </c>
      <c r="P1193" s="107">
        <v>1</v>
      </c>
      <c r="BT1193">
        <v>6</v>
      </c>
      <c r="BU1193">
        <v>6</v>
      </c>
      <c r="BV1193">
        <v>6</v>
      </c>
      <c r="BW1193">
        <f t="shared" si="95"/>
        <v>0</v>
      </c>
    </row>
    <row r="1194" spans="1:75" ht="21">
      <c r="A1194" t="s">
        <v>610</v>
      </c>
      <c r="B1194" t="s">
        <v>655</v>
      </c>
      <c r="C1194" t="s">
        <v>475</v>
      </c>
      <c r="D1194" t="s">
        <v>475</v>
      </c>
      <c r="L1194" s="105">
        <v>-499.35876173164701</v>
      </c>
      <c r="M1194" s="106">
        <v>0</v>
      </c>
      <c r="N1194">
        <f t="shared" si="97"/>
        <v>2005</v>
      </c>
      <c r="O1194" s="136" t="str">
        <f t="shared" si="96"/>
        <v>Truncated Power law</v>
      </c>
      <c r="P1194" s="107">
        <v>1</v>
      </c>
      <c r="BT1194">
        <v>4</v>
      </c>
      <c r="BU1194">
        <v>4</v>
      </c>
      <c r="BV1194">
        <v>4</v>
      </c>
      <c r="BW1194">
        <f t="shared" si="95"/>
        <v>0</v>
      </c>
    </row>
    <row r="1195" spans="1:75" ht="21">
      <c r="A1195" t="s">
        <v>611</v>
      </c>
      <c r="B1195" t="s">
        <v>656</v>
      </c>
      <c r="C1195" t="s">
        <v>476</v>
      </c>
      <c r="D1195" t="s">
        <v>476</v>
      </c>
      <c r="L1195" s="105">
        <v>7.4814302532967801E-3</v>
      </c>
      <c r="M1195" s="106">
        <v>0.98497006323675196</v>
      </c>
      <c r="N1195">
        <f t="shared" si="97"/>
        <v>2006</v>
      </c>
      <c r="O1195" s="136" t="str">
        <f t="shared" si="96"/>
        <v>Power Law</v>
      </c>
      <c r="P1195" s="107">
        <v>1</v>
      </c>
      <c r="BT1195">
        <v>3</v>
      </c>
      <c r="BU1195">
        <v>3</v>
      </c>
      <c r="BV1195">
        <v>3</v>
      </c>
      <c r="BW1195">
        <f t="shared" si="95"/>
        <v>0</v>
      </c>
    </row>
    <row r="1196" spans="1:75" ht="21">
      <c r="A1196" t="s">
        <v>612</v>
      </c>
      <c r="B1196" t="s">
        <v>657</v>
      </c>
      <c r="C1196" t="s">
        <v>477</v>
      </c>
      <c r="D1196" t="s">
        <v>477</v>
      </c>
      <c r="L1196" s="105">
        <v>9.3993511566254403E-3</v>
      </c>
      <c r="M1196" s="106">
        <v>0.98764521169712305</v>
      </c>
      <c r="N1196">
        <f t="shared" si="97"/>
        <v>2007</v>
      </c>
      <c r="O1196" s="136" t="str">
        <f t="shared" si="96"/>
        <v>Power Law</v>
      </c>
      <c r="P1196" s="107">
        <v>1</v>
      </c>
      <c r="BT1196">
        <v>7</v>
      </c>
      <c r="BU1196">
        <v>7</v>
      </c>
      <c r="BV1196">
        <v>7</v>
      </c>
      <c r="BW1196">
        <f t="shared" si="95"/>
        <v>0</v>
      </c>
    </row>
    <row r="1197" spans="1:75" ht="21">
      <c r="A1197" t="s">
        <v>613</v>
      </c>
      <c r="B1197" t="s">
        <v>658</v>
      </c>
      <c r="C1197" t="s">
        <v>478</v>
      </c>
      <c r="D1197" t="s">
        <v>478</v>
      </c>
      <c r="L1197" s="105">
        <v>0.115635645228981</v>
      </c>
      <c r="M1197">
        <v>0.98685718160902203</v>
      </c>
      <c r="N1197">
        <f t="shared" si="97"/>
        <v>2008</v>
      </c>
      <c r="O1197" s="136" t="str">
        <f t="shared" si="96"/>
        <v>Power Law</v>
      </c>
      <c r="P1197" s="107">
        <v>1</v>
      </c>
      <c r="BT1197">
        <v>8</v>
      </c>
      <c r="BU1197">
        <v>8</v>
      </c>
      <c r="BV1197">
        <v>8</v>
      </c>
      <c r="BW1197">
        <f t="shared" si="95"/>
        <v>0</v>
      </c>
    </row>
    <row r="1198" spans="1:75" ht="21">
      <c r="A1198" t="s">
        <v>614</v>
      </c>
      <c r="B1198" t="s">
        <v>659</v>
      </c>
      <c r="C1198" t="s">
        <v>479</v>
      </c>
      <c r="D1198" t="s">
        <v>479</v>
      </c>
      <c r="L1198" s="105">
        <v>7.5479454473294299E-3</v>
      </c>
      <c r="M1198" s="106">
        <v>0.981923209143992</v>
      </c>
      <c r="N1198">
        <f t="shared" si="97"/>
        <v>2009</v>
      </c>
      <c r="O1198" s="136" t="str">
        <f t="shared" si="96"/>
        <v>Power Law</v>
      </c>
      <c r="P1198" s="107">
        <v>1</v>
      </c>
      <c r="BT1198">
        <v>12</v>
      </c>
      <c r="BU1198">
        <v>12</v>
      </c>
      <c r="BV1198">
        <v>12</v>
      </c>
      <c r="BW1198">
        <f t="shared" si="95"/>
        <v>0</v>
      </c>
    </row>
    <row r="1199" spans="1:75" ht="21">
      <c r="A1199" t="s">
        <v>615</v>
      </c>
      <c r="B1199" t="s">
        <v>660</v>
      </c>
      <c r="C1199" t="s">
        <v>480</v>
      </c>
      <c r="D1199" t="s">
        <v>480</v>
      </c>
      <c r="L1199" s="105">
        <v>4.9590878828500301E-3</v>
      </c>
      <c r="M1199">
        <v>0.98758341170935704</v>
      </c>
      <c r="N1199">
        <f t="shared" si="97"/>
        <v>2010</v>
      </c>
      <c r="O1199" s="136" t="str">
        <f t="shared" si="96"/>
        <v>Power Law</v>
      </c>
      <c r="P1199" s="107">
        <v>1</v>
      </c>
      <c r="BT1199">
        <v>6</v>
      </c>
      <c r="BU1199">
        <v>6</v>
      </c>
      <c r="BV1199">
        <v>6</v>
      </c>
      <c r="BW1199">
        <f t="shared" si="95"/>
        <v>0</v>
      </c>
    </row>
    <row r="1200" spans="1:75" ht="21">
      <c r="A1200" t="s">
        <v>616</v>
      </c>
      <c r="B1200" t="s">
        <v>661</v>
      </c>
      <c r="C1200" t="s">
        <v>481</v>
      </c>
      <c r="D1200" t="s">
        <v>481</v>
      </c>
      <c r="L1200" s="105">
        <v>8.9568283756213496E-4</v>
      </c>
      <c r="M1200">
        <v>0.99756023252558002</v>
      </c>
      <c r="N1200">
        <f t="shared" si="97"/>
        <v>2011</v>
      </c>
      <c r="O1200" s="136" t="str">
        <f t="shared" si="96"/>
        <v>Power Law</v>
      </c>
      <c r="P1200" s="107">
        <v>1</v>
      </c>
      <c r="BT1200">
        <v>3</v>
      </c>
      <c r="BU1200">
        <v>3</v>
      </c>
      <c r="BV1200">
        <v>3</v>
      </c>
      <c r="BW1200">
        <f t="shared" si="95"/>
        <v>0</v>
      </c>
    </row>
    <row r="1201" spans="1:75" ht="21">
      <c r="A1201" t="s">
        <v>617</v>
      </c>
      <c r="B1201" t="s">
        <v>662</v>
      </c>
      <c r="C1201" t="s">
        <v>482</v>
      </c>
      <c r="D1201" t="s">
        <v>482</v>
      </c>
      <c r="L1201" s="105">
        <v>1.1269545526653E-2</v>
      </c>
      <c r="M1201" s="106">
        <v>0.99009772300047505</v>
      </c>
      <c r="N1201">
        <f t="shared" si="97"/>
        <v>2012</v>
      </c>
      <c r="O1201" s="136" t="str">
        <f t="shared" si="96"/>
        <v>Power Law</v>
      </c>
      <c r="P1201" s="107">
        <v>1</v>
      </c>
      <c r="BT1201">
        <v>2</v>
      </c>
      <c r="BU1201">
        <v>2</v>
      </c>
      <c r="BV1201">
        <v>2</v>
      </c>
      <c r="BW1201">
        <f t="shared" si="95"/>
        <v>0</v>
      </c>
    </row>
    <row r="1202" spans="1:75" ht="21">
      <c r="A1202" t="s">
        <v>618</v>
      </c>
      <c r="B1202" t="s">
        <v>663</v>
      </c>
      <c r="C1202" t="s">
        <v>483</v>
      </c>
      <c r="D1202" t="s">
        <v>483</v>
      </c>
      <c r="L1202" s="105">
        <v>7.6293033460835602E-2</v>
      </c>
      <c r="M1202" s="106">
        <v>0.989339951598594</v>
      </c>
      <c r="N1202">
        <f t="shared" si="97"/>
        <v>2013</v>
      </c>
      <c r="O1202" s="136" t="str">
        <f t="shared" si="96"/>
        <v>Power Law</v>
      </c>
      <c r="P1202" s="107">
        <v>1</v>
      </c>
      <c r="BT1202">
        <v>2</v>
      </c>
      <c r="BU1202">
        <v>2</v>
      </c>
      <c r="BV1202">
        <v>2</v>
      </c>
      <c r="BW1202">
        <f t="shared" si="95"/>
        <v>0</v>
      </c>
    </row>
    <row r="1203" spans="1:75" ht="21">
      <c r="A1203" t="s">
        <v>619</v>
      </c>
      <c r="B1203" t="s">
        <v>664</v>
      </c>
      <c r="C1203" t="s">
        <v>484</v>
      </c>
      <c r="D1203" t="s">
        <v>484</v>
      </c>
      <c r="L1203" s="105">
        <v>1.8235554562241199E-2</v>
      </c>
      <c r="M1203" s="106">
        <v>0.96745985134416101</v>
      </c>
      <c r="N1203">
        <f t="shared" si="97"/>
        <v>2014</v>
      </c>
      <c r="O1203" s="136" t="str">
        <f t="shared" si="96"/>
        <v>Power Law</v>
      </c>
      <c r="P1203" s="107">
        <v>1</v>
      </c>
      <c r="BT1203">
        <v>4</v>
      </c>
      <c r="BU1203">
        <v>4</v>
      </c>
      <c r="BV1203">
        <v>4</v>
      </c>
      <c r="BW1203">
        <f t="shared" si="95"/>
        <v>0</v>
      </c>
    </row>
    <row r="1204" spans="1:75" ht="21">
      <c r="A1204" t="s">
        <v>620</v>
      </c>
      <c r="B1204" t="s">
        <v>665</v>
      </c>
      <c r="C1204" t="s">
        <v>485</v>
      </c>
      <c r="D1204" t="s">
        <v>485</v>
      </c>
      <c r="L1204" s="105">
        <v>5.9814462694247499E-2</v>
      </c>
      <c r="M1204" s="106">
        <v>0.97573644824212702</v>
      </c>
      <c r="N1204">
        <f t="shared" si="97"/>
        <v>2015</v>
      </c>
      <c r="O1204" s="136" t="str">
        <f t="shared" si="96"/>
        <v>Power Law</v>
      </c>
      <c r="P1204" s="107">
        <v>1</v>
      </c>
      <c r="BT1204">
        <v>2</v>
      </c>
      <c r="BU1204">
        <v>2</v>
      </c>
      <c r="BV1204">
        <v>2</v>
      </c>
      <c r="BW1204">
        <f t="shared" si="95"/>
        <v>0</v>
      </c>
    </row>
    <row r="1205" spans="1:75" ht="21">
      <c r="A1205" t="s">
        <v>621</v>
      </c>
      <c r="B1205" t="s">
        <v>666</v>
      </c>
      <c r="C1205" t="s">
        <v>486</v>
      </c>
      <c r="D1205" t="s">
        <v>486</v>
      </c>
      <c r="L1205" s="105">
        <v>2.1326355350648502E-2</v>
      </c>
      <c r="M1205" s="106">
        <v>0.96936000062886196</v>
      </c>
      <c r="N1205">
        <f t="shared" si="97"/>
        <v>2016</v>
      </c>
      <c r="O1205" s="136" t="str">
        <f t="shared" si="96"/>
        <v>Power Law</v>
      </c>
      <c r="P1205" s="107">
        <v>1</v>
      </c>
      <c r="BT1205">
        <v>4</v>
      </c>
      <c r="BU1205">
        <v>4</v>
      </c>
      <c r="BV1205">
        <v>4</v>
      </c>
      <c r="BW1205">
        <f t="shared" si="95"/>
        <v>0</v>
      </c>
    </row>
    <row r="1206" spans="1:75" ht="21">
      <c r="A1206" t="s">
        <v>622</v>
      </c>
      <c r="B1206" t="s">
        <v>667</v>
      </c>
      <c r="C1206" t="s">
        <v>487</v>
      </c>
      <c r="D1206" t="s">
        <v>487</v>
      </c>
      <c r="L1206" s="105">
        <v>3.50055342543216E-3</v>
      </c>
      <c r="M1206" s="106">
        <v>0.99319803616503499</v>
      </c>
      <c r="N1206">
        <f t="shared" si="97"/>
        <v>2017</v>
      </c>
      <c r="O1206" s="136" t="str">
        <f t="shared" si="96"/>
        <v>Power Law</v>
      </c>
      <c r="P1206" s="107">
        <v>1</v>
      </c>
      <c r="BT1206">
        <v>1</v>
      </c>
      <c r="BU1206">
        <v>1</v>
      </c>
      <c r="BV1206">
        <v>1</v>
      </c>
      <c r="BW1206">
        <f t="shared" si="95"/>
        <v>0</v>
      </c>
    </row>
    <row r="1207" spans="1:75" ht="21">
      <c r="A1207" t="s">
        <v>623</v>
      </c>
      <c r="B1207" t="s">
        <v>668</v>
      </c>
      <c r="C1207" t="s">
        <v>488</v>
      </c>
      <c r="D1207" t="s">
        <v>488</v>
      </c>
      <c r="L1207" s="105">
        <v>4.5289724476181702E-2</v>
      </c>
      <c r="M1207" s="106">
        <v>0.97572468306275695</v>
      </c>
      <c r="N1207">
        <f t="shared" si="97"/>
        <v>2018</v>
      </c>
      <c r="O1207" s="136" t="str">
        <f t="shared" si="96"/>
        <v>Power Law</v>
      </c>
      <c r="P1207" s="107">
        <v>1</v>
      </c>
      <c r="BT1207">
        <v>4</v>
      </c>
      <c r="BU1207">
        <v>4</v>
      </c>
      <c r="BV1207">
        <v>4</v>
      </c>
      <c r="BW1207">
        <f t="shared" si="95"/>
        <v>0</v>
      </c>
    </row>
    <row r="1208" spans="1:75" ht="21">
      <c r="A1208" t="s">
        <v>624</v>
      </c>
      <c r="B1208" t="s">
        <v>669</v>
      </c>
      <c r="C1208" t="s">
        <v>489</v>
      </c>
      <c r="D1208" t="s">
        <v>489</v>
      </c>
      <c r="L1208" s="105">
        <v>1.5922921615306299E-2</v>
      </c>
      <c r="M1208" s="106">
        <v>0.95812716160419398</v>
      </c>
      <c r="N1208">
        <f t="shared" si="97"/>
        <v>2019</v>
      </c>
      <c r="O1208" s="136" t="str">
        <f t="shared" si="96"/>
        <v>Power Law</v>
      </c>
      <c r="P1208" s="107">
        <v>1</v>
      </c>
      <c r="BT1208">
        <v>2</v>
      </c>
      <c r="BU1208">
        <v>2</v>
      </c>
      <c r="BV1208">
        <v>2</v>
      </c>
      <c r="BW1208">
        <f t="shared" si="95"/>
        <v>0</v>
      </c>
    </row>
    <row r="1209" spans="1:75" ht="21">
      <c r="A1209" t="s">
        <v>625</v>
      </c>
      <c r="B1209" t="s">
        <v>670</v>
      </c>
      <c r="C1209" t="s">
        <v>490</v>
      </c>
      <c r="D1209" t="s">
        <v>490</v>
      </c>
      <c r="L1209" s="105">
        <v>0.77949245036164605</v>
      </c>
      <c r="M1209" s="106">
        <v>0.206175631707844</v>
      </c>
      <c r="N1209">
        <f t="shared" si="97"/>
        <v>2020</v>
      </c>
      <c r="O1209" s="136" t="str">
        <f t="shared" si="96"/>
        <v>Power Law</v>
      </c>
      <c r="P1209" s="107">
        <v>1</v>
      </c>
      <c r="BT1209">
        <v>6</v>
      </c>
      <c r="BU1209">
        <v>6</v>
      </c>
      <c r="BV1209">
        <v>6</v>
      </c>
      <c r="BW1209">
        <f t="shared" si="95"/>
        <v>0</v>
      </c>
    </row>
    <row r="1210" spans="1:75" ht="21">
      <c r="A1210" t="s">
        <v>626</v>
      </c>
      <c r="B1210" t="s">
        <v>671</v>
      </c>
      <c r="C1210" t="s">
        <v>491</v>
      </c>
      <c r="D1210" t="s">
        <v>491</v>
      </c>
      <c r="L1210" s="105">
        <v>1.2597074783499701E-2</v>
      </c>
      <c r="M1210" s="106">
        <v>0.98625680011410999</v>
      </c>
      <c r="N1210">
        <f t="shared" si="97"/>
        <v>2021</v>
      </c>
      <c r="O1210" s="136" t="str">
        <f t="shared" si="96"/>
        <v>Power Law</v>
      </c>
      <c r="P1210" s="108"/>
      <c r="BT1210">
        <v>7</v>
      </c>
      <c r="BU1210">
        <v>7</v>
      </c>
      <c r="BV1210">
        <v>7</v>
      </c>
      <c r="BW1210">
        <f t="shared" si="95"/>
        <v>0</v>
      </c>
    </row>
    <row r="1211" spans="1:75" ht="21">
      <c r="A1211" t="s">
        <v>627</v>
      </c>
      <c r="B1211" t="s">
        <v>672</v>
      </c>
      <c r="C1211" t="s">
        <v>492</v>
      </c>
      <c r="D1211" t="s">
        <v>492</v>
      </c>
      <c r="L1211" s="105">
        <v>1.64394783662399E-2</v>
      </c>
      <c r="M1211" s="106">
        <v>0.95582066401212495</v>
      </c>
      <c r="N1211">
        <f t="shared" si="97"/>
        <v>2022</v>
      </c>
      <c r="O1211" s="136" t="str">
        <f t="shared" si="96"/>
        <v>Power Law</v>
      </c>
      <c r="BT1211">
        <v>6</v>
      </c>
      <c r="BU1211">
        <v>6</v>
      </c>
      <c r="BV1211">
        <v>6</v>
      </c>
      <c r="BW1211">
        <f t="shared" si="95"/>
        <v>0</v>
      </c>
    </row>
    <row r="1212" spans="1:75" ht="21">
      <c r="A1212" t="s">
        <v>628</v>
      </c>
      <c r="B1212" t="s">
        <v>673</v>
      </c>
      <c r="C1212" t="s">
        <v>493</v>
      </c>
      <c r="D1212" t="s">
        <v>493</v>
      </c>
      <c r="L1212" s="105">
        <v>6.2740307582189694E-2</v>
      </c>
      <c r="M1212" s="106">
        <v>0.97720957846621503</v>
      </c>
      <c r="N1212">
        <f t="shared" si="97"/>
        <v>2023</v>
      </c>
      <c r="O1212" s="136" t="str">
        <f t="shared" si="96"/>
        <v>Power Law</v>
      </c>
      <c r="BT1212">
        <v>1</v>
      </c>
      <c r="BU1212">
        <v>1</v>
      </c>
      <c r="BV1212">
        <v>1</v>
      </c>
      <c r="BW1212">
        <f t="shared" si="95"/>
        <v>0</v>
      </c>
    </row>
    <row r="1213" spans="1:75" ht="21">
      <c r="O1213" s="135"/>
      <c r="BT1213">
        <v>7</v>
      </c>
      <c r="BU1213">
        <v>7</v>
      </c>
      <c r="BV1213">
        <v>7</v>
      </c>
      <c r="BW1213">
        <f t="shared" si="95"/>
        <v>0</v>
      </c>
    </row>
    <row r="1214" spans="1:75" ht="21">
      <c r="O1214" s="135"/>
      <c r="BT1214">
        <v>5</v>
      </c>
      <c r="BU1214">
        <v>5</v>
      </c>
      <c r="BV1214">
        <v>5</v>
      </c>
      <c r="BW1214">
        <f t="shared" si="95"/>
        <v>0</v>
      </c>
    </row>
    <row r="1215" spans="1:75" ht="21">
      <c r="O1215" s="135"/>
      <c r="BT1215">
        <v>6</v>
      </c>
      <c r="BU1215">
        <v>6</v>
      </c>
      <c r="BV1215">
        <v>6</v>
      </c>
      <c r="BW1215">
        <f t="shared" si="95"/>
        <v>0</v>
      </c>
    </row>
    <row r="1216" spans="1:75" ht="21">
      <c r="O1216" s="135"/>
      <c r="BT1216">
        <v>5</v>
      </c>
      <c r="BU1216">
        <v>5</v>
      </c>
      <c r="BV1216">
        <v>5</v>
      </c>
      <c r="BW1216">
        <f t="shared" si="95"/>
        <v>0</v>
      </c>
    </row>
    <row r="1217" spans="1:75" ht="21">
      <c r="O1217" s="135"/>
      <c r="BT1217">
        <v>7</v>
      </c>
      <c r="BU1217">
        <v>7</v>
      </c>
      <c r="BV1217">
        <v>7</v>
      </c>
      <c r="BW1217">
        <f t="shared" si="95"/>
        <v>0</v>
      </c>
    </row>
    <row r="1218" spans="1:75" ht="21">
      <c r="O1218" s="135"/>
      <c r="BT1218">
        <v>3</v>
      </c>
      <c r="BU1218">
        <v>3</v>
      </c>
      <c r="BV1218">
        <v>3</v>
      </c>
      <c r="BW1218">
        <f t="shared" si="95"/>
        <v>0</v>
      </c>
    </row>
    <row r="1219" spans="1:75" ht="21">
      <c r="O1219" s="135"/>
      <c r="BT1219">
        <v>2</v>
      </c>
      <c r="BU1219">
        <v>2</v>
      </c>
      <c r="BV1219">
        <v>2</v>
      </c>
      <c r="BW1219">
        <f t="shared" si="95"/>
        <v>0</v>
      </c>
    </row>
    <row r="1220" spans="1:75" ht="21">
      <c r="O1220" s="135"/>
      <c r="BT1220">
        <v>5</v>
      </c>
      <c r="BU1220">
        <v>5</v>
      </c>
      <c r="BV1220">
        <v>5</v>
      </c>
      <c r="BW1220">
        <f t="shared" si="95"/>
        <v>0</v>
      </c>
    </row>
    <row r="1221" spans="1:75" ht="21">
      <c r="O1221" s="135"/>
      <c r="BT1221">
        <v>9</v>
      </c>
      <c r="BU1221">
        <v>9</v>
      </c>
      <c r="BV1221">
        <v>9</v>
      </c>
      <c r="BW1221">
        <f t="shared" si="95"/>
        <v>0</v>
      </c>
    </row>
    <row r="1222" spans="1:75" ht="21">
      <c r="A1222" t="s">
        <v>860</v>
      </c>
      <c r="O1222" s="135"/>
      <c r="BT1222">
        <v>4</v>
      </c>
      <c r="BU1222">
        <v>4</v>
      </c>
      <c r="BV1222">
        <v>4</v>
      </c>
      <c r="BW1222">
        <f t="shared" si="95"/>
        <v>0</v>
      </c>
    </row>
    <row r="1223" spans="1:75" ht="21">
      <c r="A1223" t="s">
        <v>768</v>
      </c>
      <c r="O1223" s="135"/>
      <c r="BT1223">
        <v>4</v>
      </c>
      <c r="BU1223">
        <v>4</v>
      </c>
      <c r="BV1223">
        <v>4</v>
      </c>
      <c r="BW1223">
        <f t="shared" si="95"/>
        <v>0</v>
      </c>
    </row>
    <row r="1224" spans="1:75" ht="21">
      <c r="A1224" t="s">
        <v>695</v>
      </c>
      <c r="O1224" s="135"/>
      <c r="BT1224">
        <v>3</v>
      </c>
      <c r="BU1224">
        <v>3</v>
      </c>
      <c r="BV1224">
        <v>3</v>
      </c>
      <c r="BW1224">
        <f t="shared" si="95"/>
        <v>0</v>
      </c>
    </row>
    <row r="1225" spans="1:75" ht="21">
      <c r="A1225" t="s">
        <v>764</v>
      </c>
      <c r="O1225" s="135"/>
      <c r="BT1225">
        <v>1</v>
      </c>
      <c r="BU1225">
        <v>1</v>
      </c>
      <c r="BV1225">
        <v>1</v>
      </c>
      <c r="BW1225">
        <f t="shared" si="95"/>
        <v>0</v>
      </c>
    </row>
    <row r="1226" spans="1:75" ht="21">
      <c r="O1226" s="135"/>
      <c r="BT1226">
        <v>2</v>
      </c>
      <c r="BU1226">
        <v>2</v>
      </c>
      <c r="BV1226">
        <v>2</v>
      </c>
      <c r="BW1226">
        <f t="shared" si="95"/>
        <v>0</v>
      </c>
    </row>
    <row r="1227" spans="1:75" ht="21">
      <c r="A1227" t="s">
        <v>696</v>
      </c>
      <c r="O1227" s="135"/>
      <c r="P1227" t="s">
        <v>767</v>
      </c>
      <c r="BT1227">
        <v>8</v>
      </c>
      <c r="BU1227">
        <v>8</v>
      </c>
      <c r="BV1227">
        <v>8</v>
      </c>
      <c r="BW1227">
        <f t="shared" si="95"/>
        <v>0</v>
      </c>
    </row>
    <row r="1228" spans="1:75" ht="21">
      <c r="A1228" t="s">
        <v>584</v>
      </c>
      <c r="B1228" t="s">
        <v>494</v>
      </c>
      <c r="C1228" t="s">
        <v>404</v>
      </c>
      <c r="D1228" t="s">
        <v>539</v>
      </c>
      <c r="L1228" s="105">
        <v>3.2243121633705298</v>
      </c>
      <c r="M1228">
        <v>1.26275667024912E-3</v>
      </c>
      <c r="N1228">
        <v>1979</v>
      </c>
      <c r="O1228" s="135" t="str">
        <f t="shared" ref="O1191:O1254" si="98">IF(AND(L1228&lt;0,M1228&lt;0.05), "Log normal","Power Law")</f>
        <v>Power Law</v>
      </c>
      <c r="P1228" s="107">
        <v>7.04101914180987</v>
      </c>
      <c r="BT1228">
        <v>5</v>
      </c>
      <c r="BU1228">
        <v>5</v>
      </c>
      <c r="BV1228">
        <v>5</v>
      </c>
      <c r="BW1228">
        <f t="shared" si="95"/>
        <v>0</v>
      </c>
    </row>
    <row r="1229" spans="1:75" ht="21">
      <c r="A1229" t="s">
        <v>585</v>
      </c>
      <c r="B1229" t="s">
        <v>495</v>
      </c>
      <c r="C1229" t="s">
        <v>405</v>
      </c>
      <c r="D1229" t="s">
        <v>540</v>
      </c>
      <c r="L1229" s="105">
        <v>4.3335950946092998</v>
      </c>
      <c r="M1229" s="106">
        <v>1.4669387179528399E-5</v>
      </c>
      <c r="N1229">
        <f>N1228+1</f>
        <v>1980</v>
      </c>
      <c r="O1229" s="135" t="str">
        <f t="shared" si="98"/>
        <v>Power Law</v>
      </c>
      <c r="P1229" s="107">
        <v>6.4709703808953503</v>
      </c>
      <c r="BT1229">
        <v>11</v>
      </c>
      <c r="BU1229">
        <v>11</v>
      </c>
      <c r="BV1229">
        <v>11</v>
      </c>
      <c r="BW1229">
        <f t="shared" ref="BW1229:BW1292" si="99">BU1229-BV1229</f>
        <v>0</v>
      </c>
    </row>
    <row r="1230" spans="1:75" ht="21">
      <c r="A1230" t="s">
        <v>586</v>
      </c>
      <c r="B1230" t="s">
        <v>496</v>
      </c>
      <c r="C1230" t="s">
        <v>406</v>
      </c>
      <c r="D1230" t="s">
        <v>541</v>
      </c>
      <c r="L1230" s="105">
        <v>2.2460360473546701</v>
      </c>
      <c r="M1230" s="106">
        <v>2.4701699069813399E-2</v>
      </c>
      <c r="N1230">
        <f t="shared" ref="N1230:N1272" si="100">N1229+1</f>
        <v>1981</v>
      </c>
      <c r="O1230" s="135" t="str">
        <f t="shared" si="98"/>
        <v>Power Law</v>
      </c>
      <c r="P1230" s="107">
        <v>5.15293144853334</v>
      </c>
      <c r="BT1230">
        <v>6</v>
      </c>
      <c r="BU1230">
        <v>6</v>
      </c>
      <c r="BV1230">
        <v>6</v>
      </c>
      <c r="BW1230">
        <f t="shared" si="99"/>
        <v>0</v>
      </c>
    </row>
    <row r="1231" spans="1:75" ht="21">
      <c r="A1231" t="s">
        <v>587</v>
      </c>
      <c r="B1231" t="s">
        <v>497</v>
      </c>
      <c r="C1231" t="s">
        <v>407</v>
      </c>
      <c r="D1231" t="s">
        <v>542</v>
      </c>
      <c r="L1231" s="105">
        <v>4.7965397178114602</v>
      </c>
      <c r="M1231" s="106">
        <v>1.6142996076122601E-6</v>
      </c>
      <c r="N1231">
        <f t="shared" si="100"/>
        <v>1982</v>
      </c>
      <c r="O1231" s="135" t="str">
        <f t="shared" si="98"/>
        <v>Power Law</v>
      </c>
      <c r="P1231" s="107">
        <v>4.8598838804756399</v>
      </c>
      <c r="BT1231">
        <v>10</v>
      </c>
      <c r="BU1231">
        <v>10</v>
      </c>
      <c r="BV1231">
        <v>11</v>
      </c>
      <c r="BW1231">
        <f t="shared" si="99"/>
        <v>-1</v>
      </c>
    </row>
    <row r="1232" spans="1:75" ht="21">
      <c r="A1232" t="s">
        <v>588</v>
      </c>
      <c r="B1232" t="s">
        <v>498</v>
      </c>
      <c r="C1232" t="s">
        <v>408</v>
      </c>
      <c r="D1232" t="s">
        <v>543</v>
      </c>
      <c r="L1232" s="105">
        <v>5.4054305538036296</v>
      </c>
      <c r="M1232" s="106">
        <v>6.4652897622441804E-8</v>
      </c>
      <c r="N1232">
        <f t="shared" si="100"/>
        <v>1983</v>
      </c>
      <c r="O1232" s="135" t="str">
        <f t="shared" si="98"/>
        <v>Power Law</v>
      </c>
      <c r="P1232" s="107">
        <v>4.3338726096801796</v>
      </c>
      <c r="BT1232">
        <v>3</v>
      </c>
      <c r="BU1232">
        <v>3</v>
      </c>
      <c r="BV1232">
        <v>3</v>
      </c>
      <c r="BW1232">
        <f t="shared" si="99"/>
        <v>0</v>
      </c>
    </row>
    <row r="1233" spans="1:75" ht="21">
      <c r="A1233" t="s">
        <v>589</v>
      </c>
      <c r="B1233" t="s">
        <v>499</v>
      </c>
      <c r="C1233" t="s">
        <v>409</v>
      </c>
      <c r="D1233" t="s">
        <v>544</v>
      </c>
      <c r="L1233" s="105">
        <v>5.1013472664944501</v>
      </c>
      <c r="M1233" s="106">
        <v>3.3724411682849602E-7</v>
      </c>
      <c r="N1233">
        <f t="shared" si="100"/>
        <v>1984</v>
      </c>
      <c r="O1233" s="135" t="str">
        <f t="shared" si="98"/>
        <v>Power Law</v>
      </c>
      <c r="P1233" s="107">
        <v>4.00680666067126</v>
      </c>
      <c r="BT1233">
        <v>3</v>
      </c>
      <c r="BU1233">
        <v>3</v>
      </c>
      <c r="BV1233">
        <v>3</v>
      </c>
      <c r="BW1233">
        <f t="shared" si="99"/>
        <v>0</v>
      </c>
    </row>
    <row r="1234" spans="1:75" ht="21">
      <c r="A1234" t="s">
        <v>590</v>
      </c>
      <c r="B1234" t="s">
        <v>500</v>
      </c>
      <c r="C1234" t="s">
        <v>410</v>
      </c>
      <c r="D1234" t="s">
        <v>545</v>
      </c>
      <c r="L1234" s="105">
        <v>2.84504335826683</v>
      </c>
      <c r="M1234">
        <v>4.4405378150159198E-3</v>
      </c>
      <c r="N1234">
        <f t="shared" si="100"/>
        <v>1985</v>
      </c>
      <c r="O1234" s="135" t="str">
        <f t="shared" si="98"/>
        <v>Power Law</v>
      </c>
      <c r="P1234" s="107">
        <v>3.71471458400605</v>
      </c>
      <c r="BT1234">
        <v>7</v>
      </c>
      <c r="BU1234">
        <v>7</v>
      </c>
      <c r="BV1234">
        <v>7</v>
      </c>
      <c r="BW1234">
        <f t="shared" si="99"/>
        <v>0</v>
      </c>
    </row>
    <row r="1235" spans="1:75" ht="21">
      <c r="A1235" t="s">
        <v>591</v>
      </c>
      <c r="B1235" t="s">
        <v>501</v>
      </c>
      <c r="C1235" t="s">
        <v>411</v>
      </c>
      <c r="D1235" t="s">
        <v>546</v>
      </c>
      <c r="L1235" s="105">
        <v>2.8527121508756701</v>
      </c>
      <c r="M1235" s="106">
        <v>4.3347867045071004E-3</v>
      </c>
      <c r="N1235">
        <f t="shared" si="100"/>
        <v>1986</v>
      </c>
      <c r="O1235" s="135" t="str">
        <f t="shared" si="98"/>
        <v>Power Law</v>
      </c>
      <c r="P1235" s="107">
        <v>3.5233210803294099</v>
      </c>
      <c r="BT1235">
        <v>5</v>
      </c>
      <c r="BU1235">
        <v>5</v>
      </c>
      <c r="BV1235">
        <v>5</v>
      </c>
      <c r="BW1235">
        <f t="shared" si="99"/>
        <v>0</v>
      </c>
    </row>
    <row r="1236" spans="1:75" ht="21">
      <c r="A1236" t="s">
        <v>592</v>
      </c>
      <c r="B1236" t="s">
        <v>502</v>
      </c>
      <c r="C1236" t="s">
        <v>412</v>
      </c>
      <c r="D1236" t="s">
        <v>547</v>
      </c>
      <c r="L1236" s="105">
        <v>3.58907514443443</v>
      </c>
      <c r="M1236" s="106">
        <v>3.31853182962855E-4</v>
      </c>
      <c r="N1236">
        <f t="shared" si="100"/>
        <v>1987</v>
      </c>
      <c r="O1236" s="135" t="str">
        <f t="shared" si="98"/>
        <v>Power Law</v>
      </c>
      <c r="P1236" s="107">
        <v>3.3585274441920601</v>
      </c>
      <c r="BT1236">
        <v>3</v>
      </c>
      <c r="BU1236">
        <v>3</v>
      </c>
      <c r="BV1236">
        <v>3</v>
      </c>
      <c r="BW1236">
        <f t="shared" si="99"/>
        <v>0</v>
      </c>
    </row>
    <row r="1237" spans="1:75" ht="21">
      <c r="A1237" t="s">
        <v>593</v>
      </c>
      <c r="B1237" t="s">
        <v>503</v>
      </c>
      <c r="C1237" t="s">
        <v>413</v>
      </c>
      <c r="D1237" t="s">
        <v>548</v>
      </c>
      <c r="L1237" s="105">
        <v>1.48046995270785</v>
      </c>
      <c r="M1237" s="106">
        <v>0.13874787371182901</v>
      </c>
      <c r="N1237">
        <f t="shared" si="100"/>
        <v>1988</v>
      </c>
      <c r="O1237" s="135" t="str">
        <f t="shared" si="98"/>
        <v>Power Law</v>
      </c>
      <c r="P1237" s="107">
        <v>3.2037437631219898</v>
      </c>
      <c r="BT1237">
        <v>4</v>
      </c>
      <c r="BU1237">
        <v>4</v>
      </c>
      <c r="BV1237">
        <v>4</v>
      </c>
      <c r="BW1237">
        <f t="shared" si="99"/>
        <v>0</v>
      </c>
    </row>
    <row r="1238" spans="1:75" ht="21">
      <c r="A1238" t="s">
        <v>594</v>
      </c>
      <c r="B1238" t="s">
        <v>504</v>
      </c>
      <c r="C1238" t="s">
        <v>414</v>
      </c>
      <c r="D1238" t="s">
        <v>549</v>
      </c>
      <c r="L1238" s="105">
        <v>-0.208388198433718</v>
      </c>
      <c r="M1238" s="106">
        <v>0.83492587035362398</v>
      </c>
      <c r="N1238">
        <f t="shared" si="100"/>
        <v>1989</v>
      </c>
      <c r="O1238" s="135" t="str">
        <f t="shared" si="98"/>
        <v>Power Law</v>
      </c>
      <c r="P1238" s="107">
        <v>4.4423378075562203</v>
      </c>
      <c r="BT1238">
        <v>3</v>
      </c>
      <c r="BU1238">
        <v>3</v>
      </c>
      <c r="BV1238">
        <v>3</v>
      </c>
      <c r="BW1238">
        <f t="shared" si="99"/>
        <v>0</v>
      </c>
    </row>
    <row r="1239" spans="1:75" ht="21">
      <c r="A1239" t="s">
        <v>595</v>
      </c>
      <c r="B1239" t="s">
        <v>505</v>
      </c>
      <c r="C1239" t="s">
        <v>415</v>
      </c>
      <c r="D1239" t="s">
        <v>550</v>
      </c>
      <c r="L1239" s="105">
        <v>-1.53764482601913</v>
      </c>
      <c r="M1239" s="106">
        <v>0.124135480854453</v>
      </c>
      <c r="N1239">
        <f t="shared" si="100"/>
        <v>1990</v>
      </c>
      <c r="O1239" s="135" t="str">
        <f t="shared" si="98"/>
        <v>Power Law</v>
      </c>
      <c r="P1239" s="107">
        <v>4.1647779646173797</v>
      </c>
      <c r="BT1239">
        <v>4</v>
      </c>
      <c r="BU1239">
        <v>4</v>
      </c>
      <c r="BV1239">
        <v>4</v>
      </c>
      <c r="BW1239">
        <f t="shared" si="99"/>
        <v>0</v>
      </c>
    </row>
    <row r="1240" spans="1:75" ht="21">
      <c r="A1240" t="s">
        <v>596</v>
      </c>
      <c r="B1240" t="s">
        <v>506</v>
      </c>
      <c r="C1240" t="s">
        <v>416</v>
      </c>
      <c r="D1240" t="s">
        <v>551</v>
      </c>
      <c r="L1240" s="105">
        <v>-2.09250969964658</v>
      </c>
      <c r="M1240" s="106">
        <v>3.6392944990808002E-2</v>
      </c>
      <c r="N1240">
        <f t="shared" si="100"/>
        <v>1991</v>
      </c>
      <c r="O1240" s="135" t="str">
        <f t="shared" si="98"/>
        <v>Log normal</v>
      </c>
      <c r="P1240" s="107">
        <v>3.9736579339289899</v>
      </c>
      <c r="BT1240">
        <v>2</v>
      </c>
      <c r="BU1240">
        <v>2</v>
      </c>
      <c r="BV1240">
        <v>2</v>
      </c>
      <c r="BW1240">
        <f t="shared" si="99"/>
        <v>0</v>
      </c>
    </row>
    <row r="1241" spans="1:75" ht="21">
      <c r="A1241" t="s">
        <v>597</v>
      </c>
      <c r="B1241" t="s">
        <v>507</v>
      </c>
      <c r="C1241" t="s">
        <v>417</v>
      </c>
      <c r="D1241" t="s">
        <v>552</v>
      </c>
      <c r="L1241" s="105">
        <v>-2.81842385414968</v>
      </c>
      <c r="M1241" s="106">
        <v>4.82600563489101E-3</v>
      </c>
      <c r="N1241">
        <f t="shared" si="100"/>
        <v>1992</v>
      </c>
      <c r="O1241" s="135" t="str">
        <f t="shared" si="98"/>
        <v>Log normal</v>
      </c>
      <c r="P1241" s="107">
        <v>3.80702636050487</v>
      </c>
      <c r="BT1241">
        <v>6</v>
      </c>
      <c r="BU1241">
        <v>6</v>
      </c>
      <c r="BV1241">
        <v>6</v>
      </c>
      <c r="BW1241">
        <f t="shared" si="99"/>
        <v>0</v>
      </c>
    </row>
    <row r="1242" spans="1:75" ht="21">
      <c r="A1242" t="s">
        <v>598</v>
      </c>
      <c r="B1242" t="s">
        <v>508</v>
      </c>
      <c r="C1242" t="s">
        <v>418</v>
      </c>
      <c r="D1242" t="s">
        <v>553</v>
      </c>
      <c r="L1242" s="105">
        <v>-3.40107071895505</v>
      </c>
      <c r="M1242" s="106">
        <v>6.7122460825084595E-4</v>
      </c>
      <c r="N1242">
        <f t="shared" si="100"/>
        <v>1993</v>
      </c>
      <c r="O1242" s="135" t="str">
        <f t="shared" si="98"/>
        <v>Log normal</v>
      </c>
      <c r="P1242" s="107">
        <v>3.6021227694936901</v>
      </c>
      <c r="BT1242">
        <v>6</v>
      </c>
      <c r="BU1242">
        <v>6</v>
      </c>
      <c r="BV1242">
        <v>6</v>
      </c>
      <c r="BW1242">
        <f t="shared" si="99"/>
        <v>0</v>
      </c>
    </row>
    <row r="1243" spans="1:75" ht="21">
      <c r="A1243" t="s">
        <v>599</v>
      </c>
      <c r="B1243" t="s">
        <v>509</v>
      </c>
      <c r="C1243" t="s">
        <v>419</v>
      </c>
      <c r="D1243" t="s">
        <v>554</v>
      </c>
      <c r="L1243" s="105">
        <v>-4.1476889077776198</v>
      </c>
      <c r="M1243" s="106">
        <v>3.35848325716101E-5</v>
      </c>
      <c r="N1243">
        <f t="shared" si="100"/>
        <v>1994</v>
      </c>
      <c r="O1243" s="135" t="str">
        <f t="shared" si="98"/>
        <v>Log normal</v>
      </c>
      <c r="P1243" s="107">
        <v>3.4548384894660802</v>
      </c>
      <c r="BT1243">
        <v>6</v>
      </c>
      <c r="BU1243">
        <v>6</v>
      </c>
      <c r="BV1243">
        <v>6</v>
      </c>
      <c r="BW1243">
        <f t="shared" si="99"/>
        <v>0</v>
      </c>
    </row>
    <row r="1244" spans="1:75" ht="21">
      <c r="A1244" t="s">
        <v>600</v>
      </c>
      <c r="B1244" t="s">
        <v>510</v>
      </c>
      <c r="C1244" t="s">
        <v>420</v>
      </c>
      <c r="D1244" t="s">
        <v>555</v>
      </c>
      <c r="L1244" s="105">
        <v>-5.3301356488468601</v>
      </c>
      <c r="M1244" s="106">
        <v>9.8139436115817405E-8</v>
      </c>
      <c r="N1244">
        <f t="shared" si="100"/>
        <v>1995</v>
      </c>
      <c r="O1244" s="135" t="str">
        <f t="shared" si="98"/>
        <v>Log normal</v>
      </c>
      <c r="P1244" s="107">
        <v>3.3699123996655</v>
      </c>
      <c r="BT1244">
        <v>3</v>
      </c>
      <c r="BU1244">
        <v>3</v>
      </c>
      <c r="BV1244">
        <v>3</v>
      </c>
      <c r="BW1244">
        <f t="shared" si="99"/>
        <v>0</v>
      </c>
    </row>
    <row r="1245" spans="1:75" ht="21">
      <c r="A1245" t="s">
        <v>601</v>
      </c>
      <c r="B1245" t="s">
        <v>511</v>
      </c>
      <c r="C1245" t="s">
        <v>421</v>
      </c>
      <c r="D1245" t="s">
        <v>556</v>
      </c>
      <c r="L1245" s="105">
        <v>-5.6029177597251802</v>
      </c>
      <c r="M1245" s="106">
        <v>2.1077324551835898E-8</v>
      </c>
      <c r="N1245">
        <f t="shared" si="100"/>
        <v>1996</v>
      </c>
      <c r="O1245" s="135" t="str">
        <f t="shared" si="98"/>
        <v>Log normal</v>
      </c>
      <c r="P1245" s="107">
        <v>3.2681770706294802</v>
      </c>
      <c r="BT1245">
        <v>3</v>
      </c>
      <c r="BU1245">
        <v>3</v>
      </c>
      <c r="BV1245">
        <v>3</v>
      </c>
      <c r="BW1245">
        <f t="shared" si="99"/>
        <v>0</v>
      </c>
    </row>
    <row r="1246" spans="1:75" ht="21">
      <c r="A1246" t="s">
        <v>602</v>
      </c>
      <c r="B1246" t="s">
        <v>512</v>
      </c>
      <c r="C1246" t="s">
        <v>422</v>
      </c>
      <c r="D1246" t="s">
        <v>557</v>
      </c>
      <c r="L1246" s="105">
        <v>2.15388039358026</v>
      </c>
      <c r="M1246" s="106">
        <v>3.1249552913789402E-2</v>
      </c>
      <c r="N1246">
        <f t="shared" si="100"/>
        <v>1997</v>
      </c>
      <c r="O1246" s="135" t="str">
        <f t="shared" si="98"/>
        <v>Power Law</v>
      </c>
      <c r="P1246" s="107">
        <v>3.8529662703093202</v>
      </c>
      <c r="BT1246">
        <v>4</v>
      </c>
      <c r="BU1246">
        <v>4</v>
      </c>
      <c r="BV1246">
        <v>4</v>
      </c>
      <c r="BW1246">
        <f t="shared" si="99"/>
        <v>0</v>
      </c>
    </row>
    <row r="1247" spans="1:75" ht="21">
      <c r="A1247" t="s">
        <v>603</v>
      </c>
      <c r="B1247" t="s">
        <v>513</v>
      </c>
      <c r="C1247" t="s">
        <v>423</v>
      </c>
      <c r="D1247" t="s">
        <v>558</v>
      </c>
      <c r="L1247" s="105">
        <v>1.8767076270556999</v>
      </c>
      <c r="M1247" s="106">
        <v>6.0558176719724001E-2</v>
      </c>
      <c r="N1247">
        <f t="shared" si="100"/>
        <v>1998</v>
      </c>
      <c r="O1247" s="135" t="str">
        <f t="shared" si="98"/>
        <v>Power Law</v>
      </c>
      <c r="P1247" s="107">
        <v>3.6812620110095802</v>
      </c>
      <c r="BT1247">
        <v>2</v>
      </c>
      <c r="BU1247">
        <v>2</v>
      </c>
      <c r="BV1247">
        <v>2</v>
      </c>
      <c r="BW1247">
        <f t="shared" si="99"/>
        <v>0</v>
      </c>
    </row>
    <row r="1248" spans="1:75" ht="21">
      <c r="A1248" t="s">
        <v>604</v>
      </c>
      <c r="B1248" t="s">
        <v>514</v>
      </c>
      <c r="C1248" t="s">
        <v>424</v>
      </c>
      <c r="D1248" t="s">
        <v>559</v>
      </c>
      <c r="L1248" s="105">
        <v>3.1240231039139101</v>
      </c>
      <c r="M1248" s="106">
        <v>1.7839644837311501E-3</v>
      </c>
      <c r="N1248">
        <f t="shared" si="100"/>
        <v>1999</v>
      </c>
      <c r="O1248" s="135" t="str">
        <f t="shared" si="98"/>
        <v>Power Law</v>
      </c>
      <c r="P1248" s="107">
        <v>3.3476113332686399</v>
      </c>
      <c r="BT1248">
        <v>5</v>
      </c>
      <c r="BU1248">
        <v>5</v>
      </c>
      <c r="BV1248">
        <v>5</v>
      </c>
      <c r="BW1248">
        <f t="shared" si="99"/>
        <v>0</v>
      </c>
    </row>
    <row r="1249" spans="1:75" ht="21">
      <c r="A1249" t="s">
        <v>605</v>
      </c>
      <c r="B1249" t="s">
        <v>515</v>
      </c>
      <c r="C1249" t="s">
        <v>425</v>
      </c>
      <c r="D1249" t="s">
        <v>560</v>
      </c>
      <c r="L1249" s="105">
        <v>3.1340357884397498</v>
      </c>
      <c r="M1249" s="106">
        <v>1.724198255774E-3</v>
      </c>
      <c r="N1249">
        <f t="shared" si="100"/>
        <v>2000</v>
      </c>
      <c r="O1249" s="135" t="str">
        <f t="shared" si="98"/>
        <v>Power Law</v>
      </c>
      <c r="P1249" s="107">
        <v>3.1850656613581099</v>
      </c>
      <c r="BT1249">
        <v>5</v>
      </c>
      <c r="BU1249">
        <v>5</v>
      </c>
      <c r="BV1249">
        <v>5</v>
      </c>
      <c r="BW1249">
        <f t="shared" si="99"/>
        <v>0</v>
      </c>
    </row>
    <row r="1250" spans="1:75" ht="21">
      <c r="A1250" t="s">
        <v>606</v>
      </c>
      <c r="B1250" t="s">
        <v>516</v>
      </c>
      <c r="C1250" t="s">
        <v>426</v>
      </c>
      <c r="D1250" t="s">
        <v>561</v>
      </c>
      <c r="L1250" s="105">
        <v>3.1784057183243699</v>
      </c>
      <c r="M1250" s="106">
        <v>1.48087371165801E-3</v>
      </c>
      <c r="N1250">
        <f t="shared" si="100"/>
        <v>2001</v>
      </c>
      <c r="O1250" s="135" t="str">
        <f t="shared" si="98"/>
        <v>Power Law</v>
      </c>
      <c r="P1250" s="107">
        <v>3.0411941281159098</v>
      </c>
      <c r="BT1250">
        <v>1</v>
      </c>
      <c r="BU1250">
        <v>1</v>
      </c>
      <c r="BV1250">
        <v>1</v>
      </c>
      <c r="BW1250">
        <f t="shared" si="99"/>
        <v>0</v>
      </c>
    </row>
    <row r="1251" spans="1:75" ht="21">
      <c r="A1251" t="s">
        <v>607</v>
      </c>
      <c r="B1251" t="s">
        <v>517</v>
      </c>
      <c r="C1251" t="s">
        <v>427</v>
      </c>
      <c r="D1251" t="s">
        <v>562</v>
      </c>
      <c r="L1251" s="105">
        <v>2.7561798303285499</v>
      </c>
      <c r="M1251" s="106">
        <v>5.8480834787721604E-3</v>
      </c>
      <c r="N1251">
        <f t="shared" si="100"/>
        <v>2002</v>
      </c>
      <c r="O1251" s="135" t="str">
        <f t="shared" si="98"/>
        <v>Power Law</v>
      </c>
      <c r="P1251" s="107">
        <v>2.95290384511231</v>
      </c>
      <c r="BT1251">
        <v>1</v>
      </c>
      <c r="BU1251">
        <v>1</v>
      </c>
      <c r="BV1251">
        <v>1</v>
      </c>
      <c r="BW1251">
        <f t="shared" si="99"/>
        <v>0</v>
      </c>
    </row>
    <row r="1252" spans="1:75" ht="21">
      <c r="A1252" t="s">
        <v>608</v>
      </c>
      <c r="B1252" t="s">
        <v>518</v>
      </c>
      <c r="C1252" t="s">
        <v>428</v>
      </c>
      <c r="D1252" t="s">
        <v>563</v>
      </c>
      <c r="L1252" s="105">
        <v>2.7829020486029101</v>
      </c>
      <c r="M1252" s="106">
        <v>5.3875068560472299E-3</v>
      </c>
      <c r="N1252">
        <f t="shared" si="100"/>
        <v>2003</v>
      </c>
      <c r="O1252" s="135" t="str">
        <f t="shared" si="98"/>
        <v>Power Law</v>
      </c>
      <c r="P1252" s="107">
        <v>2.8805208569245702</v>
      </c>
      <c r="BT1252">
        <v>5</v>
      </c>
      <c r="BU1252">
        <v>5</v>
      </c>
      <c r="BV1252">
        <v>5</v>
      </c>
      <c r="BW1252">
        <f t="shared" si="99"/>
        <v>0</v>
      </c>
    </row>
    <row r="1253" spans="1:75" ht="21">
      <c r="A1253" t="s">
        <v>609</v>
      </c>
      <c r="B1253" t="s">
        <v>519</v>
      </c>
      <c r="C1253" t="s">
        <v>474</v>
      </c>
      <c r="D1253" t="s">
        <v>564</v>
      </c>
      <c r="L1253" s="105">
        <v>1.9752728531114601</v>
      </c>
      <c r="M1253" s="106">
        <v>4.8237192211890302E-2</v>
      </c>
      <c r="N1253">
        <f t="shared" si="100"/>
        <v>2004</v>
      </c>
      <c r="O1253" s="135" t="str">
        <f t="shared" si="98"/>
        <v>Power Law</v>
      </c>
      <c r="P1253" s="107">
        <v>2.7954623445017801</v>
      </c>
      <c r="BT1253">
        <v>6</v>
      </c>
      <c r="BU1253">
        <v>6</v>
      </c>
      <c r="BV1253">
        <v>6</v>
      </c>
      <c r="BW1253">
        <f t="shared" si="99"/>
        <v>0</v>
      </c>
    </row>
    <row r="1254" spans="1:75" ht="21">
      <c r="A1254" t="s">
        <v>610</v>
      </c>
      <c r="B1254" t="s">
        <v>520</v>
      </c>
      <c r="C1254" t="s">
        <v>475</v>
      </c>
      <c r="D1254" t="s">
        <v>565</v>
      </c>
      <c r="L1254" s="105">
        <v>1.8856304474235701</v>
      </c>
      <c r="M1254" s="106">
        <v>5.9344771452455702E-2</v>
      </c>
      <c r="N1254">
        <f t="shared" si="100"/>
        <v>2005</v>
      </c>
      <c r="O1254" s="135" t="str">
        <f t="shared" si="98"/>
        <v>Power Law</v>
      </c>
      <c r="P1254" s="107">
        <v>2.7045872799893198</v>
      </c>
      <c r="BT1254">
        <v>3</v>
      </c>
      <c r="BU1254">
        <v>3</v>
      </c>
      <c r="BV1254">
        <v>3</v>
      </c>
      <c r="BW1254">
        <f t="shared" si="99"/>
        <v>0</v>
      </c>
    </row>
    <row r="1255" spans="1:75" ht="21">
      <c r="A1255" t="s">
        <v>611</v>
      </c>
      <c r="B1255" t="s">
        <v>521</v>
      </c>
      <c r="C1255" t="s">
        <v>476</v>
      </c>
      <c r="D1255" t="s">
        <v>566</v>
      </c>
      <c r="L1255" s="105">
        <v>1.3277753073937899</v>
      </c>
      <c r="M1255" s="106">
        <v>0.18425234661955001</v>
      </c>
      <c r="N1255">
        <f t="shared" si="100"/>
        <v>2006</v>
      </c>
      <c r="O1255" s="135" t="str">
        <f t="shared" ref="O1255:O1318" si="101">IF(AND(L1255&lt;0,M1255&lt;0.05), "Log normal","Power Law")</f>
        <v>Power Law</v>
      </c>
      <c r="P1255" s="107">
        <v>2.6600252817529002</v>
      </c>
      <c r="BT1255">
        <v>2</v>
      </c>
      <c r="BU1255">
        <v>2</v>
      </c>
      <c r="BV1255">
        <v>2</v>
      </c>
      <c r="BW1255">
        <f t="shared" si="99"/>
        <v>0</v>
      </c>
    </row>
    <row r="1256" spans="1:75" ht="21">
      <c r="A1256" t="s">
        <v>612</v>
      </c>
      <c r="B1256" t="s">
        <v>522</v>
      </c>
      <c r="C1256" t="s">
        <v>477</v>
      </c>
      <c r="D1256" t="s">
        <v>567</v>
      </c>
      <c r="L1256" s="105">
        <v>0.78630545347164205</v>
      </c>
      <c r="M1256" s="106">
        <v>0.431688558321069</v>
      </c>
      <c r="N1256">
        <f t="shared" si="100"/>
        <v>2007</v>
      </c>
      <c r="O1256" s="135" t="str">
        <f t="shared" si="101"/>
        <v>Power Law</v>
      </c>
      <c r="P1256" s="107">
        <v>2.6304664827534898</v>
      </c>
      <c r="BT1256">
        <v>4</v>
      </c>
      <c r="BU1256">
        <v>4</v>
      </c>
      <c r="BV1256">
        <v>4</v>
      </c>
      <c r="BW1256">
        <f t="shared" si="99"/>
        <v>0</v>
      </c>
    </row>
    <row r="1257" spans="1:75" ht="21">
      <c r="A1257" t="s">
        <v>613</v>
      </c>
      <c r="B1257" t="s">
        <v>523</v>
      </c>
      <c r="C1257" t="s">
        <v>478</v>
      </c>
      <c r="D1257" t="s">
        <v>568</v>
      </c>
      <c r="L1257" s="105">
        <v>-0.48062751643308899</v>
      </c>
      <c r="M1257">
        <v>0.63078125524693895</v>
      </c>
      <c r="N1257">
        <f t="shared" si="100"/>
        <v>2008</v>
      </c>
      <c r="O1257" s="135" t="str">
        <f t="shared" si="101"/>
        <v>Power Law</v>
      </c>
      <c r="P1257" s="107">
        <v>2.6150450058863699</v>
      </c>
      <c r="BT1257">
        <v>1</v>
      </c>
      <c r="BU1257">
        <v>1</v>
      </c>
      <c r="BV1257">
        <v>1</v>
      </c>
      <c r="BW1257">
        <f t="shared" si="99"/>
        <v>0</v>
      </c>
    </row>
    <row r="1258" spans="1:75" ht="21">
      <c r="A1258" t="s">
        <v>614</v>
      </c>
      <c r="B1258" t="s">
        <v>524</v>
      </c>
      <c r="C1258" t="s">
        <v>479</v>
      </c>
      <c r="D1258" t="s">
        <v>569</v>
      </c>
      <c r="L1258" s="105">
        <v>-0.50500074799257</v>
      </c>
      <c r="M1258" s="106">
        <v>0.61355831061495103</v>
      </c>
      <c r="N1258">
        <f t="shared" si="100"/>
        <v>2009</v>
      </c>
      <c r="O1258" s="135" t="str">
        <f t="shared" si="101"/>
        <v>Power Law</v>
      </c>
      <c r="P1258" s="107">
        <v>2.6016895641262199</v>
      </c>
      <c r="BT1258">
        <v>3</v>
      </c>
      <c r="BU1258">
        <v>3</v>
      </c>
      <c r="BV1258">
        <v>3</v>
      </c>
      <c r="BW1258">
        <f t="shared" si="99"/>
        <v>0</v>
      </c>
    </row>
    <row r="1259" spans="1:75" ht="21">
      <c r="A1259" t="s">
        <v>615</v>
      </c>
      <c r="B1259" t="s">
        <v>525</v>
      </c>
      <c r="C1259" t="s">
        <v>480</v>
      </c>
      <c r="D1259" t="s">
        <v>570</v>
      </c>
      <c r="L1259" s="105">
        <v>-1.2558149901632101</v>
      </c>
      <c r="M1259">
        <v>0.20918305544438601</v>
      </c>
      <c r="N1259">
        <f t="shared" si="100"/>
        <v>2010</v>
      </c>
      <c r="O1259" s="135" t="str">
        <f t="shared" si="101"/>
        <v>Power Law</v>
      </c>
      <c r="P1259" s="107">
        <v>2.5874689667220601</v>
      </c>
      <c r="BT1259">
        <v>2</v>
      </c>
      <c r="BU1259">
        <v>2</v>
      </c>
      <c r="BV1259">
        <v>2</v>
      </c>
      <c r="BW1259">
        <f t="shared" si="99"/>
        <v>0</v>
      </c>
    </row>
    <row r="1260" spans="1:75" ht="21">
      <c r="A1260" t="s">
        <v>616</v>
      </c>
      <c r="B1260" t="s">
        <v>526</v>
      </c>
      <c r="C1260" t="s">
        <v>481</v>
      </c>
      <c r="D1260" t="s">
        <v>571</v>
      </c>
      <c r="L1260" s="105">
        <v>-2.0432276943286198</v>
      </c>
      <c r="M1260">
        <v>4.1029903435329799E-2</v>
      </c>
      <c r="N1260">
        <f t="shared" si="100"/>
        <v>2011</v>
      </c>
      <c r="O1260" s="135" t="str">
        <f t="shared" si="101"/>
        <v>Log normal</v>
      </c>
      <c r="P1260" s="107">
        <v>2.5940427476431198</v>
      </c>
      <c r="BT1260">
        <v>8</v>
      </c>
      <c r="BU1260">
        <v>8</v>
      </c>
      <c r="BV1260">
        <v>8</v>
      </c>
      <c r="BW1260">
        <f t="shared" si="99"/>
        <v>0</v>
      </c>
    </row>
    <row r="1261" spans="1:75" ht="21">
      <c r="A1261" t="s">
        <v>617</v>
      </c>
      <c r="B1261" t="s">
        <v>527</v>
      </c>
      <c r="C1261" t="s">
        <v>482</v>
      </c>
      <c r="D1261" t="s">
        <v>572</v>
      </c>
      <c r="L1261" s="105">
        <v>-1.7384371242983401</v>
      </c>
      <c r="M1261" s="106">
        <v>8.2133820016257603E-2</v>
      </c>
      <c r="N1261">
        <f t="shared" si="100"/>
        <v>2012</v>
      </c>
      <c r="O1261" s="135" t="str">
        <f t="shared" si="101"/>
        <v>Power Law</v>
      </c>
      <c r="P1261" s="107">
        <v>2.6015090862642301</v>
      </c>
      <c r="BT1261">
        <v>1</v>
      </c>
      <c r="BU1261">
        <v>1</v>
      </c>
      <c r="BV1261">
        <v>1</v>
      </c>
      <c r="BW1261">
        <f t="shared" si="99"/>
        <v>0</v>
      </c>
    </row>
    <row r="1262" spans="1:75" ht="21">
      <c r="A1262" t="s">
        <v>618</v>
      </c>
      <c r="B1262" t="s">
        <v>528</v>
      </c>
      <c r="C1262" t="s">
        <v>483</v>
      </c>
      <c r="D1262" t="s">
        <v>573</v>
      </c>
      <c r="L1262" s="105">
        <v>-1.91937429162039</v>
      </c>
      <c r="M1262" s="106">
        <v>5.4936982075817799E-2</v>
      </c>
      <c r="N1262">
        <f t="shared" si="100"/>
        <v>2013</v>
      </c>
      <c r="O1262" s="135" t="str">
        <f t="shared" si="101"/>
        <v>Power Law</v>
      </c>
      <c r="P1262" s="107">
        <v>2.60877267748833</v>
      </c>
      <c r="BT1262">
        <v>4</v>
      </c>
      <c r="BU1262">
        <v>4</v>
      </c>
      <c r="BV1262">
        <v>4</v>
      </c>
      <c r="BW1262">
        <f t="shared" si="99"/>
        <v>0</v>
      </c>
    </row>
    <row r="1263" spans="1:75" ht="21">
      <c r="A1263" t="s">
        <v>619</v>
      </c>
      <c r="B1263" t="s">
        <v>529</v>
      </c>
      <c r="C1263" t="s">
        <v>484</v>
      </c>
      <c r="D1263" t="s">
        <v>574</v>
      </c>
      <c r="L1263" s="105">
        <v>-1.5599704004458801</v>
      </c>
      <c r="M1263" s="106">
        <v>0.118766876157579</v>
      </c>
      <c r="N1263">
        <f t="shared" si="100"/>
        <v>2014</v>
      </c>
      <c r="O1263" s="135" t="str">
        <f t="shared" si="101"/>
        <v>Power Law</v>
      </c>
      <c r="P1263" s="107">
        <v>2.6192247826555901</v>
      </c>
      <c r="BT1263">
        <v>4</v>
      </c>
      <c r="BU1263">
        <v>4</v>
      </c>
      <c r="BV1263">
        <v>4</v>
      </c>
      <c r="BW1263">
        <f t="shared" si="99"/>
        <v>0</v>
      </c>
    </row>
    <row r="1264" spans="1:75" ht="21">
      <c r="A1264" t="s">
        <v>620</v>
      </c>
      <c r="B1264" t="s">
        <v>530</v>
      </c>
      <c r="C1264" t="s">
        <v>485</v>
      </c>
      <c r="D1264" t="s">
        <v>575</v>
      </c>
      <c r="L1264" s="105">
        <v>-1.69823931957065</v>
      </c>
      <c r="M1264" s="106">
        <v>8.9462602218271098E-2</v>
      </c>
      <c r="N1264">
        <f t="shared" si="100"/>
        <v>2015</v>
      </c>
      <c r="O1264" s="135" t="str">
        <f t="shared" si="101"/>
        <v>Power Law</v>
      </c>
      <c r="P1264" s="107">
        <v>2.6259382686448598</v>
      </c>
      <c r="BT1264">
        <v>1</v>
      </c>
      <c r="BU1264">
        <v>1</v>
      </c>
      <c r="BV1264">
        <v>1</v>
      </c>
      <c r="BW1264">
        <f t="shared" si="99"/>
        <v>0</v>
      </c>
    </row>
    <row r="1265" spans="1:75" ht="21">
      <c r="A1265" t="s">
        <v>621</v>
      </c>
      <c r="B1265" t="s">
        <v>531</v>
      </c>
      <c r="C1265" t="s">
        <v>486</v>
      </c>
      <c r="D1265" t="s">
        <v>576</v>
      </c>
      <c r="L1265" s="105">
        <v>-2.18934519815034</v>
      </c>
      <c r="M1265" s="106">
        <v>2.85717595616472E-2</v>
      </c>
      <c r="N1265">
        <f t="shared" si="100"/>
        <v>2016</v>
      </c>
      <c r="O1265" s="135" t="str">
        <f t="shared" si="101"/>
        <v>Log normal</v>
      </c>
      <c r="P1265" s="107">
        <v>2.6322560732873401</v>
      </c>
      <c r="BT1265">
        <v>4</v>
      </c>
      <c r="BU1265">
        <v>4</v>
      </c>
      <c r="BV1265">
        <v>4</v>
      </c>
      <c r="BW1265">
        <f t="shared" si="99"/>
        <v>0</v>
      </c>
    </row>
    <row r="1266" spans="1:75" ht="21">
      <c r="A1266" t="s">
        <v>622</v>
      </c>
      <c r="B1266" t="s">
        <v>532</v>
      </c>
      <c r="C1266" t="s">
        <v>487</v>
      </c>
      <c r="D1266" t="s">
        <v>577</v>
      </c>
      <c r="L1266" s="105">
        <v>-2.7558749066067501</v>
      </c>
      <c r="M1266" s="106">
        <v>5.8535379020925298E-3</v>
      </c>
      <c r="N1266">
        <f t="shared" si="100"/>
        <v>2017</v>
      </c>
      <c r="O1266" s="135" t="str">
        <f t="shared" si="101"/>
        <v>Log normal</v>
      </c>
      <c r="P1266" s="107">
        <v>2.6373319411821901</v>
      </c>
      <c r="BT1266">
        <v>5</v>
      </c>
      <c r="BU1266">
        <v>5</v>
      </c>
      <c r="BV1266">
        <v>5</v>
      </c>
      <c r="BW1266">
        <f t="shared" si="99"/>
        <v>0</v>
      </c>
    </row>
    <row r="1267" spans="1:75" ht="21">
      <c r="A1267" t="s">
        <v>623</v>
      </c>
      <c r="B1267" t="s">
        <v>533</v>
      </c>
      <c r="C1267" t="s">
        <v>488</v>
      </c>
      <c r="D1267" t="s">
        <v>578</v>
      </c>
      <c r="L1267" s="105">
        <v>-3.6438575405929798</v>
      </c>
      <c r="M1267" s="106">
        <v>2.68582115893717E-4</v>
      </c>
      <c r="N1267">
        <f t="shared" si="100"/>
        <v>2018</v>
      </c>
      <c r="O1267" s="135" t="str">
        <f t="shared" si="101"/>
        <v>Log normal</v>
      </c>
      <c r="P1267" s="107">
        <v>2.64529995248864</v>
      </c>
      <c r="BT1267">
        <v>4</v>
      </c>
      <c r="BU1267">
        <v>4</v>
      </c>
      <c r="BV1267">
        <v>4</v>
      </c>
      <c r="BW1267">
        <f t="shared" si="99"/>
        <v>0</v>
      </c>
    </row>
    <row r="1268" spans="1:75" ht="21">
      <c r="A1268" t="s">
        <v>624</v>
      </c>
      <c r="B1268" t="s">
        <v>534</v>
      </c>
      <c r="C1268" t="s">
        <v>489</v>
      </c>
      <c r="D1268" t="s">
        <v>579</v>
      </c>
      <c r="L1268" s="105">
        <v>-4.3071461370358604</v>
      </c>
      <c r="M1268" s="106">
        <v>1.6537435833792299E-5</v>
      </c>
      <c r="N1268">
        <f t="shared" si="100"/>
        <v>2019</v>
      </c>
      <c r="O1268" s="135" t="str">
        <f t="shared" si="101"/>
        <v>Log normal</v>
      </c>
      <c r="P1268" s="107">
        <v>2.64708433694019</v>
      </c>
      <c r="BT1268">
        <v>6</v>
      </c>
      <c r="BU1268">
        <v>6</v>
      </c>
      <c r="BV1268">
        <v>6</v>
      </c>
      <c r="BW1268">
        <f t="shared" si="99"/>
        <v>0</v>
      </c>
    </row>
    <row r="1269" spans="1:75" ht="21">
      <c r="A1269" t="s">
        <v>625</v>
      </c>
      <c r="B1269" t="s">
        <v>535</v>
      </c>
      <c r="C1269" t="s">
        <v>490</v>
      </c>
      <c r="D1269" t="s">
        <v>580</v>
      </c>
      <c r="L1269" s="105">
        <v>-5.0169637228704698</v>
      </c>
      <c r="M1269" s="106">
        <v>5.2494475018325395E-7</v>
      </c>
      <c r="N1269">
        <f t="shared" si="100"/>
        <v>2020</v>
      </c>
      <c r="O1269" s="135" t="str">
        <f t="shared" si="101"/>
        <v>Log normal</v>
      </c>
      <c r="P1269" s="107">
        <v>2.6507271910968</v>
      </c>
      <c r="BT1269">
        <v>6</v>
      </c>
      <c r="BU1269">
        <v>6</v>
      </c>
      <c r="BV1269">
        <v>6</v>
      </c>
      <c r="BW1269">
        <f t="shared" si="99"/>
        <v>0</v>
      </c>
    </row>
    <row r="1270" spans="1:75" ht="21">
      <c r="A1270" t="s">
        <v>626</v>
      </c>
      <c r="B1270" t="s">
        <v>536</v>
      </c>
      <c r="C1270" t="s">
        <v>491</v>
      </c>
      <c r="D1270" t="s">
        <v>581</v>
      </c>
      <c r="L1270" s="105">
        <v>-5.8349696699123799</v>
      </c>
      <c r="M1270" s="106">
        <v>5.3800352787576897E-9</v>
      </c>
      <c r="N1270">
        <f t="shared" si="100"/>
        <v>2021</v>
      </c>
      <c r="O1270" s="135" t="str">
        <f t="shared" si="101"/>
        <v>Log normal</v>
      </c>
      <c r="P1270" s="107">
        <v>2.6496332839038099</v>
      </c>
      <c r="BT1270">
        <v>3</v>
      </c>
      <c r="BU1270">
        <v>3</v>
      </c>
      <c r="BV1270">
        <v>3</v>
      </c>
      <c r="BW1270">
        <f t="shared" si="99"/>
        <v>0</v>
      </c>
    </row>
    <row r="1271" spans="1:75" ht="21">
      <c r="A1271" t="s">
        <v>627</v>
      </c>
      <c r="B1271" t="s">
        <v>537</v>
      </c>
      <c r="C1271" t="s">
        <v>492</v>
      </c>
      <c r="D1271" t="s">
        <v>582</v>
      </c>
      <c r="L1271" s="105">
        <v>-5.8250281927957799</v>
      </c>
      <c r="M1271" s="106">
        <v>5.7102959226253596E-9</v>
      </c>
      <c r="N1271">
        <f t="shared" si="100"/>
        <v>2022</v>
      </c>
      <c r="O1271" s="135" t="str">
        <f t="shared" si="101"/>
        <v>Log normal</v>
      </c>
      <c r="P1271" s="107">
        <v>2.6423975972479798</v>
      </c>
      <c r="BT1271">
        <v>7</v>
      </c>
      <c r="BU1271">
        <v>7</v>
      </c>
      <c r="BV1271">
        <v>7</v>
      </c>
      <c r="BW1271">
        <f t="shared" si="99"/>
        <v>0</v>
      </c>
    </row>
    <row r="1272" spans="1:75" ht="21">
      <c r="A1272" t="s">
        <v>628</v>
      </c>
      <c r="B1272" t="s">
        <v>538</v>
      </c>
      <c r="C1272" t="s">
        <v>493</v>
      </c>
      <c r="D1272" t="s">
        <v>583</v>
      </c>
      <c r="L1272" s="105">
        <v>-6.1773265602651302</v>
      </c>
      <c r="M1272" s="106">
        <v>6.51961331421449E-10</v>
      </c>
      <c r="N1272">
        <f t="shared" si="100"/>
        <v>2023</v>
      </c>
      <c r="O1272" s="135" t="str">
        <f t="shared" si="101"/>
        <v>Log normal</v>
      </c>
      <c r="P1272" s="107">
        <v>2.6413358635019701</v>
      </c>
      <c r="BT1272">
        <v>4</v>
      </c>
      <c r="BU1272">
        <v>4</v>
      </c>
      <c r="BV1272">
        <v>4</v>
      </c>
      <c r="BW1272">
        <f t="shared" si="99"/>
        <v>0</v>
      </c>
    </row>
    <row r="1273" spans="1:75" ht="21">
      <c r="L1273" s="108"/>
      <c r="O1273" s="135"/>
      <c r="P1273" s="107">
        <v>15</v>
      </c>
      <c r="BT1273">
        <v>1</v>
      </c>
      <c r="BU1273">
        <v>1</v>
      </c>
      <c r="BV1273">
        <v>1</v>
      </c>
      <c r="BW1273">
        <f t="shared" si="99"/>
        <v>0</v>
      </c>
    </row>
    <row r="1274" spans="1:75" ht="21">
      <c r="O1274" s="135"/>
      <c r="P1274" s="107">
        <v>15</v>
      </c>
      <c r="BT1274">
        <v>1</v>
      </c>
      <c r="BU1274">
        <v>1</v>
      </c>
      <c r="BV1274">
        <v>1</v>
      </c>
      <c r="BW1274">
        <f t="shared" si="99"/>
        <v>0</v>
      </c>
    </row>
    <row r="1275" spans="1:75" ht="21">
      <c r="A1275" t="s">
        <v>697</v>
      </c>
      <c r="O1275" s="135"/>
      <c r="P1275" s="107">
        <v>20</v>
      </c>
      <c r="BT1275">
        <v>1</v>
      </c>
      <c r="BU1275">
        <v>1</v>
      </c>
      <c r="BV1275">
        <v>1</v>
      </c>
      <c r="BW1275">
        <f t="shared" si="99"/>
        <v>0</v>
      </c>
    </row>
    <row r="1276" spans="1:75" ht="21">
      <c r="A1276" t="s">
        <v>584</v>
      </c>
      <c r="B1276" t="s">
        <v>494</v>
      </c>
      <c r="C1276" t="s">
        <v>404</v>
      </c>
      <c r="D1276" t="s">
        <v>404</v>
      </c>
      <c r="L1276" s="107">
        <v>5.5721437360035497E-3</v>
      </c>
      <c r="M1276">
        <v>0.98878864284203905</v>
      </c>
      <c r="N1276">
        <v>1979</v>
      </c>
      <c r="O1276" s="135" t="str">
        <f>IF(AND(L1276&lt;0,M1276&lt;0.05), "Truncated Power Law","Power Law")</f>
        <v>Power Law</v>
      </c>
      <c r="P1276" s="107">
        <v>17</v>
      </c>
      <c r="BT1276">
        <v>5</v>
      </c>
      <c r="BU1276">
        <v>5</v>
      </c>
      <c r="BV1276">
        <v>5</v>
      </c>
      <c r="BW1276">
        <f t="shared" si="99"/>
        <v>0</v>
      </c>
    </row>
    <row r="1277" spans="1:75" ht="21">
      <c r="A1277" t="s">
        <v>585</v>
      </c>
      <c r="B1277" t="s">
        <v>495</v>
      </c>
      <c r="C1277" t="s">
        <v>405</v>
      </c>
      <c r="D1277" t="s">
        <v>405</v>
      </c>
      <c r="L1277" s="107">
        <v>3.1194308123045199E-3</v>
      </c>
      <c r="M1277">
        <v>0.99356457814676802</v>
      </c>
      <c r="N1277">
        <f>N1276+1</f>
        <v>1980</v>
      </c>
      <c r="O1277" s="135" t="str">
        <f t="shared" ref="O1277:O1320" si="102">IF(AND(L1277&lt;0,M1277&lt;0.05), "Truncated Power Law","Power Law")</f>
        <v>Power Law</v>
      </c>
      <c r="P1277" s="107">
        <v>17</v>
      </c>
      <c r="BT1277">
        <v>4</v>
      </c>
      <c r="BU1277">
        <v>4</v>
      </c>
      <c r="BV1277">
        <v>4</v>
      </c>
      <c r="BW1277">
        <f t="shared" si="99"/>
        <v>0</v>
      </c>
    </row>
    <row r="1278" spans="1:75" ht="21">
      <c r="A1278" t="s">
        <v>586</v>
      </c>
      <c r="B1278" t="s">
        <v>496</v>
      </c>
      <c r="C1278" t="s">
        <v>406</v>
      </c>
      <c r="D1278" t="s">
        <v>406</v>
      </c>
      <c r="L1278" s="107">
        <v>4.1501602497163499E-4</v>
      </c>
      <c r="M1278">
        <v>0.99951842557023096</v>
      </c>
      <c r="N1278">
        <f t="shared" ref="N1278:N1320" si="103">N1277+1</f>
        <v>1981</v>
      </c>
      <c r="O1278" s="135" t="str">
        <f t="shared" si="102"/>
        <v>Power Law</v>
      </c>
      <c r="P1278" s="107">
        <v>22</v>
      </c>
      <c r="BT1278">
        <v>1</v>
      </c>
      <c r="BU1278">
        <v>1</v>
      </c>
      <c r="BV1278">
        <v>1</v>
      </c>
      <c r="BW1278">
        <f t="shared" si="99"/>
        <v>0</v>
      </c>
    </row>
    <row r="1279" spans="1:75" ht="21">
      <c r="A1279" t="s">
        <v>587</v>
      </c>
      <c r="B1279" t="s">
        <v>497</v>
      </c>
      <c r="C1279" t="s">
        <v>407</v>
      </c>
      <c r="D1279" t="s">
        <v>407</v>
      </c>
      <c r="L1279" s="107">
        <v>1.4758924480738401E-3</v>
      </c>
      <c r="M1279">
        <v>0.99889588119966399</v>
      </c>
      <c r="N1279">
        <f t="shared" si="103"/>
        <v>1982</v>
      </c>
      <c r="O1279" s="135" t="str">
        <f t="shared" si="102"/>
        <v>Power Law</v>
      </c>
      <c r="P1279" s="107">
        <v>25</v>
      </c>
      <c r="BT1279">
        <v>6</v>
      </c>
      <c r="BU1279">
        <v>6</v>
      </c>
      <c r="BV1279">
        <v>6</v>
      </c>
      <c r="BW1279">
        <f t="shared" si="99"/>
        <v>0</v>
      </c>
    </row>
    <row r="1280" spans="1:75" ht="21">
      <c r="A1280" t="s">
        <v>588</v>
      </c>
      <c r="B1280" t="s">
        <v>498</v>
      </c>
      <c r="C1280" t="s">
        <v>408</v>
      </c>
      <c r="D1280" t="s">
        <v>408</v>
      </c>
      <c r="L1280" s="107">
        <v>4.42189779167466E-3</v>
      </c>
      <c r="M1280">
        <v>0.99874019891520704</v>
      </c>
      <c r="N1280">
        <f t="shared" si="103"/>
        <v>1983</v>
      </c>
      <c r="O1280" s="135" t="str">
        <f t="shared" si="102"/>
        <v>Power Law</v>
      </c>
      <c r="P1280" s="107">
        <v>26</v>
      </c>
      <c r="BT1280">
        <v>1</v>
      </c>
      <c r="BU1280">
        <v>1</v>
      </c>
      <c r="BV1280">
        <v>1</v>
      </c>
      <c r="BW1280">
        <f t="shared" si="99"/>
        <v>0</v>
      </c>
    </row>
    <row r="1281" spans="1:75" ht="21">
      <c r="A1281" t="s">
        <v>589</v>
      </c>
      <c r="B1281" t="s">
        <v>499</v>
      </c>
      <c r="C1281" t="s">
        <v>409</v>
      </c>
      <c r="D1281" t="s">
        <v>409</v>
      </c>
      <c r="L1281" s="107">
        <v>2.3506583485396301E-3</v>
      </c>
      <c r="M1281">
        <v>0.99630265999160805</v>
      </c>
      <c r="N1281">
        <f t="shared" si="103"/>
        <v>1984</v>
      </c>
      <c r="O1281" s="135" t="str">
        <f t="shared" si="102"/>
        <v>Power Law</v>
      </c>
      <c r="P1281" s="107">
        <v>24</v>
      </c>
      <c r="BT1281">
        <v>11</v>
      </c>
      <c r="BU1281">
        <v>11</v>
      </c>
      <c r="BV1281">
        <v>11</v>
      </c>
      <c r="BW1281">
        <f t="shared" si="99"/>
        <v>0</v>
      </c>
    </row>
    <row r="1282" spans="1:75" ht="21">
      <c r="A1282" t="s">
        <v>590</v>
      </c>
      <c r="B1282" t="s">
        <v>500</v>
      </c>
      <c r="C1282" t="s">
        <v>410</v>
      </c>
      <c r="D1282" t="s">
        <v>410</v>
      </c>
      <c r="L1282" s="107">
        <v>-1.4871134572837801</v>
      </c>
      <c r="M1282">
        <v>6.4251755888689893E-2</v>
      </c>
      <c r="N1282">
        <f t="shared" si="103"/>
        <v>1985</v>
      </c>
      <c r="O1282" s="135" t="str">
        <f t="shared" si="102"/>
        <v>Power Law</v>
      </c>
      <c r="P1282" s="107">
        <v>25</v>
      </c>
      <c r="BT1282">
        <v>5</v>
      </c>
      <c r="BU1282">
        <v>5</v>
      </c>
      <c r="BV1282">
        <v>5</v>
      </c>
      <c r="BW1282">
        <f t="shared" si="99"/>
        <v>0</v>
      </c>
    </row>
    <row r="1283" spans="1:75" ht="21">
      <c r="A1283" t="s">
        <v>591</v>
      </c>
      <c r="B1283" t="s">
        <v>501</v>
      </c>
      <c r="C1283" t="s">
        <v>411</v>
      </c>
      <c r="D1283" t="s">
        <v>411</v>
      </c>
      <c r="L1283" s="107">
        <v>-2.0762649833593501</v>
      </c>
      <c r="M1283">
        <v>6.5564358847757199E-3</v>
      </c>
      <c r="N1283">
        <f t="shared" si="103"/>
        <v>1986</v>
      </c>
      <c r="O1283" s="135" t="str">
        <f t="shared" si="102"/>
        <v>Truncated Power Law</v>
      </c>
      <c r="P1283" s="107">
        <v>106</v>
      </c>
      <c r="BT1283">
        <v>1</v>
      </c>
      <c r="BU1283">
        <v>1</v>
      </c>
      <c r="BV1283">
        <v>1</v>
      </c>
      <c r="BW1283">
        <f t="shared" si="99"/>
        <v>0</v>
      </c>
    </row>
    <row r="1284" spans="1:75" ht="21">
      <c r="A1284" t="s">
        <v>592</v>
      </c>
      <c r="B1284" t="s">
        <v>502</v>
      </c>
      <c r="C1284" t="s">
        <v>412</v>
      </c>
      <c r="D1284" t="s">
        <v>412</v>
      </c>
      <c r="L1284" s="107">
        <v>-3.1789066263818202</v>
      </c>
      <c r="M1284" s="106">
        <v>3.3214757688804199E-5</v>
      </c>
      <c r="N1284">
        <f t="shared" si="103"/>
        <v>1987</v>
      </c>
      <c r="O1284" s="135" t="str">
        <f t="shared" si="102"/>
        <v>Truncated Power Law</v>
      </c>
      <c r="P1284" s="107">
        <v>108</v>
      </c>
      <c r="BT1284">
        <v>4</v>
      </c>
      <c r="BU1284">
        <v>4</v>
      </c>
      <c r="BV1284">
        <v>4</v>
      </c>
      <c r="BW1284">
        <f t="shared" si="99"/>
        <v>0</v>
      </c>
    </row>
    <row r="1285" spans="1:75" ht="21">
      <c r="A1285" t="s">
        <v>593</v>
      </c>
      <c r="B1285" t="s">
        <v>503</v>
      </c>
      <c r="C1285" t="s">
        <v>413</v>
      </c>
      <c r="D1285" t="s">
        <v>413</v>
      </c>
      <c r="L1285" s="107">
        <v>-5.3326766222152804</v>
      </c>
      <c r="M1285" s="106">
        <v>1.18927090397846E-12</v>
      </c>
      <c r="N1285">
        <f t="shared" si="103"/>
        <v>1988</v>
      </c>
      <c r="O1285" s="135" t="str">
        <f t="shared" si="102"/>
        <v>Truncated Power Law</v>
      </c>
      <c r="P1285" s="107">
        <v>110</v>
      </c>
      <c r="BT1285">
        <v>4</v>
      </c>
      <c r="BU1285">
        <v>4</v>
      </c>
      <c r="BV1285">
        <v>4</v>
      </c>
      <c r="BW1285">
        <f t="shared" si="99"/>
        <v>0</v>
      </c>
    </row>
    <row r="1286" spans="1:75" ht="21">
      <c r="A1286" t="s">
        <v>594</v>
      </c>
      <c r="B1286" t="s">
        <v>504</v>
      </c>
      <c r="C1286" t="s">
        <v>414</v>
      </c>
      <c r="D1286" t="s">
        <v>414</v>
      </c>
      <c r="L1286" s="107">
        <v>-1.30721698635456</v>
      </c>
      <c r="M1286">
        <v>0.12895329073476799</v>
      </c>
      <c r="N1286">
        <f t="shared" si="103"/>
        <v>1989</v>
      </c>
      <c r="O1286" s="135" t="str">
        <f t="shared" si="102"/>
        <v>Power Law</v>
      </c>
      <c r="P1286" s="107">
        <v>111</v>
      </c>
      <c r="BT1286">
        <v>4</v>
      </c>
      <c r="BU1286">
        <v>4</v>
      </c>
      <c r="BV1286">
        <v>4</v>
      </c>
      <c r="BW1286">
        <f t="shared" si="99"/>
        <v>0</v>
      </c>
    </row>
    <row r="1287" spans="1:75" ht="21">
      <c r="A1287" t="s">
        <v>595</v>
      </c>
      <c r="B1287" t="s">
        <v>505</v>
      </c>
      <c r="C1287" t="s">
        <v>415</v>
      </c>
      <c r="D1287" t="s">
        <v>415</v>
      </c>
      <c r="L1287" s="107">
        <v>-2.2994901709521001</v>
      </c>
      <c r="M1287">
        <v>2.9642345536505799E-3</v>
      </c>
      <c r="N1287">
        <f t="shared" si="103"/>
        <v>1990</v>
      </c>
      <c r="O1287" s="135" t="str">
        <f t="shared" si="102"/>
        <v>Truncated Power Law</v>
      </c>
      <c r="P1287" s="107">
        <v>107</v>
      </c>
      <c r="BT1287">
        <v>2</v>
      </c>
      <c r="BU1287">
        <v>2</v>
      </c>
      <c r="BV1287">
        <v>2</v>
      </c>
      <c r="BW1287">
        <f t="shared" si="99"/>
        <v>0</v>
      </c>
    </row>
    <row r="1288" spans="1:75" ht="21">
      <c r="A1288" t="s">
        <v>596</v>
      </c>
      <c r="B1288" t="s">
        <v>506</v>
      </c>
      <c r="C1288" t="s">
        <v>416</v>
      </c>
      <c r="D1288" t="s">
        <v>416</v>
      </c>
      <c r="L1288" s="107">
        <v>-2.7971207957270598</v>
      </c>
      <c r="M1288" s="106">
        <v>7.2592279066197003E-5</v>
      </c>
      <c r="N1288">
        <f t="shared" si="103"/>
        <v>1991</v>
      </c>
      <c r="O1288" s="135" t="str">
        <f t="shared" si="102"/>
        <v>Truncated Power Law</v>
      </c>
      <c r="P1288" s="107">
        <v>107</v>
      </c>
      <c r="BT1288">
        <v>1</v>
      </c>
      <c r="BU1288">
        <v>1</v>
      </c>
      <c r="BV1288">
        <v>1</v>
      </c>
      <c r="BW1288">
        <f t="shared" si="99"/>
        <v>0</v>
      </c>
    </row>
    <row r="1289" spans="1:75" ht="21">
      <c r="A1289" t="s">
        <v>597</v>
      </c>
      <c r="B1289" t="s">
        <v>507</v>
      </c>
      <c r="C1289" t="s">
        <v>417</v>
      </c>
      <c r="D1289" t="s">
        <v>417</v>
      </c>
      <c r="L1289" s="107">
        <v>-3.6071178041757399</v>
      </c>
      <c r="M1289" s="106">
        <v>1.7178274369644599E-7</v>
      </c>
      <c r="N1289">
        <f t="shared" si="103"/>
        <v>1992</v>
      </c>
      <c r="O1289" s="135" t="str">
        <f t="shared" si="102"/>
        <v>Truncated Power Law</v>
      </c>
      <c r="P1289" s="107">
        <v>107</v>
      </c>
      <c r="BT1289">
        <v>1</v>
      </c>
      <c r="BU1289">
        <v>1</v>
      </c>
      <c r="BV1289">
        <v>1</v>
      </c>
      <c r="BW1289">
        <f t="shared" si="99"/>
        <v>0</v>
      </c>
    </row>
    <row r="1290" spans="1:75" ht="21">
      <c r="A1290" t="s">
        <v>598</v>
      </c>
      <c r="B1290" t="s">
        <v>508</v>
      </c>
      <c r="C1290" t="s">
        <v>418</v>
      </c>
      <c r="D1290" t="s">
        <v>418</v>
      </c>
      <c r="L1290" s="107">
        <v>-4.4890897897498903</v>
      </c>
      <c r="M1290" s="106">
        <v>3.0539504258797401E-10</v>
      </c>
      <c r="N1290">
        <f t="shared" si="103"/>
        <v>1993</v>
      </c>
      <c r="O1290" s="135" t="str">
        <f t="shared" si="102"/>
        <v>Truncated Power Law</v>
      </c>
      <c r="P1290" s="107">
        <v>108</v>
      </c>
      <c r="BT1290">
        <v>2</v>
      </c>
      <c r="BU1290">
        <v>2</v>
      </c>
      <c r="BV1290">
        <v>2</v>
      </c>
      <c r="BW1290">
        <f t="shared" si="99"/>
        <v>0</v>
      </c>
    </row>
    <row r="1291" spans="1:75" ht="21">
      <c r="A1291" t="s">
        <v>599</v>
      </c>
      <c r="B1291" t="s">
        <v>509</v>
      </c>
      <c r="C1291" t="s">
        <v>419</v>
      </c>
      <c r="D1291" t="s">
        <v>419</v>
      </c>
      <c r="L1291" s="107">
        <v>-5.4143300267694698</v>
      </c>
      <c r="M1291" s="106">
        <v>2.9309887850104101E-14</v>
      </c>
      <c r="N1291">
        <f t="shared" si="103"/>
        <v>1994</v>
      </c>
      <c r="O1291" s="135" t="str">
        <f t="shared" si="102"/>
        <v>Truncated Power Law</v>
      </c>
      <c r="P1291" s="107">
        <v>281</v>
      </c>
      <c r="BT1291">
        <v>4</v>
      </c>
      <c r="BU1291">
        <v>4</v>
      </c>
      <c r="BV1291">
        <v>4</v>
      </c>
      <c r="BW1291">
        <f t="shared" si="99"/>
        <v>0</v>
      </c>
    </row>
    <row r="1292" spans="1:75" ht="21">
      <c r="A1292" t="s">
        <v>600</v>
      </c>
      <c r="B1292" t="s">
        <v>510</v>
      </c>
      <c r="C1292" t="s">
        <v>420</v>
      </c>
      <c r="D1292" t="s">
        <v>420</v>
      </c>
      <c r="L1292" s="107">
        <v>-6.4536095341528199</v>
      </c>
      <c r="M1292">
        <v>0</v>
      </c>
      <c r="N1292">
        <f t="shared" si="103"/>
        <v>1995</v>
      </c>
      <c r="O1292" s="135" t="str">
        <f t="shared" si="102"/>
        <v>Truncated Power Law</v>
      </c>
      <c r="P1292" s="107">
        <v>282</v>
      </c>
      <c r="BT1292">
        <v>2</v>
      </c>
      <c r="BU1292">
        <v>2</v>
      </c>
      <c r="BV1292">
        <v>2</v>
      </c>
      <c r="BW1292">
        <f t="shared" si="99"/>
        <v>0</v>
      </c>
    </row>
    <row r="1293" spans="1:75" ht="21">
      <c r="A1293" t="s">
        <v>601</v>
      </c>
      <c r="B1293" t="s">
        <v>511</v>
      </c>
      <c r="C1293" t="s">
        <v>421</v>
      </c>
      <c r="D1293" t="s">
        <v>421</v>
      </c>
      <c r="L1293" s="107">
        <v>-6.3741993835627504</v>
      </c>
      <c r="M1293">
        <v>0</v>
      </c>
      <c r="N1293">
        <f t="shared" si="103"/>
        <v>1996</v>
      </c>
      <c r="O1293" s="135" t="str">
        <f t="shared" si="102"/>
        <v>Truncated Power Law</v>
      </c>
      <c r="P1293" s="107">
        <v>254</v>
      </c>
      <c r="BT1293">
        <v>2</v>
      </c>
      <c r="BU1293">
        <v>2</v>
      </c>
      <c r="BV1293">
        <v>2</v>
      </c>
      <c r="BW1293">
        <f t="shared" ref="BW1293:BW1356" si="104">BU1293-BV1293</f>
        <v>0</v>
      </c>
    </row>
    <row r="1294" spans="1:75" ht="21">
      <c r="A1294" t="s">
        <v>602</v>
      </c>
      <c r="B1294" t="s">
        <v>512</v>
      </c>
      <c r="C1294" t="s">
        <v>422</v>
      </c>
      <c r="D1294" t="s">
        <v>422</v>
      </c>
      <c r="L1294" s="107">
        <v>1.07730586331201E-3</v>
      </c>
      <c r="M1294">
        <v>0.999183238267351</v>
      </c>
      <c r="N1294">
        <f t="shared" si="103"/>
        <v>1997</v>
      </c>
      <c r="O1294" s="135" t="str">
        <f t="shared" si="102"/>
        <v>Power Law</v>
      </c>
      <c r="P1294" s="107">
        <v>241</v>
      </c>
      <c r="BT1294">
        <v>5</v>
      </c>
      <c r="BU1294">
        <v>5</v>
      </c>
      <c r="BV1294">
        <v>5</v>
      </c>
      <c r="BW1294">
        <f t="shared" si="104"/>
        <v>0</v>
      </c>
    </row>
    <row r="1295" spans="1:75" ht="21">
      <c r="A1295" t="s">
        <v>603</v>
      </c>
      <c r="B1295" t="s">
        <v>513</v>
      </c>
      <c r="C1295" t="s">
        <v>423</v>
      </c>
      <c r="D1295" t="s">
        <v>423</v>
      </c>
      <c r="L1295" s="107">
        <v>-0.30601715863620899</v>
      </c>
      <c r="M1295">
        <v>0.74213315393367996</v>
      </c>
      <c r="N1295">
        <f t="shared" si="103"/>
        <v>1998</v>
      </c>
      <c r="O1295" s="135" t="str">
        <f t="shared" si="102"/>
        <v>Power Law</v>
      </c>
      <c r="P1295" s="107">
        <v>223</v>
      </c>
      <c r="BT1295">
        <v>5</v>
      </c>
      <c r="BU1295">
        <v>5</v>
      </c>
      <c r="BV1295">
        <v>5</v>
      </c>
      <c r="BW1295">
        <f t="shared" si="104"/>
        <v>0</v>
      </c>
    </row>
    <row r="1296" spans="1:75" ht="21">
      <c r="A1296" t="s">
        <v>604</v>
      </c>
      <c r="B1296" t="s">
        <v>514</v>
      </c>
      <c r="C1296" t="s">
        <v>424</v>
      </c>
      <c r="D1296" t="s">
        <v>424</v>
      </c>
      <c r="L1296" s="107">
        <v>-0.39440683081773698</v>
      </c>
      <c r="M1296">
        <v>0.72955433434570904</v>
      </c>
      <c r="N1296">
        <f t="shared" si="103"/>
        <v>1999</v>
      </c>
      <c r="O1296" s="135" t="str">
        <f t="shared" si="102"/>
        <v>Power Law</v>
      </c>
      <c r="P1296" s="107">
        <v>215</v>
      </c>
      <c r="BT1296">
        <v>1</v>
      </c>
      <c r="BU1296">
        <v>1</v>
      </c>
      <c r="BV1296">
        <v>1</v>
      </c>
      <c r="BW1296">
        <f t="shared" si="104"/>
        <v>0</v>
      </c>
    </row>
    <row r="1297" spans="1:75" ht="21">
      <c r="A1297" t="s">
        <v>605</v>
      </c>
      <c r="B1297" t="s">
        <v>515</v>
      </c>
      <c r="C1297" t="s">
        <v>425</v>
      </c>
      <c r="D1297" t="s">
        <v>425</v>
      </c>
      <c r="L1297" s="107">
        <v>-1.1446749859963801</v>
      </c>
      <c r="M1297">
        <v>0.28619634975920699</v>
      </c>
      <c r="N1297">
        <f t="shared" si="103"/>
        <v>2000</v>
      </c>
      <c r="O1297" s="135" t="str">
        <f t="shared" si="102"/>
        <v>Power Law</v>
      </c>
      <c r="P1297" s="107">
        <v>211</v>
      </c>
      <c r="BT1297">
        <v>12</v>
      </c>
      <c r="BU1297">
        <v>12</v>
      </c>
      <c r="BV1297">
        <v>12</v>
      </c>
      <c r="BW1297">
        <f t="shared" si="104"/>
        <v>0</v>
      </c>
    </row>
    <row r="1298" spans="1:75" ht="21">
      <c r="A1298" t="s">
        <v>606</v>
      </c>
      <c r="B1298" t="s">
        <v>516</v>
      </c>
      <c r="C1298" t="s">
        <v>426</v>
      </c>
      <c r="D1298" t="s">
        <v>426</v>
      </c>
      <c r="L1298" s="107">
        <v>-2.1291555870573902</v>
      </c>
      <c r="M1298">
        <v>4.1255732218143201E-2</v>
      </c>
      <c r="N1298">
        <f t="shared" si="103"/>
        <v>2001</v>
      </c>
      <c r="O1298" s="135" t="str">
        <f t="shared" si="102"/>
        <v>Truncated Power Law</v>
      </c>
      <c r="P1298" s="107">
        <v>199</v>
      </c>
      <c r="BT1298">
        <v>2</v>
      </c>
      <c r="BU1298">
        <v>2</v>
      </c>
      <c r="BV1298">
        <v>2</v>
      </c>
      <c r="BW1298">
        <f t="shared" si="104"/>
        <v>0</v>
      </c>
    </row>
    <row r="1299" spans="1:75" ht="21">
      <c r="A1299" t="s">
        <v>607</v>
      </c>
      <c r="B1299" t="s">
        <v>517</v>
      </c>
      <c r="C1299" t="s">
        <v>427</v>
      </c>
      <c r="D1299" t="s">
        <v>427</v>
      </c>
      <c r="L1299" s="107">
        <v>-3.2572488100821699</v>
      </c>
      <c r="M1299">
        <v>1.2316859430385699E-3</v>
      </c>
      <c r="N1299">
        <f t="shared" si="103"/>
        <v>2002</v>
      </c>
      <c r="O1299" s="135" t="str">
        <f t="shared" si="102"/>
        <v>Truncated Power Law</v>
      </c>
      <c r="P1299" s="107">
        <v>188</v>
      </c>
      <c r="BT1299">
        <v>5</v>
      </c>
      <c r="BU1299">
        <v>5</v>
      </c>
      <c r="BV1299">
        <v>5</v>
      </c>
      <c r="BW1299">
        <f t="shared" si="104"/>
        <v>0</v>
      </c>
    </row>
    <row r="1300" spans="1:75" ht="21">
      <c r="A1300" t="s">
        <v>608</v>
      </c>
      <c r="B1300" t="s">
        <v>518</v>
      </c>
      <c r="C1300" t="s">
        <v>428</v>
      </c>
      <c r="D1300" t="s">
        <v>428</v>
      </c>
      <c r="L1300" s="107">
        <v>-4.1643363730599798</v>
      </c>
      <c r="M1300" s="106">
        <v>3.6786665310928301E-5</v>
      </c>
      <c r="N1300">
        <f t="shared" si="103"/>
        <v>2003</v>
      </c>
      <c r="O1300" s="135" t="str">
        <f t="shared" si="102"/>
        <v>Truncated Power Law</v>
      </c>
      <c r="P1300" s="107">
        <v>188</v>
      </c>
      <c r="BT1300">
        <v>3</v>
      </c>
      <c r="BU1300">
        <v>3</v>
      </c>
      <c r="BV1300">
        <v>3</v>
      </c>
      <c r="BW1300">
        <f t="shared" si="104"/>
        <v>0</v>
      </c>
    </row>
    <row r="1301" spans="1:75" ht="21">
      <c r="A1301" t="s">
        <v>609</v>
      </c>
      <c r="B1301" t="s">
        <v>519</v>
      </c>
      <c r="C1301" t="s">
        <v>474</v>
      </c>
      <c r="D1301" t="s">
        <v>474</v>
      </c>
      <c r="L1301" s="107">
        <v>-5.72183717739654</v>
      </c>
      <c r="M1301" s="106">
        <v>6.34280583611257E-9</v>
      </c>
      <c r="N1301">
        <f t="shared" si="103"/>
        <v>2004</v>
      </c>
      <c r="O1301" s="135" t="str">
        <f t="shared" si="102"/>
        <v>Truncated Power Law</v>
      </c>
      <c r="P1301" s="107">
        <v>192</v>
      </c>
      <c r="BT1301">
        <v>1</v>
      </c>
      <c r="BU1301">
        <v>1</v>
      </c>
      <c r="BV1301">
        <v>1</v>
      </c>
      <c r="BW1301">
        <f t="shared" si="104"/>
        <v>0</v>
      </c>
    </row>
    <row r="1302" spans="1:75" ht="21">
      <c r="A1302" t="s">
        <v>610</v>
      </c>
      <c r="B1302" t="s">
        <v>520</v>
      </c>
      <c r="C1302" t="s">
        <v>475</v>
      </c>
      <c r="D1302" t="s">
        <v>475</v>
      </c>
      <c r="L1302" s="107">
        <v>-7.1758980551170497</v>
      </c>
      <c r="M1302" s="106">
        <v>4.9649173661237E-13</v>
      </c>
      <c r="N1302">
        <f t="shared" si="103"/>
        <v>2005</v>
      </c>
      <c r="O1302" s="135" t="str">
        <f t="shared" si="102"/>
        <v>Truncated Power Law</v>
      </c>
      <c r="P1302" s="107">
        <v>198</v>
      </c>
      <c r="BT1302">
        <v>6</v>
      </c>
      <c r="BU1302">
        <v>6</v>
      </c>
      <c r="BV1302">
        <v>6</v>
      </c>
      <c r="BW1302">
        <f t="shared" si="104"/>
        <v>0</v>
      </c>
    </row>
    <row r="1303" spans="1:75" ht="21">
      <c r="A1303" t="s">
        <v>611</v>
      </c>
      <c r="B1303" t="s">
        <v>521</v>
      </c>
      <c r="C1303" t="s">
        <v>476</v>
      </c>
      <c r="D1303" t="s">
        <v>476</v>
      </c>
      <c r="L1303" s="107">
        <v>-8.3367831037350904</v>
      </c>
      <c r="M1303">
        <v>0</v>
      </c>
      <c r="N1303">
        <f t="shared" si="103"/>
        <v>2006</v>
      </c>
      <c r="O1303" s="135" t="str">
        <f t="shared" si="102"/>
        <v>Truncated Power Law</v>
      </c>
      <c r="P1303" s="107">
        <v>201</v>
      </c>
      <c r="BT1303">
        <v>1</v>
      </c>
      <c r="BU1303">
        <v>1</v>
      </c>
      <c r="BV1303">
        <v>1</v>
      </c>
      <c r="BW1303">
        <f t="shared" si="104"/>
        <v>0</v>
      </c>
    </row>
    <row r="1304" spans="1:75" ht="21">
      <c r="A1304" t="s">
        <v>612</v>
      </c>
      <c r="B1304" t="s">
        <v>522</v>
      </c>
      <c r="C1304" t="s">
        <v>477</v>
      </c>
      <c r="D1304" t="s">
        <v>477</v>
      </c>
      <c r="L1304" s="107">
        <v>-8.8171461791463095</v>
      </c>
      <c r="M1304">
        <v>0</v>
      </c>
      <c r="N1304">
        <f t="shared" si="103"/>
        <v>2007</v>
      </c>
      <c r="O1304" s="135" t="str">
        <f t="shared" si="102"/>
        <v>Truncated Power Law</v>
      </c>
      <c r="P1304" s="107">
        <v>202</v>
      </c>
      <c r="BT1304">
        <v>2</v>
      </c>
      <c r="BU1304">
        <v>2</v>
      </c>
      <c r="BV1304">
        <v>2</v>
      </c>
      <c r="BW1304">
        <f t="shared" si="104"/>
        <v>0</v>
      </c>
    </row>
    <row r="1305" spans="1:75" ht="21">
      <c r="A1305" t="s">
        <v>613</v>
      </c>
      <c r="B1305" t="s">
        <v>523</v>
      </c>
      <c r="C1305" t="s">
        <v>478</v>
      </c>
      <c r="D1305" t="s">
        <v>478</v>
      </c>
      <c r="L1305" s="107">
        <v>-9.7913671927727499</v>
      </c>
      <c r="M1305">
        <v>0</v>
      </c>
      <c r="N1305">
        <f t="shared" si="103"/>
        <v>2008</v>
      </c>
      <c r="O1305" s="135" t="str">
        <f t="shared" si="102"/>
        <v>Truncated Power Law</v>
      </c>
      <c r="P1305" s="107">
        <v>210</v>
      </c>
      <c r="BT1305">
        <v>2</v>
      </c>
      <c r="BU1305">
        <v>2</v>
      </c>
      <c r="BV1305">
        <v>2</v>
      </c>
      <c r="BW1305">
        <f t="shared" si="104"/>
        <v>0</v>
      </c>
    </row>
    <row r="1306" spans="1:75" ht="21">
      <c r="A1306" t="s">
        <v>614</v>
      </c>
      <c r="B1306" t="s">
        <v>524</v>
      </c>
      <c r="C1306" t="s">
        <v>479</v>
      </c>
      <c r="D1306" t="s">
        <v>479</v>
      </c>
      <c r="L1306" s="107">
        <v>-9.9047042556240008</v>
      </c>
      <c r="M1306">
        <v>0</v>
      </c>
      <c r="N1306">
        <f t="shared" si="103"/>
        <v>2009</v>
      </c>
      <c r="O1306" s="135" t="str">
        <f t="shared" si="102"/>
        <v>Truncated Power Law</v>
      </c>
      <c r="P1306" s="107">
        <v>211</v>
      </c>
      <c r="BT1306">
        <v>7</v>
      </c>
      <c r="BU1306">
        <v>7</v>
      </c>
      <c r="BV1306">
        <v>7</v>
      </c>
      <c r="BW1306">
        <f t="shared" si="104"/>
        <v>0</v>
      </c>
    </row>
    <row r="1307" spans="1:75" ht="21">
      <c r="A1307" t="s">
        <v>615</v>
      </c>
      <c r="B1307" t="s">
        <v>525</v>
      </c>
      <c r="C1307" t="s">
        <v>480</v>
      </c>
      <c r="D1307" t="s">
        <v>480</v>
      </c>
      <c r="L1307" s="107">
        <v>-10.624252200769901</v>
      </c>
      <c r="M1307" s="106">
        <v>0</v>
      </c>
      <c r="N1307">
        <f t="shared" si="103"/>
        <v>2010</v>
      </c>
      <c r="O1307" s="135" t="str">
        <f t="shared" si="102"/>
        <v>Truncated Power Law</v>
      </c>
      <c r="P1307" s="107">
        <v>213</v>
      </c>
      <c r="BT1307">
        <v>6</v>
      </c>
      <c r="BU1307">
        <v>6</v>
      </c>
      <c r="BV1307">
        <v>6</v>
      </c>
      <c r="BW1307">
        <f t="shared" si="104"/>
        <v>0</v>
      </c>
    </row>
    <row r="1308" spans="1:75" ht="21">
      <c r="A1308" t="s">
        <v>616</v>
      </c>
      <c r="B1308" t="s">
        <v>526</v>
      </c>
      <c r="C1308" t="s">
        <v>481</v>
      </c>
      <c r="D1308" t="s">
        <v>481</v>
      </c>
      <c r="L1308" s="107">
        <v>-10.9331036468924</v>
      </c>
      <c r="M1308" s="106">
        <v>0</v>
      </c>
      <c r="N1308">
        <f t="shared" si="103"/>
        <v>2011</v>
      </c>
      <c r="O1308" s="135" t="str">
        <f t="shared" si="102"/>
        <v>Truncated Power Law</v>
      </c>
      <c r="P1308" s="107">
        <v>215</v>
      </c>
      <c r="BT1308">
        <v>6</v>
      </c>
      <c r="BU1308">
        <v>6</v>
      </c>
      <c r="BV1308">
        <v>6</v>
      </c>
      <c r="BW1308">
        <f t="shared" si="104"/>
        <v>0</v>
      </c>
    </row>
    <row r="1309" spans="1:75" ht="21">
      <c r="A1309" t="s">
        <v>617</v>
      </c>
      <c r="B1309" t="s">
        <v>527</v>
      </c>
      <c r="C1309" t="s">
        <v>482</v>
      </c>
      <c r="D1309" t="s">
        <v>482</v>
      </c>
      <c r="L1309" s="107">
        <v>-11.057409315744099</v>
      </c>
      <c r="M1309" s="106">
        <v>0</v>
      </c>
      <c r="N1309">
        <f t="shared" si="103"/>
        <v>2012</v>
      </c>
      <c r="O1309" s="135" t="str">
        <f t="shared" si="102"/>
        <v>Truncated Power Law</v>
      </c>
      <c r="P1309" s="107">
        <v>217</v>
      </c>
      <c r="BT1309">
        <v>2</v>
      </c>
      <c r="BU1309">
        <v>2</v>
      </c>
      <c r="BV1309">
        <v>2</v>
      </c>
      <c r="BW1309">
        <f t="shared" si="104"/>
        <v>0</v>
      </c>
    </row>
    <row r="1310" spans="1:75" ht="21">
      <c r="A1310" t="s">
        <v>618</v>
      </c>
      <c r="B1310" t="s">
        <v>528</v>
      </c>
      <c r="C1310" t="s">
        <v>483</v>
      </c>
      <c r="D1310" t="s">
        <v>483</v>
      </c>
      <c r="L1310" s="107">
        <v>-11.1572235125654</v>
      </c>
      <c r="M1310" s="106">
        <v>0</v>
      </c>
      <c r="N1310">
        <f t="shared" si="103"/>
        <v>2013</v>
      </c>
      <c r="O1310" s="135" t="str">
        <f t="shared" si="102"/>
        <v>Truncated Power Law</v>
      </c>
      <c r="P1310" s="107">
        <v>219</v>
      </c>
      <c r="BT1310">
        <v>1</v>
      </c>
      <c r="BU1310">
        <v>1</v>
      </c>
      <c r="BV1310">
        <v>1</v>
      </c>
      <c r="BW1310">
        <f t="shared" si="104"/>
        <v>0</v>
      </c>
    </row>
    <row r="1311" spans="1:75" ht="21">
      <c r="A1311" t="s">
        <v>619</v>
      </c>
      <c r="B1311" t="s">
        <v>529</v>
      </c>
      <c r="C1311" t="s">
        <v>484</v>
      </c>
      <c r="D1311" t="s">
        <v>484</v>
      </c>
      <c r="L1311" s="107">
        <v>-10.952672887812099</v>
      </c>
      <c r="M1311" s="106">
        <v>0</v>
      </c>
      <c r="N1311">
        <f t="shared" si="103"/>
        <v>2014</v>
      </c>
      <c r="O1311" s="135" t="str">
        <f t="shared" si="102"/>
        <v>Truncated Power Law</v>
      </c>
      <c r="P1311" s="107">
        <v>222</v>
      </c>
      <c r="BT1311">
        <v>8</v>
      </c>
      <c r="BU1311">
        <v>8</v>
      </c>
      <c r="BV1311">
        <v>8</v>
      </c>
      <c r="BW1311">
        <f t="shared" si="104"/>
        <v>0</v>
      </c>
    </row>
    <row r="1312" spans="1:75" ht="21">
      <c r="A1312" t="s">
        <v>620</v>
      </c>
      <c r="B1312" t="s">
        <v>530</v>
      </c>
      <c r="C1312" t="s">
        <v>485</v>
      </c>
      <c r="D1312" t="s">
        <v>485</v>
      </c>
      <c r="L1312" s="107">
        <v>-11.1219092745485</v>
      </c>
      <c r="M1312" s="106">
        <v>0</v>
      </c>
      <c r="N1312">
        <f t="shared" si="103"/>
        <v>2015</v>
      </c>
      <c r="O1312" s="135" t="str">
        <f t="shared" si="102"/>
        <v>Truncated Power Law</v>
      </c>
      <c r="P1312" s="107">
        <v>227</v>
      </c>
      <c r="BT1312">
        <v>4</v>
      </c>
      <c r="BU1312">
        <v>4</v>
      </c>
      <c r="BV1312">
        <v>4</v>
      </c>
      <c r="BW1312">
        <f t="shared" si="104"/>
        <v>0</v>
      </c>
    </row>
    <row r="1313" spans="1:75" ht="21">
      <c r="A1313" t="s">
        <v>621</v>
      </c>
      <c r="B1313" t="s">
        <v>531</v>
      </c>
      <c r="C1313" t="s">
        <v>486</v>
      </c>
      <c r="D1313" t="s">
        <v>486</v>
      </c>
      <c r="L1313" s="107">
        <v>-11.391330238880601</v>
      </c>
      <c r="M1313" s="106">
        <v>0</v>
      </c>
      <c r="N1313">
        <f t="shared" si="103"/>
        <v>2016</v>
      </c>
      <c r="O1313" s="135" t="str">
        <f t="shared" si="102"/>
        <v>Truncated Power Law</v>
      </c>
      <c r="P1313" s="107">
        <v>228</v>
      </c>
      <c r="BT1313">
        <v>4</v>
      </c>
      <c r="BU1313">
        <v>4</v>
      </c>
      <c r="BV1313">
        <v>4</v>
      </c>
      <c r="BW1313">
        <f t="shared" si="104"/>
        <v>0</v>
      </c>
    </row>
    <row r="1314" spans="1:75" ht="21">
      <c r="A1314" t="s">
        <v>622</v>
      </c>
      <c r="B1314" t="s">
        <v>532</v>
      </c>
      <c r="C1314" t="s">
        <v>487</v>
      </c>
      <c r="D1314" t="s">
        <v>487</v>
      </c>
      <c r="L1314" s="107">
        <v>-11.7167999442979</v>
      </c>
      <c r="M1314" s="106">
        <v>0</v>
      </c>
      <c r="N1314">
        <f t="shared" si="103"/>
        <v>2017</v>
      </c>
      <c r="O1314" s="135" t="str">
        <f t="shared" si="102"/>
        <v>Truncated Power Law</v>
      </c>
      <c r="P1314" s="107">
        <v>232</v>
      </c>
      <c r="BT1314">
        <v>2</v>
      </c>
      <c r="BU1314">
        <v>2</v>
      </c>
      <c r="BV1314">
        <v>2</v>
      </c>
      <c r="BW1314">
        <f t="shared" si="104"/>
        <v>0</v>
      </c>
    </row>
    <row r="1315" spans="1:75" ht="21">
      <c r="A1315" t="s">
        <v>623</v>
      </c>
      <c r="B1315" t="s">
        <v>533</v>
      </c>
      <c r="C1315" t="s">
        <v>488</v>
      </c>
      <c r="D1315" t="s">
        <v>488</v>
      </c>
      <c r="L1315" s="107">
        <v>-12.076447498355501</v>
      </c>
      <c r="M1315" s="106">
        <v>0</v>
      </c>
      <c r="N1315">
        <f t="shared" si="103"/>
        <v>2018</v>
      </c>
      <c r="O1315" s="135" t="str">
        <f t="shared" si="102"/>
        <v>Truncated Power Law</v>
      </c>
      <c r="P1315" s="107">
        <v>235</v>
      </c>
      <c r="BT1315">
        <v>1</v>
      </c>
      <c r="BU1315">
        <v>1</v>
      </c>
      <c r="BV1315">
        <v>1</v>
      </c>
      <c r="BW1315">
        <f t="shared" si="104"/>
        <v>0</v>
      </c>
    </row>
    <row r="1316" spans="1:75" ht="21">
      <c r="A1316" t="s">
        <v>624</v>
      </c>
      <c r="B1316" t="s">
        <v>534</v>
      </c>
      <c r="C1316" t="s">
        <v>489</v>
      </c>
      <c r="D1316" t="s">
        <v>489</v>
      </c>
      <c r="L1316" s="107">
        <v>-12.433910801335101</v>
      </c>
      <c r="M1316" s="106">
        <v>0</v>
      </c>
      <c r="N1316">
        <f t="shared" si="103"/>
        <v>2019</v>
      </c>
      <c r="O1316" s="135" t="str">
        <f t="shared" si="102"/>
        <v>Truncated Power Law</v>
      </c>
      <c r="P1316" s="107">
        <v>232</v>
      </c>
      <c r="BT1316">
        <v>5</v>
      </c>
      <c r="BU1316">
        <v>5</v>
      </c>
      <c r="BV1316">
        <v>5</v>
      </c>
      <c r="BW1316">
        <f t="shared" si="104"/>
        <v>0</v>
      </c>
    </row>
    <row r="1317" spans="1:75" ht="21">
      <c r="A1317" t="s">
        <v>625</v>
      </c>
      <c r="B1317" t="s">
        <v>535</v>
      </c>
      <c r="C1317" t="s">
        <v>490</v>
      </c>
      <c r="D1317" t="s">
        <v>490</v>
      </c>
      <c r="L1317" s="107">
        <v>-12.650099587695401</v>
      </c>
      <c r="M1317" s="106">
        <v>0</v>
      </c>
      <c r="N1317">
        <f t="shared" si="103"/>
        <v>2020</v>
      </c>
      <c r="O1317" s="135" t="str">
        <f t="shared" si="102"/>
        <v>Truncated Power Law</v>
      </c>
      <c r="P1317" s="107">
        <v>234</v>
      </c>
      <c r="BT1317">
        <v>2</v>
      </c>
      <c r="BU1317">
        <v>2</v>
      </c>
      <c r="BV1317">
        <v>2</v>
      </c>
      <c r="BW1317">
        <f t="shared" si="104"/>
        <v>0</v>
      </c>
    </row>
    <row r="1318" spans="1:75" ht="21">
      <c r="A1318" t="s">
        <v>626</v>
      </c>
      <c r="B1318" t="s">
        <v>536</v>
      </c>
      <c r="C1318" t="s">
        <v>491</v>
      </c>
      <c r="D1318" t="s">
        <v>491</v>
      </c>
      <c r="L1318" s="107">
        <v>-12.9712776825038</v>
      </c>
      <c r="M1318" s="106">
        <v>0</v>
      </c>
      <c r="N1318">
        <f t="shared" si="103"/>
        <v>2021</v>
      </c>
      <c r="O1318" s="135" t="str">
        <f t="shared" si="102"/>
        <v>Truncated Power Law</v>
      </c>
      <c r="P1318" s="108"/>
      <c r="BT1318">
        <v>8</v>
      </c>
      <c r="BU1318">
        <v>8</v>
      </c>
      <c r="BV1318">
        <v>8</v>
      </c>
      <c r="BW1318">
        <f t="shared" si="104"/>
        <v>0</v>
      </c>
    </row>
    <row r="1319" spans="1:75" ht="21">
      <c r="A1319" t="s">
        <v>627</v>
      </c>
      <c r="B1319" t="s">
        <v>537</v>
      </c>
      <c r="C1319" t="s">
        <v>492</v>
      </c>
      <c r="D1319" t="s">
        <v>492</v>
      </c>
      <c r="L1319" s="107">
        <v>-13.046242683881299</v>
      </c>
      <c r="M1319" s="106">
        <v>0</v>
      </c>
      <c r="N1319">
        <f t="shared" si="103"/>
        <v>2022</v>
      </c>
      <c r="O1319" s="135" t="str">
        <f t="shared" si="102"/>
        <v>Truncated Power Law</v>
      </c>
      <c r="BT1319">
        <v>4</v>
      </c>
      <c r="BU1319">
        <v>4</v>
      </c>
      <c r="BV1319">
        <v>4</v>
      </c>
      <c r="BW1319">
        <f t="shared" si="104"/>
        <v>0</v>
      </c>
    </row>
    <row r="1320" spans="1:75" ht="21">
      <c r="A1320" t="s">
        <v>628</v>
      </c>
      <c r="B1320" t="s">
        <v>538</v>
      </c>
      <c r="C1320" t="s">
        <v>493</v>
      </c>
      <c r="D1320" t="s">
        <v>493</v>
      </c>
      <c r="L1320" s="107">
        <v>-13.2537854176941</v>
      </c>
      <c r="M1320" s="106">
        <v>0</v>
      </c>
      <c r="N1320">
        <f t="shared" si="103"/>
        <v>2023</v>
      </c>
      <c r="O1320" s="135" t="str">
        <f t="shared" si="102"/>
        <v>Truncated Power Law</v>
      </c>
      <c r="BT1320">
        <v>5</v>
      </c>
      <c r="BU1320">
        <v>5</v>
      </c>
      <c r="BV1320">
        <v>5</v>
      </c>
      <c r="BW1320">
        <f t="shared" si="104"/>
        <v>0</v>
      </c>
    </row>
    <row r="1321" spans="1:75" ht="21">
      <c r="L1321" s="108"/>
      <c r="O1321" s="135"/>
      <c r="BT1321">
        <v>9</v>
      </c>
      <c r="BU1321">
        <v>9</v>
      </c>
      <c r="BV1321">
        <v>9</v>
      </c>
      <c r="BW1321">
        <f t="shared" si="104"/>
        <v>0</v>
      </c>
    </row>
    <row r="1322" spans="1:75" ht="21">
      <c r="L1322" s="109"/>
      <c r="O1322" s="135"/>
      <c r="BT1322">
        <v>2</v>
      </c>
      <c r="BU1322">
        <v>2</v>
      </c>
      <c r="BV1322">
        <v>2</v>
      </c>
      <c r="BW1322">
        <f t="shared" si="104"/>
        <v>0</v>
      </c>
    </row>
    <row r="1323" spans="1:75" ht="21">
      <c r="O1323" s="135"/>
      <c r="BT1323">
        <v>6</v>
      </c>
      <c r="BU1323">
        <v>6</v>
      </c>
      <c r="BV1323">
        <v>6</v>
      </c>
      <c r="BW1323">
        <f t="shared" si="104"/>
        <v>0</v>
      </c>
    </row>
    <row r="1324" spans="1:75" ht="21">
      <c r="A1324" t="s">
        <v>698</v>
      </c>
      <c r="O1324" s="136" t="s">
        <v>753</v>
      </c>
      <c r="Q1324" t="s">
        <v>694</v>
      </c>
      <c r="BT1324">
        <v>4</v>
      </c>
      <c r="BU1324">
        <v>4</v>
      </c>
      <c r="BV1324">
        <v>4</v>
      </c>
      <c r="BW1324">
        <f t="shared" si="104"/>
        <v>0</v>
      </c>
    </row>
    <row r="1325" spans="1:75" ht="21">
      <c r="A1325" t="s">
        <v>584</v>
      </c>
      <c r="B1325" t="s">
        <v>629</v>
      </c>
      <c r="C1325" t="s">
        <v>404</v>
      </c>
      <c r="D1325" t="s">
        <v>539</v>
      </c>
      <c r="L1325" s="107">
        <v>102.277004492835</v>
      </c>
      <c r="M1325">
        <v>0</v>
      </c>
      <c r="N1325">
        <v>1979</v>
      </c>
      <c r="O1325" s="136" t="str">
        <f>IF(AND(L1325&lt;0,M1325&lt;0.05), "Log normal","Power Law")</f>
        <v>Power Law</v>
      </c>
      <c r="P1325" s="107"/>
      <c r="Q1325" s="105">
        <v>4.3679756189923902</v>
      </c>
      <c r="BT1325">
        <v>4</v>
      </c>
      <c r="BU1325">
        <v>4</v>
      </c>
      <c r="BV1325">
        <v>4</v>
      </c>
      <c r="BW1325">
        <f t="shared" si="104"/>
        <v>0</v>
      </c>
    </row>
    <row r="1326" spans="1:75" ht="21">
      <c r="A1326" t="s">
        <v>585</v>
      </c>
      <c r="B1326" t="s">
        <v>630</v>
      </c>
      <c r="C1326" t="s">
        <v>405</v>
      </c>
      <c r="D1326" t="s">
        <v>540</v>
      </c>
      <c r="L1326" s="107">
        <v>186.46878747929699</v>
      </c>
      <c r="M1326">
        <v>0</v>
      </c>
      <c r="N1326">
        <f>N1325+1</f>
        <v>1980</v>
      </c>
      <c r="O1326" s="136" t="str">
        <f t="shared" ref="O1319:O1382" si="105">IF(AND(L1326&lt;0,M1326&lt;0.05), "Log normal","Power Law")</f>
        <v>Power Law</v>
      </c>
      <c r="P1326" s="107"/>
      <c r="Q1326" s="105">
        <v>4.29465289130943</v>
      </c>
      <c r="BT1326">
        <v>4</v>
      </c>
      <c r="BU1326">
        <v>4</v>
      </c>
      <c r="BV1326">
        <v>4</v>
      </c>
      <c r="BW1326">
        <f t="shared" si="104"/>
        <v>0</v>
      </c>
    </row>
    <row r="1327" spans="1:75" ht="21">
      <c r="A1327" t="s">
        <v>586</v>
      </c>
      <c r="B1327" t="s">
        <v>631</v>
      </c>
      <c r="C1327" t="s">
        <v>406</v>
      </c>
      <c r="D1327" t="s">
        <v>541</v>
      </c>
      <c r="L1327" s="107">
        <v>262.76893406420902</v>
      </c>
      <c r="M1327">
        <v>0</v>
      </c>
      <c r="N1327">
        <f t="shared" ref="N1327:N1369" si="106">N1326+1</f>
        <v>1981</v>
      </c>
      <c r="O1327" s="136" t="str">
        <f t="shared" si="105"/>
        <v>Power Law</v>
      </c>
      <c r="P1327" s="107"/>
      <c r="Q1327" s="105">
        <v>4.1419059648244403</v>
      </c>
      <c r="BT1327">
        <v>5</v>
      </c>
      <c r="BU1327">
        <v>5</v>
      </c>
      <c r="BV1327">
        <v>5</v>
      </c>
      <c r="BW1327">
        <f t="shared" si="104"/>
        <v>0</v>
      </c>
    </row>
    <row r="1328" spans="1:75" ht="21">
      <c r="A1328" t="s">
        <v>587</v>
      </c>
      <c r="B1328" t="s">
        <v>632</v>
      </c>
      <c r="C1328" t="s">
        <v>407</v>
      </c>
      <c r="D1328" t="s">
        <v>542</v>
      </c>
      <c r="L1328" s="107">
        <v>324.51823431975902</v>
      </c>
      <c r="M1328">
        <v>0</v>
      </c>
      <c r="N1328">
        <f t="shared" si="106"/>
        <v>1982</v>
      </c>
      <c r="O1328" s="136" t="str">
        <f t="shared" si="105"/>
        <v>Power Law</v>
      </c>
      <c r="P1328" s="107"/>
      <c r="Q1328" s="105">
        <v>3.9792611178339099</v>
      </c>
      <c r="BT1328">
        <v>5</v>
      </c>
      <c r="BU1328">
        <v>5</v>
      </c>
      <c r="BV1328">
        <v>5</v>
      </c>
      <c r="BW1328">
        <f t="shared" si="104"/>
        <v>0</v>
      </c>
    </row>
    <row r="1329" spans="1:75" ht="21">
      <c r="A1329" t="s">
        <v>588</v>
      </c>
      <c r="B1329" t="s">
        <v>633</v>
      </c>
      <c r="C1329" t="s">
        <v>408</v>
      </c>
      <c r="D1329" t="s">
        <v>543</v>
      </c>
      <c r="L1329" s="107">
        <v>370.37578929092098</v>
      </c>
      <c r="M1329">
        <v>0</v>
      </c>
      <c r="N1329">
        <f t="shared" si="106"/>
        <v>1983</v>
      </c>
      <c r="O1329" s="136" t="str">
        <f t="shared" si="105"/>
        <v>Power Law</v>
      </c>
      <c r="P1329" s="107"/>
      <c r="Q1329" s="105">
        <v>3.80449206200249</v>
      </c>
      <c r="BT1329">
        <v>2</v>
      </c>
      <c r="BU1329">
        <v>2</v>
      </c>
      <c r="BV1329">
        <v>2</v>
      </c>
      <c r="BW1329">
        <f t="shared" si="104"/>
        <v>0</v>
      </c>
    </row>
    <row r="1330" spans="1:75" ht="21">
      <c r="A1330" t="s">
        <v>589</v>
      </c>
      <c r="B1330" t="s">
        <v>634</v>
      </c>
      <c r="C1330" t="s">
        <v>409</v>
      </c>
      <c r="D1330" t="s">
        <v>544</v>
      </c>
      <c r="L1330" s="107">
        <v>417.640289026049</v>
      </c>
      <c r="M1330">
        <v>0</v>
      </c>
      <c r="N1330">
        <f t="shared" si="106"/>
        <v>1984</v>
      </c>
      <c r="O1330" s="136" t="str">
        <f t="shared" si="105"/>
        <v>Power Law</v>
      </c>
      <c r="P1330" s="107"/>
      <c r="Q1330" s="105">
        <v>3.6558784582830599</v>
      </c>
      <c r="BT1330">
        <v>2</v>
      </c>
      <c r="BU1330">
        <v>2</v>
      </c>
      <c r="BV1330">
        <v>2</v>
      </c>
      <c r="BW1330">
        <f t="shared" si="104"/>
        <v>0</v>
      </c>
    </row>
    <row r="1331" spans="1:75" ht="21">
      <c r="A1331" t="s">
        <v>590</v>
      </c>
      <c r="B1331" t="s">
        <v>635</v>
      </c>
      <c r="C1331" t="s">
        <v>410</v>
      </c>
      <c r="D1331" t="s">
        <v>545</v>
      </c>
      <c r="L1331" s="107">
        <v>456.79005520005802</v>
      </c>
      <c r="M1331">
        <v>0</v>
      </c>
      <c r="N1331">
        <f t="shared" si="106"/>
        <v>1985</v>
      </c>
      <c r="O1331" s="136" t="str">
        <f t="shared" si="105"/>
        <v>Power Law</v>
      </c>
      <c r="P1331" s="107"/>
      <c r="Q1331" s="105">
        <v>3.5146437577546799</v>
      </c>
      <c r="BT1331">
        <v>5</v>
      </c>
      <c r="BU1331">
        <v>5</v>
      </c>
      <c r="BV1331">
        <v>5</v>
      </c>
      <c r="BW1331">
        <f t="shared" si="104"/>
        <v>0</v>
      </c>
    </row>
    <row r="1332" spans="1:75" ht="21">
      <c r="A1332" t="s">
        <v>591</v>
      </c>
      <c r="B1332" t="s">
        <v>636</v>
      </c>
      <c r="C1332" t="s">
        <v>411</v>
      </c>
      <c r="D1332" t="s">
        <v>546</v>
      </c>
      <c r="L1332" s="107">
        <v>496.65086453231299</v>
      </c>
      <c r="M1332">
        <v>0</v>
      </c>
      <c r="N1332">
        <f t="shared" si="106"/>
        <v>1986</v>
      </c>
      <c r="O1332" s="136" t="str">
        <f t="shared" si="105"/>
        <v>Power Law</v>
      </c>
      <c r="P1332" s="107"/>
      <c r="Q1332" s="105">
        <v>3.3908488249017799</v>
      </c>
      <c r="BT1332">
        <v>2</v>
      </c>
      <c r="BU1332">
        <v>2</v>
      </c>
      <c r="BV1332">
        <v>2</v>
      </c>
      <c r="BW1332">
        <f t="shared" si="104"/>
        <v>0</v>
      </c>
    </row>
    <row r="1333" spans="1:75" ht="21">
      <c r="A1333" t="s">
        <v>592</v>
      </c>
      <c r="B1333" t="s">
        <v>637</v>
      </c>
      <c r="C1333" t="s">
        <v>412</v>
      </c>
      <c r="D1333" t="s">
        <v>547</v>
      </c>
      <c r="L1333" s="107">
        <v>533.57330912374096</v>
      </c>
      <c r="M1333">
        <v>0</v>
      </c>
      <c r="N1333">
        <f t="shared" si="106"/>
        <v>1987</v>
      </c>
      <c r="O1333" s="136" t="str">
        <f t="shared" si="105"/>
        <v>Power Law</v>
      </c>
      <c r="P1333" s="107"/>
      <c r="Q1333" s="105">
        <v>3.2815009163057298</v>
      </c>
      <c r="BT1333">
        <v>3</v>
      </c>
      <c r="BU1333">
        <v>3</v>
      </c>
      <c r="BV1333">
        <v>3</v>
      </c>
      <c r="BW1333">
        <f t="shared" si="104"/>
        <v>0</v>
      </c>
    </row>
    <row r="1334" spans="1:75" ht="21">
      <c r="A1334" t="s">
        <v>593</v>
      </c>
      <c r="B1334" t="s">
        <v>638</v>
      </c>
      <c r="C1334" t="s">
        <v>413</v>
      </c>
      <c r="D1334" t="s">
        <v>548</v>
      </c>
      <c r="L1334" s="107">
        <v>568.87240593869706</v>
      </c>
      <c r="M1334">
        <v>0</v>
      </c>
      <c r="N1334">
        <f t="shared" si="106"/>
        <v>1988</v>
      </c>
      <c r="O1334" s="136" t="str">
        <f t="shared" si="105"/>
        <v>Power Law</v>
      </c>
      <c r="P1334" s="107"/>
      <c r="Q1334" s="105">
        <v>3.1728222713969898</v>
      </c>
      <c r="BT1334">
        <v>1</v>
      </c>
      <c r="BU1334">
        <v>1</v>
      </c>
      <c r="BV1334">
        <v>1</v>
      </c>
      <c r="BW1334">
        <f t="shared" si="104"/>
        <v>0</v>
      </c>
    </row>
    <row r="1335" spans="1:75" ht="21">
      <c r="A1335" t="s">
        <v>594</v>
      </c>
      <c r="B1335" t="s">
        <v>639</v>
      </c>
      <c r="C1335" t="s">
        <v>414</v>
      </c>
      <c r="D1335" t="s">
        <v>549</v>
      </c>
      <c r="L1335" s="107">
        <v>602.21433288952301</v>
      </c>
      <c r="M1335">
        <v>0</v>
      </c>
      <c r="N1335">
        <f t="shared" si="106"/>
        <v>1989</v>
      </c>
      <c r="O1335" s="136" t="str">
        <f t="shared" si="105"/>
        <v>Power Law</v>
      </c>
      <c r="P1335" s="107"/>
      <c r="Q1335" s="105">
        <v>3.0651092162465101</v>
      </c>
      <c r="BT1335">
        <v>7</v>
      </c>
      <c r="BU1335">
        <v>7</v>
      </c>
      <c r="BV1335">
        <v>7</v>
      </c>
      <c r="BW1335">
        <f t="shared" si="104"/>
        <v>0</v>
      </c>
    </row>
    <row r="1336" spans="1:75" ht="21">
      <c r="A1336" t="s">
        <v>595</v>
      </c>
      <c r="B1336" t="s">
        <v>640</v>
      </c>
      <c r="C1336" t="s">
        <v>415</v>
      </c>
      <c r="D1336" t="s">
        <v>550</v>
      </c>
      <c r="L1336" s="107">
        <v>634.91032731632504</v>
      </c>
      <c r="M1336">
        <v>0</v>
      </c>
      <c r="N1336">
        <f t="shared" si="106"/>
        <v>1990</v>
      </c>
      <c r="O1336" s="136" t="str">
        <f t="shared" si="105"/>
        <v>Power Law</v>
      </c>
      <c r="P1336" s="107"/>
      <c r="Q1336" s="105">
        <v>2.9697678458371199</v>
      </c>
      <c r="BT1336">
        <v>7</v>
      </c>
      <c r="BU1336">
        <v>7</v>
      </c>
      <c r="BV1336">
        <v>7</v>
      </c>
      <c r="BW1336">
        <f t="shared" si="104"/>
        <v>0</v>
      </c>
    </row>
    <row r="1337" spans="1:75" ht="21">
      <c r="A1337" t="s">
        <v>596</v>
      </c>
      <c r="B1337" t="s">
        <v>641</v>
      </c>
      <c r="C1337" t="s">
        <v>416</v>
      </c>
      <c r="D1337" t="s">
        <v>551</v>
      </c>
      <c r="L1337" s="107">
        <v>664.90461705408495</v>
      </c>
      <c r="M1337">
        <v>0</v>
      </c>
      <c r="N1337">
        <f t="shared" si="106"/>
        <v>1991</v>
      </c>
      <c r="O1337" s="136" t="str">
        <f t="shared" si="105"/>
        <v>Power Law</v>
      </c>
      <c r="P1337" s="107"/>
      <c r="Q1337" s="105">
        <v>2.8900537088934799</v>
      </c>
      <c r="BT1337">
        <v>3</v>
      </c>
      <c r="BU1337">
        <v>3</v>
      </c>
      <c r="BV1337">
        <v>3</v>
      </c>
      <c r="BW1337">
        <f t="shared" si="104"/>
        <v>0</v>
      </c>
    </row>
    <row r="1338" spans="1:75" ht="21">
      <c r="A1338" t="s">
        <v>597</v>
      </c>
      <c r="B1338" t="s">
        <v>642</v>
      </c>
      <c r="C1338" t="s">
        <v>417</v>
      </c>
      <c r="D1338" t="s">
        <v>552</v>
      </c>
      <c r="L1338" s="107">
        <v>692.57169614213501</v>
      </c>
      <c r="M1338">
        <v>0</v>
      </c>
      <c r="N1338">
        <f t="shared" si="106"/>
        <v>1992</v>
      </c>
      <c r="O1338" s="136" t="str">
        <f t="shared" si="105"/>
        <v>Power Law</v>
      </c>
      <c r="P1338" s="107"/>
      <c r="Q1338" s="105">
        <v>2.8211577583748699</v>
      </c>
      <c r="BT1338">
        <v>3</v>
      </c>
      <c r="BU1338">
        <v>3</v>
      </c>
      <c r="BV1338">
        <v>3</v>
      </c>
      <c r="BW1338">
        <f t="shared" si="104"/>
        <v>0</v>
      </c>
    </row>
    <row r="1339" spans="1:75" ht="21">
      <c r="A1339" t="s">
        <v>598</v>
      </c>
      <c r="B1339" t="s">
        <v>643</v>
      </c>
      <c r="C1339" t="s">
        <v>418</v>
      </c>
      <c r="D1339" t="s">
        <v>553</v>
      </c>
      <c r="L1339" s="107">
        <v>717.95615436848595</v>
      </c>
      <c r="M1339">
        <v>0</v>
      </c>
      <c r="N1339">
        <f t="shared" si="106"/>
        <v>1993</v>
      </c>
      <c r="O1339" s="136" t="str">
        <f t="shared" si="105"/>
        <v>Power Law</v>
      </c>
      <c r="P1339" s="107"/>
      <c r="Q1339" s="105">
        <v>2.7659883029402499</v>
      </c>
      <c r="BT1339">
        <v>11</v>
      </c>
      <c r="BU1339">
        <v>11</v>
      </c>
      <c r="BV1339">
        <v>11</v>
      </c>
      <c r="BW1339">
        <f t="shared" si="104"/>
        <v>0</v>
      </c>
    </row>
    <row r="1340" spans="1:75" ht="21">
      <c r="A1340" t="s">
        <v>599</v>
      </c>
      <c r="B1340" t="s">
        <v>644</v>
      </c>
      <c r="C1340" t="s">
        <v>419</v>
      </c>
      <c r="D1340" t="s">
        <v>554</v>
      </c>
      <c r="L1340" s="107">
        <v>742.65371735456199</v>
      </c>
      <c r="M1340">
        <v>0</v>
      </c>
      <c r="N1340">
        <f t="shared" si="106"/>
        <v>1994</v>
      </c>
      <c r="O1340" s="136" t="str">
        <f t="shared" si="105"/>
        <v>Power Law</v>
      </c>
      <c r="P1340" s="107"/>
      <c r="Q1340" s="105">
        <v>2.7226819503071198</v>
      </c>
      <c r="BT1340">
        <v>1</v>
      </c>
      <c r="BU1340">
        <v>1</v>
      </c>
      <c r="BV1340">
        <v>1</v>
      </c>
      <c r="BW1340">
        <f t="shared" si="104"/>
        <v>0</v>
      </c>
    </row>
    <row r="1341" spans="1:75" ht="21">
      <c r="A1341" t="s">
        <v>600</v>
      </c>
      <c r="B1341" t="s">
        <v>645</v>
      </c>
      <c r="C1341" t="s">
        <v>420</v>
      </c>
      <c r="D1341" t="s">
        <v>555</v>
      </c>
      <c r="L1341" s="107">
        <v>769.14272242162497</v>
      </c>
      <c r="M1341">
        <v>0</v>
      </c>
      <c r="N1341">
        <f t="shared" si="106"/>
        <v>1995</v>
      </c>
      <c r="O1341" s="136" t="str">
        <f t="shared" si="105"/>
        <v>Power Law</v>
      </c>
      <c r="P1341" s="107"/>
      <c r="Q1341" s="105">
        <v>2.6889083088269898</v>
      </c>
      <c r="BT1341">
        <v>1</v>
      </c>
      <c r="BU1341">
        <v>1</v>
      </c>
      <c r="BV1341">
        <v>1</v>
      </c>
      <c r="BW1341">
        <f t="shared" si="104"/>
        <v>0</v>
      </c>
    </row>
    <row r="1342" spans="1:75" ht="21">
      <c r="A1342" t="s">
        <v>601</v>
      </c>
      <c r="B1342" t="s">
        <v>646</v>
      </c>
      <c r="C1342" t="s">
        <v>421</v>
      </c>
      <c r="D1342" t="s">
        <v>556</v>
      </c>
      <c r="L1342" s="107">
        <v>800.37594004883397</v>
      </c>
      <c r="M1342">
        <v>0</v>
      </c>
      <c r="N1342">
        <f t="shared" si="106"/>
        <v>1996</v>
      </c>
      <c r="O1342" s="136" t="str">
        <f t="shared" si="105"/>
        <v>Power Law</v>
      </c>
      <c r="P1342" s="107"/>
      <c r="Q1342" s="105">
        <v>2.6663651623374101</v>
      </c>
      <c r="BT1342">
        <v>2</v>
      </c>
      <c r="BU1342">
        <v>2</v>
      </c>
      <c r="BV1342">
        <v>2</v>
      </c>
      <c r="BW1342">
        <f t="shared" si="104"/>
        <v>0</v>
      </c>
    </row>
    <row r="1343" spans="1:75" ht="21">
      <c r="A1343" t="s">
        <v>602</v>
      </c>
      <c r="B1343" t="s">
        <v>647</v>
      </c>
      <c r="C1343" t="s">
        <v>422</v>
      </c>
      <c r="D1343" t="s">
        <v>557</v>
      </c>
      <c r="L1343" s="107">
        <v>830.57212439162095</v>
      </c>
      <c r="M1343">
        <v>0</v>
      </c>
      <c r="N1343">
        <f t="shared" si="106"/>
        <v>1997</v>
      </c>
      <c r="O1343" s="136" t="str">
        <f t="shared" si="105"/>
        <v>Power Law</v>
      </c>
      <c r="P1343" s="107"/>
      <c r="Q1343" s="105">
        <v>2.6481454627748202</v>
      </c>
      <c r="BT1343">
        <v>6</v>
      </c>
      <c r="BU1343">
        <v>6</v>
      </c>
      <c r="BV1343">
        <v>6</v>
      </c>
      <c r="BW1343">
        <f t="shared" si="104"/>
        <v>0</v>
      </c>
    </row>
    <row r="1344" spans="1:75" ht="21">
      <c r="A1344" t="s">
        <v>603</v>
      </c>
      <c r="B1344" t="s">
        <v>648</v>
      </c>
      <c r="C1344" t="s">
        <v>423</v>
      </c>
      <c r="D1344" t="s">
        <v>558</v>
      </c>
      <c r="L1344" s="107">
        <v>862.00040649823995</v>
      </c>
      <c r="M1344">
        <v>0</v>
      </c>
      <c r="N1344">
        <f t="shared" si="106"/>
        <v>1998</v>
      </c>
      <c r="O1344" s="136" t="str">
        <f t="shared" si="105"/>
        <v>Power Law</v>
      </c>
      <c r="P1344" s="107"/>
      <c r="Q1344" s="105">
        <v>2.6292268050016201</v>
      </c>
      <c r="BT1344">
        <v>1</v>
      </c>
      <c r="BU1344">
        <v>1</v>
      </c>
      <c r="BV1344">
        <v>1</v>
      </c>
      <c r="BW1344">
        <f t="shared" si="104"/>
        <v>0</v>
      </c>
    </row>
    <row r="1345" spans="1:75" ht="21">
      <c r="A1345" t="s">
        <v>604</v>
      </c>
      <c r="B1345" t="s">
        <v>649</v>
      </c>
      <c r="C1345" t="s">
        <v>424</v>
      </c>
      <c r="D1345" t="s">
        <v>559</v>
      </c>
      <c r="L1345" s="107">
        <v>895.48704555230597</v>
      </c>
      <c r="M1345">
        <v>0</v>
      </c>
      <c r="N1345">
        <f t="shared" si="106"/>
        <v>1999</v>
      </c>
      <c r="O1345" s="136" t="str">
        <f t="shared" si="105"/>
        <v>Power Law</v>
      </c>
      <c r="P1345" s="107"/>
      <c r="Q1345" s="105">
        <v>2.6168753037907</v>
      </c>
      <c r="BT1345">
        <v>6</v>
      </c>
      <c r="BU1345">
        <v>6</v>
      </c>
      <c r="BV1345">
        <v>6</v>
      </c>
      <c r="BW1345">
        <f t="shared" si="104"/>
        <v>0</v>
      </c>
    </row>
    <row r="1346" spans="1:75" ht="21">
      <c r="A1346" t="s">
        <v>605</v>
      </c>
      <c r="B1346" t="s">
        <v>650</v>
      </c>
      <c r="C1346" t="s">
        <v>425</v>
      </c>
      <c r="D1346" t="s">
        <v>560</v>
      </c>
      <c r="L1346" s="107">
        <v>933.57065953813003</v>
      </c>
      <c r="M1346">
        <v>0</v>
      </c>
      <c r="N1346">
        <f t="shared" si="106"/>
        <v>2000</v>
      </c>
      <c r="O1346" s="136" t="str">
        <f t="shared" si="105"/>
        <v>Power Law</v>
      </c>
      <c r="P1346" s="107"/>
      <c r="Q1346" s="105">
        <v>2.6109323048508801</v>
      </c>
      <c r="BT1346">
        <v>15</v>
      </c>
      <c r="BU1346">
        <v>15</v>
      </c>
      <c r="BV1346">
        <v>15</v>
      </c>
      <c r="BW1346">
        <f t="shared" si="104"/>
        <v>0</v>
      </c>
    </row>
    <row r="1347" spans="1:75" ht="21">
      <c r="A1347" t="s">
        <v>606</v>
      </c>
      <c r="B1347" t="s">
        <v>651</v>
      </c>
      <c r="C1347" t="s">
        <v>426</v>
      </c>
      <c r="D1347" t="s">
        <v>561</v>
      </c>
      <c r="L1347" s="107">
        <v>972.49243851980395</v>
      </c>
      <c r="M1347">
        <v>0</v>
      </c>
      <c r="N1347">
        <f t="shared" si="106"/>
        <v>2001</v>
      </c>
      <c r="O1347" s="136" t="str">
        <f t="shared" si="105"/>
        <v>Power Law</v>
      </c>
      <c r="P1347" s="107"/>
      <c r="Q1347" s="105">
        <v>2.6073673511768298</v>
      </c>
      <c r="BT1347">
        <v>1</v>
      </c>
      <c r="BU1347">
        <v>1</v>
      </c>
      <c r="BV1347">
        <v>1</v>
      </c>
      <c r="BW1347">
        <f t="shared" si="104"/>
        <v>0</v>
      </c>
    </row>
    <row r="1348" spans="1:75" ht="21">
      <c r="A1348" t="s">
        <v>607</v>
      </c>
      <c r="B1348" t="s">
        <v>652</v>
      </c>
      <c r="C1348" t="s">
        <v>427</v>
      </c>
      <c r="D1348" t="s">
        <v>562</v>
      </c>
      <c r="L1348" s="107">
        <v>1010.86601222997</v>
      </c>
      <c r="M1348">
        <v>0</v>
      </c>
      <c r="N1348">
        <f t="shared" si="106"/>
        <v>2002</v>
      </c>
      <c r="O1348" s="136" t="str">
        <f t="shared" si="105"/>
        <v>Power Law</v>
      </c>
      <c r="P1348" s="107"/>
      <c r="Q1348" s="105">
        <v>2.6060835003551999</v>
      </c>
      <c r="BT1348">
        <v>6</v>
      </c>
      <c r="BU1348">
        <v>6</v>
      </c>
      <c r="BV1348">
        <v>6</v>
      </c>
      <c r="BW1348">
        <f t="shared" si="104"/>
        <v>0</v>
      </c>
    </row>
    <row r="1349" spans="1:75" ht="21">
      <c r="A1349" t="s">
        <v>608</v>
      </c>
      <c r="B1349" t="s">
        <v>653</v>
      </c>
      <c r="C1349" t="s">
        <v>428</v>
      </c>
      <c r="D1349" t="s">
        <v>563</v>
      </c>
      <c r="L1349" s="107">
        <v>1049.0307313917299</v>
      </c>
      <c r="M1349">
        <v>0</v>
      </c>
      <c r="N1349">
        <f t="shared" si="106"/>
        <v>2003</v>
      </c>
      <c r="O1349" s="136" t="str">
        <f t="shared" si="105"/>
        <v>Power Law</v>
      </c>
      <c r="P1349" s="107"/>
      <c r="Q1349" s="105">
        <v>2.60682567506539</v>
      </c>
      <c r="BT1349">
        <v>4</v>
      </c>
      <c r="BU1349">
        <v>4</v>
      </c>
      <c r="BV1349">
        <v>4</v>
      </c>
      <c r="BW1349">
        <f t="shared" si="104"/>
        <v>0</v>
      </c>
    </row>
    <row r="1350" spans="1:75" ht="21">
      <c r="A1350" t="s">
        <v>609</v>
      </c>
      <c r="B1350" t="s">
        <v>654</v>
      </c>
      <c r="C1350" t="s">
        <v>474</v>
      </c>
      <c r="D1350" t="s">
        <v>564</v>
      </c>
      <c r="L1350" s="107">
        <v>1091.91542992372</v>
      </c>
      <c r="M1350" s="106">
        <v>0</v>
      </c>
      <c r="N1350">
        <f t="shared" si="106"/>
        <v>2004</v>
      </c>
      <c r="O1350" s="136" t="str">
        <f t="shared" si="105"/>
        <v>Power Law</v>
      </c>
      <c r="P1350" s="107"/>
      <c r="Q1350" s="105">
        <v>2.6105642116106602</v>
      </c>
      <c r="BT1350">
        <v>5</v>
      </c>
      <c r="BU1350">
        <v>5</v>
      </c>
      <c r="BV1350">
        <v>5</v>
      </c>
      <c r="BW1350">
        <f t="shared" si="104"/>
        <v>0</v>
      </c>
    </row>
    <row r="1351" spans="1:75" ht="21">
      <c r="A1351" t="s">
        <v>610</v>
      </c>
      <c r="B1351" t="s">
        <v>655</v>
      </c>
      <c r="C1351" t="s">
        <v>475</v>
      </c>
      <c r="D1351" t="s">
        <v>565</v>
      </c>
      <c r="L1351" s="107">
        <v>1133.65650329146</v>
      </c>
      <c r="M1351" s="106">
        <v>0</v>
      </c>
      <c r="N1351">
        <f t="shared" si="106"/>
        <v>2005</v>
      </c>
      <c r="O1351" s="136" t="str">
        <f t="shared" si="105"/>
        <v>Power Law</v>
      </c>
      <c r="P1351" s="107"/>
      <c r="Q1351" s="105">
        <v>2.6150845637257998</v>
      </c>
      <c r="BT1351">
        <v>3</v>
      </c>
      <c r="BU1351">
        <v>3</v>
      </c>
      <c r="BV1351">
        <v>3</v>
      </c>
      <c r="BW1351">
        <f t="shared" si="104"/>
        <v>0</v>
      </c>
    </row>
    <row r="1352" spans="1:75" ht="21">
      <c r="A1352" t="s">
        <v>611</v>
      </c>
      <c r="B1352" t="s">
        <v>656</v>
      </c>
      <c r="C1352" t="s">
        <v>476</v>
      </c>
      <c r="D1352" t="s">
        <v>566</v>
      </c>
      <c r="L1352" s="107">
        <v>1179.30169664907</v>
      </c>
      <c r="M1352" s="106">
        <v>0</v>
      </c>
      <c r="N1352">
        <f t="shared" si="106"/>
        <v>2006</v>
      </c>
      <c r="O1352" s="136" t="str">
        <f t="shared" si="105"/>
        <v>Power Law</v>
      </c>
      <c r="P1352" s="107"/>
      <c r="Q1352" s="105">
        <v>2.6229928722714599</v>
      </c>
      <c r="BT1352">
        <v>5</v>
      </c>
      <c r="BU1352">
        <v>5</v>
      </c>
      <c r="BV1352">
        <v>5</v>
      </c>
      <c r="BW1352">
        <f t="shared" si="104"/>
        <v>0</v>
      </c>
    </row>
    <row r="1353" spans="1:75" ht="21">
      <c r="A1353" t="s">
        <v>612</v>
      </c>
      <c r="B1353" t="s">
        <v>657</v>
      </c>
      <c r="C1353" t="s">
        <v>477</v>
      </c>
      <c r="D1353" t="s">
        <v>567</v>
      </c>
      <c r="L1353" s="107">
        <v>1224.56677149351</v>
      </c>
      <c r="M1353">
        <v>0</v>
      </c>
      <c r="N1353">
        <f t="shared" si="106"/>
        <v>2007</v>
      </c>
      <c r="O1353" s="136" t="str">
        <f t="shared" si="105"/>
        <v>Power Law</v>
      </c>
      <c r="P1353" s="107"/>
      <c r="Q1353" s="105">
        <v>2.62940514833029</v>
      </c>
      <c r="BT1353">
        <v>14</v>
      </c>
      <c r="BU1353">
        <v>14</v>
      </c>
      <c r="BV1353">
        <v>14</v>
      </c>
      <c r="BW1353">
        <f t="shared" si="104"/>
        <v>0</v>
      </c>
    </row>
    <row r="1354" spans="1:75" ht="21">
      <c r="A1354" t="s">
        <v>613</v>
      </c>
      <c r="B1354" t="s">
        <v>658</v>
      </c>
      <c r="C1354" t="s">
        <v>478</v>
      </c>
      <c r="D1354" t="s">
        <v>568</v>
      </c>
      <c r="L1354" s="107">
        <v>1273.2542448957499</v>
      </c>
      <c r="M1354">
        <v>0</v>
      </c>
      <c r="N1354">
        <f t="shared" si="106"/>
        <v>2008</v>
      </c>
      <c r="O1354" s="136" t="str">
        <f t="shared" si="105"/>
        <v>Power Law</v>
      </c>
      <c r="P1354" s="107"/>
      <c r="Q1354" s="105">
        <v>2.6399087125983498</v>
      </c>
      <c r="BT1354">
        <v>4</v>
      </c>
      <c r="BU1354">
        <v>4</v>
      </c>
      <c r="BV1354">
        <v>4</v>
      </c>
      <c r="BW1354">
        <f t="shared" si="104"/>
        <v>0</v>
      </c>
    </row>
    <row r="1355" spans="1:75" ht="21">
      <c r="A1355" t="s">
        <v>614</v>
      </c>
      <c r="B1355" t="s">
        <v>659</v>
      </c>
      <c r="C1355" t="s">
        <v>479</v>
      </c>
      <c r="D1355" t="s">
        <v>569</v>
      </c>
      <c r="L1355" s="107">
        <v>1320.65273089064</v>
      </c>
      <c r="M1355">
        <v>0</v>
      </c>
      <c r="N1355">
        <f t="shared" si="106"/>
        <v>2009</v>
      </c>
      <c r="O1355" s="136" t="str">
        <f t="shared" si="105"/>
        <v>Power Law</v>
      </c>
      <c r="P1355" s="107"/>
      <c r="Q1355" s="105">
        <v>2.6503007303740498</v>
      </c>
      <c r="BT1355">
        <v>7</v>
      </c>
      <c r="BU1355">
        <v>7</v>
      </c>
      <c r="BV1355">
        <v>7</v>
      </c>
      <c r="BW1355">
        <f t="shared" si="104"/>
        <v>0</v>
      </c>
    </row>
    <row r="1356" spans="1:75" ht="21">
      <c r="A1356" t="s">
        <v>615</v>
      </c>
      <c r="B1356" t="s">
        <v>660</v>
      </c>
      <c r="C1356" t="s">
        <v>480</v>
      </c>
      <c r="D1356" t="s">
        <v>570</v>
      </c>
      <c r="L1356" s="107">
        <v>1365.4274813505899</v>
      </c>
      <c r="M1356">
        <v>0</v>
      </c>
      <c r="N1356">
        <f t="shared" si="106"/>
        <v>2010</v>
      </c>
      <c r="O1356" s="136" t="str">
        <f t="shared" si="105"/>
        <v>Power Law</v>
      </c>
      <c r="P1356" s="107"/>
      <c r="Q1356" s="105">
        <v>2.6575479634762398</v>
      </c>
      <c r="BT1356">
        <v>5</v>
      </c>
      <c r="BU1356">
        <v>5</v>
      </c>
      <c r="BV1356">
        <v>5</v>
      </c>
      <c r="BW1356">
        <f t="shared" si="104"/>
        <v>0</v>
      </c>
    </row>
    <row r="1357" spans="1:75" ht="21">
      <c r="A1357" t="s">
        <v>616</v>
      </c>
      <c r="B1357" t="s">
        <v>661</v>
      </c>
      <c r="C1357" t="s">
        <v>481</v>
      </c>
      <c r="D1357" t="s">
        <v>571</v>
      </c>
      <c r="L1357" s="107">
        <v>1410.71499038203</v>
      </c>
      <c r="M1357">
        <v>0</v>
      </c>
      <c r="N1357">
        <f t="shared" si="106"/>
        <v>2011</v>
      </c>
      <c r="O1357" s="136" t="str">
        <f t="shared" si="105"/>
        <v>Power Law</v>
      </c>
      <c r="P1357" s="107"/>
      <c r="Q1357" s="105">
        <v>2.6600947625739599</v>
      </c>
      <c r="BT1357">
        <v>8</v>
      </c>
      <c r="BU1357">
        <v>8</v>
      </c>
      <c r="BV1357">
        <v>8</v>
      </c>
      <c r="BW1357">
        <f t="shared" ref="BW1357:BW1420" si="107">BU1357-BV1357</f>
        <v>0</v>
      </c>
    </row>
    <row r="1358" spans="1:75" ht="21">
      <c r="A1358" t="s">
        <v>617</v>
      </c>
      <c r="B1358" t="s">
        <v>662</v>
      </c>
      <c r="C1358" t="s">
        <v>482</v>
      </c>
      <c r="D1358" t="s">
        <v>572</v>
      </c>
      <c r="L1358" s="107">
        <v>1454.58471793691</v>
      </c>
      <c r="M1358">
        <v>0</v>
      </c>
      <c r="N1358">
        <f t="shared" si="106"/>
        <v>2012</v>
      </c>
      <c r="O1358" s="136" t="str">
        <f t="shared" si="105"/>
        <v>Power Law</v>
      </c>
      <c r="P1358" s="107"/>
      <c r="Q1358" s="105">
        <v>2.6657528989201</v>
      </c>
      <c r="BT1358">
        <v>3</v>
      </c>
      <c r="BU1358">
        <v>3</v>
      </c>
      <c r="BV1358">
        <v>3</v>
      </c>
      <c r="BW1358">
        <f t="shared" si="107"/>
        <v>0</v>
      </c>
    </row>
    <row r="1359" spans="1:75" ht="21">
      <c r="A1359" t="s">
        <v>618</v>
      </c>
      <c r="B1359" t="s">
        <v>663</v>
      </c>
      <c r="C1359" t="s">
        <v>483</v>
      </c>
      <c r="D1359" t="s">
        <v>573</v>
      </c>
      <c r="L1359" s="107">
        <v>1496.59012990366</v>
      </c>
      <c r="M1359">
        <v>0</v>
      </c>
      <c r="N1359">
        <f t="shared" si="106"/>
        <v>2013</v>
      </c>
      <c r="O1359" s="136" t="str">
        <f t="shared" si="105"/>
        <v>Power Law</v>
      </c>
      <c r="P1359" s="107"/>
      <c r="Q1359" s="105">
        <v>2.67105146507655</v>
      </c>
      <c r="BT1359">
        <v>7</v>
      </c>
      <c r="BU1359">
        <v>7</v>
      </c>
      <c r="BV1359">
        <v>7</v>
      </c>
      <c r="BW1359">
        <f t="shared" si="107"/>
        <v>0</v>
      </c>
    </row>
    <row r="1360" spans="1:75" ht="21">
      <c r="A1360" t="s">
        <v>619</v>
      </c>
      <c r="B1360" t="s">
        <v>664</v>
      </c>
      <c r="C1360" t="s">
        <v>484</v>
      </c>
      <c r="D1360" t="s">
        <v>574</v>
      </c>
      <c r="L1360" s="107">
        <v>1538.22638542852</v>
      </c>
      <c r="M1360">
        <v>0</v>
      </c>
      <c r="N1360">
        <f t="shared" si="106"/>
        <v>2014</v>
      </c>
      <c r="O1360" s="136" t="str">
        <f t="shared" si="105"/>
        <v>Power Law</v>
      </c>
      <c r="P1360" s="107"/>
      <c r="Q1360" s="105">
        <v>2.6753760444022099</v>
      </c>
      <c r="BT1360">
        <v>8</v>
      </c>
      <c r="BU1360">
        <v>8</v>
      </c>
      <c r="BV1360">
        <v>8</v>
      </c>
      <c r="BW1360">
        <f t="shared" si="107"/>
        <v>0</v>
      </c>
    </row>
    <row r="1361" spans="1:75" ht="21">
      <c r="A1361" t="s">
        <v>620</v>
      </c>
      <c r="B1361" t="s">
        <v>665</v>
      </c>
      <c r="C1361" t="s">
        <v>485</v>
      </c>
      <c r="D1361" t="s">
        <v>575</v>
      </c>
      <c r="L1361" s="107">
        <v>1578.4303140930001</v>
      </c>
      <c r="M1361">
        <v>0</v>
      </c>
      <c r="N1361">
        <f t="shared" si="106"/>
        <v>2015</v>
      </c>
      <c r="O1361" s="136" t="str">
        <f t="shared" si="105"/>
        <v>Power Law</v>
      </c>
      <c r="P1361" s="107"/>
      <c r="Q1361" s="105">
        <v>2.6793524730393399</v>
      </c>
      <c r="BT1361">
        <v>8</v>
      </c>
      <c r="BU1361">
        <v>8</v>
      </c>
      <c r="BV1361">
        <v>8</v>
      </c>
      <c r="BW1361">
        <f t="shared" si="107"/>
        <v>0</v>
      </c>
    </row>
    <row r="1362" spans="1:75" ht="21">
      <c r="A1362" t="s">
        <v>621</v>
      </c>
      <c r="B1362" t="s">
        <v>666</v>
      </c>
      <c r="C1362" t="s">
        <v>486</v>
      </c>
      <c r="D1362" t="s">
        <v>576</v>
      </c>
      <c r="L1362" s="107">
        <v>1619.9354949481699</v>
      </c>
      <c r="M1362">
        <v>0</v>
      </c>
      <c r="N1362">
        <f t="shared" si="106"/>
        <v>2016</v>
      </c>
      <c r="O1362" s="136" t="str">
        <f t="shared" si="105"/>
        <v>Power Law</v>
      </c>
      <c r="P1362" s="107"/>
      <c r="Q1362" s="105">
        <v>2.68302577374586</v>
      </c>
      <c r="BT1362">
        <v>3</v>
      </c>
      <c r="BU1362">
        <v>3</v>
      </c>
      <c r="BV1362">
        <v>3</v>
      </c>
      <c r="BW1362">
        <f t="shared" si="107"/>
        <v>0</v>
      </c>
    </row>
    <row r="1363" spans="1:75" ht="21">
      <c r="A1363" t="s">
        <v>622</v>
      </c>
      <c r="B1363" t="s">
        <v>667</v>
      </c>
      <c r="C1363" t="s">
        <v>487</v>
      </c>
      <c r="D1363" t="s">
        <v>577</v>
      </c>
      <c r="L1363" s="107">
        <v>1660.3379408548899</v>
      </c>
      <c r="M1363">
        <v>0</v>
      </c>
      <c r="N1363">
        <f t="shared" si="106"/>
        <v>2017</v>
      </c>
      <c r="O1363" s="136" t="str">
        <f t="shared" si="105"/>
        <v>Power Law</v>
      </c>
      <c r="P1363" s="107"/>
      <c r="Q1363" s="105">
        <v>2.6863514860691899</v>
      </c>
      <c r="BT1363">
        <v>3</v>
      </c>
      <c r="BU1363">
        <v>3</v>
      </c>
      <c r="BV1363">
        <v>3</v>
      </c>
      <c r="BW1363">
        <f t="shared" si="107"/>
        <v>0</v>
      </c>
    </row>
    <row r="1364" spans="1:75" ht="21">
      <c r="A1364" t="s">
        <v>623</v>
      </c>
      <c r="B1364" t="s">
        <v>668</v>
      </c>
      <c r="C1364" t="s">
        <v>488</v>
      </c>
      <c r="D1364" t="s">
        <v>578</v>
      </c>
      <c r="L1364" s="107">
        <v>1700.4294038574401</v>
      </c>
      <c r="M1364">
        <v>0</v>
      </c>
      <c r="N1364">
        <f t="shared" si="106"/>
        <v>2018</v>
      </c>
      <c r="O1364" s="136" t="str">
        <f t="shared" si="105"/>
        <v>Power Law</v>
      </c>
      <c r="P1364" s="107"/>
      <c r="Q1364" s="105">
        <v>2.6897121814112199</v>
      </c>
      <c r="BT1364">
        <v>5</v>
      </c>
      <c r="BU1364">
        <v>5</v>
      </c>
      <c r="BV1364">
        <v>5</v>
      </c>
      <c r="BW1364">
        <f t="shared" si="107"/>
        <v>0</v>
      </c>
    </row>
    <row r="1365" spans="1:75" ht="21">
      <c r="A1365" t="s">
        <v>624</v>
      </c>
      <c r="B1365" t="s">
        <v>669</v>
      </c>
      <c r="C1365" t="s">
        <v>489</v>
      </c>
      <c r="D1365" t="s">
        <v>579</v>
      </c>
      <c r="L1365" s="107">
        <v>1740.69841357926</v>
      </c>
      <c r="M1365">
        <v>0</v>
      </c>
      <c r="N1365">
        <f t="shared" si="106"/>
        <v>2019</v>
      </c>
      <c r="O1365" s="136" t="str">
        <f t="shared" si="105"/>
        <v>Power Law</v>
      </c>
      <c r="P1365" s="107"/>
      <c r="Q1365" s="105">
        <v>2.6926810958736498</v>
      </c>
      <c r="BT1365">
        <v>17</v>
      </c>
      <c r="BU1365">
        <v>17</v>
      </c>
      <c r="BV1365">
        <v>17</v>
      </c>
      <c r="BW1365">
        <f t="shared" si="107"/>
        <v>0</v>
      </c>
    </row>
    <row r="1366" spans="1:75" ht="21">
      <c r="A1366" t="s">
        <v>625</v>
      </c>
      <c r="B1366" t="s">
        <v>670</v>
      </c>
      <c r="C1366" t="s">
        <v>490</v>
      </c>
      <c r="D1366" t="s">
        <v>580</v>
      </c>
      <c r="L1366" s="107">
        <v>1781.4852532202499</v>
      </c>
      <c r="M1366">
        <v>0</v>
      </c>
      <c r="N1366">
        <f t="shared" si="106"/>
        <v>2020</v>
      </c>
      <c r="O1366" s="136" t="str">
        <f t="shared" si="105"/>
        <v>Power Law</v>
      </c>
      <c r="P1366" s="107"/>
      <c r="Q1366" s="105">
        <v>2.69643564690822</v>
      </c>
      <c r="BT1366">
        <v>4</v>
      </c>
      <c r="BU1366">
        <v>4</v>
      </c>
      <c r="BV1366">
        <v>4</v>
      </c>
      <c r="BW1366">
        <f t="shared" si="107"/>
        <v>0</v>
      </c>
    </row>
    <row r="1367" spans="1:75" ht="21">
      <c r="A1367" t="s">
        <v>626</v>
      </c>
      <c r="B1367" t="s">
        <v>671</v>
      </c>
      <c r="C1367" t="s">
        <v>491</v>
      </c>
      <c r="D1367" t="s">
        <v>581</v>
      </c>
      <c r="L1367" s="107">
        <v>1820.1484228691299</v>
      </c>
      <c r="M1367">
        <v>0</v>
      </c>
      <c r="N1367">
        <f t="shared" si="106"/>
        <v>2021</v>
      </c>
      <c r="O1367" s="136" t="str">
        <f t="shared" si="105"/>
        <v>Power Law</v>
      </c>
      <c r="P1367" s="107"/>
      <c r="Q1367" s="105">
        <v>2.7021463095664</v>
      </c>
      <c r="BT1367">
        <v>10</v>
      </c>
      <c r="BU1367">
        <v>10</v>
      </c>
      <c r="BV1367">
        <v>11</v>
      </c>
      <c r="BW1367">
        <f t="shared" si="107"/>
        <v>-1</v>
      </c>
    </row>
    <row r="1368" spans="1:75" ht="21">
      <c r="A1368" t="s">
        <v>627</v>
      </c>
      <c r="B1368" t="s">
        <v>672</v>
      </c>
      <c r="C1368" t="s">
        <v>492</v>
      </c>
      <c r="D1368" t="s">
        <v>582</v>
      </c>
      <c r="L1368" s="107">
        <v>1857.66451773361</v>
      </c>
      <c r="M1368">
        <v>0</v>
      </c>
      <c r="N1368">
        <f t="shared" si="106"/>
        <v>2022</v>
      </c>
      <c r="O1368" s="136" t="str">
        <f t="shared" si="105"/>
        <v>Power Law</v>
      </c>
      <c r="P1368" s="107"/>
      <c r="Q1368" s="105">
        <v>2.7136057312630899</v>
      </c>
      <c r="BT1368">
        <v>8</v>
      </c>
      <c r="BU1368">
        <v>8</v>
      </c>
      <c r="BV1368">
        <v>8</v>
      </c>
      <c r="BW1368">
        <f t="shared" si="107"/>
        <v>0</v>
      </c>
    </row>
    <row r="1369" spans="1:75" ht="21">
      <c r="A1369" t="s">
        <v>628</v>
      </c>
      <c r="B1369" t="s">
        <v>673</v>
      </c>
      <c r="C1369" t="s">
        <v>493</v>
      </c>
      <c r="D1369" t="s">
        <v>583</v>
      </c>
      <c r="L1369" s="107">
        <v>1877.7966109701399</v>
      </c>
      <c r="M1369">
        <v>0</v>
      </c>
      <c r="N1369">
        <f t="shared" si="106"/>
        <v>2023</v>
      </c>
      <c r="O1369" s="136" t="str">
        <f t="shared" si="105"/>
        <v>Power Law</v>
      </c>
      <c r="P1369" s="107"/>
      <c r="Q1369" s="105">
        <v>2.7232219531030899</v>
      </c>
      <c r="BT1369">
        <v>3</v>
      </c>
      <c r="BU1369">
        <v>3</v>
      </c>
      <c r="BV1369">
        <v>3</v>
      </c>
      <c r="BW1369">
        <f t="shared" si="107"/>
        <v>0</v>
      </c>
    </row>
    <row r="1370" spans="1:75" ht="21">
      <c r="L1370" s="108"/>
      <c r="O1370" s="136"/>
      <c r="BT1370">
        <v>2</v>
      </c>
      <c r="BU1370">
        <v>2</v>
      </c>
      <c r="BV1370">
        <v>2</v>
      </c>
      <c r="BW1370">
        <f t="shared" si="107"/>
        <v>0</v>
      </c>
    </row>
    <row r="1371" spans="1:75" ht="21">
      <c r="O1371" s="136"/>
      <c r="BT1371">
        <v>2</v>
      </c>
      <c r="BU1371">
        <v>2</v>
      </c>
      <c r="BV1371">
        <v>2</v>
      </c>
      <c r="BW1371">
        <f t="shared" si="107"/>
        <v>0</v>
      </c>
    </row>
    <row r="1372" spans="1:75" ht="21">
      <c r="A1372" t="s">
        <v>699</v>
      </c>
      <c r="O1372" s="136"/>
      <c r="BT1372">
        <v>2</v>
      </c>
      <c r="BU1372">
        <v>2</v>
      </c>
      <c r="BV1372">
        <v>2</v>
      </c>
      <c r="BW1372">
        <f t="shared" si="107"/>
        <v>0</v>
      </c>
    </row>
    <row r="1373" spans="1:75" ht="21">
      <c r="A1373" t="s">
        <v>584</v>
      </c>
      <c r="B1373" t="s">
        <v>629</v>
      </c>
      <c r="C1373" t="s">
        <v>404</v>
      </c>
      <c r="D1373" t="s">
        <v>404</v>
      </c>
      <c r="L1373" s="105">
        <v>1.7305441451676101E-2</v>
      </c>
      <c r="M1373">
        <v>0.99602072506446404</v>
      </c>
      <c r="N1373">
        <v>1979</v>
      </c>
      <c r="O1373" s="136" t="str">
        <f>IF(AND(L1373&lt;0,M1373&lt;0.05), "Truncated Power Law","Power Law")</f>
        <v>Power Law</v>
      </c>
      <c r="BT1373">
        <v>8</v>
      </c>
      <c r="BU1373">
        <v>8</v>
      </c>
      <c r="BV1373">
        <v>8</v>
      </c>
      <c r="BW1373">
        <f t="shared" si="107"/>
        <v>0</v>
      </c>
    </row>
    <row r="1374" spans="1:75" ht="21">
      <c r="A1374" t="s">
        <v>585</v>
      </c>
      <c r="B1374" t="s">
        <v>630</v>
      </c>
      <c r="C1374" t="s">
        <v>405</v>
      </c>
      <c r="D1374" t="s">
        <v>405</v>
      </c>
      <c r="L1374" s="105">
        <v>6.8903657266964499E-2</v>
      </c>
      <c r="M1374" s="106">
        <v>0.98844109277358705</v>
      </c>
      <c r="N1374">
        <f>N1373+1</f>
        <v>1980</v>
      </c>
      <c r="O1374" s="136" t="str">
        <f t="shared" ref="O1374:O1417" si="108">IF(AND(L1374&lt;0,M1374&lt;0.05), "Truncated Power Law","Power Law")</f>
        <v>Power Law</v>
      </c>
      <c r="BT1374">
        <v>1</v>
      </c>
      <c r="BU1374">
        <v>1</v>
      </c>
      <c r="BV1374">
        <v>1</v>
      </c>
      <c r="BW1374">
        <f t="shared" si="107"/>
        <v>0</v>
      </c>
    </row>
    <row r="1375" spans="1:75" ht="21">
      <c r="A1375" t="s">
        <v>586</v>
      </c>
      <c r="B1375" t="s">
        <v>631</v>
      </c>
      <c r="C1375" t="s">
        <v>406</v>
      </c>
      <c r="D1375" t="s">
        <v>406</v>
      </c>
      <c r="L1375" s="105">
        <v>5.7983139217702203E-3</v>
      </c>
      <c r="M1375" s="106">
        <v>0.98635077938065596</v>
      </c>
      <c r="N1375">
        <f t="shared" ref="N1375:N1417" si="109">N1374+1</f>
        <v>1981</v>
      </c>
      <c r="O1375" s="136" t="str">
        <f t="shared" si="108"/>
        <v>Power Law</v>
      </c>
      <c r="BT1375">
        <v>1</v>
      </c>
      <c r="BU1375">
        <v>1</v>
      </c>
      <c r="BV1375">
        <v>1</v>
      </c>
      <c r="BW1375">
        <f t="shared" si="107"/>
        <v>0</v>
      </c>
    </row>
    <row r="1376" spans="1:75" ht="21">
      <c r="A1376" t="s">
        <v>587</v>
      </c>
      <c r="B1376" t="s">
        <v>632</v>
      </c>
      <c r="C1376" t="s">
        <v>407</v>
      </c>
      <c r="D1376" t="s">
        <v>407</v>
      </c>
      <c r="L1376" s="105">
        <v>4.6390750306982299E-3</v>
      </c>
      <c r="M1376" s="106">
        <v>0.99420384001872997</v>
      </c>
      <c r="N1376">
        <f t="shared" si="109"/>
        <v>1982</v>
      </c>
      <c r="O1376" s="136" t="str">
        <f t="shared" si="108"/>
        <v>Power Law</v>
      </c>
      <c r="BT1376">
        <v>6</v>
      </c>
      <c r="BU1376">
        <v>6</v>
      </c>
      <c r="BV1376">
        <v>6</v>
      </c>
      <c r="BW1376">
        <f t="shared" si="107"/>
        <v>0</v>
      </c>
    </row>
    <row r="1377" spans="1:75" ht="21">
      <c r="A1377" t="s">
        <v>588</v>
      </c>
      <c r="B1377" t="s">
        <v>633</v>
      </c>
      <c r="C1377" t="s">
        <v>408</v>
      </c>
      <c r="D1377" t="s">
        <v>408</v>
      </c>
      <c r="L1377" s="105">
        <v>0.65997578255564404</v>
      </c>
      <c r="M1377" s="106">
        <v>5.9043443972985801E-3</v>
      </c>
      <c r="N1377">
        <f t="shared" si="109"/>
        <v>1983</v>
      </c>
      <c r="O1377" s="136" t="str">
        <f t="shared" si="108"/>
        <v>Power Law</v>
      </c>
      <c r="BT1377">
        <v>6</v>
      </c>
      <c r="BU1377">
        <v>6</v>
      </c>
      <c r="BV1377">
        <v>6</v>
      </c>
      <c r="BW1377">
        <f t="shared" si="107"/>
        <v>0</v>
      </c>
    </row>
    <row r="1378" spans="1:75" ht="21">
      <c r="A1378" t="s">
        <v>589</v>
      </c>
      <c r="B1378" t="s">
        <v>634</v>
      </c>
      <c r="C1378" t="s">
        <v>409</v>
      </c>
      <c r="D1378" t="s">
        <v>409</v>
      </c>
      <c r="L1378" s="105">
        <v>3.4581126661212E-3</v>
      </c>
      <c r="M1378" s="106">
        <v>0.98952472852312401</v>
      </c>
      <c r="N1378">
        <f t="shared" si="109"/>
        <v>1984</v>
      </c>
      <c r="O1378" s="136" t="str">
        <f t="shared" si="108"/>
        <v>Power Law</v>
      </c>
      <c r="BT1378">
        <v>8</v>
      </c>
      <c r="BU1378">
        <v>8</v>
      </c>
      <c r="BV1378">
        <v>8</v>
      </c>
      <c r="BW1378">
        <f t="shared" si="107"/>
        <v>0</v>
      </c>
    </row>
    <row r="1379" spans="1:75" ht="21">
      <c r="A1379" t="s">
        <v>590</v>
      </c>
      <c r="B1379" t="s">
        <v>635</v>
      </c>
      <c r="C1379" t="s">
        <v>410</v>
      </c>
      <c r="D1379" t="s">
        <v>410</v>
      </c>
      <c r="L1379" s="105">
        <v>0.88789188477178005</v>
      </c>
      <c r="M1379">
        <v>3.8270177131238798E-4</v>
      </c>
      <c r="N1379">
        <f t="shared" si="109"/>
        <v>1985</v>
      </c>
      <c r="O1379" s="136" t="str">
        <f t="shared" si="108"/>
        <v>Power Law</v>
      </c>
      <c r="BT1379">
        <v>7</v>
      </c>
      <c r="BU1379">
        <v>7</v>
      </c>
      <c r="BV1379">
        <v>7</v>
      </c>
      <c r="BW1379">
        <f t="shared" si="107"/>
        <v>0</v>
      </c>
    </row>
    <row r="1380" spans="1:75" ht="21">
      <c r="A1380" t="s">
        <v>591</v>
      </c>
      <c r="B1380" t="s">
        <v>636</v>
      </c>
      <c r="C1380" t="s">
        <v>411</v>
      </c>
      <c r="D1380" t="s">
        <v>411</v>
      </c>
      <c r="L1380" s="105">
        <v>4.5146272775140502E-3</v>
      </c>
      <c r="M1380" s="106">
        <v>0.98687384411031298</v>
      </c>
      <c r="N1380">
        <f t="shared" si="109"/>
        <v>1986</v>
      </c>
      <c r="O1380" s="136" t="str">
        <f t="shared" si="108"/>
        <v>Power Law</v>
      </c>
      <c r="BT1380">
        <v>2</v>
      </c>
      <c r="BU1380">
        <v>2</v>
      </c>
      <c r="BV1380">
        <v>2</v>
      </c>
      <c r="BW1380">
        <f t="shared" si="107"/>
        <v>0</v>
      </c>
    </row>
    <row r="1381" spans="1:75" ht="21">
      <c r="A1381" t="s">
        <v>592</v>
      </c>
      <c r="B1381" t="s">
        <v>637</v>
      </c>
      <c r="C1381" t="s">
        <v>412</v>
      </c>
      <c r="D1381" t="s">
        <v>412</v>
      </c>
      <c r="L1381" s="105">
        <v>5.0314456869822001E-3</v>
      </c>
      <c r="M1381" s="106">
        <v>0.98560258027751901</v>
      </c>
      <c r="N1381">
        <f t="shared" si="109"/>
        <v>1987</v>
      </c>
      <c r="O1381" s="136" t="str">
        <f t="shared" si="108"/>
        <v>Power Law</v>
      </c>
      <c r="BT1381">
        <v>1</v>
      </c>
      <c r="BU1381">
        <v>1</v>
      </c>
      <c r="BV1381">
        <v>1</v>
      </c>
      <c r="BW1381">
        <f t="shared" si="107"/>
        <v>0</v>
      </c>
    </row>
    <row r="1382" spans="1:75" ht="21">
      <c r="A1382" t="s">
        <v>593</v>
      </c>
      <c r="B1382" t="s">
        <v>638</v>
      </c>
      <c r="C1382" t="s">
        <v>413</v>
      </c>
      <c r="D1382" t="s">
        <v>413</v>
      </c>
      <c r="L1382" s="105">
        <v>0.36202664671402401</v>
      </c>
      <c r="M1382" s="106">
        <v>0.98420389784296203</v>
      </c>
      <c r="N1382">
        <f t="shared" si="109"/>
        <v>1988</v>
      </c>
      <c r="O1382" s="136" t="str">
        <f t="shared" si="108"/>
        <v>Power Law</v>
      </c>
      <c r="BT1382">
        <v>4</v>
      </c>
      <c r="BU1382">
        <v>4</v>
      </c>
      <c r="BV1382">
        <v>4</v>
      </c>
      <c r="BW1382">
        <f t="shared" si="107"/>
        <v>0</v>
      </c>
    </row>
    <row r="1383" spans="1:75" ht="21">
      <c r="A1383" t="s">
        <v>594</v>
      </c>
      <c r="B1383" t="s">
        <v>639</v>
      </c>
      <c r="C1383" t="s">
        <v>414</v>
      </c>
      <c r="D1383" t="s">
        <v>414</v>
      </c>
      <c r="L1383" s="105">
        <v>6.8711864767281696E-3</v>
      </c>
      <c r="M1383" s="106">
        <v>0.98762378905876103</v>
      </c>
      <c r="N1383">
        <f t="shared" si="109"/>
        <v>1989</v>
      </c>
      <c r="O1383" s="136" t="str">
        <f t="shared" si="108"/>
        <v>Power Law</v>
      </c>
      <c r="BT1383">
        <v>1</v>
      </c>
      <c r="BU1383">
        <v>1</v>
      </c>
      <c r="BV1383">
        <v>1</v>
      </c>
      <c r="BW1383">
        <f t="shared" si="107"/>
        <v>0</v>
      </c>
    </row>
    <row r="1384" spans="1:75" ht="21">
      <c r="A1384" t="s">
        <v>595</v>
      </c>
      <c r="B1384" t="s">
        <v>640</v>
      </c>
      <c r="C1384" t="s">
        <v>415</v>
      </c>
      <c r="D1384" t="s">
        <v>415</v>
      </c>
      <c r="L1384" s="105">
        <v>7.5530331611290301E-3</v>
      </c>
      <c r="M1384" s="106">
        <v>0.98663396471815601</v>
      </c>
      <c r="N1384">
        <f t="shared" si="109"/>
        <v>1990</v>
      </c>
      <c r="O1384" s="136" t="str">
        <f t="shared" si="108"/>
        <v>Power Law</v>
      </c>
      <c r="BT1384">
        <v>3</v>
      </c>
      <c r="BU1384">
        <v>3</v>
      </c>
      <c r="BV1384">
        <v>3</v>
      </c>
      <c r="BW1384">
        <f t="shared" si="107"/>
        <v>0</v>
      </c>
    </row>
    <row r="1385" spans="1:75" ht="21">
      <c r="A1385" t="s">
        <v>596</v>
      </c>
      <c r="B1385" t="s">
        <v>641</v>
      </c>
      <c r="C1385" t="s">
        <v>416</v>
      </c>
      <c r="D1385" t="s">
        <v>416</v>
      </c>
      <c r="L1385" s="105">
        <v>4.8466418029530396E-3</v>
      </c>
      <c r="M1385" s="106">
        <v>0.990882323471031</v>
      </c>
      <c r="N1385">
        <f t="shared" si="109"/>
        <v>1991</v>
      </c>
      <c r="O1385" s="136" t="str">
        <f t="shared" si="108"/>
        <v>Power Law</v>
      </c>
      <c r="BT1385">
        <v>7</v>
      </c>
      <c r="BU1385">
        <v>7</v>
      </c>
      <c r="BV1385">
        <v>7</v>
      </c>
      <c r="BW1385">
        <f t="shared" si="107"/>
        <v>0</v>
      </c>
    </row>
    <row r="1386" spans="1:75" ht="21">
      <c r="A1386" t="s">
        <v>597</v>
      </c>
      <c r="B1386" t="s">
        <v>642</v>
      </c>
      <c r="C1386" t="s">
        <v>417</v>
      </c>
      <c r="D1386" t="s">
        <v>417</v>
      </c>
      <c r="L1386" s="105">
        <v>1.00005368884466E-2</v>
      </c>
      <c r="M1386" s="106">
        <v>0.99514980636615102</v>
      </c>
      <c r="N1386">
        <f t="shared" si="109"/>
        <v>1992</v>
      </c>
      <c r="O1386" s="136" t="str">
        <f t="shared" si="108"/>
        <v>Power Law</v>
      </c>
      <c r="BT1386">
        <v>4</v>
      </c>
      <c r="BU1386">
        <v>4</v>
      </c>
      <c r="BV1386">
        <v>4</v>
      </c>
      <c r="BW1386">
        <f t="shared" si="107"/>
        <v>0</v>
      </c>
    </row>
    <row r="1387" spans="1:75" ht="21">
      <c r="A1387" t="s">
        <v>598</v>
      </c>
      <c r="B1387" t="s">
        <v>643</v>
      </c>
      <c r="C1387" t="s">
        <v>418</v>
      </c>
      <c r="D1387" t="s">
        <v>418</v>
      </c>
      <c r="L1387" s="105">
        <v>1.1008946429786899E-2</v>
      </c>
      <c r="M1387" s="106">
        <v>0.99378286915774094</v>
      </c>
      <c r="N1387">
        <f t="shared" si="109"/>
        <v>1993</v>
      </c>
      <c r="O1387" s="136" t="str">
        <f t="shared" si="108"/>
        <v>Power Law</v>
      </c>
      <c r="BT1387">
        <v>5</v>
      </c>
      <c r="BU1387">
        <v>5</v>
      </c>
      <c r="BV1387">
        <v>5</v>
      </c>
      <c r="BW1387">
        <f t="shared" si="107"/>
        <v>0</v>
      </c>
    </row>
    <row r="1388" spans="1:75" ht="21">
      <c r="A1388" t="s">
        <v>599</v>
      </c>
      <c r="B1388" t="s">
        <v>644</v>
      </c>
      <c r="C1388" t="s">
        <v>419</v>
      </c>
      <c r="D1388" t="s">
        <v>419</v>
      </c>
      <c r="L1388" s="105">
        <v>1.0779686293575201E-2</v>
      </c>
      <c r="M1388" s="106">
        <v>0.99046238548549403</v>
      </c>
      <c r="N1388">
        <f t="shared" si="109"/>
        <v>1994</v>
      </c>
      <c r="O1388" s="136" t="str">
        <f t="shared" si="108"/>
        <v>Power Law</v>
      </c>
      <c r="BT1388">
        <v>3</v>
      </c>
      <c r="BU1388">
        <v>3</v>
      </c>
      <c r="BV1388">
        <v>3</v>
      </c>
      <c r="BW1388">
        <f t="shared" si="107"/>
        <v>0</v>
      </c>
    </row>
    <row r="1389" spans="1:75" ht="21">
      <c r="A1389" t="s">
        <v>600</v>
      </c>
      <c r="B1389" t="s">
        <v>645</v>
      </c>
      <c r="C1389" t="s">
        <v>420</v>
      </c>
      <c r="D1389" t="s">
        <v>420</v>
      </c>
      <c r="L1389" s="105">
        <v>1.23254195193583E-2</v>
      </c>
      <c r="M1389" s="106">
        <v>0.99315571355986099</v>
      </c>
      <c r="N1389">
        <f t="shared" si="109"/>
        <v>1995</v>
      </c>
      <c r="O1389" s="136" t="str">
        <f t="shared" si="108"/>
        <v>Power Law</v>
      </c>
      <c r="BT1389">
        <v>4</v>
      </c>
      <c r="BU1389">
        <v>4</v>
      </c>
      <c r="BV1389">
        <v>4</v>
      </c>
      <c r="BW1389">
        <f t="shared" si="107"/>
        <v>0</v>
      </c>
    </row>
    <row r="1390" spans="1:75" ht="21">
      <c r="A1390" t="s">
        <v>601</v>
      </c>
      <c r="B1390" t="s">
        <v>646</v>
      </c>
      <c r="C1390" t="s">
        <v>421</v>
      </c>
      <c r="D1390" t="s">
        <v>421</v>
      </c>
      <c r="L1390" s="105">
        <v>4.3294016775824304E-3</v>
      </c>
      <c r="M1390" s="106">
        <v>0.99085482555811999</v>
      </c>
      <c r="N1390">
        <f t="shared" si="109"/>
        <v>1996</v>
      </c>
      <c r="O1390" s="136" t="str">
        <f t="shared" si="108"/>
        <v>Power Law</v>
      </c>
      <c r="BT1390">
        <v>3</v>
      </c>
      <c r="BU1390">
        <v>3</v>
      </c>
      <c r="BV1390">
        <v>3</v>
      </c>
      <c r="BW1390">
        <f t="shared" si="107"/>
        <v>0</v>
      </c>
    </row>
    <row r="1391" spans="1:75" ht="21">
      <c r="A1391" t="s">
        <v>602</v>
      </c>
      <c r="B1391" t="s">
        <v>647</v>
      </c>
      <c r="C1391" t="s">
        <v>422</v>
      </c>
      <c r="D1391" t="s">
        <v>422</v>
      </c>
      <c r="L1391" s="105">
        <v>7.4716108303837597E-2</v>
      </c>
      <c r="M1391" s="106">
        <v>0.78906941819014298</v>
      </c>
      <c r="N1391">
        <f t="shared" si="109"/>
        <v>1997</v>
      </c>
      <c r="O1391" s="136" t="str">
        <f t="shared" si="108"/>
        <v>Power Law</v>
      </c>
      <c r="BT1391">
        <v>1</v>
      </c>
      <c r="BU1391">
        <v>1</v>
      </c>
      <c r="BV1391">
        <v>1</v>
      </c>
      <c r="BW1391">
        <f t="shared" si="107"/>
        <v>0</v>
      </c>
    </row>
    <row r="1392" spans="1:75" ht="21">
      <c r="A1392" t="s">
        <v>603</v>
      </c>
      <c r="B1392" t="s">
        <v>648</v>
      </c>
      <c r="C1392" t="s">
        <v>423</v>
      </c>
      <c r="D1392" t="s">
        <v>423</v>
      </c>
      <c r="L1392" s="105">
        <v>1.6860854794159202E-2</v>
      </c>
      <c r="M1392" s="106">
        <v>0.98350975948870001</v>
      </c>
      <c r="N1392">
        <f t="shared" si="109"/>
        <v>1998</v>
      </c>
      <c r="O1392" s="136" t="str">
        <f t="shared" si="108"/>
        <v>Power Law</v>
      </c>
      <c r="BT1392">
        <v>3</v>
      </c>
      <c r="BU1392">
        <v>3</v>
      </c>
      <c r="BV1392">
        <v>3</v>
      </c>
      <c r="BW1392">
        <f t="shared" si="107"/>
        <v>0</v>
      </c>
    </row>
    <row r="1393" spans="1:75" ht="21">
      <c r="A1393" t="s">
        <v>604</v>
      </c>
      <c r="B1393" t="s">
        <v>649</v>
      </c>
      <c r="C1393" t="s">
        <v>424</v>
      </c>
      <c r="D1393" t="s">
        <v>424</v>
      </c>
      <c r="L1393" s="105">
        <v>1.7806550840798699E-2</v>
      </c>
      <c r="M1393" s="106">
        <v>0.98270346457326796</v>
      </c>
      <c r="N1393">
        <f t="shared" si="109"/>
        <v>1999</v>
      </c>
      <c r="O1393" s="136" t="str">
        <f t="shared" si="108"/>
        <v>Power Law</v>
      </c>
      <c r="BT1393">
        <v>5</v>
      </c>
      <c r="BU1393">
        <v>5</v>
      </c>
      <c r="BV1393">
        <v>5</v>
      </c>
      <c r="BW1393">
        <f t="shared" si="107"/>
        <v>0</v>
      </c>
    </row>
    <row r="1394" spans="1:75" ht="21">
      <c r="A1394" t="s">
        <v>605</v>
      </c>
      <c r="B1394" t="s">
        <v>650</v>
      </c>
      <c r="C1394" t="s">
        <v>425</v>
      </c>
      <c r="D1394" t="s">
        <v>425</v>
      </c>
      <c r="L1394" s="105">
        <v>1.64354475289601E-2</v>
      </c>
      <c r="M1394" s="106">
        <v>0.98397101623057903</v>
      </c>
      <c r="N1394">
        <f t="shared" si="109"/>
        <v>2000</v>
      </c>
      <c r="O1394" s="136" t="str">
        <f t="shared" si="108"/>
        <v>Power Law</v>
      </c>
      <c r="BT1394">
        <v>4</v>
      </c>
      <c r="BU1394">
        <v>4</v>
      </c>
      <c r="BV1394">
        <v>4</v>
      </c>
      <c r="BW1394">
        <f t="shared" si="107"/>
        <v>0</v>
      </c>
    </row>
    <row r="1395" spans="1:75" ht="21">
      <c r="A1395" t="s">
        <v>606</v>
      </c>
      <c r="B1395" t="s">
        <v>651</v>
      </c>
      <c r="C1395" t="s">
        <v>426</v>
      </c>
      <c r="D1395" t="s">
        <v>426</v>
      </c>
      <c r="L1395" s="105">
        <v>2.4142402676319299E-3</v>
      </c>
      <c r="M1395" s="106">
        <v>0.99328214002529502</v>
      </c>
      <c r="N1395">
        <f t="shared" si="109"/>
        <v>2001</v>
      </c>
      <c r="O1395" s="136" t="str">
        <f t="shared" si="108"/>
        <v>Power Law</v>
      </c>
      <c r="BT1395">
        <v>7</v>
      </c>
      <c r="BU1395">
        <v>7</v>
      </c>
      <c r="BV1395">
        <v>7</v>
      </c>
      <c r="BW1395">
        <f t="shared" si="107"/>
        <v>0</v>
      </c>
    </row>
    <row r="1396" spans="1:75" ht="21">
      <c r="A1396" t="s">
        <v>607</v>
      </c>
      <c r="B1396" t="s">
        <v>652</v>
      </c>
      <c r="C1396" t="s">
        <v>427</v>
      </c>
      <c r="D1396" t="s">
        <v>427</v>
      </c>
      <c r="L1396" s="105">
        <v>7.8865874529967794E-2</v>
      </c>
      <c r="M1396" s="106">
        <v>0.98821986104246595</v>
      </c>
      <c r="N1396">
        <f t="shared" si="109"/>
        <v>2002</v>
      </c>
      <c r="O1396" s="136" t="str">
        <f t="shared" si="108"/>
        <v>Power Law</v>
      </c>
      <c r="BT1396">
        <v>3</v>
      </c>
      <c r="BU1396">
        <v>3</v>
      </c>
      <c r="BV1396">
        <v>3</v>
      </c>
      <c r="BW1396">
        <f t="shared" si="107"/>
        <v>0</v>
      </c>
    </row>
    <row r="1397" spans="1:75" ht="21">
      <c r="A1397" t="s">
        <v>608</v>
      </c>
      <c r="B1397" t="s">
        <v>653</v>
      </c>
      <c r="C1397" t="s">
        <v>428</v>
      </c>
      <c r="D1397" t="s">
        <v>428</v>
      </c>
      <c r="L1397" s="105">
        <v>3.4230459316736302E-3</v>
      </c>
      <c r="M1397" s="106">
        <v>0.99238314318496501</v>
      </c>
      <c r="N1397">
        <f t="shared" si="109"/>
        <v>2003</v>
      </c>
      <c r="O1397" s="136" t="str">
        <f t="shared" si="108"/>
        <v>Power Law</v>
      </c>
      <c r="BT1397">
        <v>7</v>
      </c>
      <c r="BU1397">
        <v>7</v>
      </c>
      <c r="BV1397">
        <v>7</v>
      </c>
      <c r="BW1397">
        <f t="shared" si="107"/>
        <v>0</v>
      </c>
    </row>
    <row r="1398" spans="1:75" ht="21">
      <c r="A1398" t="s">
        <v>609</v>
      </c>
      <c r="B1398" t="s">
        <v>654</v>
      </c>
      <c r="C1398" t="s">
        <v>474</v>
      </c>
      <c r="D1398" t="s">
        <v>474</v>
      </c>
      <c r="L1398" s="105">
        <v>3.7212146214937601E-3</v>
      </c>
      <c r="M1398" s="106">
        <v>0.99007153247164004</v>
      </c>
      <c r="N1398">
        <f t="shared" si="109"/>
        <v>2004</v>
      </c>
      <c r="O1398" s="136" t="str">
        <f t="shared" si="108"/>
        <v>Power Law</v>
      </c>
      <c r="BT1398">
        <v>3</v>
      </c>
      <c r="BU1398">
        <v>3</v>
      </c>
      <c r="BV1398">
        <v>3</v>
      </c>
      <c r="BW1398">
        <f t="shared" si="107"/>
        <v>0</v>
      </c>
    </row>
    <row r="1399" spans="1:75" ht="21">
      <c r="A1399" t="s">
        <v>610</v>
      </c>
      <c r="B1399" t="s">
        <v>655</v>
      </c>
      <c r="C1399" t="s">
        <v>475</v>
      </c>
      <c r="D1399" t="s">
        <v>475</v>
      </c>
      <c r="L1399" s="105">
        <v>1.674883884163E-2</v>
      </c>
      <c r="M1399" s="106">
        <v>0.95647736202856504</v>
      </c>
      <c r="N1399">
        <f t="shared" si="109"/>
        <v>2005</v>
      </c>
      <c r="O1399" s="136" t="str">
        <f t="shared" si="108"/>
        <v>Power Law</v>
      </c>
      <c r="BT1399">
        <v>6</v>
      </c>
      <c r="BU1399">
        <v>6</v>
      </c>
      <c r="BV1399">
        <v>6</v>
      </c>
      <c r="BW1399">
        <f t="shared" si="107"/>
        <v>0</v>
      </c>
    </row>
    <row r="1400" spans="1:75" ht="21">
      <c r="A1400" t="s">
        <v>611</v>
      </c>
      <c r="B1400" t="s">
        <v>656</v>
      </c>
      <c r="C1400" t="s">
        <v>476</v>
      </c>
      <c r="D1400" t="s">
        <v>476</v>
      </c>
      <c r="L1400" s="105">
        <v>1.94102727004128E-2</v>
      </c>
      <c r="M1400" s="106">
        <v>0.98603926278616405</v>
      </c>
      <c r="N1400">
        <f t="shared" si="109"/>
        <v>2006</v>
      </c>
      <c r="O1400" s="136" t="str">
        <f t="shared" si="108"/>
        <v>Power Law</v>
      </c>
      <c r="BT1400">
        <v>3</v>
      </c>
      <c r="BU1400">
        <v>3</v>
      </c>
      <c r="BV1400">
        <v>3</v>
      </c>
      <c r="BW1400">
        <f t="shared" si="107"/>
        <v>0</v>
      </c>
    </row>
    <row r="1401" spans="1:75" ht="21">
      <c r="A1401" t="s">
        <v>612</v>
      </c>
      <c r="B1401" t="s">
        <v>657</v>
      </c>
      <c r="C1401" t="s">
        <v>477</v>
      </c>
      <c r="D1401" t="s">
        <v>477</v>
      </c>
      <c r="L1401" s="105">
        <v>0.22597698411891801</v>
      </c>
      <c r="M1401" s="106">
        <v>0.39659138973150998</v>
      </c>
      <c r="N1401">
        <f t="shared" si="109"/>
        <v>2007</v>
      </c>
      <c r="O1401" s="136" t="str">
        <f t="shared" si="108"/>
        <v>Power Law</v>
      </c>
      <c r="BT1401">
        <v>3</v>
      </c>
      <c r="BU1401">
        <v>3</v>
      </c>
      <c r="BV1401">
        <v>3</v>
      </c>
      <c r="BW1401">
        <f t="shared" si="107"/>
        <v>0</v>
      </c>
    </row>
    <row r="1402" spans="1:75" ht="21">
      <c r="A1402" t="s">
        <v>613</v>
      </c>
      <c r="B1402" t="s">
        <v>658</v>
      </c>
      <c r="C1402" t="s">
        <v>478</v>
      </c>
      <c r="D1402" t="s">
        <v>478</v>
      </c>
      <c r="L1402" s="105">
        <v>5.9466180587542704E-3</v>
      </c>
      <c r="M1402">
        <v>0.98437702462139298</v>
      </c>
      <c r="N1402">
        <f t="shared" si="109"/>
        <v>2008</v>
      </c>
      <c r="O1402" s="136" t="str">
        <f t="shared" si="108"/>
        <v>Power Law</v>
      </c>
      <c r="BT1402">
        <v>15</v>
      </c>
      <c r="BU1402">
        <v>15</v>
      </c>
      <c r="BV1402">
        <v>15</v>
      </c>
      <c r="BW1402">
        <f t="shared" si="107"/>
        <v>0</v>
      </c>
    </row>
    <row r="1403" spans="1:75" ht="21">
      <c r="A1403" t="s">
        <v>614</v>
      </c>
      <c r="B1403" t="s">
        <v>659</v>
      </c>
      <c r="C1403" t="s">
        <v>479</v>
      </c>
      <c r="D1403" t="s">
        <v>479</v>
      </c>
      <c r="L1403" s="105">
        <v>1.85419153555786E-2</v>
      </c>
      <c r="M1403" s="106">
        <v>0.98891922919969599</v>
      </c>
      <c r="N1403">
        <f t="shared" si="109"/>
        <v>2009</v>
      </c>
      <c r="O1403" s="136" t="str">
        <f t="shared" si="108"/>
        <v>Power Law</v>
      </c>
      <c r="BT1403">
        <v>3</v>
      </c>
      <c r="BU1403">
        <v>3</v>
      </c>
      <c r="BV1403">
        <v>3</v>
      </c>
      <c r="BW1403">
        <f t="shared" si="107"/>
        <v>0</v>
      </c>
    </row>
    <row r="1404" spans="1:75" ht="21">
      <c r="A1404" t="s">
        <v>615</v>
      </c>
      <c r="B1404" t="s">
        <v>660</v>
      </c>
      <c r="C1404" t="s">
        <v>480</v>
      </c>
      <c r="D1404" t="s">
        <v>480</v>
      </c>
      <c r="L1404" s="105">
        <v>6.4723969372252896E-3</v>
      </c>
      <c r="M1404">
        <v>0.98507681221799304</v>
      </c>
      <c r="N1404">
        <f t="shared" si="109"/>
        <v>2010</v>
      </c>
      <c r="O1404" s="136" t="str">
        <f t="shared" si="108"/>
        <v>Power Law</v>
      </c>
      <c r="BT1404">
        <v>5</v>
      </c>
      <c r="BU1404">
        <v>5</v>
      </c>
      <c r="BV1404">
        <v>5</v>
      </c>
      <c r="BW1404">
        <f t="shared" si="107"/>
        <v>0</v>
      </c>
    </row>
    <row r="1405" spans="1:75" ht="21">
      <c r="A1405" t="s">
        <v>616</v>
      </c>
      <c r="B1405" t="s">
        <v>661</v>
      </c>
      <c r="C1405" t="s">
        <v>481</v>
      </c>
      <c r="D1405" t="s">
        <v>481</v>
      </c>
      <c r="L1405" s="105">
        <v>5.39423357328827E-2</v>
      </c>
      <c r="M1405">
        <v>0.98453196976255697</v>
      </c>
      <c r="N1405">
        <f t="shared" si="109"/>
        <v>2011</v>
      </c>
      <c r="O1405" s="136" t="str">
        <f t="shared" si="108"/>
        <v>Power Law</v>
      </c>
      <c r="BT1405">
        <v>6</v>
      </c>
      <c r="BU1405">
        <v>6</v>
      </c>
      <c r="BV1405">
        <v>6</v>
      </c>
      <c r="BW1405">
        <f t="shared" si="107"/>
        <v>0</v>
      </c>
    </row>
    <row r="1406" spans="1:75" ht="21">
      <c r="A1406" t="s">
        <v>617</v>
      </c>
      <c r="B1406" t="s">
        <v>662</v>
      </c>
      <c r="C1406" t="s">
        <v>482</v>
      </c>
      <c r="D1406" t="s">
        <v>482</v>
      </c>
      <c r="L1406" s="105">
        <v>5.7060213325567599E-2</v>
      </c>
      <c r="M1406" s="106">
        <v>0.98401650696016196</v>
      </c>
      <c r="N1406">
        <f t="shared" si="109"/>
        <v>2012</v>
      </c>
      <c r="O1406" s="136" t="str">
        <f t="shared" si="108"/>
        <v>Power Law</v>
      </c>
      <c r="BT1406">
        <v>2</v>
      </c>
      <c r="BU1406">
        <v>2</v>
      </c>
      <c r="BV1406">
        <v>2</v>
      </c>
      <c r="BW1406">
        <f t="shared" si="107"/>
        <v>0</v>
      </c>
    </row>
    <row r="1407" spans="1:75" ht="21">
      <c r="A1407" t="s">
        <v>618</v>
      </c>
      <c r="B1407" t="s">
        <v>663</v>
      </c>
      <c r="C1407" t="s">
        <v>483</v>
      </c>
      <c r="D1407" t="s">
        <v>483</v>
      </c>
      <c r="L1407" s="105">
        <v>2.06912930522145E-2</v>
      </c>
      <c r="M1407" s="106">
        <v>0.99571167016237205</v>
      </c>
      <c r="N1407">
        <f t="shared" si="109"/>
        <v>2013</v>
      </c>
      <c r="O1407" s="136" t="str">
        <f t="shared" si="108"/>
        <v>Power Law</v>
      </c>
      <c r="BT1407">
        <v>3</v>
      </c>
      <c r="BU1407">
        <v>3</v>
      </c>
      <c r="BV1407">
        <v>3</v>
      </c>
      <c r="BW1407">
        <f t="shared" si="107"/>
        <v>0</v>
      </c>
    </row>
    <row r="1408" spans="1:75" ht="21">
      <c r="A1408" t="s">
        <v>619</v>
      </c>
      <c r="B1408" t="s">
        <v>664</v>
      </c>
      <c r="C1408" t="s">
        <v>484</v>
      </c>
      <c r="D1408" t="s">
        <v>484</v>
      </c>
      <c r="L1408" s="105">
        <v>6.3202155501098801E-3</v>
      </c>
      <c r="M1408" s="106">
        <v>0.98840193806110399</v>
      </c>
      <c r="N1408">
        <f t="shared" si="109"/>
        <v>2014</v>
      </c>
      <c r="O1408" s="136" t="str">
        <f t="shared" si="108"/>
        <v>Power Law</v>
      </c>
      <c r="BT1408">
        <v>2</v>
      </c>
      <c r="BU1408">
        <v>2</v>
      </c>
      <c r="BV1408">
        <v>2</v>
      </c>
      <c r="BW1408">
        <f t="shared" si="107"/>
        <v>0</v>
      </c>
    </row>
    <row r="1409" spans="1:75" ht="21">
      <c r="A1409" t="s">
        <v>620</v>
      </c>
      <c r="B1409" t="s">
        <v>665</v>
      </c>
      <c r="C1409" t="s">
        <v>485</v>
      </c>
      <c r="D1409" t="s">
        <v>485</v>
      </c>
      <c r="L1409" s="105">
        <v>2.3438568980486799E-2</v>
      </c>
      <c r="M1409" s="106">
        <v>0.98821053856297403</v>
      </c>
      <c r="N1409">
        <f t="shared" si="109"/>
        <v>2015</v>
      </c>
      <c r="O1409" s="136" t="str">
        <f t="shared" si="108"/>
        <v>Power Law</v>
      </c>
      <c r="BT1409">
        <v>3</v>
      </c>
      <c r="BU1409">
        <v>3</v>
      </c>
      <c r="BV1409">
        <v>3</v>
      </c>
      <c r="BW1409">
        <f t="shared" si="107"/>
        <v>0</v>
      </c>
    </row>
    <row r="1410" spans="1:75" ht="21">
      <c r="A1410" t="s">
        <v>621</v>
      </c>
      <c r="B1410" t="s">
        <v>666</v>
      </c>
      <c r="C1410" t="s">
        <v>486</v>
      </c>
      <c r="D1410" t="s">
        <v>486</v>
      </c>
      <c r="L1410" s="105">
        <v>4.5841980229872799E-2</v>
      </c>
      <c r="M1410" s="106">
        <v>0.97119722978959599</v>
      </c>
      <c r="N1410">
        <f t="shared" si="109"/>
        <v>2016</v>
      </c>
      <c r="O1410" s="136" t="str">
        <f t="shared" si="108"/>
        <v>Power Law</v>
      </c>
      <c r="BT1410">
        <v>5</v>
      </c>
      <c r="BU1410">
        <v>5</v>
      </c>
      <c r="BV1410">
        <v>5</v>
      </c>
      <c r="BW1410">
        <f t="shared" si="107"/>
        <v>0</v>
      </c>
    </row>
    <row r="1411" spans="1:75" ht="21">
      <c r="A1411" t="s">
        <v>622</v>
      </c>
      <c r="B1411" t="s">
        <v>667</v>
      </c>
      <c r="C1411" t="s">
        <v>487</v>
      </c>
      <c r="D1411" t="s">
        <v>487</v>
      </c>
      <c r="L1411" s="105">
        <v>5.2091531771813498E-2</v>
      </c>
      <c r="M1411" s="106">
        <v>0.96748150779184405</v>
      </c>
      <c r="N1411">
        <f t="shared" si="109"/>
        <v>2017</v>
      </c>
      <c r="O1411" s="136" t="str">
        <f t="shared" si="108"/>
        <v>Power Law</v>
      </c>
      <c r="BT1411">
        <v>3</v>
      </c>
      <c r="BU1411">
        <v>3</v>
      </c>
      <c r="BV1411">
        <v>3</v>
      </c>
      <c r="BW1411">
        <f t="shared" si="107"/>
        <v>0</v>
      </c>
    </row>
    <row r="1412" spans="1:75" ht="21">
      <c r="A1412" t="s">
        <v>623</v>
      </c>
      <c r="B1412" t="s">
        <v>668</v>
      </c>
      <c r="C1412" t="s">
        <v>488</v>
      </c>
      <c r="D1412" t="s">
        <v>488</v>
      </c>
      <c r="L1412" s="105">
        <v>8.0157080080453802E-3</v>
      </c>
      <c r="M1412" s="106">
        <v>0.98159483261182201</v>
      </c>
      <c r="N1412">
        <f t="shared" si="109"/>
        <v>2018</v>
      </c>
      <c r="O1412" s="136" t="str">
        <f t="shared" si="108"/>
        <v>Power Law</v>
      </c>
      <c r="BT1412">
        <v>5</v>
      </c>
      <c r="BU1412">
        <v>5</v>
      </c>
      <c r="BV1412">
        <v>5</v>
      </c>
      <c r="BW1412">
        <f t="shared" si="107"/>
        <v>0</v>
      </c>
    </row>
    <row r="1413" spans="1:75" ht="21">
      <c r="A1413" t="s">
        <v>624</v>
      </c>
      <c r="B1413" t="s">
        <v>669</v>
      </c>
      <c r="C1413" t="s">
        <v>489</v>
      </c>
      <c r="D1413" t="s">
        <v>489</v>
      </c>
      <c r="L1413" s="105">
        <v>4.8831574693025001E-2</v>
      </c>
      <c r="M1413" s="106">
        <v>0.96300546236379303</v>
      </c>
      <c r="N1413">
        <f t="shared" si="109"/>
        <v>2019</v>
      </c>
      <c r="O1413" s="136" t="str">
        <f t="shared" si="108"/>
        <v>Power Law</v>
      </c>
      <c r="BT1413">
        <v>5</v>
      </c>
      <c r="BU1413">
        <v>5</v>
      </c>
      <c r="BV1413">
        <v>5</v>
      </c>
      <c r="BW1413">
        <f t="shared" si="107"/>
        <v>0</v>
      </c>
    </row>
    <row r="1414" spans="1:75" ht="21">
      <c r="A1414" t="s">
        <v>625</v>
      </c>
      <c r="B1414" t="s">
        <v>670</v>
      </c>
      <c r="C1414" t="s">
        <v>490</v>
      </c>
      <c r="D1414" t="s">
        <v>490</v>
      </c>
      <c r="L1414" s="105">
        <v>1.5551643180483399E-2</v>
      </c>
      <c r="M1414" s="106">
        <v>0.97380034700401796</v>
      </c>
      <c r="N1414">
        <f t="shared" si="109"/>
        <v>2020</v>
      </c>
      <c r="O1414" s="136" t="str">
        <f t="shared" si="108"/>
        <v>Power Law</v>
      </c>
      <c r="BT1414">
        <v>6</v>
      </c>
      <c r="BU1414">
        <v>6</v>
      </c>
      <c r="BV1414">
        <v>6</v>
      </c>
      <c r="BW1414">
        <f t="shared" si="107"/>
        <v>0</v>
      </c>
    </row>
    <row r="1415" spans="1:75" ht="21">
      <c r="A1415" t="s">
        <v>626</v>
      </c>
      <c r="B1415" t="s">
        <v>671</v>
      </c>
      <c r="C1415" t="s">
        <v>491</v>
      </c>
      <c r="D1415" t="s">
        <v>491</v>
      </c>
      <c r="L1415" s="105">
        <v>1.4672453357090399E-2</v>
      </c>
      <c r="M1415" s="106">
        <v>0.97356129526358304</v>
      </c>
      <c r="N1415">
        <f t="shared" si="109"/>
        <v>2021</v>
      </c>
      <c r="O1415" s="136" t="str">
        <f t="shared" si="108"/>
        <v>Power Law</v>
      </c>
      <c r="BT1415">
        <v>9</v>
      </c>
      <c r="BU1415">
        <v>9</v>
      </c>
      <c r="BV1415">
        <v>9</v>
      </c>
      <c r="BW1415">
        <f t="shared" si="107"/>
        <v>0</v>
      </c>
    </row>
    <row r="1416" spans="1:75" ht="21">
      <c r="A1416" t="s">
        <v>627</v>
      </c>
      <c r="B1416" t="s">
        <v>672</v>
      </c>
      <c r="C1416" t="s">
        <v>492</v>
      </c>
      <c r="D1416" t="s">
        <v>492</v>
      </c>
      <c r="L1416" s="105">
        <v>2.4587313945000199E-2</v>
      </c>
      <c r="M1416" s="106">
        <v>0.95551029587221603</v>
      </c>
      <c r="N1416">
        <f t="shared" si="109"/>
        <v>2022</v>
      </c>
      <c r="O1416" s="136" t="str">
        <f t="shared" si="108"/>
        <v>Power Law</v>
      </c>
      <c r="BT1416">
        <v>12</v>
      </c>
      <c r="BU1416">
        <v>12</v>
      </c>
      <c r="BV1416">
        <v>12</v>
      </c>
      <c r="BW1416">
        <f t="shared" si="107"/>
        <v>0</v>
      </c>
    </row>
    <row r="1417" spans="1:75" ht="21">
      <c r="A1417" t="s">
        <v>628</v>
      </c>
      <c r="B1417" t="s">
        <v>673</v>
      </c>
      <c r="C1417" t="s">
        <v>493</v>
      </c>
      <c r="D1417" t="s">
        <v>493</v>
      </c>
      <c r="L1417" s="105">
        <v>0.19167633914729801</v>
      </c>
      <c r="M1417" s="106">
        <v>0.45531454523008802</v>
      </c>
      <c r="N1417">
        <f t="shared" si="109"/>
        <v>2023</v>
      </c>
      <c r="O1417" s="136" t="str">
        <f t="shared" si="108"/>
        <v>Power Law</v>
      </c>
      <c r="BT1417">
        <v>5</v>
      </c>
      <c r="BU1417">
        <v>5</v>
      </c>
      <c r="BV1417">
        <v>5</v>
      </c>
      <c r="BW1417">
        <f t="shared" si="107"/>
        <v>0</v>
      </c>
    </row>
    <row r="1418" spans="1:75" ht="21">
      <c r="O1418" s="135"/>
      <c r="BT1418">
        <v>3</v>
      </c>
      <c r="BU1418">
        <v>3</v>
      </c>
      <c r="BV1418">
        <v>3</v>
      </c>
      <c r="BW1418">
        <f t="shared" si="107"/>
        <v>0</v>
      </c>
    </row>
    <row r="1419" spans="1:75" ht="21">
      <c r="O1419" s="135"/>
      <c r="BT1419">
        <v>4</v>
      </c>
      <c r="BU1419">
        <v>4</v>
      </c>
      <c r="BV1419">
        <v>4</v>
      </c>
      <c r="BW1419">
        <f t="shared" si="107"/>
        <v>0</v>
      </c>
    </row>
    <row r="1420" spans="1:75" ht="21">
      <c r="O1420" s="135"/>
      <c r="BT1420">
        <v>3</v>
      </c>
      <c r="BU1420">
        <v>3</v>
      </c>
      <c r="BV1420">
        <v>3</v>
      </c>
      <c r="BW1420">
        <f t="shared" si="107"/>
        <v>0</v>
      </c>
    </row>
    <row r="1421" spans="1:75" ht="21">
      <c r="O1421" s="135"/>
      <c r="BT1421">
        <v>4</v>
      </c>
      <c r="BU1421">
        <v>4</v>
      </c>
      <c r="BV1421">
        <v>4</v>
      </c>
      <c r="BW1421">
        <f t="shared" ref="BW1421:BW1484" si="110">BU1421-BV1421</f>
        <v>0</v>
      </c>
    </row>
    <row r="1422" spans="1:75" ht="21">
      <c r="O1422" s="135"/>
      <c r="BT1422">
        <v>4</v>
      </c>
      <c r="BU1422">
        <v>4</v>
      </c>
      <c r="BV1422">
        <v>4</v>
      </c>
      <c r="BW1422">
        <f t="shared" si="110"/>
        <v>0</v>
      </c>
    </row>
    <row r="1423" spans="1:75" ht="21">
      <c r="O1423" s="135"/>
      <c r="BT1423">
        <v>5</v>
      </c>
      <c r="BU1423">
        <v>5</v>
      </c>
      <c r="BV1423">
        <v>5</v>
      </c>
      <c r="BW1423">
        <f t="shared" si="110"/>
        <v>0</v>
      </c>
    </row>
    <row r="1424" spans="1:75" ht="21">
      <c r="O1424" s="135"/>
      <c r="BT1424">
        <v>10</v>
      </c>
      <c r="BU1424">
        <v>10</v>
      </c>
      <c r="BV1424">
        <v>11</v>
      </c>
      <c r="BW1424">
        <f t="shared" si="110"/>
        <v>-1</v>
      </c>
    </row>
    <row r="1425" spans="1:75" ht="21">
      <c r="O1425" s="135"/>
      <c r="BT1425">
        <v>7</v>
      </c>
      <c r="BU1425">
        <v>7</v>
      </c>
      <c r="BV1425">
        <v>7</v>
      </c>
      <c r="BW1425">
        <f t="shared" si="110"/>
        <v>0</v>
      </c>
    </row>
    <row r="1426" spans="1:75" ht="21">
      <c r="O1426" s="135"/>
      <c r="BT1426">
        <v>2</v>
      </c>
      <c r="BU1426">
        <v>2</v>
      </c>
      <c r="BV1426">
        <v>2</v>
      </c>
      <c r="BW1426">
        <f t="shared" si="110"/>
        <v>0</v>
      </c>
    </row>
    <row r="1427" spans="1:75" ht="21">
      <c r="A1427" t="s">
        <v>865</v>
      </c>
      <c r="O1427" s="135"/>
      <c r="BT1427">
        <v>5</v>
      </c>
      <c r="BU1427">
        <v>5</v>
      </c>
      <c r="BV1427">
        <v>5</v>
      </c>
      <c r="BW1427">
        <f t="shared" si="110"/>
        <v>0</v>
      </c>
    </row>
    <row r="1428" spans="1:75" ht="21">
      <c r="A1428" t="s">
        <v>768</v>
      </c>
      <c r="O1428" s="135"/>
      <c r="BT1428">
        <v>5</v>
      </c>
      <c r="BU1428">
        <v>5</v>
      </c>
      <c r="BV1428">
        <v>5</v>
      </c>
      <c r="BW1428">
        <f t="shared" si="110"/>
        <v>0</v>
      </c>
    </row>
    <row r="1429" spans="1:75" ht="21">
      <c r="A1429" t="s">
        <v>695</v>
      </c>
      <c r="O1429" s="135"/>
      <c r="BT1429">
        <v>3</v>
      </c>
      <c r="BU1429">
        <v>3</v>
      </c>
      <c r="BV1429">
        <v>3</v>
      </c>
      <c r="BW1429">
        <f t="shared" si="110"/>
        <v>0</v>
      </c>
    </row>
    <row r="1430" spans="1:75" ht="21">
      <c r="A1430" t="s">
        <v>764</v>
      </c>
      <c r="O1430" s="135"/>
      <c r="BT1430">
        <v>3</v>
      </c>
      <c r="BU1430">
        <v>3</v>
      </c>
      <c r="BV1430">
        <v>3</v>
      </c>
      <c r="BW1430">
        <f t="shared" si="110"/>
        <v>0</v>
      </c>
    </row>
    <row r="1431" spans="1:75" ht="21">
      <c r="O1431" s="135"/>
      <c r="BT1431">
        <v>7</v>
      </c>
      <c r="BU1431">
        <v>7</v>
      </c>
      <c r="BV1431">
        <v>7</v>
      </c>
      <c r="BW1431">
        <f t="shared" si="110"/>
        <v>0</v>
      </c>
    </row>
    <row r="1432" spans="1:75" ht="21">
      <c r="A1432" t="s">
        <v>696</v>
      </c>
      <c r="O1432" s="135"/>
      <c r="P1432" t="s">
        <v>767</v>
      </c>
      <c r="BT1432">
        <v>1</v>
      </c>
      <c r="BU1432">
        <v>1</v>
      </c>
      <c r="BV1432">
        <v>1</v>
      </c>
      <c r="BW1432">
        <f t="shared" si="110"/>
        <v>0</v>
      </c>
    </row>
    <row r="1433" spans="1:75" ht="21">
      <c r="A1433" t="s">
        <v>584</v>
      </c>
      <c r="B1433" t="s">
        <v>494</v>
      </c>
      <c r="C1433" t="s">
        <v>404</v>
      </c>
      <c r="D1433" t="s">
        <v>539</v>
      </c>
      <c r="L1433" s="107">
        <v>3.2243121633705298</v>
      </c>
      <c r="M1433">
        <v>1.26275667024912E-3</v>
      </c>
      <c r="N1433">
        <v>1979</v>
      </c>
      <c r="O1433" s="135" t="str">
        <f>IF(AND(L1433&lt;0,M1433&lt;0.05), "Log normal","Power Law")</f>
        <v>Power Law</v>
      </c>
      <c r="P1433" s="107">
        <v>7.04101914180987</v>
      </c>
      <c r="BT1433">
        <v>3</v>
      </c>
      <c r="BU1433">
        <v>3</v>
      </c>
      <c r="BV1433">
        <v>3</v>
      </c>
      <c r="BW1433">
        <f t="shared" si="110"/>
        <v>0</v>
      </c>
    </row>
    <row r="1434" spans="1:75" ht="21">
      <c r="A1434" t="s">
        <v>585</v>
      </c>
      <c r="B1434" t="s">
        <v>495</v>
      </c>
      <c r="C1434" t="s">
        <v>405</v>
      </c>
      <c r="D1434" t="s">
        <v>540</v>
      </c>
      <c r="L1434" s="107">
        <v>4.3335950946092998</v>
      </c>
      <c r="M1434" s="106">
        <v>1.4669387179528399E-5</v>
      </c>
      <c r="N1434">
        <f>N1433+1</f>
        <v>1980</v>
      </c>
      <c r="O1434" s="135" t="str">
        <f t="shared" ref="O1383:O1446" si="111">IF(AND(L1434&lt;0,M1434&lt;0.05), "Log normal","Power Law")</f>
        <v>Power Law</v>
      </c>
      <c r="P1434" s="107">
        <v>6.4709703808953503</v>
      </c>
      <c r="BT1434">
        <v>4</v>
      </c>
      <c r="BU1434">
        <v>4</v>
      </c>
      <c r="BV1434">
        <v>4</v>
      </c>
      <c r="BW1434">
        <f t="shared" si="110"/>
        <v>0</v>
      </c>
    </row>
    <row r="1435" spans="1:75" ht="21">
      <c r="A1435" t="s">
        <v>586</v>
      </c>
      <c r="B1435" t="s">
        <v>496</v>
      </c>
      <c r="C1435" t="s">
        <v>406</v>
      </c>
      <c r="D1435" t="s">
        <v>541</v>
      </c>
      <c r="L1435" s="107">
        <v>2.2460360473546701</v>
      </c>
      <c r="M1435" s="106">
        <v>2.4701699069813399E-2</v>
      </c>
      <c r="N1435">
        <f t="shared" ref="N1435:N1477" si="112">N1434+1</f>
        <v>1981</v>
      </c>
      <c r="O1435" s="135" t="str">
        <f t="shared" si="111"/>
        <v>Power Law</v>
      </c>
      <c r="P1435" s="107">
        <v>5.15293144853334</v>
      </c>
      <c r="BT1435">
        <v>3</v>
      </c>
      <c r="BU1435">
        <v>3</v>
      </c>
      <c r="BV1435">
        <v>3</v>
      </c>
      <c r="BW1435">
        <f t="shared" si="110"/>
        <v>0</v>
      </c>
    </row>
    <row r="1436" spans="1:75" ht="21">
      <c r="A1436" t="s">
        <v>587</v>
      </c>
      <c r="B1436" t="s">
        <v>497</v>
      </c>
      <c r="C1436" t="s">
        <v>407</v>
      </c>
      <c r="D1436" t="s">
        <v>542</v>
      </c>
      <c r="L1436" s="107">
        <v>4.7965397178114602</v>
      </c>
      <c r="M1436" s="106">
        <v>1.6142996076122601E-6</v>
      </c>
      <c r="N1436">
        <f t="shared" si="112"/>
        <v>1982</v>
      </c>
      <c r="O1436" s="135" t="str">
        <f t="shared" si="111"/>
        <v>Power Law</v>
      </c>
      <c r="P1436" s="107">
        <v>4.8598838804756399</v>
      </c>
      <c r="BT1436">
        <v>5</v>
      </c>
      <c r="BU1436">
        <v>5</v>
      </c>
      <c r="BV1436">
        <v>5</v>
      </c>
      <c r="BW1436">
        <f t="shared" si="110"/>
        <v>0</v>
      </c>
    </row>
    <row r="1437" spans="1:75" ht="21">
      <c r="A1437" t="s">
        <v>588</v>
      </c>
      <c r="B1437" t="s">
        <v>498</v>
      </c>
      <c r="C1437" t="s">
        <v>408</v>
      </c>
      <c r="D1437" t="s">
        <v>543</v>
      </c>
      <c r="L1437" s="107">
        <v>5.4054305538036296</v>
      </c>
      <c r="M1437" s="106">
        <v>6.4652897622441804E-8</v>
      </c>
      <c r="N1437">
        <f t="shared" si="112"/>
        <v>1983</v>
      </c>
      <c r="O1437" s="135" t="str">
        <f t="shared" si="111"/>
        <v>Power Law</v>
      </c>
      <c r="P1437" s="107">
        <v>4.3338726096801796</v>
      </c>
      <c r="BT1437">
        <v>2</v>
      </c>
      <c r="BU1437">
        <v>2</v>
      </c>
      <c r="BV1437">
        <v>2</v>
      </c>
      <c r="BW1437">
        <f t="shared" si="110"/>
        <v>0</v>
      </c>
    </row>
    <row r="1438" spans="1:75" ht="21">
      <c r="A1438" t="s">
        <v>589</v>
      </c>
      <c r="B1438" t="s">
        <v>499</v>
      </c>
      <c r="C1438" t="s">
        <v>409</v>
      </c>
      <c r="D1438" t="s">
        <v>544</v>
      </c>
      <c r="L1438" s="107">
        <v>5.1013472664944501</v>
      </c>
      <c r="M1438" s="106">
        <v>3.3724411682849602E-7</v>
      </c>
      <c r="N1438">
        <f t="shared" si="112"/>
        <v>1984</v>
      </c>
      <c r="O1438" s="135" t="str">
        <f t="shared" si="111"/>
        <v>Power Law</v>
      </c>
      <c r="P1438" s="107">
        <v>4.00680666067126</v>
      </c>
      <c r="BT1438">
        <v>1</v>
      </c>
      <c r="BU1438">
        <v>1</v>
      </c>
      <c r="BV1438">
        <v>1</v>
      </c>
      <c r="BW1438">
        <f t="shared" si="110"/>
        <v>0</v>
      </c>
    </row>
    <row r="1439" spans="1:75" ht="21">
      <c r="A1439" t="s">
        <v>590</v>
      </c>
      <c r="B1439" t="s">
        <v>500</v>
      </c>
      <c r="C1439" t="s">
        <v>410</v>
      </c>
      <c r="D1439" t="s">
        <v>545</v>
      </c>
      <c r="L1439" s="107">
        <v>2.84504335826683</v>
      </c>
      <c r="M1439">
        <v>4.4405378150159198E-3</v>
      </c>
      <c r="N1439">
        <f t="shared" si="112"/>
        <v>1985</v>
      </c>
      <c r="O1439" s="135" t="str">
        <f t="shared" si="111"/>
        <v>Power Law</v>
      </c>
      <c r="P1439" s="107">
        <v>3.71471458400605</v>
      </c>
      <c r="BT1439">
        <v>9</v>
      </c>
      <c r="BU1439">
        <v>9</v>
      </c>
      <c r="BV1439">
        <v>9</v>
      </c>
      <c r="BW1439">
        <f t="shared" si="110"/>
        <v>0</v>
      </c>
    </row>
    <row r="1440" spans="1:75" ht="21">
      <c r="A1440" t="s">
        <v>591</v>
      </c>
      <c r="B1440" t="s">
        <v>501</v>
      </c>
      <c r="C1440" t="s">
        <v>411</v>
      </c>
      <c r="D1440" t="s">
        <v>546</v>
      </c>
      <c r="L1440" s="107">
        <v>2.8527121508756701</v>
      </c>
      <c r="M1440" s="106">
        <v>4.3347867045071004E-3</v>
      </c>
      <c r="N1440">
        <f t="shared" si="112"/>
        <v>1986</v>
      </c>
      <c r="O1440" s="135" t="str">
        <f t="shared" si="111"/>
        <v>Power Law</v>
      </c>
      <c r="P1440" s="107">
        <v>3.5233210803294099</v>
      </c>
      <c r="BT1440">
        <v>1</v>
      </c>
      <c r="BU1440">
        <v>1</v>
      </c>
      <c r="BV1440">
        <v>1</v>
      </c>
      <c r="BW1440">
        <f t="shared" si="110"/>
        <v>0</v>
      </c>
    </row>
    <row r="1441" spans="1:75" ht="21">
      <c r="A1441" t="s">
        <v>592</v>
      </c>
      <c r="B1441" t="s">
        <v>502</v>
      </c>
      <c r="C1441" t="s">
        <v>412</v>
      </c>
      <c r="D1441" t="s">
        <v>547</v>
      </c>
      <c r="L1441" s="107">
        <v>3.58907514443443</v>
      </c>
      <c r="M1441" s="106">
        <v>3.31853182962855E-4</v>
      </c>
      <c r="N1441">
        <f t="shared" si="112"/>
        <v>1987</v>
      </c>
      <c r="O1441" s="135" t="str">
        <f t="shared" si="111"/>
        <v>Power Law</v>
      </c>
      <c r="P1441" s="107">
        <v>3.3585274441920601</v>
      </c>
      <c r="BT1441">
        <v>4</v>
      </c>
      <c r="BU1441">
        <v>4</v>
      </c>
      <c r="BV1441">
        <v>4</v>
      </c>
      <c r="BW1441">
        <f t="shared" si="110"/>
        <v>0</v>
      </c>
    </row>
    <row r="1442" spans="1:75" ht="21">
      <c r="A1442" t="s">
        <v>593</v>
      </c>
      <c r="B1442" t="s">
        <v>503</v>
      </c>
      <c r="C1442" t="s">
        <v>413</v>
      </c>
      <c r="D1442" t="s">
        <v>548</v>
      </c>
      <c r="L1442" s="107">
        <v>1.48046995270785</v>
      </c>
      <c r="M1442" s="106">
        <v>0.13874787371182901</v>
      </c>
      <c r="N1442">
        <f t="shared" si="112"/>
        <v>1988</v>
      </c>
      <c r="O1442" s="135" t="str">
        <f t="shared" si="111"/>
        <v>Power Law</v>
      </c>
      <c r="P1442" s="107">
        <v>3.2037437631219898</v>
      </c>
      <c r="BT1442">
        <v>3</v>
      </c>
      <c r="BU1442">
        <v>3</v>
      </c>
      <c r="BV1442">
        <v>3</v>
      </c>
      <c r="BW1442">
        <f t="shared" si="110"/>
        <v>0</v>
      </c>
    </row>
    <row r="1443" spans="1:75" ht="21">
      <c r="A1443" t="s">
        <v>594</v>
      </c>
      <c r="B1443" t="s">
        <v>504</v>
      </c>
      <c r="C1443" t="s">
        <v>414</v>
      </c>
      <c r="D1443" t="s">
        <v>549</v>
      </c>
      <c r="L1443" s="107">
        <v>-0.208388198433718</v>
      </c>
      <c r="M1443" s="106">
        <v>0.83492587035362398</v>
      </c>
      <c r="N1443">
        <f t="shared" si="112"/>
        <v>1989</v>
      </c>
      <c r="O1443" s="135" t="str">
        <f t="shared" si="111"/>
        <v>Power Law</v>
      </c>
      <c r="P1443" s="107">
        <v>4.4423378075562203</v>
      </c>
      <c r="BT1443">
        <v>9</v>
      </c>
      <c r="BU1443">
        <v>9</v>
      </c>
      <c r="BV1443">
        <v>9</v>
      </c>
      <c r="BW1443">
        <f t="shared" si="110"/>
        <v>0</v>
      </c>
    </row>
    <row r="1444" spans="1:75" ht="21">
      <c r="A1444" t="s">
        <v>595</v>
      </c>
      <c r="B1444" t="s">
        <v>505</v>
      </c>
      <c r="C1444" t="s">
        <v>415</v>
      </c>
      <c r="D1444" t="s">
        <v>550</v>
      </c>
      <c r="L1444" s="107">
        <v>-1.53764482601913</v>
      </c>
      <c r="M1444" s="106">
        <v>0.124135480854453</v>
      </c>
      <c r="N1444">
        <f t="shared" si="112"/>
        <v>1990</v>
      </c>
      <c r="O1444" s="135" t="str">
        <f t="shared" si="111"/>
        <v>Power Law</v>
      </c>
      <c r="P1444" s="107">
        <v>4.1647779646173797</v>
      </c>
      <c r="BT1444">
        <v>7</v>
      </c>
      <c r="BU1444">
        <v>7</v>
      </c>
      <c r="BV1444">
        <v>7</v>
      </c>
      <c r="BW1444">
        <f t="shared" si="110"/>
        <v>0</v>
      </c>
    </row>
    <row r="1445" spans="1:75" ht="21">
      <c r="A1445" t="s">
        <v>596</v>
      </c>
      <c r="B1445" t="s">
        <v>506</v>
      </c>
      <c r="C1445" t="s">
        <v>416</v>
      </c>
      <c r="D1445" t="s">
        <v>551</v>
      </c>
      <c r="L1445" s="107">
        <v>-2.09250969964658</v>
      </c>
      <c r="M1445" s="106">
        <v>3.6392944990808002E-2</v>
      </c>
      <c r="N1445">
        <f t="shared" si="112"/>
        <v>1991</v>
      </c>
      <c r="O1445" s="135" t="str">
        <f t="shared" si="111"/>
        <v>Log normal</v>
      </c>
      <c r="P1445" s="107">
        <v>3.9736579339289899</v>
      </c>
      <c r="BT1445">
        <v>2</v>
      </c>
      <c r="BU1445">
        <v>2</v>
      </c>
      <c r="BV1445">
        <v>2</v>
      </c>
      <c r="BW1445">
        <f t="shared" si="110"/>
        <v>0</v>
      </c>
    </row>
    <row r="1446" spans="1:75" ht="21">
      <c r="A1446" t="s">
        <v>597</v>
      </c>
      <c r="B1446" t="s">
        <v>507</v>
      </c>
      <c r="C1446" t="s">
        <v>417</v>
      </c>
      <c r="D1446" t="s">
        <v>552</v>
      </c>
      <c r="L1446" s="107">
        <v>-2.81842385414968</v>
      </c>
      <c r="M1446" s="106">
        <v>4.82600563489101E-3</v>
      </c>
      <c r="N1446">
        <f t="shared" si="112"/>
        <v>1992</v>
      </c>
      <c r="O1446" s="135" t="str">
        <f t="shared" si="111"/>
        <v>Log normal</v>
      </c>
      <c r="P1446" s="107">
        <v>3.80702636050487</v>
      </c>
      <c r="BT1446">
        <v>11</v>
      </c>
      <c r="BU1446">
        <v>11</v>
      </c>
      <c r="BV1446">
        <v>11</v>
      </c>
      <c r="BW1446">
        <f t="shared" si="110"/>
        <v>0</v>
      </c>
    </row>
    <row r="1447" spans="1:75" ht="21">
      <c r="A1447" t="s">
        <v>598</v>
      </c>
      <c r="B1447" t="s">
        <v>508</v>
      </c>
      <c r="C1447" t="s">
        <v>418</v>
      </c>
      <c r="D1447" t="s">
        <v>553</v>
      </c>
      <c r="L1447" s="107">
        <v>-3.40107071895505</v>
      </c>
      <c r="M1447" s="106">
        <v>6.7122460825084595E-4</v>
      </c>
      <c r="N1447">
        <f t="shared" si="112"/>
        <v>1993</v>
      </c>
      <c r="O1447" s="135" t="str">
        <f t="shared" ref="O1447:O1510" si="113">IF(AND(L1447&lt;0,M1447&lt;0.05), "Log normal","Power Law")</f>
        <v>Log normal</v>
      </c>
      <c r="P1447" s="107">
        <v>3.6021227694936901</v>
      </c>
      <c r="BT1447">
        <v>7</v>
      </c>
      <c r="BU1447">
        <v>7</v>
      </c>
      <c r="BV1447">
        <v>7</v>
      </c>
      <c r="BW1447">
        <f t="shared" si="110"/>
        <v>0</v>
      </c>
    </row>
    <row r="1448" spans="1:75" ht="21">
      <c r="A1448" t="s">
        <v>599</v>
      </c>
      <c r="B1448" t="s">
        <v>509</v>
      </c>
      <c r="C1448" t="s">
        <v>419</v>
      </c>
      <c r="D1448" t="s">
        <v>554</v>
      </c>
      <c r="L1448" s="107">
        <v>-4.1476889077776198</v>
      </c>
      <c r="M1448" s="106">
        <v>3.35848325716101E-5</v>
      </c>
      <c r="N1448">
        <f t="shared" si="112"/>
        <v>1994</v>
      </c>
      <c r="O1448" s="135" t="str">
        <f t="shared" si="113"/>
        <v>Log normal</v>
      </c>
      <c r="P1448" s="107">
        <v>3.4548384894660802</v>
      </c>
      <c r="BT1448">
        <v>1</v>
      </c>
      <c r="BU1448">
        <v>1</v>
      </c>
      <c r="BV1448">
        <v>1</v>
      </c>
      <c r="BW1448">
        <f t="shared" si="110"/>
        <v>0</v>
      </c>
    </row>
    <row r="1449" spans="1:75" ht="21">
      <c r="A1449" t="s">
        <v>600</v>
      </c>
      <c r="B1449" t="s">
        <v>510</v>
      </c>
      <c r="C1449" t="s">
        <v>420</v>
      </c>
      <c r="D1449" t="s">
        <v>555</v>
      </c>
      <c r="L1449" s="107">
        <v>-5.3301356488468601</v>
      </c>
      <c r="M1449" s="106">
        <v>9.8139436115817405E-8</v>
      </c>
      <c r="N1449">
        <f t="shared" si="112"/>
        <v>1995</v>
      </c>
      <c r="O1449" s="135" t="str">
        <f t="shared" si="113"/>
        <v>Log normal</v>
      </c>
      <c r="P1449" s="107">
        <v>3.3699123996655</v>
      </c>
      <c r="BT1449">
        <v>5</v>
      </c>
      <c r="BU1449">
        <v>5</v>
      </c>
      <c r="BV1449">
        <v>5</v>
      </c>
      <c r="BW1449">
        <f t="shared" si="110"/>
        <v>0</v>
      </c>
    </row>
    <row r="1450" spans="1:75" ht="21">
      <c r="A1450" t="s">
        <v>601</v>
      </c>
      <c r="B1450" t="s">
        <v>511</v>
      </c>
      <c r="C1450" t="s">
        <v>421</v>
      </c>
      <c r="D1450" t="s">
        <v>556</v>
      </c>
      <c r="L1450" s="107">
        <v>-5.6029177597251802</v>
      </c>
      <c r="M1450" s="106">
        <v>2.1077324551835898E-8</v>
      </c>
      <c r="N1450">
        <f t="shared" si="112"/>
        <v>1996</v>
      </c>
      <c r="O1450" s="135" t="str">
        <f t="shared" si="113"/>
        <v>Log normal</v>
      </c>
      <c r="P1450" s="107">
        <v>3.2681770706294802</v>
      </c>
      <c r="BT1450">
        <v>4</v>
      </c>
      <c r="BU1450">
        <v>4</v>
      </c>
      <c r="BV1450">
        <v>4</v>
      </c>
      <c r="BW1450">
        <f t="shared" si="110"/>
        <v>0</v>
      </c>
    </row>
    <row r="1451" spans="1:75" ht="21">
      <c r="A1451" t="s">
        <v>602</v>
      </c>
      <c r="B1451" t="s">
        <v>512</v>
      </c>
      <c r="C1451" t="s">
        <v>422</v>
      </c>
      <c r="D1451" t="s">
        <v>557</v>
      </c>
      <c r="L1451" s="107">
        <v>2.15388039358026</v>
      </c>
      <c r="M1451" s="106">
        <v>3.1249552913789402E-2</v>
      </c>
      <c r="N1451">
        <f t="shared" si="112"/>
        <v>1997</v>
      </c>
      <c r="O1451" s="135" t="str">
        <f t="shared" si="113"/>
        <v>Power Law</v>
      </c>
      <c r="P1451" s="107">
        <v>3.8529662703093202</v>
      </c>
      <c r="BT1451">
        <v>1</v>
      </c>
      <c r="BU1451">
        <v>1</v>
      </c>
      <c r="BV1451">
        <v>1</v>
      </c>
      <c r="BW1451">
        <f t="shared" si="110"/>
        <v>0</v>
      </c>
    </row>
    <row r="1452" spans="1:75" ht="21">
      <c r="A1452" t="s">
        <v>603</v>
      </c>
      <c r="B1452" t="s">
        <v>513</v>
      </c>
      <c r="C1452" t="s">
        <v>423</v>
      </c>
      <c r="D1452" t="s">
        <v>558</v>
      </c>
      <c r="L1452" s="107">
        <v>1.8767076270556999</v>
      </c>
      <c r="M1452" s="106">
        <v>6.0558176719724001E-2</v>
      </c>
      <c r="N1452">
        <f t="shared" si="112"/>
        <v>1998</v>
      </c>
      <c r="O1452" s="135" t="str">
        <f t="shared" si="113"/>
        <v>Power Law</v>
      </c>
      <c r="P1452" s="107">
        <v>3.6812620110095802</v>
      </c>
      <c r="BT1452">
        <v>2</v>
      </c>
      <c r="BU1452">
        <v>2</v>
      </c>
      <c r="BV1452">
        <v>2</v>
      </c>
      <c r="BW1452">
        <f t="shared" si="110"/>
        <v>0</v>
      </c>
    </row>
    <row r="1453" spans="1:75" ht="21">
      <c r="A1453" t="s">
        <v>604</v>
      </c>
      <c r="B1453" t="s">
        <v>514</v>
      </c>
      <c r="C1453" t="s">
        <v>424</v>
      </c>
      <c r="D1453" t="s">
        <v>559</v>
      </c>
      <c r="L1453" s="107">
        <v>3.1240231039139101</v>
      </c>
      <c r="M1453" s="106">
        <v>1.7839644837311501E-3</v>
      </c>
      <c r="N1453">
        <f t="shared" si="112"/>
        <v>1999</v>
      </c>
      <c r="O1453" s="135" t="str">
        <f t="shared" si="113"/>
        <v>Power Law</v>
      </c>
      <c r="P1453" s="107">
        <v>3.3476113332686399</v>
      </c>
      <c r="BT1453">
        <v>6</v>
      </c>
      <c r="BU1453">
        <v>6</v>
      </c>
      <c r="BV1453">
        <v>6</v>
      </c>
      <c r="BW1453">
        <f t="shared" si="110"/>
        <v>0</v>
      </c>
    </row>
    <row r="1454" spans="1:75" ht="21">
      <c r="A1454" t="s">
        <v>605</v>
      </c>
      <c r="B1454" t="s">
        <v>515</v>
      </c>
      <c r="C1454" t="s">
        <v>425</v>
      </c>
      <c r="D1454" t="s">
        <v>560</v>
      </c>
      <c r="L1454" s="107">
        <v>3.1340357884397498</v>
      </c>
      <c r="M1454" s="106">
        <v>1.724198255774E-3</v>
      </c>
      <c r="N1454">
        <f t="shared" si="112"/>
        <v>2000</v>
      </c>
      <c r="O1454" s="135" t="str">
        <f t="shared" si="113"/>
        <v>Power Law</v>
      </c>
      <c r="P1454" s="107">
        <v>3.1850656613581099</v>
      </c>
      <c r="BT1454">
        <v>7</v>
      </c>
      <c r="BU1454">
        <v>7</v>
      </c>
      <c r="BV1454">
        <v>7</v>
      </c>
      <c r="BW1454">
        <f t="shared" si="110"/>
        <v>0</v>
      </c>
    </row>
    <row r="1455" spans="1:75" ht="21">
      <c r="A1455" t="s">
        <v>606</v>
      </c>
      <c r="B1455" t="s">
        <v>516</v>
      </c>
      <c r="C1455" t="s">
        <v>426</v>
      </c>
      <c r="D1455" t="s">
        <v>561</v>
      </c>
      <c r="L1455" s="107">
        <v>3.1784057183243699</v>
      </c>
      <c r="M1455" s="106">
        <v>1.48087371165801E-3</v>
      </c>
      <c r="N1455">
        <f t="shared" si="112"/>
        <v>2001</v>
      </c>
      <c r="O1455" s="135" t="str">
        <f t="shared" si="113"/>
        <v>Power Law</v>
      </c>
      <c r="P1455" s="107">
        <v>3.0411941281159098</v>
      </c>
      <c r="BT1455">
        <v>2</v>
      </c>
      <c r="BU1455">
        <v>2</v>
      </c>
      <c r="BV1455">
        <v>2</v>
      </c>
      <c r="BW1455">
        <f t="shared" si="110"/>
        <v>0</v>
      </c>
    </row>
    <row r="1456" spans="1:75" ht="21">
      <c r="A1456" t="s">
        <v>607</v>
      </c>
      <c r="B1456" t="s">
        <v>517</v>
      </c>
      <c r="C1456" t="s">
        <v>427</v>
      </c>
      <c r="D1456" t="s">
        <v>562</v>
      </c>
      <c r="L1456" s="107">
        <v>2.7561798303285499</v>
      </c>
      <c r="M1456" s="106">
        <v>5.8480834787721604E-3</v>
      </c>
      <c r="N1456">
        <f t="shared" si="112"/>
        <v>2002</v>
      </c>
      <c r="O1456" s="135" t="str">
        <f t="shared" si="113"/>
        <v>Power Law</v>
      </c>
      <c r="P1456" s="107">
        <v>2.95290384511231</v>
      </c>
      <c r="BT1456">
        <v>5</v>
      </c>
      <c r="BU1456">
        <v>5</v>
      </c>
      <c r="BV1456">
        <v>5</v>
      </c>
      <c r="BW1456">
        <f t="shared" si="110"/>
        <v>0</v>
      </c>
    </row>
    <row r="1457" spans="1:75" ht="21">
      <c r="A1457" t="s">
        <v>608</v>
      </c>
      <c r="B1457" t="s">
        <v>518</v>
      </c>
      <c r="C1457" t="s">
        <v>428</v>
      </c>
      <c r="D1457" t="s">
        <v>563</v>
      </c>
      <c r="L1457" s="107">
        <v>2.7829020486029101</v>
      </c>
      <c r="M1457" s="106">
        <v>5.3875068560472299E-3</v>
      </c>
      <c r="N1457">
        <f t="shared" si="112"/>
        <v>2003</v>
      </c>
      <c r="O1457" s="135" t="str">
        <f t="shared" si="113"/>
        <v>Power Law</v>
      </c>
      <c r="P1457" s="107">
        <v>2.8805208569245702</v>
      </c>
      <c r="BT1457">
        <v>11</v>
      </c>
      <c r="BU1457">
        <v>11</v>
      </c>
      <c r="BV1457">
        <v>11</v>
      </c>
      <c r="BW1457">
        <f t="shared" si="110"/>
        <v>0</v>
      </c>
    </row>
    <row r="1458" spans="1:75" ht="21">
      <c r="A1458" t="s">
        <v>609</v>
      </c>
      <c r="B1458" t="s">
        <v>519</v>
      </c>
      <c r="C1458" t="s">
        <v>474</v>
      </c>
      <c r="D1458" t="s">
        <v>564</v>
      </c>
      <c r="L1458" s="107">
        <v>1.9752728531114601</v>
      </c>
      <c r="M1458" s="106">
        <v>4.8237192211890302E-2</v>
      </c>
      <c r="N1458">
        <f t="shared" si="112"/>
        <v>2004</v>
      </c>
      <c r="O1458" s="135" t="str">
        <f t="shared" si="113"/>
        <v>Power Law</v>
      </c>
      <c r="P1458" s="107">
        <v>2.7954623445017801</v>
      </c>
      <c r="BT1458">
        <v>1</v>
      </c>
      <c r="BU1458">
        <v>1</v>
      </c>
      <c r="BV1458">
        <v>1</v>
      </c>
      <c r="BW1458">
        <f t="shared" si="110"/>
        <v>0</v>
      </c>
    </row>
    <row r="1459" spans="1:75" ht="21">
      <c r="A1459" t="s">
        <v>610</v>
      </c>
      <c r="B1459" t="s">
        <v>520</v>
      </c>
      <c r="C1459" t="s">
        <v>475</v>
      </c>
      <c r="D1459" t="s">
        <v>565</v>
      </c>
      <c r="L1459" s="107">
        <v>1.8856304474235701</v>
      </c>
      <c r="M1459" s="106">
        <v>5.9344771452455702E-2</v>
      </c>
      <c r="N1459">
        <f t="shared" si="112"/>
        <v>2005</v>
      </c>
      <c r="O1459" s="135" t="str">
        <f t="shared" si="113"/>
        <v>Power Law</v>
      </c>
      <c r="P1459" s="107">
        <v>2.7045872799893198</v>
      </c>
      <c r="BT1459">
        <v>1</v>
      </c>
      <c r="BU1459">
        <v>1</v>
      </c>
      <c r="BV1459">
        <v>1</v>
      </c>
      <c r="BW1459">
        <f t="shared" si="110"/>
        <v>0</v>
      </c>
    </row>
    <row r="1460" spans="1:75" ht="21">
      <c r="A1460" t="s">
        <v>611</v>
      </c>
      <c r="B1460" t="s">
        <v>521</v>
      </c>
      <c r="C1460" t="s">
        <v>476</v>
      </c>
      <c r="D1460" t="s">
        <v>566</v>
      </c>
      <c r="L1460" s="107">
        <v>1.3277753073937899</v>
      </c>
      <c r="M1460" s="106">
        <v>0.18425234661955001</v>
      </c>
      <c r="N1460">
        <f t="shared" si="112"/>
        <v>2006</v>
      </c>
      <c r="O1460" s="135" t="str">
        <f t="shared" si="113"/>
        <v>Power Law</v>
      </c>
      <c r="P1460" s="107">
        <v>2.6600252817529002</v>
      </c>
      <c r="BT1460">
        <v>1</v>
      </c>
      <c r="BU1460">
        <v>1</v>
      </c>
      <c r="BV1460">
        <v>1</v>
      </c>
      <c r="BW1460">
        <f t="shared" si="110"/>
        <v>0</v>
      </c>
    </row>
    <row r="1461" spans="1:75" ht="21">
      <c r="A1461" t="s">
        <v>612</v>
      </c>
      <c r="B1461" t="s">
        <v>522</v>
      </c>
      <c r="C1461" t="s">
        <v>477</v>
      </c>
      <c r="D1461" t="s">
        <v>567</v>
      </c>
      <c r="L1461" s="107">
        <v>0.78630545347164205</v>
      </c>
      <c r="M1461" s="106">
        <v>0.431688558321069</v>
      </c>
      <c r="N1461">
        <f t="shared" si="112"/>
        <v>2007</v>
      </c>
      <c r="O1461" s="135" t="str">
        <f t="shared" si="113"/>
        <v>Power Law</v>
      </c>
      <c r="P1461" s="107">
        <v>2.6304664827534898</v>
      </c>
      <c r="BT1461">
        <v>10</v>
      </c>
      <c r="BU1461">
        <v>10</v>
      </c>
      <c r="BV1461">
        <v>11</v>
      </c>
      <c r="BW1461">
        <f t="shared" si="110"/>
        <v>-1</v>
      </c>
    </row>
    <row r="1462" spans="1:75" ht="21">
      <c r="A1462" t="s">
        <v>613</v>
      </c>
      <c r="B1462" t="s">
        <v>523</v>
      </c>
      <c r="C1462" t="s">
        <v>478</v>
      </c>
      <c r="D1462" t="s">
        <v>568</v>
      </c>
      <c r="L1462" s="107">
        <v>-0.48062751643308899</v>
      </c>
      <c r="M1462">
        <v>0.63078125524693895</v>
      </c>
      <c r="N1462">
        <f t="shared" si="112"/>
        <v>2008</v>
      </c>
      <c r="O1462" s="135" t="str">
        <f t="shared" si="113"/>
        <v>Power Law</v>
      </c>
      <c r="P1462" s="107">
        <v>2.6150450058863699</v>
      </c>
      <c r="BT1462">
        <v>5</v>
      </c>
      <c r="BU1462">
        <v>5</v>
      </c>
      <c r="BV1462">
        <v>5</v>
      </c>
      <c r="BW1462">
        <f t="shared" si="110"/>
        <v>0</v>
      </c>
    </row>
    <row r="1463" spans="1:75" ht="21">
      <c r="A1463" t="s">
        <v>614</v>
      </c>
      <c r="B1463" t="s">
        <v>524</v>
      </c>
      <c r="C1463" t="s">
        <v>479</v>
      </c>
      <c r="D1463" t="s">
        <v>569</v>
      </c>
      <c r="L1463" s="107">
        <v>-0.50500074799257</v>
      </c>
      <c r="M1463" s="106">
        <v>0.61355831061495103</v>
      </c>
      <c r="N1463">
        <f t="shared" si="112"/>
        <v>2009</v>
      </c>
      <c r="O1463" s="135" t="str">
        <f t="shared" si="113"/>
        <v>Power Law</v>
      </c>
      <c r="P1463" s="107">
        <v>2.6016895641262199</v>
      </c>
      <c r="BT1463">
        <v>3</v>
      </c>
      <c r="BU1463">
        <v>3</v>
      </c>
      <c r="BV1463">
        <v>3</v>
      </c>
      <c r="BW1463">
        <f t="shared" si="110"/>
        <v>0</v>
      </c>
    </row>
    <row r="1464" spans="1:75" ht="21">
      <c r="A1464" t="s">
        <v>615</v>
      </c>
      <c r="B1464" t="s">
        <v>525</v>
      </c>
      <c r="C1464" t="s">
        <v>480</v>
      </c>
      <c r="D1464" t="s">
        <v>570</v>
      </c>
      <c r="L1464" s="107">
        <v>-1.2558149901632101</v>
      </c>
      <c r="M1464">
        <v>0.20918305544438601</v>
      </c>
      <c r="N1464">
        <f t="shared" si="112"/>
        <v>2010</v>
      </c>
      <c r="O1464" s="135" t="str">
        <f t="shared" si="113"/>
        <v>Power Law</v>
      </c>
      <c r="P1464" s="107">
        <v>2.5874689667220601</v>
      </c>
      <c r="BT1464">
        <v>2</v>
      </c>
      <c r="BU1464">
        <v>2</v>
      </c>
      <c r="BV1464">
        <v>2</v>
      </c>
      <c r="BW1464">
        <f t="shared" si="110"/>
        <v>0</v>
      </c>
    </row>
    <row r="1465" spans="1:75" ht="21">
      <c r="A1465" t="s">
        <v>616</v>
      </c>
      <c r="B1465" t="s">
        <v>526</v>
      </c>
      <c r="C1465" t="s">
        <v>481</v>
      </c>
      <c r="D1465" t="s">
        <v>571</v>
      </c>
      <c r="L1465" s="107">
        <v>-2.0432276943286198</v>
      </c>
      <c r="M1465">
        <v>4.1029903435329799E-2</v>
      </c>
      <c r="N1465">
        <f t="shared" si="112"/>
        <v>2011</v>
      </c>
      <c r="O1465" s="135" t="str">
        <f t="shared" si="113"/>
        <v>Log normal</v>
      </c>
      <c r="P1465" s="107">
        <v>2.5940427476431198</v>
      </c>
      <c r="BT1465">
        <v>1</v>
      </c>
      <c r="BU1465">
        <v>1</v>
      </c>
      <c r="BV1465">
        <v>1</v>
      </c>
      <c r="BW1465">
        <f t="shared" si="110"/>
        <v>0</v>
      </c>
    </row>
    <row r="1466" spans="1:75" ht="21">
      <c r="A1466" t="s">
        <v>617</v>
      </c>
      <c r="B1466" t="s">
        <v>527</v>
      </c>
      <c r="C1466" t="s">
        <v>482</v>
      </c>
      <c r="D1466" t="s">
        <v>572</v>
      </c>
      <c r="L1466" s="107">
        <v>-1.7384371242983401</v>
      </c>
      <c r="M1466" s="106">
        <v>8.2133820016257603E-2</v>
      </c>
      <c r="N1466">
        <f t="shared" si="112"/>
        <v>2012</v>
      </c>
      <c r="O1466" s="135" t="str">
        <f t="shared" si="113"/>
        <v>Power Law</v>
      </c>
      <c r="P1466" s="107">
        <v>2.6015090862642301</v>
      </c>
      <c r="BT1466">
        <v>1</v>
      </c>
      <c r="BU1466">
        <v>1</v>
      </c>
      <c r="BV1466">
        <v>1</v>
      </c>
      <c r="BW1466">
        <f t="shared" si="110"/>
        <v>0</v>
      </c>
    </row>
    <row r="1467" spans="1:75" ht="21">
      <c r="A1467" t="s">
        <v>618</v>
      </c>
      <c r="B1467" t="s">
        <v>528</v>
      </c>
      <c r="C1467" t="s">
        <v>483</v>
      </c>
      <c r="D1467" t="s">
        <v>573</v>
      </c>
      <c r="L1467" s="107">
        <v>-1.91937429162039</v>
      </c>
      <c r="M1467" s="106">
        <v>5.4936982075817799E-2</v>
      </c>
      <c r="N1467">
        <f t="shared" si="112"/>
        <v>2013</v>
      </c>
      <c r="O1467" s="135" t="str">
        <f t="shared" si="113"/>
        <v>Power Law</v>
      </c>
      <c r="P1467" s="107">
        <v>2.60877267748833</v>
      </c>
      <c r="BT1467">
        <v>4</v>
      </c>
      <c r="BU1467">
        <v>4</v>
      </c>
      <c r="BV1467">
        <v>4</v>
      </c>
      <c r="BW1467">
        <f t="shared" si="110"/>
        <v>0</v>
      </c>
    </row>
    <row r="1468" spans="1:75" ht="21">
      <c r="A1468" t="s">
        <v>619</v>
      </c>
      <c r="B1468" t="s">
        <v>529</v>
      </c>
      <c r="C1468" t="s">
        <v>484</v>
      </c>
      <c r="D1468" t="s">
        <v>574</v>
      </c>
      <c r="L1468" s="107">
        <v>-1.5599704004458801</v>
      </c>
      <c r="M1468" s="106">
        <v>0.118766876157579</v>
      </c>
      <c r="N1468">
        <f t="shared" si="112"/>
        <v>2014</v>
      </c>
      <c r="O1468" s="135" t="str">
        <f t="shared" si="113"/>
        <v>Power Law</v>
      </c>
      <c r="P1468" s="107">
        <v>2.6192247826555901</v>
      </c>
      <c r="BT1468">
        <v>4</v>
      </c>
      <c r="BU1468">
        <v>4</v>
      </c>
      <c r="BV1468">
        <v>4</v>
      </c>
      <c r="BW1468">
        <f t="shared" si="110"/>
        <v>0</v>
      </c>
    </row>
    <row r="1469" spans="1:75" ht="21">
      <c r="A1469" t="s">
        <v>620</v>
      </c>
      <c r="B1469" t="s">
        <v>530</v>
      </c>
      <c r="C1469" t="s">
        <v>485</v>
      </c>
      <c r="D1469" t="s">
        <v>575</v>
      </c>
      <c r="L1469" s="107">
        <v>-1.69823931957065</v>
      </c>
      <c r="M1469" s="106">
        <v>8.9462602218271098E-2</v>
      </c>
      <c r="N1469">
        <f t="shared" si="112"/>
        <v>2015</v>
      </c>
      <c r="O1469" s="135" t="str">
        <f t="shared" si="113"/>
        <v>Power Law</v>
      </c>
      <c r="P1469" s="107">
        <v>2.6259382686448598</v>
      </c>
      <c r="BT1469">
        <v>6</v>
      </c>
      <c r="BU1469">
        <v>6</v>
      </c>
      <c r="BV1469">
        <v>6</v>
      </c>
      <c r="BW1469">
        <f t="shared" si="110"/>
        <v>0</v>
      </c>
    </row>
    <row r="1470" spans="1:75" ht="21">
      <c r="A1470" t="s">
        <v>621</v>
      </c>
      <c r="B1470" t="s">
        <v>531</v>
      </c>
      <c r="C1470" t="s">
        <v>486</v>
      </c>
      <c r="D1470" t="s">
        <v>576</v>
      </c>
      <c r="L1470" s="107">
        <v>-2.18934519815034</v>
      </c>
      <c r="M1470" s="106">
        <v>2.85717595616472E-2</v>
      </c>
      <c r="N1470">
        <f t="shared" si="112"/>
        <v>2016</v>
      </c>
      <c r="O1470" s="135" t="str">
        <f t="shared" si="113"/>
        <v>Log normal</v>
      </c>
      <c r="P1470" s="107">
        <v>2.6322560732873401</v>
      </c>
      <c r="BT1470">
        <v>6</v>
      </c>
      <c r="BU1470">
        <v>6</v>
      </c>
      <c r="BV1470">
        <v>6</v>
      </c>
      <c r="BW1470">
        <f t="shared" si="110"/>
        <v>0</v>
      </c>
    </row>
    <row r="1471" spans="1:75" ht="21">
      <c r="A1471" t="s">
        <v>622</v>
      </c>
      <c r="B1471" t="s">
        <v>532</v>
      </c>
      <c r="C1471" t="s">
        <v>487</v>
      </c>
      <c r="D1471" t="s">
        <v>577</v>
      </c>
      <c r="L1471" s="107">
        <v>-2.7558749066067501</v>
      </c>
      <c r="M1471" s="106">
        <v>5.8535379020925298E-3</v>
      </c>
      <c r="N1471">
        <f t="shared" si="112"/>
        <v>2017</v>
      </c>
      <c r="O1471" s="135" t="str">
        <f t="shared" si="113"/>
        <v>Log normal</v>
      </c>
      <c r="P1471" s="107">
        <v>2.6373319411821901</v>
      </c>
      <c r="BT1471">
        <v>8</v>
      </c>
      <c r="BU1471">
        <v>8</v>
      </c>
      <c r="BV1471">
        <v>8</v>
      </c>
      <c r="BW1471">
        <f t="shared" si="110"/>
        <v>0</v>
      </c>
    </row>
    <row r="1472" spans="1:75" ht="21">
      <c r="A1472" t="s">
        <v>623</v>
      </c>
      <c r="B1472" t="s">
        <v>533</v>
      </c>
      <c r="C1472" t="s">
        <v>488</v>
      </c>
      <c r="D1472" t="s">
        <v>578</v>
      </c>
      <c r="L1472" s="107">
        <v>-3.6438575405929798</v>
      </c>
      <c r="M1472" s="106">
        <v>2.68582115893717E-4</v>
      </c>
      <c r="N1472">
        <f t="shared" si="112"/>
        <v>2018</v>
      </c>
      <c r="O1472" s="135" t="str">
        <f t="shared" si="113"/>
        <v>Log normal</v>
      </c>
      <c r="P1472" s="107">
        <v>2.64529995248864</v>
      </c>
      <c r="BT1472">
        <v>29</v>
      </c>
      <c r="BU1472">
        <v>29</v>
      </c>
      <c r="BV1472">
        <v>29</v>
      </c>
      <c r="BW1472">
        <f t="shared" si="110"/>
        <v>0</v>
      </c>
    </row>
    <row r="1473" spans="1:75" ht="21">
      <c r="A1473" t="s">
        <v>624</v>
      </c>
      <c r="B1473" t="s">
        <v>534</v>
      </c>
      <c r="C1473" t="s">
        <v>489</v>
      </c>
      <c r="D1473" t="s">
        <v>579</v>
      </c>
      <c r="L1473" s="107">
        <v>-4.3071461370358604</v>
      </c>
      <c r="M1473" s="106">
        <v>1.6537435833792299E-5</v>
      </c>
      <c r="N1473">
        <f t="shared" si="112"/>
        <v>2019</v>
      </c>
      <c r="O1473" s="135" t="str">
        <f t="shared" si="113"/>
        <v>Log normal</v>
      </c>
      <c r="P1473" s="107">
        <v>2.64708433694019</v>
      </c>
      <c r="BT1473">
        <v>6</v>
      </c>
      <c r="BU1473">
        <v>6</v>
      </c>
      <c r="BV1473">
        <v>6</v>
      </c>
      <c r="BW1473">
        <f t="shared" si="110"/>
        <v>0</v>
      </c>
    </row>
    <row r="1474" spans="1:75" ht="21">
      <c r="A1474" t="s">
        <v>625</v>
      </c>
      <c r="B1474" t="s">
        <v>535</v>
      </c>
      <c r="C1474" t="s">
        <v>490</v>
      </c>
      <c r="D1474" t="s">
        <v>580</v>
      </c>
      <c r="L1474" s="107">
        <v>-5.0169637228704698</v>
      </c>
      <c r="M1474" s="106">
        <v>5.2494475018325395E-7</v>
      </c>
      <c r="N1474">
        <f t="shared" si="112"/>
        <v>2020</v>
      </c>
      <c r="O1474" s="135" t="str">
        <f t="shared" si="113"/>
        <v>Log normal</v>
      </c>
      <c r="P1474" s="107">
        <v>2.6507271910968</v>
      </c>
      <c r="BT1474">
        <v>6</v>
      </c>
      <c r="BU1474">
        <v>6</v>
      </c>
      <c r="BV1474">
        <v>6</v>
      </c>
      <c r="BW1474">
        <f t="shared" si="110"/>
        <v>0</v>
      </c>
    </row>
    <row r="1475" spans="1:75" ht="21">
      <c r="A1475" t="s">
        <v>626</v>
      </c>
      <c r="B1475" t="s">
        <v>536</v>
      </c>
      <c r="C1475" t="s">
        <v>491</v>
      </c>
      <c r="D1475" t="s">
        <v>581</v>
      </c>
      <c r="L1475" s="107">
        <v>-5.8349696699123799</v>
      </c>
      <c r="M1475" s="106">
        <v>5.3800352787576897E-9</v>
      </c>
      <c r="N1475">
        <f t="shared" si="112"/>
        <v>2021</v>
      </c>
      <c r="O1475" s="135" t="str">
        <f t="shared" si="113"/>
        <v>Log normal</v>
      </c>
      <c r="P1475" s="107">
        <v>2.6496332839038099</v>
      </c>
      <c r="BT1475">
        <v>2</v>
      </c>
      <c r="BU1475">
        <v>2</v>
      </c>
      <c r="BV1475">
        <v>2</v>
      </c>
      <c r="BW1475">
        <f t="shared" si="110"/>
        <v>0</v>
      </c>
    </row>
    <row r="1476" spans="1:75" ht="21">
      <c r="A1476" t="s">
        <v>627</v>
      </c>
      <c r="B1476" t="s">
        <v>537</v>
      </c>
      <c r="C1476" t="s">
        <v>492</v>
      </c>
      <c r="D1476" t="s">
        <v>582</v>
      </c>
      <c r="L1476" s="107">
        <v>-5.8250281927957799</v>
      </c>
      <c r="M1476" s="106">
        <v>5.7102959226253596E-9</v>
      </c>
      <c r="N1476">
        <f t="shared" si="112"/>
        <v>2022</v>
      </c>
      <c r="O1476" s="135" t="str">
        <f t="shared" si="113"/>
        <v>Log normal</v>
      </c>
      <c r="P1476" s="107">
        <v>2.6423975972479798</v>
      </c>
      <c r="BT1476">
        <v>1</v>
      </c>
      <c r="BU1476">
        <v>1</v>
      </c>
      <c r="BV1476">
        <v>1</v>
      </c>
      <c r="BW1476">
        <f t="shared" si="110"/>
        <v>0</v>
      </c>
    </row>
    <row r="1477" spans="1:75" ht="21">
      <c r="A1477" t="s">
        <v>628</v>
      </c>
      <c r="B1477" t="s">
        <v>538</v>
      </c>
      <c r="C1477" t="s">
        <v>493</v>
      </c>
      <c r="D1477" t="s">
        <v>583</v>
      </c>
      <c r="L1477" s="107">
        <v>-6.1773265602651302</v>
      </c>
      <c r="M1477" s="106">
        <v>6.51961331421449E-10</v>
      </c>
      <c r="N1477">
        <f t="shared" si="112"/>
        <v>2023</v>
      </c>
      <c r="O1477" s="135" t="str">
        <f t="shared" si="113"/>
        <v>Log normal</v>
      </c>
      <c r="P1477" s="107">
        <v>2.6413358635019701</v>
      </c>
      <c r="BT1477">
        <v>1</v>
      </c>
      <c r="BU1477">
        <v>1</v>
      </c>
      <c r="BV1477">
        <v>1</v>
      </c>
      <c r="BW1477">
        <f t="shared" si="110"/>
        <v>0</v>
      </c>
    </row>
    <row r="1478" spans="1:75" ht="21">
      <c r="L1478" s="108"/>
      <c r="O1478" s="135"/>
      <c r="P1478" s="107"/>
      <c r="BT1478">
        <v>1</v>
      </c>
      <c r="BU1478">
        <v>1</v>
      </c>
      <c r="BV1478">
        <v>1</v>
      </c>
      <c r="BW1478">
        <f t="shared" si="110"/>
        <v>0</v>
      </c>
    </row>
    <row r="1479" spans="1:75" ht="21">
      <c r="L1479" s="134"/>
      <c r="O1479" s="135"/>
      <c r="P1479" s="107"/>
      <c r="BT1479">
        <v>2</v>
      </c>
      <c r="BU1479">
        <v>2</v>
      </c>
      <c r="BV1479">
        <v>2</v>
      </c>
      <c r="BW1479">
        <f t="shared" si="110"/>
        <v>0</v>
      </c>
    </row>
    <row r="1480" spans="1:75" ht="21">
      <c r="A1480" t="s">
        <v>697</v>
      </c>
      <c r="L1480" s="108"/>
      <c r="O1480" s="135"/>
      <c r="P1480" s="107"/>
      <c r="BT1480">
        <v>3</v>
      </c>
      <c r="BU1480">
        <v>3</v>
      </c>
      <c r="BV1480">
        <v>3</v>
      </c>
      <c r="BW1480">
        <f t="shared" si="110"/>
        <v>0</v>
      </c>
    </row>
    <row r="1481" spans="1:75" ht="21">
      <c r="A1481" t="s">
        <v>584</v>
      </c>
      <c r="B1481" t="s">
        <v>494</v>
      </c>
      <c r="C1481" t="s">
        <v>404</v>
      </c>
      <c r="D1481" t="s">
        <v>404</v>
      </c>
      <c r="L1481" s="107">
        <v>5.5721437360035497E-3</v>
      </c>
      <c r="M1481">
        <v>0.98878864284203905</v>
      </c>
      <c r="N1481">
        <v>1979</v>
      </c>
      <c r="O1481" s="135" t="str">
        <f>IF(AND(L1481&lt;0,M1481&lt;0.05), "Truncated Power Law","Power Law")</f>
        <v>Power Law</v>
      </c>
      <c r="P1481" s="107">
        <v>17</v>
      </c>
      <c r="BT1481">
        <v>7</v>
      </c>
      <c r="BU1481">
        <v>7</v>
      </c>
      <c r="BV1481">
        <v>7</v>
      </c>
      <c r="BW1481">
        <f t="shared" si="110"/>
        <v>0</v>
      </c>
    </row>
    <row r="1482" spans="1:75" ht="21">
      <c r="A1482" t="s">
        <v>585</v>
      </c>
      <c r="B1482" t="s">
        <v>495</v>
      </c>
      <c r="C1482" t="s">
        <v>405</v>
      </c>
      <c r="D1482" t="s">
        <v>405</v>
      </c>
      <c r="L1482" s="107">
        <v>3.1194308123045199E-3</v>
      </c>
      <c r="M1482">
        <v>0.99356457814676802</v>
      </c>
      <c r="N1482">
        <f>N1481+1</f>
        <v>1980</v>
      </c>
      <c r="O1482" s="135" t="str">
        <f t="shared" ref="O1482:O1525" si="114">IF(AND(L1482&lt;0,M1482&lt;0.05), "Truncated Power Law","Power Law")</f>
        <v>Power Law</v>
      </c>
      <c r="P1482" s="107">
        <v>17</v>
      </c>
      <c r="BT1482">
        <v>25</v>
      </c>
      <c r="BU1482">
        <v>25</v>
      </c>
      <c r="BV1482">
        <v>25</v>
      </c>
      <c r="BW1482">
        <f t="shared" si="110"/>
        <v>0</v>
      </c>
    </row>
    <row r="1483" spans="1:75" ht="21">
      <c r="A1483" t="s">
        <v>586</v>
      </c>
      <c r="B1483" t="s">
        <v>496</v>
      </c>
      <c r="C1483" t="s">
        <v>406</v>
      </c>
      <c r="D1483" t="s">
        <v>406</v>
      </c>
      <c r="L1483" s="107">
        <v>4.1501602497163499E-4</v>
      </c>
      <c r="M1483">
        <v>0.99951842557023096</v>
      </c>
      <c r="N1483">
        <f t="shared" ref="N1483:N1525" si="115">N1482+1</f>
        <v>1981</v>
      </c>
      <c r="O1483" s="135" t="str">
        <f t="shared" si="114"/>
        <v>Power Law</v>
      </c>
      <c r="P1483" s="107">
        <v>22</v>
      </c>
      <c r="BT1483">
        <v>8</v>
      </c>
      <c r="BU1483">
        <v>8</v>
      </c>
      <c r="BV1483">
        <v>8</v>
      </c>
      <c r="BW1483">
        <f t="shared" si="110"/>
        <v>0</v>
      </c>
    </row>
    <row r="1484" spans="1:75" ht="21">
      <c r="A1484" t="s">
        <v>587</v>
      </c>
      <c r="B1484" t="s">
        <v>497</v>
      </c>
      <c r="C1484" t="s">
        <v>407</v>
      </c>
      <c r="D1484" t="s">
        <v>407</v>
      </c>
      <c r="L1484" s="107">
        <v>1.4758924480738401E-3</v>
      </c>
      <c r="M1484">
        <v>0.99889588119966399</v>
      </c>
      <c r="N1484">
        <f t="shared" si="115"/>
        <v>1982</v>
      </c>
      <c r="O1484" s="135" t="str">
        <f t="shared" si="114"/>
        <v>Power Law</v>
      </c>
      <c r="P1484" s="107">
        <v>25</v>
      </c>
      <c r="BT1484">
        <v>3</v>
      </c>
      <c r="BU1484">
        <v>3</v>
      </c>
      <c r="BV1484">
        <v>3</v>
      </c>
      <c r="BW1484">
        <f t="shared" si="110"/>
        <v>0</v>
      </c>
    </row>
    <row r="1485" spans="1:75" ht="21">
      <c r="A1485" t="s">
        <v>588</v>
      </c>
      <c r="B1485" t="s">
        <v>498</v>
      </c>
      <c r="C1485" t="s">
        <v>408</v>
      </c>
      <c r="D1485" t="s">
        <v>408</v>
      </c>
      <c r="L1485" s="107">
        <v>4.42189779167466E-3</v>
      </c>
      <c r="M1485">
        <v>0.99874019891520704</v>
      </c>
      <c r="N1485">
        <f t="shared" si="115"/>
        <v>1983</v>
      </c>
      <c r="O1485" s="135" t="str">
        <f t="shared" si="114"/>
        <v>Power Law</v>
      </c>
      <c r="P1485" s="107">
        <v>26</v>
      </c>
      <c r="BT1485">
        <v>2</v>
      </c>
      <c r="BU1485">
        <v>2</v>
      </c>
      <c r="BV1485">
        <v>2</v>
      </c>
      <c r="BW1485">
        <f t="shared" ref="BW1485:BW1548" si="116">BU1485-BV1485</f>
        <v>0</v>
      </c>
    </row>
    <row r="1486" spans="1:75" ht="21">
      <c r="A1486" t="s">
        <v>589</v>
      </c>
      <c r="B1486" t="s">
        <v>499</v>
      </c>
      <c r="C1486" t="s">
        <v>409</v>
      </c>
      <c r="D1486" t="s">
        <v>409</v>
      </c>
      <c r="L1486" s="107">
        <v>2.3506583485396301E-3</v>
      </c>
      <c r="M1486">
        <v>0.99630265999160805</v>
      </c>
      <c r="N1486">
        <f t="shared" si="115"/>
        <v>1984</v>
      </c>
      <c r="O1486" s="135" t="str">
        <f t="shared" si="114"/>
        <v>Power Law</v>
      </c>
      <c r="P1486" s="107">
        <v>24</v>
      </c>
      <c r="BT1486">
        <v>8</v>
      </c>
      <c r="BU1486">
        <v>8</v>
      </c>
      <c r="BV1486">
        <v>8</v>
      </c>
      <c r="BW1486">
        <f t="shared" si="116"/>
        <v>0</v>
      </c>
    </row>
    <row r="1487" spans="1:75" ht="21">
      <c r="A1487" t="s">
        <v>590</v>
      </c>
      <c r="B1487" t="s">
        <v>500</v>
      </c>
      <c r="C1487" t="s">
        <v>410</v>
      </c>
      <c r="D1487" t="s">
        <v>410</v>
      </c>
      <c r="L1487" s="107">
        <v>-1.4871134572837801</v>
      </c>
      <c r="M1487">
        <v>6.4251755888689893E-2</v>
      </c>
      <c r="N1487">
        <f t="shared" si="115"/>
        <v>1985</v>
      </c>
      <c r="O1487" s="135" t="str">
        <f t="shared" si="114"/>
        <v>Power Law</v>
      </c>
      <c r="P1487" s="107">
        <v>25</v>
      </c>
      <c r="BT1487">
        <v>8</v>
      </c>
      <c r="BU1487">
        <v>8</v>
      </c>
      <c r="BV1487">
        <v>8</v>
      </c>
      <c r="BW1487">
        <f t="shared" si="116"/>
        <v>0</v>
      </c>
    </row>
    <row r="1488" spans="1:75" ht="21">
      <c r="A1488" t="s">
        <v>591</v>
      </c>
      <c r="B1488" t="s">
        <v>501</v>
      </c>
      <c r="C1488" t="s">
        <v>411</v>
      </c>
      <c r="D1488" t="s">
        <v>411</v>
      </c>
      <c r="L1488" s="107">
        <v>-2.0762649833593501</v>
      </c>
      <c r="M1488">
        <v>6.5564358847757199E-3</v>
      </c>
      <c r="N1488">
        <f t="shared" si="115"/>
        <v>1986</v>
      </c>
      <c r="O1488" s="135" t="str">
        <f t="shared" si="114"/>
        <v>Truncated Power Law</v>
      </c>
      <c r="P1488" s="107">
        <v>106</v>
      </c>
      <c r="BT1488">
        <v>1</v>
      </c>
      <c r="BU1488">
        <v>1</v>
      </c>
      <c r="BV1488">
        <v>1</v>
      </c>
      <c r="BW1488">
        <f t="shared" si="116"/>
        <v>0</v>
      </c>
    </row>
    <row r="1489" spans="1:75" ht="21">
      <c r="A1489" t="s">
        <v>592</v>
      </c>
      <c r="B1489" t="s">
        <v>502</v>
      </c>
      <c r="C1489" t="s">
        <v>412</v>
      </c>
      <c r="D1489" t="s">
        <v>412</v>
      </c>
      <c r="L1489" s="107">
        <v>-3.1789066263818202</v>
      </c>
      <c r="M1489" s="106">
        <v>3.3214757688804199E-5</v>
      </c>
      <c r="N1489">
        <f t="shared" si="115"/>
        <v>1987</v>
      </c>
      <c r="O1489" s="135" t="str">
        <f t="shared" si="114"/>
        <v>Truncated Power Law</v>
      </c>
      <c r="P1489" s="107">
        <v>108</v>
      </c>
      <c r="BT1489">
        <v>6</v>
      </c>
      <c r="BU1489">
        <v>6</v>
      </c>
      <c r="BV1489">
        <v>6</v>
      </c>
      <c r="BW1489">
        <f t="shared" si="116"/>
        <v>0</v>
      </c>
    </row>
    <row r="1490" spans="1:75" ht="21">
      <c r="A1490" t="s">
        <v>593</v>
      </c>
      <c r="B1490" t="s">
        <v>503</v>
      </c>
      <c r="C1490" t="s">
        <v>413</v>
      </c>
      <c r="D1490" t="s">
        <v>413</v>
      </c>
      <c r="L1490" s="107">
        <v>-5.3326766222152804</v>
      </c>
      <c r="M1490" s="106">
        <v>1.18927090397846E-12</v>
      </c>
      <c r="N1490">
        <f t="shared" si="115"/>
        <v>1988</v>
      </c>
      <c r="O1490" s="135" t="str">
        <f t="shared" si="114"/>
        <v>Truncated Power Law</v>
      </c>
      <c r="P1490" s="107">
        <v>110</v>
      </c>
      <c r="BT1490">
        <v>3</v>
      </c>
      <c r="BU1490">
        <v>3</v>
      </c>
      <c r="BV1490">
        <v>3</v>
      </c>
      <c r="BW1490">
        <f t="shared" si="116"/>
        <v>0</v>
      </c>
    </row>
    <row r="1491" spans="1:75" ht="21">
      <c r="A1491" t="s">
        <v>594</v>
      </c>
      <c r="B1491" t="s">
        <v>504</v>
      </c>
      <c r="C1491" t="s">
        <v>414</v>
      </c>
      <c r="D1491" t="s">
        <v>414</v>
      </c>
      <c r="L1491" s="107">
        <v>-1.30721698635456</v>
      </c>
      <c r="M1491">
        <v>0.12895329073476799</v>
      </c>
      <c r="N1491">
        <f t="shared" si="115"/>
        <v>1989</v>
      </c>
      <c r="O1491" s="135" t="str">
        <f t="shared" si="114"/>
        <v>Power Law</v>
      </c>
      <c r="P1491" s="107">
        <v>111</v>
      </c>
      <c r="BT1491">
        <v>3</v>
      </c>
      <c r="BU1491">
        <v>3</v>
      </c>
      <c r="BV1491">
        <v>3</v>
      </c>
      <c r="BW1491">
        <f t="shared" si="116"/>
        <v>0</v>
      </c>
    </row>
    <row r="1492" spans="1:75" ht="21">
      <c r="A1492" t="s">
        <v>595</v>
      </c>
      <c r="B1492" t="s">
        <v>505</v>
      </c>
      <c r="C1492" t="s">
        <v>415</v>
      </c>
      <c r="D1492" t="s">
        <v>415</v>
      </c>
      <c r="L1492" s="107">
        <v>-2.2994901709521001</v>
      </c>
      <c r="M1492">
        <v>2.9642345536505799E-3</v>
      </c>
      <c r="N1492">
        <f t="shared" si="115"/>
        <v>1990</v>
      </c>
      <c r="O1492" s="135" t="str">
        <f t="shared" si="114"/>
        <v>Truncated Power Law</v>
      </c>
      <c r="P1492" s="107">
        <v>107</v>
      </c>
      <c r="BT1492">
        <v>3</v>
      </c>
      <c r="BU1492">
        <v>3</v>
      </c>
      <c r="BV1492">
        <v>3</v>
      </c>
      <c r="BW1492">
        <f t="shared" si="116"/>
        <v>0</v>
      </c>
    </row>
    <row r="1493" spans="1:75" ht="21">
      <c r="A1493" t="s">
        <v>596</v>
      </c>
      <c r="B1493" t="s">
        <v>506</v>
      </c>
      <c r="C1493" t="s">
        <v>416</v>
      </c>
      <c r="D1493" t="s">
        <v>416</v>
      </c>
      <c r="L1493" s="107">
        <v>-2.7971207957270598</v>
      </c>
      <c r="M1493" s="106">
        <v>7.2592279066197003E-5</v>
      </c>
      <c r="N1493">
        <f t="shared" si="115"/>
        <v>1991</v>
      </c>
      <c r="O1493" s="135" t="str">
        <f t="shared" si="114"/>
        <v>Truncated Power Law</v>
      </c>
      <c r="P1493" s="107">
        <v>107</v>
      </c>
      <c r="BT1493">
        <v>11</v>
      </c>
      <c r="BU1493">
        <v>11</v>
      </c>
      <c r="BV1493">
        <v>11</v>
      </c>
      <c r="BW1493">
        <f t="shared" si="116"/>
        <v>0</v>
      </c>
    </row>
    <row r="1494" spans="1:75" ht="21">
      <c r="A1494" t="s">
        <v>597</v>
      </c>
      <c r="B1494" t="s">
        <v>507</v>
      </c>
      <c r="C1494" t="s">
        <v>417</v>
      </c>
      <c r="D1494" t="s">
        <v>417</v>
      </c>
      <c r="L1494" s="107">
        <v>-3.6071178041757399</v>
      </c>
      <c r="M1494" s="106">
        <v>1.7178274369644599E-7</v>
      </c>
      <c r="N1494">
        <f t="shared" si="115"/>
        <v>1992</v>
      </c>
      <c r="O1494" s="135" t="str">
        <f t="shared" si="114"/>
        <v>Truncated Power Law</v>
      </c>
      <c r="P1494" s="107">
        <v>107</v>
      </c>
      <c r="BT1494">
        <v>3</v>
      </c>
      <c r="BU1494">
        <v>3</v>
      </c>
      <c r="BV1494">
        <v>3</v>
      </c>
      <c r="BW1494">
        <f t="shared" si="116"/>
        <v>0</v>
      </c>
    </row>
    <row r="1495" spans="1:75" ht="21">
      <c r="A1495" t="s">
        <v>598</v>
      </c>
      <c r="B1495" t="s">
        <v>508</v>
      </c>
      <c r="C1495" t="s">
        <v>418</v>
      </c>
      <c r="D1495" t="s">
        <v>418</v>
      </c>
      <c r="L1495" s="107">
        <v>-4.4890897897498903</v>
      </c>
      <c r="M1495" s="106">
        <v>3.0539504258797401E-10</v>
      </c>
      <c r="N1495">
        <f t="shared" si="115"/>
        <v>1993</v>
      </c>
      <c r="O1495" s="135" t="str">
        <f t="shared" si="114"/>
        <v>Truncated Power Law</v>
      </c>
      <c r="P1495" s="107">
        <v>108</v>
      </c>
      <c r="BT1495">
        <v>6</v>
      </c>
      <c r="BU1495">
        <v>6</v>
      </c>
      <c r="BV1495">
        <v>6</v>
      </c>
      <c r="BW1495">
        <f t="shared" si="116"/>
        <v>0</v>
      </c>
    </row>
    <row r="1496" spans="1:75" ht="21">
      <c r="A1496" t="s">
        <v>599</v>
      </c>
      <c r="B1496" t="s">
        <v>509</v>
      </c>
      <c r="C1496" t="s">
        <v>419</v>
      </c>
      <c r="D1496" t="s">
        <v>419</v>
      </c>
      <c r="L1496" s="107">
        <v>-5.4143300267694698</v>
      </c>
      <c r="M1496" s="106">
        <v>2.9309887850104101E-14</v>
      </c>
      <c r="N1496">
        <f t="shared" si="115"/>
        <v>1994</v>
      </c>
      <c r="O1496" s="135" t="str">
        <f t="shared" si="114"/>
        <v>Truncated Power Law</v>
      </c>
      <c r="P1496" s="107">
        <v>281</v>
      </c>
      <c r="BT1496">
        <v>6</v>
      </c>
      <c r="BU1496">
        <v>6</v>
      </c>
      <c r="BV1496">
        <v>6</v>
      </c>
      <c r="BW1496">
        <f t="shared" si="116"/>
        <v>0</v>
      </c>
    </row>
    <row r="1497" spans="1:75" ht="21">
      <c r="A1497" t="s">
        <v>600</v>
      </c>
      <c r="B1497" t="s">
        <v>510</v>
      </c>
      <c r="C1497" t="s">
        <v>420</v>
      </c>
      <c r="D1497" t="s">
        <v>420</v>
      </c>
      <c r="L1497" s="107">
        <v>-6.4536095341528199</v>
      </c>
      <c r="M1497">
        <v>0</v>
      </c>
      <c r="N1497">
        <f t="shared" si="115"/>
        <v>1995</v>
      </c>
      <c r="O1497" s="135" t="str">
        <f t="shared" si="114"/>
        <v>Truncated Power Law</v>
      </c>
      <c r="P1497" s="107">
        <v>282</v>
      </c>
      <c r="BT1497">
        <v>7</v>
      </c>
      <c r="BU1497">
        <v>7</v>
      </c>
      <c r="BV1497">
        <v>7</v>
      </c>
      <c r="BW1497">
        <f t="shared" si="116"/>
        <v>0</v>
      </c>
    </row>
    <row r="1498" spans="1:75" ht="21">
      <c r="A1498" t="s">
        <v>601</v>
      </c>
      <c r="B1498" t="s">
        <v>511</v>
      </c>
      <c r="C1498" t="s">
        <v>421</v>
      </c>
      <c r="D1498" t="s">
        <v>421</v>
      </c>
      <c r="L1498" s="107">
        <v>-6.3741993835627504</v>
      </c>
      <c r="M1498">
        <v>0</v>
      </c>
      <c r="N1498">
        <f t="shared" si="115"/>
        <v>1996</v>
      </c>
      <c r="O1498" s="135" t="str">
        <f t="shared" si="114"/>
        <v>Truncated Power Law</v>
      </c>
      <c r="P1498" s="107">
        <v>254</v>
      </c>
      <c r="BT1498">
        <v>3</v>
      </c>
      <c r="BU1498">
        <v>3</v>
      </c>
      <c r="BV1498">
        <v>3</v>
      </c>
      <c r="BW1498">
        <f t="shared" si="116"/>
        <v>0</v>
      </c>
    </row>
    <row r="1499" spans="1:75" ht="21">
      <c r="A1499" t="s">
        <v>602</v>
      </c>
      <c r="B1499" t="s">
        <v>512</v>
      </c>
      <c r="C1499" t="s">
        <v>422</v>
      </c>
      <c r="D1499" t="s">
        <v>422</v>
      </c>
      <c r="L1499" s="107">
        <v>1.07730586331201E-3</v>
      </c>
      <c r="M1499">
        <v>0.999183238267351</v>
      </c>
      <c r="N1499">
        <f t="shared" si="115"/>
        <v>1997</v>
      </c>
      <c r="O1499" s="135" t="str">
        <f t="shared" si="114"/>
        <v>Power Law</v>
      </c>
      <c r="P1499" s="107">
        <v>241</v>
      </c>
      <c r="BT1499">
        <v>4</v>
      </c>
      <c r="BU1499">
        <v>4</v>
      </c>
      <c r="BV1499">
        <v>4</v>
      </c>
      <c r="BW1499">
        <f t="shared" si="116"/>
        <v>0</v>
      </c>
    </row>
    <row r="1500" spans="1:75" ht="21">
      <c r="A1500" t="s">
        <v>603</v>
      </c>
      <c r="B1500" t="s">
        <v>513</v>
      </c>
      <c r="C1500" t="s">
        <v>423</v>
      </c>
      <c r="D1500" t="s">
        <v>423</v>
      </c>
      <c r="L1500" s="107">
        <v>-0.30601715863620899</v>
      </c>
      <c r="M1500">
        <v>0.74213315393367996</v>
      </c>
      <c r="N1500">
        <f t="shared" si="115"/>
        <v>1998</v>
      </c>
      <c r="O1500" s="135" t="str">
        <f t="shared" si="114"/>
        <v>Power Law</v>
      </c>
      <c r="P1500" s="107">
        <v>223</v>
      </c>
      <c r="BT1500">
        <v>2</v>
      </c>
      <c r="BU1500">
        <v>2</v>
      </c>
      <c r="BV1500">
        <v>2</v>
      </c>
      <c r="BW1500">
        <f t="shared" si="116"/>
        <v>0</v>
      </c>
    </row>
    <row r="1501" spans="1:75" ht="21">
      <c r="A1501" t="s">
        <v>604</v>
      </c>
      <c r="B1501" t="s">
        <v>514</v>
      </c>
      <c r="C1501" t="s">
        <v>424</v>
      </c>
      <c r="D1501" t="s">
        <v>424</v>
      </c>
      <c r="L1501" s="107">
        <v>-0.39440683081773698</v>
      </c>
      <c r="M1501">
        <v>0.72955433434570904</v>
      </c>
      <c r="N1501">
        <f t="shared" si="115"/>
        <v>1999</v>
      </c>
      <c r="O1501" s="135" t="str">
        <f t="shared" si="114"/>
        <v>Power Law</v>
      </c>
      <c r="P1501" s="107">
        <v>215</v>
      </c>
      <c r="BT1501">
        <v>5</v>
      </c>
      <c r="BU1501">
        <v>5</v>
      </c>
      <c r="BV1501">
        <v>5</v>
      </c>
      <c r="BW1501">
        <f t="shared" si="116"/>
        <v>0</v>
      </c>
    </row>
    <row r="1502" spans="1:75" ht="21">
      <c r="A1502" t="s">
        <v>605</v>
      </c>
      <c r="B1502" t="s">
        <v>515</v>
      </c>
      <c r="C1502" t="s">
        <v>425</v>
      </c>
      <c r="D1502" t="s">
        <v>425</v>
      </c>
      <c r="L1502" s="107">
        <v>-1.1446749859963801</v>
      </c>
      <c r="M1502">
        <v>0.28619634975920699</v>
      </c>
      <c r="N1502">
        <f t="shared" si="115"/>
        <v>2000</v>
      </c>
      <c r="O1502" s="135" t="str">
        <f t="shared" si="114"/>
        <v>Power Law</v>
      </c>
      <c r="P1502" s="107">
        <v>211</v>
      </c>
      <c r="BT1502">
        <v>7</v>
      </c>
      <c r="BU1502">
        <v>7</v>
      </c>
      <c r="BV1502">
        <v>7</v>
      </c>
      <c r="BW1502">
        <f t="shared" si="116"/>
        <v>0</v>
      </c>
    </row>
    <row r="1503" spans="1:75" ht="21">
      <c r="A1503" t="s">
        <v>606</v>
      </c>
      <c r="B1503" t="s">
        <v>516</v>
      </c>
      <c r="C1503" t="s">
        <v>426</v>
      </c>
      <c r="D1503" t="s">
        <v>426</v>
      </c>
      <c r="L1503" s="107">
        <v>-2.1291555870573902</v>
      </c>
      <c r="M1503">
        <v>4.1255732218143201E-2</v>
      </c>
      <c r="N1503">
        <f t="shared" si="115"/>
        <v>2001</v>
      </c>
      <c r="O1503" s="135" t="str">
        <f t="shared" si="114"/>
        <v>Truncated Power Law</v>
      </c>
      <c r="P1503" s="107">
        <v>199</v>
      </c>
      <c r="BT1503">
        <v>9</v>
      </c>
      <c r="BU1503">
        <v>9</v>
      </c>
      <c r="BV1503">
        <v>9</v>
      </c>
      <c r="BW1503">
        <f t="shared" si="116"/>
        <v>0</v>
      </c>
    </row>
    <row r="1504" spans="1:75" ht="21">
      <c r="A1504" t="s">
        <v>607</v>
      </c>
      <c r="B1504" t="s">
        <v>517</v>
      </c>
      <c r="C1504" t="s">
        <v>427</v>
      </c>
      <c r="D1504" t="s">
        <v>427</v>
      </c>
      <c r="L1504" s="107">
        <v>-3.2572488100821699</v>
      </c>
      <c r="M1504">
        <v>1.2316859430385699E-3</v>
      </c>
      <c r="N1504">
        <f t="shared" si="115"/>
        <v>2002</v>
      </c>
      <c r="O1504" s="135" t="str">
        <f t="shared" si="114"/>
        <v>Truncated Power Law</v>
      </c>
      <c r="P1504" s="107">
        <v>188</v>
      </c>
      <c r="BT1504">
        <v>1</v>
      </c>
      <c r="BU1504">
        <v>1</v>
      </c>
      <c r="BV1504">
        <v>1</v>
      </c>
      <c r="BW1504">
        <f t="shared" si="116"/>
        <v>0</v>
      </c>
    </row>
    <row r="1505" spans="1:75" ht="21">
      <c r="A1505" t="s">
        <v>608</v>
      </c>
      <c r="B1505" t="s">
        <v>518</v>
      </c>
      <c r="C1505" t="s">
        <v>428</v>
      </c>
      <c r="D1505" t="s">
        <v>428</v>
      </c>
      <c r="L1505" s="107">
        <v>-4.1643363730599798</v>
      </c>
      <c r="M1505" s="106">
        <v>3.6786665310928301E-5</v>
      </c>
      <c r="N1505">
        <f t="shared" si="115"/>
        <v>2003</v>
      </c>
      <c r="O1505" s="135" t="str">
        <f t="shared" si="114"/>
        <v>Truncated Power Law</v>
      </c>
      <c r="P1505" s="107">
        <v>188</v>
      </c>
      <c r="BT1505">
        <v>2</v>
      </c>
      <c r="BU1505">
        <v>2</v>
      </c>
      <c r="BV1505">
        <v>2</v>
      </c>
      <c r="BW1505">
        <f t="shared" si="116"/>
        <v>0</v>
      </c>
    </row>
    <row r="1506" spans="1:75" ht="21">
      <c r="A1506" t="s">
        <v>609</v>
      </c>
      <c r="B1506" t="s">
        <v>519</v>
      </c>
      <c r="C1506" t="s">
        <v>474</v>
      </c>
      <c r="D1506" t="s">
        <v>474</v>
      </c>
      <c r="L1506" s="107">
        <v>-5.72183717739654</v>
      </c>
      <c r="M1506" s="106">
        <v>6.34280583611257E-9</v>
      </c>
      <c r="N1506">
        <f t="shared" si="115"/>
        <v>2004</v>
      </c>
      <c r="O1506" s="135" t="str">
        <f t="shared" si="114"/>
        <v>Truncated Power Law</v>
      </c>
      <c r="P1506" s="107">
        <v>192</v>
      </c>
      <c r="BT1506">
        <v>2</v>
      </c>
      <c r="BU1506">
        <v>2</v>
      </c>
      <c r="BV1506">
        <v>2</v>
      </c>
      <c r="BW1506">
        <f t="shared" si="116"/>
        <v>0</v>
      </c>
    </row>
    <row r="1507" spans="1:75" ht="21">
      <c r="A1507" t="s">
        <v>610</v>
      </c>
      <c r="B1507" t="s">
        <v>520</v>
      </c>
      <c r="C1507" t="s">
        <v>475</v>
      </c>
      <c r="D1507" t="s">
        <v>475</v>
      </c>
      <c r="L1507" s="107">
        <v>-7.1758980551170497</v>
      </c>
      <c r="M1507" s="106">
        <v>4.9649173661237E-13</v>
      </c>
      <c r="N1507">
        <f t="shared" si="115"/>
        <v>2005</v>
      </c>
      <c r="O1507" s="135" t="str">
        <f t="shared" si="114"/>
        <v>Truncated Power Law</v>
      </c>
      <c r="P1507" s="107">
        <v>198</v>
      </c>
      <c r="BT1507">
        <v>2</v>
      </c>
      <c r="BU1507">
        <v>2</v>
      </c>
      <c r="BV1507">
        <v>2</v>
      </c>
      <c r="BW1507">
        <f t="shared" si="116"/>
        <v>0</v>
      </c>
    </row>
    <row r="1508" spans="1:75" ht="21">
      <c r="A1508" t="s">
        <v>611</v>
      </c>
      <c r="B1508" t="s">
        <v>521</v>
      </c>
      <c r="C1508" t="s">
        <v>476</v>
      </c>
      <c r="D1508" t="s">
        <v>476</v>
      </c>
      <c r="L1508" s="107">
        <v>-8.3367831037350904</v>
      </c>
      <c r="M1508">
        <v>0</v>
      </c>
      <c r="N1508">
        <f t="shared" si="115"/>
        <v>2006</v>
      </c>
      <c r="O1508" s="135" t="str">
        <f t="shared" si="114"/>
        <v>Truncated Power Law</v>
      </c>
      <c r="P1508" s="107">
        <v>201</v>
      </c>
      <c r="BT1508">
        <v>6</v>
      </c>
      <c r="BU1508">
        <v>6</v>
      </c>
      <c r="BV1508">
        <v>6</v>
      </c>
      <c r="BW1508">
        <f t="shared" si="116"/>
        <v>0</v>
      </c>
    </row>
    <row r="1509" spans="1:75" ht="21">
      <c r="A1509" t="s">
        <v>612</v>
      </c>
      <c r="B1509" t="s">
        <v>522</v>
      </c>
      <c r="C1509" t="s">
        <v>477</v>
      </c>
      <c r="D1509" t="s">
        <v>477</v>
      </c>
      <c r="L1509" s="107">
        <v>-8.8171461791463095</v>
      </c>
      <c r="M1509">
        <v>0</v>
      </c>
      <c r="N1509">
        <f t="shared" si="115"/>
        <v>2007</v>
      </c>
      <c r="O1509" s="135" t="str">
        <f t="shared" si="114"/>
        <v>Truncated Power Law</v>
      </c>
      <c r="P1509" s="107">
        <v>202</v>
      </c>
      <c r="BT1509">
        <v>4</v>
      </c>
      <c r="BU1509">
        <v>4</v>
      </c>
      <c r="BV1509">
        <v>4</v>
      </c>
      <c r="BW1509">
        <f t="shared" si="116"/>
        <v>0</v>
      </c>
    </row>
    <row r="1510" spans="1:75" ht="21">
      <c r="A1510" t="s">
        <v>613</v>
      </c>
      <c r="B1510" t="s">
        <v>523</v>
      </c>
      <c r="C1510" t="s">
        <v>478</v>
      </c>
      <c r="D1510" t="s">
        <v>478</v>
      </c>
      <c r="L1510" s="107">
        <v>-9.7913671927727499</v>
      </c>
      <c r="M1510">
        <v>0</v>
      </c>
      <c r="N1510">
        <f t="shared" si="115"/>
        <v>2008</v>
      </c>
      <c r="O1510" s="135" t="str">
        <f t="shared" si="114"/>
        <v>Truncated Power Law</v>
      </c>
      <c r="P1510" s="107">
        <v>210</v>
      </c>
      <c r="BT1510">
        <v>4</v>
      </c>
      <c r="BU1510">
        <v>4</v>
      </c>
      <c r="BV1510">
        <v>4</v>
      </c>
      <c r="BW1510">
        <f t="shared" si="116"/>
        <v>0</v>
      </c>
    </row>
    <row r="1511" spans="1:75" ht="21">
      <c r="A1511" t="s">
        <v>614</v>
      </c>
      <c r="B1511" t="s">
        <v>524</v>
      </c>
      <c r="C1511" t="s">
        <v>479</v>
      </c>
      <c r="D1511" t="s">
        <v>479</v>
      </c>
      <c r="L1511" s="107">
        <v>-9.9047042556240008</v>
      </c>
      <c r="M1511">
        <v>0</v>
      </c>
      <c r="N1511">
        <f t="shared" si="115"/>
        <v>2009</v>
      </c>
      <c r="O1511" s="135" t="str">
        <f t="shared" si="114"/>
        <v>Truncated Power Law</v>
      </c>
      <c r="P1511" s="107">
        <v>211</v>
      </c>
      <c r="BT1511">
        <v>6</v>
      </c>
      <c r="BU1511">
        <v>6</v>
      </c>
      <c r="BV1511">
        <v>6</v>
      </c>
      <c r="BW1511">
        <f t="shared" si="116"/>
        <v>0</v>
      </c>
    </row>
    <row r="1512" spans="1:75" ht="21">
      <c r="A1512" t="s">
        <v>615</v>
      </c>
      <c r="B1512" t="s">
        <v>525</v>
      </c>
      <c r="C1512" t="s">
        <v>480</v>
      </c>
      <c r="D1512" t="s">
        <v>480</v>
      </c>
      <c r="L1512" s="107">
        <v>-10.624252200769901</v>
      </c>
      <c r="M1512" s="106">
        <v>0</v>
      </c>
      <c r="N1512">
        <f t="shared" si="115"/>
        <v>2010</v>
      </c>
      <c r="O1512" s="135" t="str">
        <f t="shared" si="114"/>
        <v>Truncated Power Law</v>
      </c>
      <c r="P1512" s="107">
        <v>213</v>
      </c>
      <c r="BT1512">
        <v>1</v>
      </c>
      <c r="BU1512">
        <v>1</v>
      </c>
      <c r="BV1512">
        <v>1</v>
      </c>
      <c r="BW1512">
        <f t="shared" si="116"/>
        <v>0</v>
      </c>
    </row>
    <row r="1513" spans="1:75" ht="21">
      <c r="A1513" t="s">
        <v>616</v>
      </c>
      <c r="B1513" t="s">
        <v>526</v>
      </c>
      <c r="C1513" t="s">
        <v>481</v>
      </c>
      <c r="D1513" t="s">
        <v>481</v>
      </c>
      <c r="L1513" s="107">
        <v>-10.9331036468924</v>
      </c>
      <c r="M1513" s="106">
        <v>0</v>
      </c>
      <c r="N1513">
        <f t="shared" si="115"/>
        <v>2011</v>
      </c>
      <c r="O1513" s="135" t="str">
        <f t="shared" si="114"/>
        <v>Truncated Power Law</v>
      </c>
      <c r="P1513" s="107">
        <v>215</v>
      </c>
      <c r="BT1513">
        <v>12</v>
      </c>
      <c r="BU1513">
        <v>12</v>
      </c>
      <c r="BV1513">
        <v>12</v>
      </c>
      <c r="BW1513">
        <f t="shared" si="116"/>
        <v>0</v>
      </c>
    </row>
    <row r="1514" spans="1:75" ht="21">
      <c r="A1514" t="s">
        <v>617</v>
      </c>
      <c r="B1514" t="s">
        <v>527</v>
      </c>
      <c r="C1514" t="s">
        <v>482</v>
      </c>
      <c r="D1514" t="s">
        <v>482</v>
      </c>
      <c r="L1514" s="107">
        <v>-11.057409315744099</v>
      </c>
      <c r="M1514" s="106">
        <v>0</v>
      </c>
      <c r="N1514">
        <f t="shared" si="115"/>
        <v>2012</v>
      </c>
      <c r="O1514" s="135" t="str">
        <f t="shared" si="114"/>
        <v>Truncated Power Law</v>
      </c>
      <c r="P1514" s="107">
        <v>217</v>
      </c>
      <c r="BT1514">
        <v>12</v>
      </c>
      <c r="BU1514">
        <v>12</v>
      </c>
      <c r="BV1514">
        <v>12</v>
      </c>
      <c r="BW1514">
        <f t="shared" si="116"/>
        <v>0</v>
      </c>
    </row>
    <row r="1515" spans="1:75" ht="21">
      <c r="A1515" t="s">
        <v>618</v>
      </c>
      <c r="B1515" t="s">
        <v>528</v>
      </c>
      <c r="C1515" t="s">
        <v>483</v>
      </c>
      <c r="D1515" t="s">
        <v>483</v>
      </c>
      <c r="L1515" s="107">
        <v>-11.1572235125654</v>
      </c>
      <c r="M1515" s="106">
        <v>0</v>
      </c>
      <c r="N1515">
        <f t="shared" si="115"/>
        <v>2013</v>
      </c>
      <c r="O1515" s="135" t="str">
        <f t="shared" si="114"/>
        <v>Truncated Power Law</v>
      </c>
      <c r="P1515" s="107">
        <v>219</v>
      </c>
      <c r="BT1515">
        <v>3</v>
      </c>
      <c r="BU1515">
        <v>3</v>
      </c>
      <c r="BV1515">
        <v>3</v>
      </c>
      <c r="BW1515">
        <f t="shared" si="116"/>
        <v>0</v>
      </c>
    </row>
    <row r="1516" spans="1:75" ht="21">
      <c r="A1516" t="s">
        <v>619</v>
      </c>
      <c r="B1516" t="s">
        <v>529</v>
      </c>
      <c r="C1516" t="s">
        <v>484</v>
      </c>
      <c r="D1516" t="s">
        <v>484</v>
      </c>
      <c r="L1516" s="107">
        <v>-10.952672887812099</v>
      </c>
      <c r="M1516" s="106">
        <v>0</v>
      </c>
      <c r="N1516">
        <f t="shared" si="115"/>
        <v>2014</v>
      </c>
      <c r="O1516" s="135" t="str">
        <f t="shared" si="114"/>
        <v>Truncated Power Law</v>
      </c>
      <c r="P1516" s="107">
        <v>222</v>
      </c>
      <c r="BT1516">
        <v>8</v>
      </c>
      <c r="BU1516">
        <v>8</v>
      </c>
      <c r="BV1516">
        <v>8</v>
      </c>
      <c r="BW1516">
        <f t="shared" si="116"/>
        <v>0</v>
      </c>
    </row>
    <row r="1517" spans="1:75" ht="21">
      <c r="A1517" t="s">
        <v>620</v>
      </c>
      <c r="B1517" t="s">
        <v>530</v>
      </c>
      <c r="C1517" t="s">
        <v>485</v>
      </c>
      <c r="D1517" t="s">
        <v>485</v>
      </c>
      <c r="L1517" s="107">
        <v>-11.1219092745485</v>
      </c>
      <c r="M1517" s="106">
        <v>0</v>
      </c>
      <c r="N1517">
        <f t="shared" si="115"/>
        <v>2015</v>
      </c>
      <c r="O1517" s="135" t="str">
        <f t="shared" si="114"/>
        <v>Truncated Power Law</v>
      </c>
      <c r="P1517" s="107">
        <v>227</v>
      </c>
      <c r="BT1517">
        <v>3</v>
      </c>
      <c r="BU1517">
        <v>3</v>
      </c>
      <c r="BV1517">
        <v>3</v>
      </c>
      <c r="BW1517">
        <f t="shared" si="116"/>
        <v>0</v>
      </c>
    </row>
    <row r="1518" spans="1:75" ht="21">
      <c r="A1518" t="s">
        <v>621</v>
      </c>
      <c r="B1518" t="s">
        <v>531</v>
      </c>
      <c r="C1518" t="s">
        <v>486</v>
      </c>
      <c r="D1518" t="s">
        <v>486</v>
      </c>
      <c r="L1518" s="107">
        <v>-11.391330238880601</v>
      </c>
      <c r="M1518" s="106">
        <v>0</v>
      </c>
      <c r="N1518">
        <f t="shared" si="115"/>
        <v>2016</v>
      </c>
      <c r="O1518" s="135" t="str">
        <f t="shared" si="114"/>
        <v>Truncated Power Law</v>
      </c>
      <c r="P1518" s="107">
        <v>228</v>
      </c>
      <c r="BT1518">
        <v>4</v>
      </c>
      <c r="BU1518">
        <v>4</v>
      </c>
      <c r="BV1518">
        <v>4</v>
      </c>
      <c r="BW1518">
        <f t="shared" si="116"/>
        <v>0</v>
      </c>
    </row>
    <row r="1519" spans="1:75" ht="21">
      <c r="A1519" t="s">
        <v>622</v>
      </c>
      <c r="B1519" t="s">
        <v>532</v>
      </c>
      <c r="C1519" t="s">
        <v>487</v>
      </c>
      <c r="D1519" t="s">
        <v>487</v>
      </c>
      <c r="L1519" s="107">
        <v>-11.7167999442979</v>
      </c>
      <c r="M1519" s="106">
        <v>0</v>
      </c>
      <c r="N1519">
        <f t="shared" si="115"/>
        <v>2017</v>
      </c>
      <c r="O1519" s="135" t="str">
        <f t="shared" si="114"/>
        <v>Truncated Power Law</v>
      </c>
      <c r="P1519" s="107">
        <v>232</v>
      </c>
      <c r="BT1519">
        <v>4</v>
      </c>
      <c r="BU1519">
        <v>4</v>
      </c>
      <c r="BV1519">
        <v>4</v>
      </c>
      <c r="BW1519">
        <f t="shared" si="116"/>
        <v>0</v>
      </c>
    </row>
    <row r="1520" spans="1:75" ht="21">
      <c r="A1520" t="s">
        <v>623</v>
      </c>
      <c r="B1520" t="s">
        <v>533</v>
      </c>
      <c r="C1520" t="s">
        <v>488</v>
      </c>
      <c r="D1520" t="s">
        <v>488</v>
      </c>
      <c r="L1520" s="107">
        <v>-12.076447498355501</v>
      </c>
      <c r="M1520" s="106">
        <v>0</v>
      </c>
      <c r="N1520">
        <f t="shared" si="115"/>
        <v>2018</v>
      </c>
      <c r="O1520" s="135" t="str">
        <f t="shared" si="114"/>
        <v>Truncated Power Law</v>
      </c>
      <c r="P1520" s="107">
        <v>235</v>
      </c>
      <c r="BT1520">
        <v>5</v>
      </c>
      <c r="BU1520">
        <v>5</v>
      </c>
      <c r="BV1520">
        <v>5</v>
      </c>
      <c r="BW1520">
        <f t="shared" si="116"/>
        <v>0</v>
      </c>
    </row>
    <row r="1521" spans="1:75" ht="21">
      <c r="A1521" t="s">
        <v>624</v>
      </c>
      <c r="B1521" t="s">
        <v>534</v>
      </c>
      <c r="C1521" t="s">
        <v>489</v>
      </c>
      <c r="D1521" t="s">
        <v>489</v>
      </c>
      <c r="L1521" s="107">
        <v>-12.433910801335101</v>
      </c>
      <c r="M1521" s="106">
        <v>0</v>
      </c>
      <c r="N1521">
        <f t="shared" si="115"/>
        <v>2019</v>
      </c>
      <c r="O1521" s="135" t="str">
        <f t="shared" si="114"/>
        <v>Truncated Power Law</v>
      </c>
      <c r="P1521" s="107">
        <v>232</v>
      </c>
      <c r="BT1521">
        <v>4</v>
      </c>
      <c r="BU1521">
        <v>4</v>
      </c>
      <c r="BV1521">
        <v>4</v>
      </c>
      <c r="BW1521">
        <f t="shared" si="116"/>
        <v>0</v>
      </c>
    </row>
    <row r="1522" spans="1:75" ht="21">
      <c r="A1522" t="s">
        <v>625</v>
      </c>
      <c r="B1522" t="s">
        <v>535</v>
      </c>
      <c r="C1522" t="s">
        <v>490</v>
      </c>
      <c r="D1522" t="s">
        <v>490</v>
      </c>
      <c r="L1522" s="107">
        <v>-12.650099587695401</v>
      </c>
      <c r="M1522" s="106">
        <v>0</v>
      </c>
      <c r="N1522">
        <f t="shared" si="115"/>
        <v>2020</v>
      </c>
      <c r="O1522" s="135" t="str">
        <f t="shared" si="114"/>
        <v>Truncated Power Law</v>
      </c>
      <c r="P1522" s="107">
        <v>234</v>
      </c>
      <c r="BT1522">
        <v>5</v>
      </c>
      <c r="BU1522">
        <v>5</v>
      </c>
      <c r="BV1522">
        <v>5</v>
      </c>
      <c r="BW1522">
        <f t="shared" si="116"/>
        <v>0</v>
      </c>
    </row>
    <row r="1523" spans="1:75" ht="21">
      <c r="A1523" t="s">
        <v>626</v>
      </c>
      <c r="B1523" t="s">
        <v>536</v>
      </c>
      <c r="C1523" t="s">
        <v>491</v>
      </c>
      <c r="D1523" t="s">
        <v>491</v>
      </c>
      <c r="L1523" s="107">
        <v>-12.9712776825038</v>
      </c>
      <c r="M1523" s="106">
        <v>0</v>
      </c>
      <c r="N1523">
        <f t="shared" si="115"/>
        <v>2021</v>
      </c>
      <c r="O1523" s="135" t="str">
        <f t="shared" si="114"/>
        <v>Truncated Power Law</v>
      </c>
      <c r="P1523" s="108"/>
      <c r="BT1523">
        <v>2</v>
      </c>
      <c r="BU1523">
        <v>2</v>
      </c>
      <c r="BV1523">
        <v>2</v>
      </c>
      <c r="BW1523">
        <f t="shared" si="116"/>
        <v>0</v>
      </c>
    </row>
    <row r="1524" spans="1:75" ht="21">
      <c r="A1524" t="s">
        <v>627</v>
      </c>
      <c r="B1524" t="s">
        <v>537</v>
      </c>
      <c r="C1524" t="s">
        <v>492</v>
      </c>
      <c r="D1524" t="s">
        <v>492</v>
      </c>
      <c r="L1524" s="107">
        <v>-13.046242683881299</v>
      </c>
      <c r="M1524" s="106">
        <v>0</v>
      </c>
      <c r="N1524">
        <f t="shared" si="115"/>
        <v>2022</v>
      </c>
      <c r="O1524" s="135" t="str">
        <f t="shared" si="114"/>
        <v>Truncated Power Law</v>
      </c>
      <c r="BT1524">
        <v>2</v>
      </c>
      <c r="BU1524">
        <v>2</v>
      </c>
      <c r="BV1524">
        <v>2</v>
      </c>
      <c r="BW1524">
        <f t="shared" si="116"/>
        <v>0</v>
      </c>
    </row>
    <row r="1525" spans="1:75" ht="21">
      <c r="A1525" t="s">
        <v>628</v>
      </c>
      <c r="B1525" t="s">
        <v>538</v>
      </c>
      <c r="C1525" t="s">
        <v>493</v>
      </c>
      <c r="D1525" t="s">
        <v>493</v>
      </c>
      <c r="L1525" s="107">
        <v>-13.2537854176941</v>
      </c>
      <c r="M1525" s="106">
        <v>0</v>
      </c>
      <c r="N1525">
        <f t="shared" si="115"/>
        <v>2023</v>
      </c>
      <c r="O1525" s="135" t="str">
        <f t="shared" si="114"/>
        <v>Truncated Power Law</v>
      </c>
      <c r="BT1525">
        <v>2</v>
      </c>
      <c r="BU1525">
        <v>2</v>
      </c>
      <c r="BV1525">
        <v>2</v>
      </c>
      <c r="BW1525">
        <f t="shared" si="116"/>
        <v>0</v>
      </c>
    </row>
    <row r="1526" spans="1:75" ht="21">
      <c r="L1526" s="108"/>
      <c r="O1526" s="135"/>
      <c r="BT1526">
        <v>5</v>
      </c>
      <c r="BU1526">
        <v>5</v>
      </c>
      <c r="BV1526">
        <v>5</v>
      </c>
      <c r="BW1526">
        <f t="shared" si="116"/>
        <v>0</v>
      </c>
    </row>
    <row r="1527" spans="1:75" ht="21">
      <c r="L1527" s="109"/>
      <c r="O1527" s="135"/>
      <c r="BT1527">
        <v>5</v>
      </c>
      <c r="BU1527">
        <v>5</v>
      </c>
      <c r="BV1527">
        <v>5</v>
      </c>
      <c r="BW1527">
        <f t="shared" si="116"/>
        <v>0</v>
      </c>
    </row>
    <row r="1528" spans="1:75" ht="21">
      <c r="O1528" s="135"/>
      <c r="BT1528">
        <v>3</v>
      </c>
      <c r="BU1528">
        <v>3</v>
      </c>
      <c r="BV1528">
        <v>3</v>
      </c>
      <c r="BW1528">
        <f t="shared" si="116"/>
        <v>0</v>
      </c>
    </row>
    <row r="1529" spans="1:75" ht="21">
      <c r="A1529" t="s">
        <v>698</v>
      </c>
      <c r="O1529" s="136" t="s">
        <v>753</v>
      </c>
      <c r="BT1529">
        <v>2</v>
      </c>
      <c r="BU1529">
        <v>2</v>
      </c>
      <c r="BV1529">
        <v>2</v>
      </c>
      <c r="BW1529">
        <f t="shared" si="116"/>
        <v>0</v>
      </c>
    </row>
    <row r="1530" spans="1:75" ht="21">
      <c r="A1530" t="s">
        <v>584</v>
      </c>
      <c r="B1530" t="s">
        <v>629</v>
      </c>
      <c r="C1530" t="s">
        <v>404</v>
      </c>
      <c r="D1530" t="s">
        <v>539</v>
      </c>
      <c r="L1530">
        <v>102.268734406265</v>
      </c>
      <c r="M1530">
        <v>0</v>
      </c>
      <c r="N1530">
        <v>1979</v>
      </c>
      <c r="O1530" s="136" t="str">
        <f>IF(AND(L1530&lt;0,M1530&lt;0.05), "Log normal","Power Law")</f>
        <v>Power Law</v>
      </c>
      <c r="P1530" s="107">
        <v>4.3674301094979002</v>
      </c>
      <c r="Q1530" s="105"/>
      <c r="BT1530">
        <v>5</v>
      </c>
      <c r="BU1530">
        <v>5</v>
      </c>
      <c r="BV1530">
        <v>5</v>
      </c>
      <c r="BW1530">
        <f t="shared" si="116"/>
        <v>0</v>
      </c>
    </row>
    <row r="1531" spans="1:75" ht="21">
      <c r="A1531" t="s">
        <v>585</v>
      </c>
      <c r="B1531" t="s">
        <v>630</v>
      </c>
      <c r="C1531" t="s">
        <v>405</v>
      </c>
      <c r="D1531" t="s">
        <v>540</v>
      </c>
      <c r="L1531">
        <v>186.419315513035</v>
      </c>
      <c r="M1531">
        <v>0</v>
      </c>
      <c r="N1531">
        <f>N1530+1</f>
        <v>1980</v>
      </c>
      <c r="O1531" s="136" t="str">
        <f t="shared" ref="O1531:O1574" si="117">IF(AND(L1531&lt;0,M1531&lt;0.05), "Log normal","Power Law")</f>
        <v>Power Law</v>
      </c>
      <c r="P1531" s="107">
        <v>4.2933058834689604</v>
      </c>
      <c r="Q1531" s="105"/>
      <c r="BT1531">
        <v>3</v>
      </c>
      <c r="BU1531">
        <v>3</v>
      </c>
      <c r="BV1531">
        <v>3</v>
      </c>
      <c r="BW1531">
        <f t="shared" si="116"/>
        <v>0</v>
      </c>
    </row>
    <row r="1532" spans="1:75" ht="21">
      <c r="A1532" t="s">
        <v>586</v>
      </c>
      <c r="B1532" t="s">
        <v>631</v>
      </c>
      <c r="C1532" t="s">
        <v>406</v>
      </c>
      <c r="D1532" t="s">
        <v>541</v>
      </c>
      <c r="L1532">
        <v>262.49833265339299</v>
      </c>
      <c r="M1532">
        <v>0</v>
      </c>
      <c r="N1532">
        <f t="shared" ref="N1532:N1574" si="118">N1531+1</f>
        <v>1981</v>
      </c>
      <c r="O1532" s="136" t="str">
        <f t="shared" si="117"/>
        <v>Power Law</v>
      </c>
      <c r="P1532" s="107">
        <v>4.1394108579214501</v>
      </c>
      <c r="Q1532" s="105"/>
      <c r="BT1532">
        <v>4</v>
      </c>
      <c r="BU1532">
        <v>4</v>
      </c>
      <c r="BV1532">
        <v>4</v>
      </c>
      <c r="BW1532">
        <f t="shared" si="116"/>
        <v>0</v>
      </c>
    </row>
    <row r="1533" spans="1:75" ht="21">
      <c r="A1533" t="s">
        <v>587</v>
      </c>
      <c r="B1533" t="s">
        <v>632</v>
      </c>
      <c r="C1533" t="s">
        <v>407</v>
      </c>
      <c r="D1533" t="s">
        <v>542</v>
      </c>
      <c r="L1533">
        <v>324.33835226902897</v>
      </c>
      <c r="M1533">
        <v>0</v>
      </c>
      <c r="N1533">
        <f t="shared" si="118"/>
        <v>1982</v>
      </c>
      <c r="O1533" s="136" t="str">
        <f t="shared" si="117"/>
        <v>Power Law</v>
      </c>
      <c r="P1533" s="107">
        <v>3.9760446622633201</v>
      </c>
      <c r="Q1533" s="105"/>
      <c r="BT1533">
        <v>5</v>
      </c>
      <c r="BU1533">
        <v>5</v>
      </c>
      <c r="BV1533">
        <v>5</v>
      </c>
      <c r="BW1533">
        <f t="shared" si="116"/>
        <v>0</v>
      </c>
    </row>
    <row r="1534" spans="1:75" ht="21">
      <c r="A1534" t="s">
        <v>588</v>
      </c>
      <c r="B1534" t="s">
        <v>633</v>
      </c>
      <c r="C1534" t="s">
        <v>408</v>
      </c>
      <c r="D1534" t="s">
        <v>543</v>
      </c>
      <c r="L1534">
        <v>369.93045360771401</v>
      </c>
      <c r="M1534">
        <v>0</v>
      </c>
      <c r="N1534">
        <f t="shared" si="118"/>
        <v>1983</v>
      </c>
      <c r="O1534" s="136" t="str">
        <f t="shared" si="117"/>
        <v>Power Law</v>
      </c>
      <c r="P1534" s="107">
        <v>3.8001884664858898</v>
      </c>
      <c r="Q1534" s="105"/>
      <c r="BT1534">
        <v>2</v>
      </c>
      <c r="BU1534">
        <v>2</v>
      </c>
      <c r="BV1534">
        <v>2</v>
      </c>
      <c r="BW1534">
        <f t="shared" si="116"/>
        <v>0</v>
      </c>
    </row>
    <row r="1535" spans="1:75" ht="21">
      <c r="A1535" t="s">
        <v>589</v>
      </c>
      <c r="B1535" t="s">
        <v>634</v>
      </c>
      <c r="C1535" t="s">
        <v>409</v>
      </c>
      <c r="D1535" t="s">
        <v>544</v>
      </c>
      <c r="L1535">
        <v>417.16328487397698</v>
      </c>
      <c r="M1535">
        <v>0</v>
      </c>
      <c r="N1535">
        <f t="shared" si="118"/>
        <v>1984</v>
      </c>
      <c r="O1535" s="136" t="str">
        <f t="shared" si="117"/>
        <v>Power Law</v>
      </c>
      <c r="P1535" s="107">
        <v>3.650367612858</v>
      </c>
      <c r="Q1535" s="105"/>
      <c r="BT1535">
        <v>4</v>
      </c>
      <c r="BU1535">
        <v>4</v>
      </c>
      <c r="BV1535">
        <v>4</v>
      </c>
      <c r="BW1535">
        <f t="shared" si="116"/>
        <v>0</v>
      </c>
    </row>
    <row r="1536" spans="1:75" ht="21">
      <c r="A1536" t="s">
        <v>590</v>
      </c>
      <c r="B1536" t="s">
        <v>635</v>
      </c>
      <c r="C1536" t="s">
        <v>410</v>
      </c>
      <c r="D1536" t="s">
        <v>545</v>
      </c>
      <c r="L1536">
        <v>455.67015455940299</v>
      </c>
      <c r="M1536">
        <v>0</v>
      </c>
      <c r="N1536">
        <f t="shared" si="118"/>
        <v>1985</v>
      </c>
      <c r="O1536" s="136" t="str">
        <f t="shared" si="117"/>
        <v>Power Law</v>
      </c>
      <c r="P1536" s="107">
        <v>3.5080726037411001</v>
      </c>
      <c r="Q1536" s="105"/>
      <c r="BT1536">
        <v>2</v>
      </c>
      <c r="BU1536">
        <v>2</v>
      </c>
      <c r="BV1536">
        <v>2</v>
      </c>
      <c r="BW1536">
        <f t="shared" si="116"/>
        <v>0</v>
      </c>
    </row>
    <row r="1537" spans="1:75" ht="21">
      <c r="A1537" t="s">
        <v>591</v>
      </c>
      <c r="B1537" t="s">
        <v>636</v>
      </c>
      <c r="C1537" t="s">
        <v>411</v>
      </c>
      <c r="D1537" t="s">
        <v>546</v>
      </c>
      <c r="L1537">
        <v>495.50828098612101</v>
      </c>
      <c r="M1537">
        <v>0</v>
      </c>
      <c r="N1537">
        <f t="shared" si="118"/>
        <v>1986</v>
      </c>
      <c r="O1537" s="136" t="str">
        <f t="shared" si="117"/>
        <v>Power Law</v>
      </c>
      <c r="P1537" s="107">
        <v>3.3831719005874299</v>
      </c>
      <c r="Q1537" s="105"/>
      <c r="BT1537">
        <v>2</v>
      </c>
      <c r="BU1537">
        <v>2</v>
      </c>
      <c r="BV1537">
        <v>2</v>
      </c>
      <c r="BW1537">
        <f t="shared" si="116"/>
        <v>0</v>
      </c>
    </row>
    <row r="1538" spans="1:75" ht="21">
      <c r="A1538" t="s">
        <v>592</v>
      </c>
      <c r="B1538" t="s">
        <v>637</v>
      </c>
      <c r="C1538" t="s">
        <v>412</v>
      </c>
      <c r="D1538" t="s">
        <v>547</v>
      </c>
      <c r="L1538">
        <v>531.86627758873306</v>
      </c>
      <c r="M1538">
        <v>0</v>
      </c>
      <c r="N1538">
        <f t="shared" si="118"/>
        <v>1987</v>
      </c>
      <c r="O1538" s="136" t="str">
        <f t="shared" si="117"/>
        <v>Power Law</v>
      </c>
      <c r="P1538" s="107">
        <v>3.2727909420014001</v>
      </c>
      <c r="Q1538" s="105"/>
      <c r="BT1538">
        <v>6</v>
      </c>
      <c r="BU1538">
        <v>6</v>
      </c>
      <c r="BV1538">
        <v>6</v>
      </c>
      <c r="BW1538">
        <f t="shared" si="116"/>
        <v>0</v>
      </c>
    </row>
    <row r="1539" spans="1:75" ht="21">
      <c r="A1539" t="s">
        <v>593</v>
      </c>
      <c r="B1539" t="s">
        <v>638</v>
      </c>
      <c r="C1539" t="s">
        <v>413</v>
      </c>
      <c r="D1539" t="s">
        <v>548</v>
      </c>
      <c r="L1539">
        <v>566.85457994845694</v>
      </c>
      <c r="M1539">
        <v>0</v>
      </c>
      <c r="N1539">
        <f t="shared" si="118"/>
        <v>1988</v>
      </c>
      <c r="O1539" s="136" t="str">
        <f t="shared" si="117"/>
        <v>Power Law</v>
      </c>
      <c r="P1539" s="107">
        <v>3.1630763225264</v>
      </c>
      <c r="Q1539" s="105"/>
      <c r="BT1539">
        <v>1</v>
      </c>
      <c r="BU1539">
        <v>1</v>
      </c>
      <c r="BV1539">
        <v>1</v>
      </c>
      <c r="BW1539">
        <f t="shared" si="116"/>
        <v>0</v>
      </c>
    </row>
    <row r="1540" spans="1:75" ht="21">
      <c r="A1540" t="s">
        <v>594</v>
      </c>
      <c r="B1540" t="s">
        <v>639</v>
      </c>
      <c r="C1540" t="s">
        <v>414</v>
      </c>
      <c r="D1540" t="s">
        <v>549</v>
      </c>
      <c r="L1540">
        <v>599.50470980143098</v>
      </c>
      <c r="M1540">
        <v>0</v>
      </c>
      <c r="N1540">
        <f t="shared" si="118"/>
        <v>1989</v>
      </c>
      <c r="O1540" s="136" t="str">
        <f t="shared" si="117"/>
        <v>Power Law</v>
      </c>
      <c r="P1540" s="107">
        <v>3.05457423466307</v>
      </c>
      <c r="Q1540" s="105"/>
      <c r="BT1540">
        <v>7</v>
      </c>
      <c r="BU1540">
        <v>7</v>
      </c>
      <c r="BV1540">
        <v>7</v>
      </c>
      <c r="BW1540">
        <f t="shared" si="116"/>
        <v>0</v>
      </c>
    </row>
    <row r="1541" spans="1:75" ht="21">
      <c r="A1541" t="s">
        <v>595</v>
      </c>
      <c r="B1541" t="s">
        <v>640</v>
      </c>
      <c r="C1541" t="s">
        <v>415</v>
      </c>
      <c r="D1541" t="s">
        <v>550</v>
      </c>
      <c r="L1541">
        <v>631.60932325481997</v>
      </c>
      <c r="M1541">
        <v>0</v>
      </c>
      <c r="N1541">
        <f t="shared" si="118"/>
        <v>1990</v>
      </c>
      <c r="O1541" s="136" t="str">
        <f t="shared" si="117"/>
        <v>Power Law</v>
      </c>
      <c r="P1541" s="107">
        <v>2.9584189623156001</v>
      </c>
      <c r="Q1541" s="105"/>
      <c r="BT1541">
        <v>3</v>
      </c>
      <c r="BU1541">
        <v>3</v>
      </c>
      <c r="BV1541">
        <v>3</v>
      </c>
      <c r="BW1541">
        <f t="shared" si="116"/>
        <v>0</v>
      </c>
    </row>
    <row r="1542" spans="1:75" ht="21">
      <c r="A1542" t="s">
        <v>596</v>
      </c>
      <c r="B1542" t="s">
        <v>641</v>
      </c>
      <c r="C1542" t="s">
        <v>416</v>
      </c>
      <c r="D1542" t="s">
        <v>551</v>
      </c>
      <c r="L1542">
        <v>660.92875949358699</v>
      </c>
      <c r="M1542">
        <v>0</v>
      </c>
      <c r="N1542">
        <f t="shared" si="118"/>
        <v>1991</v>
      </c>
      <c r="O1542" s="136" t="str">
        <f t="shared" si="117"/>
        <v>Power Law</v>
      </c>
      <c r="P1542" s="107">
        <v>2.8777802743038801</v>
      </c>
      <c r="Q1542" s="105"/>
      <c r="BT1542">
        <v>3</v>
      </c>
      <c r="BU1542">
        <v>3</v>
      </c>
      <c r="BV1542">
        <v>3</v>
      </c>
      <c r="BW1542">
        <f t="shared" si="116"/>
        <v>0</v>
      </c>
    </row>
    <row r="1543" spans="1:75" ht="21">
      <c r="A1543" t="s">
        <v>597</v>
      </c>
      <c r="B1543" t="s">
        <v>642</v>
      </c>
      <c r="C1543" t="s">
        <v>417</v>
      </c>
      <c r="D1543" t="s">
        <v>552</v>
      </c>
      <c r="L1543">
        <v>687.94328276354497</v>
      </c>
      <c r="M1543">
        <v>0</v>
      </c>
      <c r="N1543">
        <f t="shared" si="118"/>
        <v>1992</v>
      </c>
      <c r="O1543" s="136" t="str">
        <f t="shared" si="117"/>
        <v>Power Law</v>
      </c>
      <c r="P1543" s="107">
        <v>2.8081548981728699</v>
      </c>
      <c r="Q1543" s="105"/>
      <c r="BT1543">
        <v>6</v>
      </c>
      <c r="BU1543">
        <v>6</v>
      </c>
      <c r="BV1543">
        <v>6</v>
      </c>
      <c r="BW1543">
        <f t="shared" si="116"/>
        <v>0</v>
      </c>
    </row>
    <row r="1544" spans="1:75" ht="21">
      <c r="A1544" t="s">
        <v>598</v>
      </c>
      <c r="B1544" t="s">
        <v>643</v>
      </c>
      <c r="C1544" t="s">
        <v>418</v>
      </c>
      <c r="D1544" t="s">
        <v>553</v>
      </c>
      <c r="L1544">
        <v>712.74642704757798</v>
      </c>
      <c r="M1544">
        <v>0</v>
      </c>
      <c r="N1544">
        <f t="shared" si="118"/>
        <v>1993</v>
      </c>
      <c r="O1544" s="136" t="str">
        <f t="shared" si="117"/>
        <v>Power Law</v>
      </c>
      <c r="P1544" s="107">
        <v>2.7524040066543098</v>
      </c>
      <c r="Q1544" s="105"/>
      <c r="BT1544">
        <v>4</v>
      </c>
      <c r="BU1544">
        <v>4</v>
      </c>
      <c r="BV1544">
        <v>4</v>
      </c>
      <c r="BW1544">
        <f t="shared" si="116"/>
        <v>0</v>
      </c>
    </row>
    <row r="1545" spans="1:75" ht="21">
      <c r="A1545" t="s">
        <v>599</v>
      </c>
      <c r="B1545" t="s">
        <v>644</v>
      </c>
      <c r="C1545" t="s">
        <v>419</v>
      </c>
      <c r="D1545" t="s">
        <v>554</v>
      </c>
      <c r="L1545">
        <v>736.90796524039501</v>
      </c>
      <c r="M1545">
        <v>0</v>
      </c>
      <c r="N1545">
        <f t="shared" si="118"/>
        <v>1994</v>
      </c>
      <c r="O1545" s="136" t="str">
        <f t="shared" si="117"/>
        <v>Power Law</v>
      </c>
      <c r="P1545" s="107">
        <v>2.7087129923004598</v>
      </c>
      <c r="Q1545" s="105"/>
      <c r="BT1545">
        <v>4</v>
      </c>
      <c r="BU1545">
        <v>4</v>
      </c>
      <c r="BV1545">
        <v>4</v>
      </c>
      <c r="BW1545">
        <f t="shared" si="116"/>
        <v>0</v>
      </c>
    </row>
    <row r="1546" spans="1:75" ht="21">
      <c r="A1546" t="s">
        <v>600</v>
      </c>
      <c r="B1546" t="s">
        <v>645</v>
      </c>
      <c r="C1546" t="s">
        <v>420</v>
      </c>
      <c r="D1546" t="s">
        <v>555</v>
      </c>
      <c r="L1546">
        <v>762.92823416956401</v>
      </c>
      <c r="M1546">
        <v>0</v>
      </c>
      <c r="N1546">
        <f t="shared" si="118"/>
        <v>1995</v>
      </c>
      <c r="O1546" s="136" t="str">
        <f t="shared" si="117"/>
        <v>Power Law</v>
      </c>
      <c r="P1546" s="107">
        <v>2.6745849046802799</v>
      </c>
      <c r="Q1546" s="105"/>
      <c r="BT1546">
        <v>4</v>
      </c>
      <c r="BU1546">
        <v>4</v>
      </c>
      <c r="BV1546">
        <v>4</v>
      </c>
      <c r="BW1546">
        <f t="shared" si="116"/>
        <v>0</v>
      </c>
    </row>
    <row r="1547" spans="1:75" ht="21">
      <c r="A1547" t="s">
        <v>601</v>
      </c>
      <c r="B1547" t="s">
        <v>646</v>
      </c>
      <c r="C1547" t="s">
        <v>421</v>
      </c>
      <c r="D1547" t="s">
        <v>556</v>
      </c>
      <c r="L1547">
        <v>793.71352026758802</v>
      </c>
      <c r="M1547">
        <v>0</v>
      </c>
      <c r="N1547">
        <f t="shared" si="118"/>
        <v>1996</v>
      </c>
      <c r="O1547" s="136" t="str">
        <f t="shared" si="117"/>
        <v>Power Law</v>
      </c>
      <c r="P1547" s="107">
        <v>2.6517624022234898</v>
      </c>
      <c r="Q1547" s="105"/>
      <c r="BT1547">
        <v>1</v>
      </c>
      <c r="BU1547">
        <v>1</v>
      </c>
      <c r="BV1547">
        <v>1</v>
      </c>
      <c r="BW1547">
        <f t="shared" si="116"/>
        <v>0</v>
      </c>
    </row>
    <row r="1548" spans="1:75" ht="21">
      <c r="A1548" t="s">
        <v>602</v>
      </c>
      <c r="B1548" t="s">
        <v>647</v>
      </c>
      <c r="C1548" t="s">
        <v>422</v>
      </c>
      <c r="D1548" t="s">
        <v>557</v>
      </c>
      <c r="L1548">
        <v>823.56193284654603</v>
      </c>
      <c r="M1548">
        <v>0</v>
      </c>
      <c r="N1548">
        <f t="shared" si="118"/>
        <v>1997</v>
      </c>
      <c r="O1548" s="136" t="str">
        <f t="shared" si="117"/>
        <v>Power Law</v>
      </c>
      <c r="P1548" s="107">
        <v>2.6334016363346202</v>
      </c>
      <c r="Q1548" s="105"/>
      <c r="BT1548">
        <v>5</v>
      </c>
      <c r="BU1548">
        <v>5</v>
      </c>
      <c r="BV1548">
        <v>5</v>
      </c>
      <c r="BW1548">
        <f t="shared" si="116"/>
        <v>0</v>
      </c>
    </row>
    <row r="1549" spans="1:75" ht="21">
      <c r="A1549" t="s">
        <v>603</v>
      </c>
      <c r="B1549" t="s">
        <v>648</v>
      </c>
      <c r="C1549" t="s">
        <v>423</v>
      </c>
      <c r="D1549" t="s">
        <v>558</v>
      </c>
      <c r="L1549">
        <v>854.62153235938104</v>
      </c>
      <c r="M1549">
        <v>0</v>
      </c>
      <c r="N1549">
        <f t="shared" si="118"/>
        <v>1998</v>
      </c>
      <c r="O1549" s="136" t="str">
        <f t="shared" si="117"/>
        <v>Power Law</v>
      </c>
      <c r="P1549" s="107">
        <v>2.6143522322537001</v>
      </c>
      <c r="Q1549" s="105"/>
      <c r="BT1549">
        <v>4</v>
      </c>
      <c r="BU1549">
        <v>4</v>
      </c>
      <c r="BV1549">
        <v>4</v>
      </c>
      <c r="BW1549">
        <f t="shared" ref="BW1549:BW1612" si="119">BU1549-BV1549</f>
        <v>0</v>
      </c>
    </row>
    <row r="1550" spans="1:75" ht="21">
      <c r="A1550" t="s">
        <v>604</v>
      </c>
      <c r="B1550" t="s">
        <v>649</v>
      </c>
      <c r="C1550" t="s">
        <v>424</v>
      </c>
      <c r="D1550" t="s">
        <v>559</v>
      </c>
      <c r="L1550">
        <v>887.74650885843801</v>
      </c>
      <c r="M1550">
        <v>0</v>
      </c>
      <c r="N1550">
        <f t="shared" si="118"/>
        <v>1999</v>
      </c>
      <c r="O1550" s="136" t="str">
        <f t="shared" si="117"/>
        <v>Power Law</v>
      </c>
      <c r="P1550" s="107">
        <v>2.6019721149584698</v>
      </c>
      <c r="Q1550" s="105"/>
      <c r="BT1550">
        <v>6</v>
      </c>
      <c r="BU1550">
        <v>6</v>
      </c>
      <c r="BV1550">
        <v>6</v>
      </c>
      <c r="BW1550">
        <f t="shared" si="119"/>
        <v>0</v>
      </c>
    </row>
    <row r="1551" spans="1:75" ht="21">
      <c r="A1551" t="s">
        <v>605</v>
      </c>
      <c r="B1551" t="s">
        <v>650</v>
      </c>
      <c r="C1551" t="s">
        <v>425</v>
      </c>
      <c r="D1551" t="s">
        <v>560</v>
      </c>
      <c r="L1551">
        <v>925.46616208727198</v>
      </c>
      <c r="M1551">
        <v>0</v>
      </c>
      <c r="N1551">
        <f t="shared" si="118"/>
        <v>2000</v>
      </c>
      <c r="O1551" s="136" t="str">
        <f t="shared" si="117"/>
        <v>Power Law</v>
      </c>
      <c r="P1551" s="107">
        <v>2.59587727695722</v>
      </c>
      <c r="Q1551" s="105"/>
      <c r="BT1551">
        <v>5</v>
      </c>
      <c r="BU1551">
        <v>5</v>
      </c>
      <c r="BV1551">
        <v>5</v>
      </c>
      <c r="BW1551">
        <f t="shared" si="119"/>
        <v>0</v>
      </c>
    </row>
    <row r="1552" spans="1:75" ht="21">
      <c r="A1552" t="s">
        <v>606</v>
      </c>
      <c r="B1552" t="s">
        <v>651</v>
      </c>
      <c r="C1552" t="s">
        <v>426</v>
      </c>
      <c r="D1552" t="s">
        <v>561</v>
      </c>
      <c r="L1552">
        <v>964.06057321913295</v>
      </c>
      <c r="M1552">
        <v>0</v>
      </c>
      <c r="N1552">
        <f t="shared" si="118"/>
        <v>2001</v>
      </c>
      <c r="O1552" s="136" t="str">
        <f t="shared" si="117"/>
        <v>Power Law</v>
      </c>
      <c r="P1552" s="107">
        <v>2.59219824379222</v>
      </c>
      <c r="Q1552" s="105"/>
      <c r="BT1552">
        <v>2</v>
      </c>
      <c r="BU1552">
        <v>2</v>
      </c>
      <c r="BV1552">
        <v>2</v>
      </c>
      <c r="BW1552">
        <f t="shared" si="119"/>
        <v>0</v>
      </c>
    </row>
    <row r="1553" spans="1:75" ht="21">
      <c r="A1553" t="s">
        <v>607</v>
      </c>
      <c r="B1553" t="s">
        <v>652</v>
      </c>
      <c r="C1553" t="s">
        <v>427</v>
      </c>
      <c r="D1553" t="s">
        <v>562</v>
      </c>
      <c r="L1553">
        <v>1002.0061237728499</v>
      </c>
      <c r="M1553">
        <v>0</v>
      </c>
      <c r="N1553">
        <f t="shared" si="118"/>
        <v>2002</v>
      </c>
      <c r="O1553" s="136" t="str">
        <f t="shared" si="117"/>
        <v>Power Law</v>
      </c>
      <c r="P1553" s="107">
        <v>2.5906806912931</v>
      </c>
      <c r="Q1553" s="105"/>
      <c r="BT1553">
        <v>12</v>
      </c>
      <c r="BU1553">
        <v>12</v>
      </c>
      <c r="BV1553">
        <v>12</v>
      </c>
      <c r="BW1553">
        <f t="shared" si="119"/>
        <v>0</v>
      </c>
    </row>
    <row r="1554" spans="1:75" ht="21">
      <c r="A1554" t="s">
        <v>608</v>
      </c>
      <c r="B1554" t="s">
        <v>653</v>
      </c>
      <c r="C1554" t="s">
        <v>428</v>
      </c>
      <c r="D1554" t="s">
        <v>563</v>
      </c>
      <c r="L1554">
        <v>1039.8010579438201</v>
      </c>
      <c r="M1554">
        <v>0</v>
      </c>
      <c r="N1554">
        <f t="shared" si="118"/>
        <v>2003</v>
      </c>
      <c r="O1554" s="136" t="str">
        <f t="shared" si="117"/>
        <v>Power Law</v>
      </c>
      <c r="P1554" s="107">
        <v>2.59120726757937</v>
      </c>
      <c r="Q1554" s="105"/>
      <c r="BT1554">
        <v>8</v>
      </c>
      <c r="BU1554">
        <v>8</v>
      </c>
      <c r="BV1554">
        <v>8</v>
      </c>
      <c r="BW1554">
        <f t="shared" si="119"/>
        <v>0</v>
      </c>
    </row>
    <row r="1555" spans="1:75" ht="21">
      <c r="A1555" t="s">
        <v>609</v>
      </c>
      <c r="B1555" t="s">
        <v>654</v>
      </c>
      <c r="C1555" t="s">
        <v>474</v>
      </c>
      <c r="D1555" t="s">
        <v>564</v>
      </c>
      <c r="L1555">
        <v>1082.25328412094</v>
      </c>
      <c r="M1555">
        <v>0</v>
      </c>
      <c r="N1555">
        <f t="shared" si="118"/>
        <v>2004</v>
      </c>
      <c r="O1555" s="136" t="str">
        <f t="shared" si="117"/>
        <v>Power Law</v>
      </c>
      <c r="P1555" s="107">
        <v>2.5947566694072499</v>
      </c>
      <c r="Q1555" s="105"/>
      <c r="BT1555">
        <v>4</v>
      </c>
      <c r="BU1555">
        <v>4</v>
      </c>
      <c r="BV1555">
        <v>4</v>
      </c>
      <c r="BW1555">
        <f t="shared" si="119"/>
        <v>0</v>
      </c>
    </row>
    <row r="1556" spans="1:75" ht="21">
      <c r="A1556" t="s">
        <v>610</v>
      </c>
      <c r="B1556" t="s">
        <v>655</v>
      </c>
      <c r="C1556" t="s">
        <v>475</v>
      </c>
      <c r="D1556" t="s">
        <v>565</v>
      </c>
      <c r="L1556">
        <v>1123.6453010325999</v>
      </c>
      <c r="M1556">
        <v>0</v>
      </c>
      <c r="N1556">
        <f t="shared" si="118"/>
        <v>2005</v>
      </c>
      <c r="O1556" s="136" t="str">
        <f t="shared" si="117"/>
        <v>Power Law</v>
      </c>
      <c r="P1556" s="107">
        <v>2.59907757002133</v>
      </c>
      <c r="Q1556" s="105"/>
      <c r="BT1556">
        <v>7</v>
      </c>
      <c r="BU1556">
        <v>7</v>
      </c>
      <c r="BV1556">
        <v>7</v>
      </c>
      <c r="BW1556">
        <f t="shared" si="119"/>
        <v>0</v>
      </c>
    </row>
    <row r="1557" spans="1:75" ht="21">
      <c r="A1557" t="s">
        <v>611</v>
      </c>
      <c r="B1557" t="s">
        <v>656</v>
      </c>
      <c r="C1557" t="s">
        <v>476</v>
      </c>
      <c r="D1557" t="s">
        <v>566</v>
      </c>
      <c r="L1557">
        <v>1168.80210940386</v>
      </c>
      <c r="M1557">
        <v>0</v>
      </c>
      <c r="N1557">
        <f t="shared" si="118"/>
        <v>2006</v>
      </c>
      <c r="O1557" s="136" t="str">
        <f t="shared" si="117"/>
        <v>Power Law</v>
      </c>
      <c r="P1557" s="107">
        <v>2.6066132998812002</v>
      </c>
      <c r="Q1557" s="105"/>
      <c r="BT1557">
        <v>2</v>
      </c>
      <c r="BU1557">
        <v>2</v>
      </c>
      <c r="BV1557">
        <v>2</v>
      </c>
      <c r="BW1557">
        <f t="shared" si="119"/>
        <v>0</v>
      </c>
    </row>
    <row r="1558" spans="1:75" ht="21">
      <c r="A1558" t="s">
        <v>612</v>
      </c>
      <c r="B1558" t="s">
        <v>657</v>
      </c>
      <c r="C1558" t="s">
        <v>477</v>
      </c>
      <c r="D1558" t="s">
        <v>567</v>
      </c>
      <c r="L1558">
        <v>1213.5786644700499</v>
      </c>
      <c r="M1558">
        <v>0</v>
      </c>
      <c r="N1558">
        <f t="shared" si="118"/>
        <v>2007</v>
      </c>
      <c r="O1558" s="136" t="str">
        <f t="shared" si="117"/>
        <v>Power Law</v>
      </c>
      <c r="P1558" s="107">
        <v>2.61268598853971</v>
      </c>
      <c r="Q1558" s="105"/>
      <c r="BT1558">
        <v>4</v>
      </c>
      <c r="BU1558">
        <v>4</v>
      </c>
      <c r="BV1558">
        <v>4</v>
      </c>
      <c r="BW1558">
        <f t="shared" si="119"/>
        <v>0</v>
      </c>
    </row>
    <row r="1559" spans="1:75" ht="21">
      <c r="A1559" t="s">
        <v>613</v>
      </c>
      <c r="B1559" t="s">
        <v>658</v>
      </c>
      <c r="C1559" t="s">
        <v>478</v>
      </c>
      <c r="D1559" t="s">
        <v>568</v>
      </c>
      <c r="L1559">
        <v>1261.7351666218799</v>
      </c>
      <c r="M1559">
        <v>0</v>
      </c>
      <c r="N1559">
        <f t="shared" si="118"/>
        <v>2008</v>
      </c>
      <c r="O1559" s="136" t="str">
        <f t="shared" si="117"/>
        <v>Power Law</v>
      </c>
      <c r="P1559" s="107">
        <v>2.6227743806203101</v>
      </c>
      <c r="Q1559" s="105"/>
      <c r="BT1559">
        <v>2</v>
      </c>
      <c r="BU1559">
        <v>2</v>
      </c>
      <c r="BV1559">
        <v>2</v>
      </c>
      <c r="BW1559">
        <f t="shared" si="119"/>
        <v>0</v>
      </c>
    </row>
    <row r="1560" spans="1:75" ht="21">
      <c r="A1560" t="s">
        <v>614</v>
      </c>
      <c r="B1560" t="s">
        <v>659</v>
      </c>
      <c r="C1560" t="s">
        <v>479</v>
      </c>
      <c r="D1560" t="s">
        <v>569</v>
      </c>
      <c r="L1560">
        <v>1308.4151549174501</v>
      </c>
      <c r="M1560">
        <v>0</v>
      </c>
      <c r="N1560">
        <f t="shared" si="118"/>
        <v>2009</v>
      </c>
      <c r="O1560" s="136" t="str">
        <f t="shared" si="117"/>
        <v>Power Law</v>
      </c>
      <c r="P1560" s="107">
        <v>2.63244534621322</v>
      </c>
      <c r="Q1560" s="105"/>
      <c r="BT1560">
        <v>4</v>
      </c>
      <c r="BU1560">
        <v>4</v>
      </c>
      <c r="BV1560">
        <v>4</v>
      </c>
      <c r="BW1560">
        <f t="shared" si="119"/>
        <v>0</v>
      </c>
    </row>
    <row r="1561" spans="1:75" ht="21">
      <c r="A1561" t="s">
        <v>615</v>
      </c>
      <c r="B1561" t="s">
        <v>660</v>
      </c>
      <c r="C1561" t="s">
        <v>480</v>
      </c>
      <c r="D1561" t="s">
        <v>570</v>
      </c>
      <c r="L1561">
        <v>1352.34137885976</v>
      </c>
      <c r="M1561">
        <v>0</v>
      </c>
      <c r="N1561">
        <f t="shared" si="118"/>
        <v>2010</v>
      </c>
      <c r="O1561" s="136" t="str">
        <f t="shared" si="117"/>
        <v>Power Law</v>
      </c>
      <c r="P1561" s="107">
        <v>2.63883406566364</v>
      </c>
      <c r="Q1561" s="105"/>
      <c r="BT1561">
        <v>1</v>
      </c>
      <c r="BU1561">
        <v>1</v>
      </c>
      <c r="BV1561">
        <v>1</v>
      </c>
      <c r="BW1561">
        <f t="shared" si="119"/>
        <v>0</v>
      </c>
    </row>
    <row r="1562" spans="1:75" ht="21">
      <c r="A1562" t="s">
        <v>616</v>
      </c>
      <c r="B1562" t="s">
        <v>661</v>
      </c>
      <c r="C1562" t="s">
        <v>481</v>
      </c>
      <c r="D1562" t="s">
        <v>571</v>
      </c>
      <c r="L1562">
        <v>1396.52380095996</v>
      </c>
      <c r="M1562">
        <v>0</v>
      </c>
      <c r="N1562">
        <f t="shared" si="118"/>
        <v>2011</v>
      </c>
      <c r="O1562" s="136" t="str">
        <f t="shared" si="117"/>
        <v>Power Law</v>
      </c>
      <c r="P1562" s="107">
        <v>2.6403918820140202</v>
      </c>
      <c r="Q1562" s="105"/>
      <c r="BT1562">
        <v>1</v>
      </c>
      <c r="BU1562">
        <v>1</v>
      </c>
      <c r="BV1562">
        <v>1</v>
      </c>
      <c r="BW1562">
        <f t="shared" si="119"/>
        <v>0</v>
      </c>
    </row>
    <row r="1563" spans="1:75" ht="21">
      <c r="A1563" t="s">
        <v>617</v>
      </c>
      <c r="B1563" t="s">
        <v>662</v>
      </c>
      <c r="C1563" t="s">
        <v>482</v>
      </c>
      <c r="D1563" t="s">
        <v>572</v>
      </c>
      <c r="L1563">
        <v>1439.61144689863</v>
      </c>
      <c r="M1563">
        <v>0</v>
      </c>
      <c r="N1563">
        <f t="shared" si="118"/>
        <v>2012</v>
      </c>
      <c r="O1563" s="136" t="str">
        <f t="shared" si="117"/>
        <v>Power Law</v>
      </c>
      <c r="P1563" s="107">
        <v>2.6454082520411699</v>
      </c>
      <c r="Q1563" s="105"/>
      <c r="BT1563">
        <v>3</v>
      </c>
      <c r="BU1563">
        <v>3</v>
      </c>
      <c r="BV1563">
        <v>3</v>
      </c>
      <c r="BW1563">
        <f t="shared" si="119"/>
        <v>0</v>
      </c>
    </row>
    <row r="1564" spans="1:75" ht="21">
      <c r="A1564" t="s">
        <v>618</v>
      </c>
      <c r="B1564" t="s">
        <v>663</v>
      </c>
      <c r="C1564" t="s">
        <v>483</v>
      </c>
      <c r="D1564" t="s">
        <v>573</v>
      </c>
      <c r="L1564">
        <v>1481.29765764736</v>
      </c>
      <c r="M1564">
        <v>0</v>
      </c>
      <c r="N1564">
        <f t="shared" si="118"/>
        <v>2013</v>
      </c>
      <c r="O1564" s="136" t="str">
        <f t="shared" si="117"/>
        <v>Power Law</v>
      </c>
      <c r="P1564" s="107">
        <v>2.65019727794426</v>
      </c>
      <c r="Q1564" s="105"/>
      <c r="BT1564">
        <v>5</v>
      </c>
      <c r="BU1564">
        <v>5</v>
      </c>
      <c r="BV1564">
        <v>5</v>
      </c>
      <c r="BW1564">
        <f t="shared" si="119"/>
        <v>0</v>
      </c>
    </row>
    <row r="1565" spans="1:75" ht="21">
      <c r="A1565" t="s">
        <v>619</v>
      </c>
      <c r="B1565" t="s">
        <v>664</v>
      </c>
      <c r="C1565" t="s">
        <v>484</v>
      </c>
      <c r="D1565" t="s">
        <v>574</v>
      </c>
      <c r="L1565">
        <v>1521.87720513922</v>
      </c>
      <c r="M1565">
        <v>0</v>
      </c>
      <c r="N1565">
        <f t="shared" si="118"/>
        <v>2014</v>
      </c>
      <c r="O1565" s="136" t="str">
        <f t="shared" si="117"/>
        <v>Power Law</v>
      </c>
      <c r="P1565" s="107">
        <v>2.6541194087168898</v>
      </c>
      <c r="Q1565" s="105"/>
      <c r="BT1565">
        <v>10</v>
      </c>
      <c r="BU1565">
        <v>10</v>
      </c>
      <c r="BV1565">
        <v>11</v>
      </c>
      <c r="BW1565">
        <f t="shared" si="119"/>
        <v>-1</v>
      </c>
    </row>
    <row r="1566" spans="1:75" ht="21">
      <c r="A1566" t="s">
        <v>620</v>
      </c>
      <c r="B1566" t="s">
        <v>665</v>
      </c>
      <c r="C1566" t="s">
        <v>485</v>
      </c>
      <c r="D1566" t="s">
        <v>575</v>
      </c>
      <c r="L1566">
        <v>1561.49269943696</v>
      </c>
      <c r="M1566">
        <v>0</v>
      </c>
      <c r="N1566">
        <f t="shared" si="118"/>
        <v>2015</v>
      </c>
      <c r="O1566" s="136" t="str">
        <f t="shared" si="117"/>
        <v>Power Law</v>
      </c>
      <c r="P1566" s="107">
        <v>2.6576730507837101</v>
      </c>
      <c r="Q1566" s="105"/>
      <c r="BT1566">
        <v>3</v>
      </c>
      <c r="BU1566">
        <v>3</v>
      </c>
      <c r="BV1566">
        <v>3</v>
      </c>
      <c r="BW1566">
        <f t="shared" si="119"/>
        <v>0</v>
      </c>
    </row>
    <row r="1567" spans="1:75" ht="21">
      <c r="A1567" t="s">
        <v>621</v>
      </c>
      <c r="B1567" t="s">
        <v>666</v>
      </c>
      <c r="C1567" t="s">
        <v>486</v>
      </c>
      <c r="D1567" t="s">
        <v>576</v>
      </c>
      <c r="L1567">
        <v>1602.3655359214499</v>
      </c>
      <c r="M1567">
        <v>0</v>
      </c>
      <c r="N1567">
        <f t="shared" si="118"/>
        <v>2016</v>
      </c>
      <c r="O1567" s="136" t="str">
        <f t="shared" si="117"/>
        <v>Power Law</v>
      </c>
      <c r="P1567" s="107">
        <v>2.6609598236063601</v>
      </c>
      <c r="Q1567" s="105"/>
      <c r="BT1567">
        <v>2</v>
      </c>
      <c r="BU1567">
        <v>2</v>
      </c>
      <c r="BV1567">
        <v>2</v>
      </c>
      <c r="BW1567">
        <f t="shared" si="119"/>
        <v>0</v>
      </c>
    </row>
    <row r="1568" spans="1:75" ht="21">
      <c r="A1568" t="s">
        <v>622</v>
      </c>
      <c r="B1568" t="s">
        <v>667</v>
      </c>
      <c r="C1568" t="s">
        <v>487</v>
      </c>
      <c r="D1568" t="s">
        <v>577</v>
      </c>
      <c r="L1568">
        <v>1641.95931509458</v>
      </c>
      <c r="M1568">
        <v>0</v>
      </c>
      <c r="N1568">
        <f t="shared" si="118"/>
        <v>2017</v>
      </c>
      <c r="O1568" s="136" t="str">
        <f t="shared" si="117"/>
        <v>Power Law</v>
      </c>
      <c r="P1568" s="107">
        <v>2.6639418435290199</v>
      </c>
      <c r="Q1568" s="105"/>
      <c r="BT1568">
        <v>3</v>
      </c>
      <c r="BU1568">
        <v>3</v>
      </c>
      <c r="BV1568">
        <v>3</v>
      </c>
      <c r="BW1568">
        <f t="shared" si="119"/>
        <v>0</v>
      </c>
    </row>
    <row r="1569" spans="1:75" ht="21">
      <c r="A1569" t="s">
        <v>623</v>
      </c>
      <c r="B1569" t="s">
        <v>668</v>
      </c>
      <c r="C1569" t="s">
        <v>488</v>
      </c>
      <c r="D1569" t="s">
        <v>578</v>
      </c>
      <c r="L1569">
        <v>1681.3898645465099</v>
      </c>
      <c r="M1569">
        <v>0</v>
      </c>
      <c r="N1569">
        <f t="shared" si="118"/>
        <v>2018</v>
      </c>
      <c r="O1569" s="136" t="str">
        <f t="shared" si="117"/>
        <v>Power Law</v>
      </c>
      <c r="P1569" s="107">
        <v>2.66700859779414</v>
      </c>
      <c r="Q1569" s="105"/>
      <c r="BT1569">
        <v>3</v>
      </c>
      <c r="BU1569">
        <v>3</v>
      </c>
      <c r="BV1569">
        <v>3</v>
      </c>
      <c r="BW1569">
        <f t="shared" si="119"/>
        <v>0</v>
      </c>
    </row>
    <row r="1570" spans="1:75" ht="21">
      <c r="A1570" t="s">
        <v>624</v>
      </c>
      <c r="B1570" t="s">
        <v>669</v>
      </c>
      <c r="C1570" t="s">
        <v>489</v>
      </c>
      <c r="D1570" t="s">
        <v>579</v>
      </c>
      <c r="L1570">
        <v>1721.00809049856</v>
      </c>
      <c r="M1570">
        <v>0</v>
      </c>
      <c r="N1570">
        <f t="shared" si="118"/>
        <v>2019</v>
      </c>
      <c r="O1570" s="136" t="str">
        <f t="shared" si="117"/>
        <v>Power Law</v>
      </c>
      <c r="P1570" s="107">
        <v>2.6696507031521399</v>
      </c>
      <c r="Q1570" s="105"/>
      <c r="BT1570">
        <v>1</v>
      </c>
      <c r="BU1570">
        <v>1</v>
      </c>
      <c r="BV1570">
        <v>1</v>
      </c>
      <c r="BW1570">
        <f t="shared" si="119"/>
        <v>0</v>
      </c>
    </row>
    <row r="1571" spans="1:75" ht="21">
      <c r="A1571" t="s">
        <v>625</v>
      </c>
      <c r="B1571" t="s">
        <v>670</v>
      </c>
      <c r="C1571" t="s">
        <v>490</v>
      </c>
      <c r="D1571" t="s">
        <v>580</v>
      </c>
      <c r="L1571">
        <v>1761.0067754655299</v>
      </c>
      <c r="M1571">
        <v>0</v>
      </c>
      <c r="N1571">
        <f t="shared" si="118"/>
        <v>2020</v>
      </c>
      <c r="O1571" s="136" t="str">
        <f t="shared" si="117"/>
        <v>Power Law</v>
      </c>
      <c r="P1571" s="107">
        <v>2.6729873503780701</v>
      </c>
      <c r="Q1571" s="105"/>
      <c r="BT1571">
        <v>3</v>
      </c>
      <c r="BU1571">
        <v>3</v>
      </c>
      <c r="BV1571">
        <v>3</v>
      </c>
      <c r="BW1571">
        <f t="shared" si="119"/>
        <v>0</v>
      </c>
    </row>
    <row r="1572" spans="1:75" ht="21">
      <c r="A1572" t="s">
        <v>626</v>
      </c>
      <c r="B1572" t="s">
        <v>671</v>
      </c>
      <c r="C1572" t="s">
        <v>491</v>
      </c>
      <c r="D1572" t="s">
        <v>581</v>
      </c>
      <c r="L1572">
        <v>1798.92863464486</v>
      </c>
      <c r="M1572">
        <v>0</v>
      </c>
      <c r="N1572">
        <f t="shared" si="118"/>
        <v>2021</v>
      </c>
      <c r="O1572" s="136" t="str">
        <f t="shared" si="117"/>
        <v>Power Law</v>
      </c>
      <c r="P1572" s="107">
        <v>2.6783362455229498</v>
      </c>
      <c r="Q1572" s="105"/>
      <c r="BT1572">
        <v>7</v>
      </c>
      <c r="BU1572">
        <v>7</v>
      </c>
      <c r="BV1572">
        <v>7</v>
      </c>
      <c r="BW1572">
        <f t="shared" si="119"/>
        <v>0</v>
      </c>
    </row>
    <row r="1573" spans="1:75" ht="21">
      <c r="A1573" t="s">
        <v>627</v>
      </c>
      <c r="B1573" t="s">
        <v>672</v>
      </c>
      <c r="C1573" t="s">
        <v>492</v>
      </c>
      <c r="D1573" t="s">
        <v>582</v>
      </c>
      <c r="L1573">
        <v>1836.0120307743</v>
      </c>
      <c r="M1573">
        <v>0</v>
      </c>
      <c r="N1573">
        <f t="shared" si="118"/>
        <v>2022</v>
      </c>
      <c r="O1573" s="136" t="str">
        <f t="shared" si="117"/>
        <v>Power Law</v>
      </c>
      <c r="P1573" s="107">
        <v>2.6894331976374999</v>
      </c>
      <c r="Q1573" s="105"/>
      <c r="BT1573">
        <v>10</v>
      </c>
      <c r="BU1573">
        <v>10</v>
      </c>
      <c r="BV1573">
        <v>11</v>
      </c>
      <c r="BW1573">
        <f t="shared" si="119"/>
        <v>-1</v>
      </c>
    </row>
    <row r="1574" spans="1:75" ht="21">
      <c r="A1574" t="s">
        <v>628</v>
      </c>
      <c r="B1574" t="s">
        <v>673</v>
      </c>
      <c r="C1574" t="s">
        <v>493</v>
      </c>
      <c r="D1574" t="s">
        <v>583</v>
      </c>
      <c r="L1574">
        <v>1855.9507239387899</v>
      </c>
      <c r="M1574">
        <v>0</v>
      </c>
      <c r="N1574">
        <f t="shared" si="118"/>
        <v>2023</v>
      </c>
      <c r="O1574" s="136" t="str">
        <f t="shared" si="117"/>
        <v>Power Law</v>
      </c>
      <c r="P1574" s="107">
        <v>2.69888131773186</v>
      </c>
      <c r="Q1574" s="105"/>
      <c r="BT1574">
        <v>5</v>
      </c>
      <c r="BU1574">
        <v>5</v>
      </c>
      <c r="BV1574">
        <v>5</v>
      </c>
      <c r="BW1574">
        <f t="shared" si="119"/>
        <v>0</v>
      </c>
    </row>
    <row r="1575" spans="1:75" ht="21">
      <c r="L1575" s="108"/>
      <c r="O1575" s="136"/>
      <c r="P1575">
        <v>1</v>
      </c>
      <c r="BT1575">
        <v>4</v>
      </c>
      <c r="BU1575">
        <v>4</v>
      </c>
      <c r="BV1575">
        <v>4</v>
      </c>
      <c r="BW1575">
        <f t="shared" si="119"/>
        <v>0</v>
      </c>
    </row>
    <row r="1576" spans="1:75" ht="21">
      <c r="O1576" s="136"/>
      <c r="P1576">
        <v>1</v>
      </c>
      <c r="BT1576">
        <v>1</v>
      </c>
      <c r="BU1576">
        <v>1</v>
      </c>
      <c r="BV1576">
        <v>1</v>
      </c>
      <c r="BW1576">
        <f t="shared" si="119"/>
        <v>0</v>
      </c>
    </row>
    <row r="1577" spans="1:75" ht="21">
      <c r="A1577" t="s">
        <v>699</v>
      </c>
      <c r="O1577" s="136"/>
      <c r="P1577">
        <v>1</v>
      </c>
      <c r="BT1577">
        <v>5</v>
      </c>
      <c r="BU1577">
        <v>5</v>
      </c>
      <c r="BV1577">
        <v>5</v>
      </c>
      <c r="BW1577">
        <f t="shared" si="119"/>
        <v>0</v>
      </c>
    </row>
    <row r="1578" spans="1:75" ht="21">
      <c r="A1578" t="s">
        <v>584</v>
      </c>
      <c r="B1578" t="s">
        <v>629</v>
      </c>
      <c r="C1578" t="s">
        <v>404</v>
      </c>
      <c r="D1578" t="s">
        <v>404</v>
      </c>
      <c r="L1578" s="107">
        <v>1.7305493948222499E-2</v>
      </c>
      <c r="M1578">
        <v>0.99602100049867204</v>
      </c>
      <c r="N1578">
        <v>1979</v>
      </c>
      <c r="O1578" s="136" t="str">
        <f>IF(AND(L1578&lt;0,M1578&lt;0.05), "Truncated Power Law","Power Law")</f>
        <v>Power Law</v>
      </c>
      <c r="P1578">
        <v>1</v>
      </c>
      <c r="BT1578">
        <v>2</v>
      </c>
      <c r="BU1578">
        <v>2</v>
      </c>
      <c r="BV1578">
        <v>2</v>
      </c>
      <c r="BW1578">
        <f t="shared" si="119"/>
        <v>0</v>
      </c>
    </row>
    <row r="1579" spans="1:75" ht="21">
      <c r="A1579" t="s">
        <v>585</v>
      </c>
      <c r="B1579" t="s">
        <v>630</v>
      </c>
      <c r="C1579" t="s">
        <v>405</v>
      </c>
      <c r="D1579" t="s">
        <v>405</v>
      </c>
      <c r="L1579" s="107">
        <v>6.8903386338970293E-2</v>
      </c>
      <c r="M1579">
        <v>0.98844316538432597</v>
      </c>
      <c r="N1579">
        <f>N1578+1</f>
        <v>1980</v>
      </c>
      <c r="O1579" s="136" t="str">
        <f t="shared" ref="O1579:O1622" si="120">IF(AND(L1579&lt;0,M1579&lt;0.05), "Truncated Power Law","Power Law")</f>
        <v>Power Law</v>
      </c>
      <c r="P1579">
        <v>1</v>
      </c>
      <c r="BT1579">
        <v>3</v>
      </c>
      <c r="BU1579">
        <v>3</v>
      </c>
      <c r="BV1579">
        <v>3</v>
      </c>
      <c r="BW1579">
        <f t="shared" si="119"/>
        <v>0</v>
      </c>
    </row>
    <row r="1580" spans="1:75" ht="21">
      <c r="A1580" t="s">
        <v>586</v>
      </c>
      <c r="B1580" t="s">
        <v>631</v>
      </c>
      <c r="C1580" t="s">
        <v>406</v>
      </c>
      <c r="D1580" t="s">
        <v>406</v>
      </c>
      <c r="L1580" s="107">
        <v>5.7989075565062203E-3</v>
      </c>
      <c r="M1580">
        <v>0.98635475734467004</v>
      </c>
      <c r="N1580">
        <f t="shared" ref="N1580:N1622" si="121">N1579+1</f>
        <v>1981</v>
      </c>
      <c r="O1580" s="136" t="str">
        <f t="shared" si="120"/>
        <v>Power Law</v>
      </c>
      <c r="P1580">
        <v>1</v>
      </c>
      <c r="BT1580">
        <v>5</v>
      </c>
      <c r="BU1580">
        <v>5</v>
      </c>
      <c r="BV1580">
        <v>5</v>
      </c>
      <c r="BW1580">
        <f t="shared" si="119"/>
        <v>0</v>
      </c>
    </row>
    <row r="1581" spans="1:75" ht="21">
      <c r="A1581" t="s">
        <v>587</v>
      </c>
      <c r="B1581" t="s">
        <v>632</v>
      </c>
      <c r="C1581" t="s">
        <v>407</v>
      </c>
      <c r="D1581" t="s">
        <v>407</v>
      </c>
      <c r="L1581" s="107">
        <v>6.5878831494963997E-3</v>
      </c>
      <c r="M1581">
        <v>0.99089413516580604</v>
      </c>
      <c r="N1581">
        <f t="shared" si="121"/>
        <v>1982</v>
      </c>
      <c r="O1581" s="136" t="str">
        <f t="shared" si="120"/>
        <v>Power Law</v>
      </c>
      <c r="P1581">
        <v>1</v>
      </c>
      <c r="BT1581">
        <v>9</v>
      </c>
      <c r="BU1581">
        <v>9</v>
      </c>
      <c r="BV1581">
        <v>9</v>
      </c>
      <c r="BW1581">
        <f t="shared" si="119"/>
        <v>0</v>
      </c>
    </row>
    <row r="1582" spans="1:75" ht="21">
      <c r="A1582" t="s">
        <v>588</v>
      </c>
      <c r="B1582" t="s">
        <v>633</v>
      </c>
      <c r="C1582" t="s">
        <v>408</v>
      </c>
      <c r="D1582" t="s">
        <v>408</v>
      </c>
      <c r="L1582" s="107">
        <v>8.09709360464873E-3</v>
      </c>
      <c r="M1582">
        <v>0.98916542865551005</v>
      </c>
      <c r="N1582">
        <f t="shared" si="121"/>
        <v>1983</v>
      </c>
      <c r="O1582" s="136" t="str">
        <f t="shared" si="120"/>
        <v>Power Law</v>
      </c>
      <c r="P1582">
        <v>1</v>
      </c>
      <c r="BT1582">
        <v>3</v>
      </c>
      <c r="BU1582">
        <v>3</v>
      </c>
      <c r="BV1582">
        <v>3</v>
      </c>
      <c r="BW1582">
        <f t="shared" si="119"/>
        <v>0</v>
      </c>
    </row>
    <row r="1583" spans="1:75" ht="21">
      <c r="A1583" t="s">
        <v>589</v>
      </c>
      <c r="B1583" t="s">
        <v>634</v>
      </c>
      <c r="C1583" t="s">
        <v>409</v>
      </c>
      <c r="D1583" t="s">
        <v>409</v>
      </c>
      <c r="L1583" s="107">
        <v>3.4603058619052801E-3</v>
      </c>
      <c r="M1583">
        <v>0.98953061641811801</v>
      </c>
      <c r="N1583">
        <f t="shared" si="121"/>
        <v>1984</v>
      </c>
      <c r="O1583" s="136" t="str">
        <f t="shared" si="120"/>
        <v>Power Law</v>
      </c>
      <c r="P1583">
        <v>1</v>
      </c>
      <c r="BT1583">
        <v>3</v>
      </c>
      <c r="BU1583">
        <v>3</v>
      </c>
      <c r="BV1583">
        <v>3</v>
      </c>
      <c r="BW1583">
        <f t="shared" si="119"/>
        <v>0</v>
      </c>
    </row>
    <row r="1584" spans="1:75" ht="21">
      <c r="A1584" t="s">
        <v>590</v>
      </c>
      <c r="B1584" t="s">
        <v>635</v>
      </c>
      <c r="C1584" t="s">
        <v>410</v>
      </c>
      <c r="D1584" t="s">
        <v>410</v>
      </c>
      <c r="L1584" s="107">
        <v>0.88884380903428895</v>
      </c>
      <c r="M1584">
        <v>3.8562565492916701E-4</v>
      </c>
      <c r="N1584">
        <f t="shared" si="121"/>
        <v>1985</v>
      </c>
      <c r="O1584" s="136" t="str">
        <f t="shared" si="120"/>
        <v>Power Law</v>
      </c>
      <c r="P1584">
        <v>1</v>
      </c>
      <c r="BT1584">
        <v>3</v>
      </c>
      <c r="BU1584">
        <v>3</v>
      </c>
      <c r="BV1584">
        <v>3</v>
      </c>
      <c r="BW1584">
        <f t="shared" si="119"/>
        <v>0</v>
      </c>
    </row>
    <row r="1585" spans="1:75" ht="21">
      <c r="A1585" t="s">
        <v>591</v>
      </c>
      <c r="B1585" t="s">
        <v>636</v>
      </c>
      <c r="C1585" t="s">
        <v>411</v>
      </c>
      <c r="D1585" t="s">
        <v>411</v>
      </c>
      <c r="L1585" s="107">
        <v>4.51916495432948E-3</v>
      </c>
      <c r="M1585">
        <v>0.98688486474259196</v>
      </c>
      <c r="N1585">
        <f t="shared" si="121"/>
        <v>1986</v>
      </c>
      <c r="O1585" s="136" t="str">
        <f t="shared" si="120"/>
        <v>Power Law</v>
      </c>
      <c r="P1585">
        <v>1</v>
      </c>
      <c r="BT1585">
        <v>4</v>
      </c>
      <c r="BU1585">
        <v>4</v>
      </c>
      <c r="BV1585">
        <v>4</v>
      </c>
      <c r="BW1585">
        <f t="shared" si="119"/>
        <v>0</v>
      </c>
    </row>
    <row r="1586" spans="1:75" ht="21">
      <c r="A1586" t="s">
        <v>592</v>
      </c>
      <c r="B1586" t="s">
        <v>637</v>
      </c>
      <c r="C1586" t="s">
        <v>412</v>
      </c>
      <c r="D1586" t="s">
        <v>412</v>
      </c>
      <c r="L1586" s="107">
        <v>5.0374599851231499E-3</v>
      </c>
      <c r="M1586">
        <v>0.98561678874244996</v>
      </c>
      <c r="N1586">
        <f t="shared" si="121"/>
        <v>1987</v>
      </c>
      <c r="O1586" s="136" t="str">
        <f t="shared" si="120"/>
        <v>Power Law</v>
      </c>
      <c r="P1586">
        <v>1</v>
      </c>
      <c r="BT1586">
        <v>4</v>
      </c>
      <c r="BU1586">
        <v>4</v>
      </c>
      <c r="BV1586">
        <v>4</v>
      </c>
      <c r="BW1586">
        <f t="shared" si="119"/>
        <v>0</v>
      </c>
    </row>
    <row r="1587" spans="1:75" ht="21">
      <c r="A1587" t="s">
        <v>593</v>
      </c>
      <c r="B1587" t="s">
        <v>638</v>
      </c>
      <c r="C1587" t="s">
        <v>413</v>
      </c>
      <c r="D1587" t="s">
        <v>413</v>
      </c>
      <c r="L1587" s="107">
        <v>1.2339829824845401</v>
      </c>
      <c r="M1587" s="106">
        <v>2.624983852062E-6</v>
      </c>
      <c r="N1587">
        <f t="shared" si="121"/>
        <v>1988</v>
      </c>
      <c r="O1587" s="136" t="str">
        <f t="shared" si="120"/>
        <v>Power Law</v>
      </c>
      <c r="P1587">
        <v>1</v>
      </c>
      <c r="BT1587">
        <v>4</v>
      </c>
      <c r="BU1587">
        <v>4</v>
      </c>
      <c r="BV1587">
        <v>4</v>
      </c>
      <c r="BW1587">
        <f t="shared" si="119"/>
        <v>0</v>
      </c>
    </row>
    <row r="1588" spans="1:75" ht="21">
      <c r="A1588" t="s">
        <v>594</v>
      </c>
      <c r="B1588" t="s">
        <v>639</v>
      </c>
      <c r="C1588" t="s">
        <v>414</v>
      </c>
      <c r="D1588" t="s">
        <v>414</v>
      </c>
      <c r="L1588" s="107">
        <v>1.1288234681050001E-2</v>
      </c>
      <c r="M1588">
        <v>0.98665097013347003</v>
      </c>
      <c r="N1588">
        <f t="shared" si="121"/>
        <v>1989</v>
      </c>
      <c r="O1588" s="136" t="str">
        <f t="shared" si="120"/>
        <v>Power Law</v>
      </c>
      <c r="P1588">
        <v>1</v>
      </c>
      <c r="BT1588">
        <v>3</v>
      </c>
      <c r="BU1588">
        <v>3</v>
      </c>
      <c r="BV1588">
        <v>3</v>
      </c>
      <c r="BW1588">
        <f t="shared" si="119"/>
        <v>0</v>
      </c>
    </row>
    <row r="1589" spans="1:75" ht="21">
      <c r="A1589" t="s">
        <v>595</v>
      </c>
      <c r="B1589" t="s">
        <v>640</v>
      </c>
      <c r="C1589" t="s">
        <v>415</v>
      </c>
      <c r="D1589" t="s">
        <v>415</v>
      </c>
      <c r="L1589" s="107">
        <v>7.5414421243067201E-3</v>
      </c>
      <c r="M1589">
        <v>0.98667543122138801</v>
      </c>
      <c r="N1589">
        <f t="shared" si="121"/>
        <v>1990</v>
      </c>
      <c r="O1589" s="136" t="str">
        <f t="shared" si="120"/>
        <v>Power Law</v>
      </c>
      <c r="P1589">
        <v>1</v>
      </c>
      <c r="BT1589">
        <v>3</v>
      </c>
      <c r="BU1589">
        <v>3</v>
      </c>
      <c r="BV1589">
        <v>3</v>
      </c>
      <c r="BW1589">
        <f t="shared" si="119"/>
        <v>0</v>
      </c>
    </row>
    <row r="1590" spans="1:75" ht="21">
      <c r="A1590" t="s">
        <v>596</v>
      </c>
      <c r="B1590" t="s">
        <v>641</v>
      </c>
      <c r="C1590" t="s">
        <v>416</v>
      </c>
      <c r="D1590" t="s">
        <v>416</v>
      </c>
      <c r="L1590" s="107">
        <v>4.8390236666937397E-3</v>
      </c>
      <c r="M1590">
        <v>0.99091332632474105</v>
      </c>
      <c r="N1590">
        <f t="shared" si="121"/>
        <v>1991</v>
      </c>
      <c r="O1590" s="136" t="str">
        <f t="shared" si="120"/>
        <v>Power Law</v>
      </c>
      <c r="P1590">
        <v>1</v>
      </c>
      <c r="BT1590">
        <v>13</v>
      </c>
      <c r="BU1590">
        <v>13</v>
      </c>
      <c r="BV1590">
        <v>13</v>
      </c>
      <c r="BW1590">
        <f t="shared" si="119"/>
        <v>0</v>
      </c>
    </row>
    <row r="1591" spans="1:75" ht="21">
      <c r="A1591" t="s">
        <v>597</v>
      </c>
      <c r="B1591" t="s">
        <v>642</v>
      </c>
      <c r="C1591" t="s">
        <v>417</v>
      </c>
      <c r="D1591" t="s">
        <v>417</v>
      </c>
      <c r="L1591" s="107">
        <v>5.1914394631221196E-3</v>
      </c>
      <c r="M1591">
        <v>0.99036490602969596</v>
      </c>
      <c r="N1591">
        <f t="shared" si="121"/>
        <v>1992</v>
      </c>
      <c r="O1591" s="136" t="str">
        <f t="shared" si="120"/>
        <v>Power Law</v>
      </c>
      <c r="P1591">
        <v>1</v>
      </c>
      <c r="BT1591">
        <v>6</v>
      </c>
      <c r="BU1591">
        <v>6</v>
      </c>
      <c r="BV1591">
        <v>6</v>
      </c>
      <c r="BW1591">
        <f t="shared" si="119"/>
        <v>0</v>
      </c>
    </row>
    <row r="1592" spans="1:75" ht="21">
      <c r="A1592" t="s">
        <v>598</v>
      </c>
      <c r="B1592" t="s">
        <v>643</v>
      </c>
      <c r="C1592" t="s">
        <v>418</v>
      </c>
      <c r="D1592" t="s">
        <v>418</v>
      </c>
      <c r="L1592" s="107">
        <v>1.0937007751715E-2</v>
      </c>
      <c r="M1592">
        <v>0.99382218425923496</v>
      </c>
      <c r="N1592">
        <f t="shared" si="121"/>
        <v>1993</v>
      </c>
      <c r="O1592" s="136" t="str">
        <f t="shared" si="120"/>
        <v>Power Law</v>
      </c>
      <c r="P1592">
        <v>1</v>
      </c>
      <c r="BT1592">
        <v>6</v>
      </c>
      <c r="BU1592">
        <v>6</v>
      </c>
      <c r="BV1592">
        <v>6</v>
      </c>
      <c r="BW1592">
        <f t="shared" si="119"/>
        <v>0</v>
      </c>
    </row>
    <row r="1593" spans="1:75" ht="21">
      <c r="A1593" t="s">
        <v>599</v>
      </c>
      <c r="B1593" t="s">
        <v>644</v>
      </c>
      <c r="C1593" t="s">
        <v>419</v>
      </c>
      <c r="D1593" t="s">
        <v>419</v>
      </c>
      <c r="L1593" s="107">
        <v>1.15798342385896E-2</v>
      </c>
      <c r="M1593">
        <v>0.99351745086361598</v>
      </c>
      <c r="N1593">
        <f t="shared" si="121"/>
        <v>1994</v>
      </c>
      <c r="O1593" s="136" t="str">
        <f t="shared" si="120"/>
        <v>Power Law</v>
      </c>
      <c r="P1593">
        <v>1</v>
      </c>
      <c r="BT1593">
        <v>4</v>
      </c>
      <c r="BU1593">
        <v>4</v>
      </c>
      <c r="BV1593">
        <v>4</v>
      </c>
      <c r="BW1593">
        <f t="shared" si="119"/>
        <v>0</v>
      </c>
    </row>
    <row r="1594" spans="1:75" ht="21">
      <c r="A1594" t="s">
        <v>600</v>
      </c>
      <c r="B1594" t="s">
        <v>645</v>
      </c>
      <c r="C1594" t="s">
        <v>420</v>
      </c>
      <c r="D1594" t="s">
        <v>420</v>
      </c>
      <c r="L1594" s="107">
        <v>1.18421695247966E-2</v>
      </c>
      <c r="M1594">
        <v>0.99441020296873295</v>
      </c>
      <c r="N1594">
        <f t="shared" si="121"/>
        <v>1995</v>
      </c>
      <c r="O1594" s="136" t="str">
        <f t="shared" si="120"/>
        <v>Power Law</v>
      </c>
      <c r="P1594">
        <v>1</v>
      </c>
      <c r="BT1594">
        <v>5</v>
      </c>
      <c r="BU1594">
        <v>5</v>
      </c>
      <c r="BV1594">
        <v>5</v>
      </c>
      <c r="BW1594">
        <f t="shared" si="119"/>
        <v>0</v>
      </c>
    </row>
    <row r="1595" spans="1:75" ht="21">
      <c r="A1595" t="s">
        <v>601</v>
      </c>
      <c r="B1595" t="s">
        <v>646</v>
      </c>
      <c r="C1595" t="s">
        <v>421</v>
      </c>
      <c r="D1595" t="s">
        <v>421</v>
      </c>
      <c r="L1595" s="107">
        <v>4.3233796482027298E-3</v>
      </c>
      <c r="M1595">
        <v>0.99089257338169001</v>
      </c>
      <c r="N1595">
        <f t="shared" si="121"/>
        <v>1996</v>
      </c>
      <c r="O1595" s="136" t="str">
        <f t="shared" si="120"/>
        <v>Power Law</v>
      </c>
      <c r="P1595">
        <v>1</v>
      </c>
      <c r="BT1595">
        <v>3</v>
      </c>
      <c r="BU1595">
        <v>3</v>
      </c>
      <c r="BV1595">
        <v>3</v>
      </c>
      <c r="BW1595">
        <f t="shared" si="119"/>
        <v>0</v>
      </c>
    </row>
    <row r="1596" spans="1:75" ht="21">
      <c r="A1596" t="s">
        <v>602</v>
      </c>
      <c r="B1596" t="s">
        <v>647</v>
      </c>
      <c r="C1596" t="s">
        <v>422</v>
      </c>
      <c r="D1596" t="s">
        <v>422</v>
      </c>
      <c r="L1596" s="107">
        <v>1.9335617748465601E-2</v>
      </c>
      <c r="M1596">
        <v>0.98905630555061097</v>
      </c>
      <c r="N1596">
        <f t="shared" si="121"/>
        <v>1997</v>
      </c>
      <c r="O1596" s="136" t="str">
        <f t="shared" si="120"/>
        <v>Power Law</v>
      </c>
      <c r="P1596">
        <v>1</v>
      </c>
      <c r="BT1596">
        <v>2</v>
      </c>
      <c r="BU1596">
        <v>2</v>
      </c>
      <c r="BV1596">
        <v>2</v>
      </c>
      <c r="BW1596">
        <f t="shared" si="119"/>
        <v>0</v>
      </c>
    </row>
    <row r="1597" spans="1:75" ht="21">
      <c r="A1597" t="s">
        <v>603</v>
      </c>
      <c r="B1597" t="s">
        <v>648</v>
      </c>
      <c r="C1597" t="s">
        <v>423</v>
      </c>
      <c r="D1597" t="s">
        <v>423</v>
      </c>
      <c r="L1597" s="107">
        <v>1.67356171024063E-2</v>
      </c>
      <c r="M1597">
        <v>0.98362938414676604</v>
      </c>
      <c r="N1597">
        <f t="shared" si="121"/>
        <v>1998</v>
      </c>
      <c r="O1597" s="136" t="str">
        <f t="shared" si="120"/>
        <v>Power Law</v>
      </c>
      <c r="P1597">
        <v>1</v>
      </c>
      <c r="BT1597">
        <v>3</v>
      </c>
      <c r="BU1597">
        <v>3</v>
      </c>
      <c r="BV1597">
        <v>3</v>
      </c>
      <c r="BW1597">
        <f t="shared" si="119"/>
        <v>0</v>
      </c>
    </row>
    <row r="1598" spans="1:75" ht="21">
      <c r="A1598" t="s">
        <v>604</v>
      </c>
      <c r="B1598" t="s">
        <v>649</v>
      </c>
      <c r="C1598" t="s">
        <v>424</v>
      </c>
      <c r="D1598" t="s">
        <v>424</v>
      </c>
      <c r="L1598" s="107">
        <v>1.7675565831922299E-2</v>
      </c>
      <c r="M1598">
        <v>0.98282868321032801</v>
      </c>
      <c r="N1598">
        <f t="shared" si="121"/>
        <v>1999</v>
      </c>
      <c r="O1598" s="136" t="str">
        <f t="shared" si="120"/>
        <v>Power Law</v>
      </c>
      <c r="P1598">
        <v>1</v>
      </c>
      <c r="BT1598">
        <v>3</v>
      </c>
      <c r="BU1598">
        <v>3</v>
      </c>
      <c r="BV1598">
        <v>3</v>
      </c>
      <c r="BW1598">
        <f t="shared" si="119"/>
        <v>0</v>
      </c>
    </row>
    <row r="1599" spans="1:75" ht="21">
      <c r="A1599" t="s">
        <v>605</v>
      </c>
      <c r="B1599" t="s">
        <v>650</v>
      </c>
      <c r="C1599" t="s">
        <v>425</v>
      </c>
      <c r="D1599" t="s">
        <v>425</v>
      </c>
      <c r="L1599" s="107">
        <v>1.136762092515E-2</v>
      </c>
      <c r="M1599">
        <v>0.97893856437476301</v>
      </c>
      <c r="N1599">
        <f t="shared" si="121"/>
        <v>2000</v>
      </c>
      <c r="O1599" s="136" t="str">
        <f t="shared" si="120"/>
        <v>Power Law</v>
      </c>
      <c r="P1599">
        <v>1</v>
      </c>
      <c r="BT1599">
        <v>3</v>
      </c>
      <c r="BU1599">
        <v>3</v>
      </c>
      <c r="BV1599">
        <v>3</v>
      </c>
      <c r="BW1599">
        <f t="shared" si="119"/>
        <v>0</v>
      </c>
    </row>
    <row r="1600" spans="1:75" ht="21">
      <c r="A1600" t="s">
        <v>606</v>
      </c>
      <c r="B1600" t="s">
        <v>651</v>
      </c>
      <c r="C1600" t="s">
        <v>426</v>
      </c>
      <c r="D1600" t="s">
        <v>426</v>
      </c>
      <c r="L1600" s="107">
        <v>1.2303008484470201E-2</v>
      </c>
      <c r="M1600">
        <v>0.978609308996501</v>
      </c>
      <c r="N1600">
        <f t="shared" si="121"/>
        <v>2001</v>
      </c>
      <c r="O1600" s="136" t="str">
        <f t="shared" si="120"/>
        <v>Power Law</v>
      </c>
      <c r="P1600">
        <v>1</v>
      </c>
      <c r="BT1600">
        <v>9</v>
      </c>
      <c r="BU1600">
        <v>9</v>
      </c>
      <c r="BV1600">
        <v>9</v>
      </c>
      <c r="BW1600">
        <f t="shared" si="119"/>
        <v>0</v>
      </c>
    </row>
    <row r="1601" spans="1:75" ht="21">
      <c r="A1601" t="s">
        <v>607</v>
      </c>
      <c r="B1601" t="s">
        <v>652</v>
      </c>
      <c r="C1601" t="s">
        <v>427</v>
      </c>
      <c r="D1601" t="s">
        <v>427</v>
      </c>
      <c r="L1601" s="107">
        <v>4.6982842264439899E-3</v>
      </c>
      <c r="M1601">
        <v>0.987880925775656</v>
      </c>
      <c r="N1601">
        <f t="shared" si="121"/>
        <v>2002</v>
      </c>
      <c r="O1601" s="136" t="str">
        <f t="shared" si="120"/>
        <v>Power Law</v>
      </c>
      <c r="P1601">
        <v>1</v>
      </c>
      <c r="BT1601">
        <v>2</v>
      </c>
      <c r="BU1601">
        <v>2</v>
      </c>
      <c r="BV1601">
        <v>2</v>
      </c>
      <c r="BW1601">
        <f t="shared" si="119"/>
        <v>0</v>
      </c>
    </row>
    <row r="1602" spans="1:75" ht="21">
      <c r="A1602" t="s">
        <v>608</v>
      </c>
      <c r="B1602" t="s">
        <v>653</v>
      </c>
      <c r="C1602" t="s">
        <v>428</v>
      </c>
      <c r="D1602" t="s">
        <v>428</v>
      </c>
      <c r="L1602" s="107">
        <v>8.2009879051694393E-3</v>
      </c>
      <c r="M1602">
        <v>0.99027956494150204</v>
      </c>
      <c r="N1602">
        <f t="shared" si="121"/>
        <v>2003</v>
      </c>
      <c r="O1602" s="136" t="str">
        <f t="shared" si="120"/>
        <v>Power Law</v>
      </c>
      <c r="P1602">
        <v>1</v>
      </c>
      <c r="BT1602">
        <v>1</v>
      </c>
      <c r="BU1602">
        <v>1</v>
      </c>
      <c r="BV1602">
        <v>1</v>
      </c>
      <c r="BW1602">
        <f t="shared" si="119"/>
        <v>0</v>
      </c>
    </row>
    <row r="1603" spans="1:75" ht="21">
      <c r="A1603" t="s">
        <v>609</v>
      </c>
      <c r="B1603" t="s">
        <v>654</v>
      </c>
      <c r="C1603" t="s">
        <v>474</v>
      </c>
      <c r="D1603" t="s">
        <v>474</v>
      </c>
      <c r="L1603" s="107">
        <v>1.6243911603601599E-2</v>
      </c>
      <c r="M1603" s="106">
        <v>0.95810467429822999</v>
      </c>
      <c r="N1603">
        <f t="shared" si="121"/>
        <v>2004</v>
      </c>
      <c r="O1603" s="136" t="str">
        <f t="shared" si="120"/>
        <v>Power Law</v>
      </c>
      <c r="P1603">
        <v>1</v>
      </c>
      <c r="BT1603">
        <v>1</v>
      </c>
      <c r="BU1603">
        <v>1</v>
      </c>
      <c r="BV1603">
        <v>1</v>
      </c>
      <c r="BW1603">
        <f t="shared" si="119"/>
        <v>0</v>
      </c>
    </row>
    <row r="1604" spans="1:75" ht="21">
      <c r="A1604" t="s">
        <v>610</v>
      </c>
      <c r="B1604" t="s">
        <v>655</v>
      </c>
      <c r="C1604" t="s">
        <v>475</v>
      </c>
      <c r="D1604" t="s">
        <v>475</v>
      </c>
      <c r="L1604" s="107">
        <v>1.36251383825558E-2</v>
      </c>
      <c r="M1604" s="106">
        <v>0.987238531997219</v>
      </c>
      <c r="N1604">
        <f t="shared" si="121"/>
        <v>2005</v>
      </c>
      <c r="O1604" s="136" t="str">
        <f t="shared" si="120"/>
        <v>Power Law</v>
      </c>
      <c r="P1604">
        <v>1</v>
      </c>
      <c r="BT1604">
        <v>3</v>
      </c>
      <c r="BU1604">
        <v>3</v>
      </c>
      <c r="BV1604">
        <v>3</v>
      </c>
      <c r="BW1604">
        <f t="shared" si="119"/>
        <v>0</v>
      </c>
    </row>
    <row r="1605" spans="1:75" ht="21">
      <c r="A1605" t="s">
        <v>611</v>
      </c>
      <c r="B1605" t="s">
        <v>656</v>
      </c>
      <c r="C1605" t="s">
        <v>476</v>
      </c>
      <c r="D1605" t="s">
        <v>476</v>
      </c>
      <c r="L1605" s="107">
        <v>7.4838410610219503E-3</v>
      </c>
      <c r="M1605" s="106">
        <v>0.98013319528238496</v>
      </c>
      <c r="N1605">
        <f t="shared" si="121"/>
        <v>2006</v>
      </c>
      <c r="O1605" s="136" t="str">
        <f t="shared" si="120"/>
        <v>Power Law</v>
      </c>
      <c r="P1605">
        <v>1</v>
      </c>
      <c r="BT1605">
        <v>3</v>
      </c>
      <c r="BU1605">
        <v>3</v>
      </c>
      <c r="BV1605">
        <v>3</v>
      </c>
      <c r="BW1605">
        <f t="shared" si="119"/>
        <v>0</v>
      </c>
    </row>
    <row r="1606" spans="1:75" ht="21">
      <c r="A1606" t="s">
        <v>612</v>
      </c>
      <c r="B1606" t="s">
        <v>657</v>
      </c>
      <c r="C1606" t="s">
        <v>477</v>
      </c>
      <c r="D1606" t="s">
        <v>477</v>
      </c>
      <c r="L1606" s="107">
        <v>5.2380333901433096E-3</v>
      </c>
      <c r="M1606">
        <v>0.98504186278666594</v>
      </c>
      <c r="N1606">
        <f t="shared" si="121"/>
        <v>2007</v>
      </c>
      <c r="O1606" s="136" t="str">
        <f t="shared" si="120"/>
        <v>Power Law</v>
      </c>
      <c r="P1606">
        <v>1</v>
      </c>
      <c r="BT1606">
        <v>1</v>
      </c>
      <c r="BU1606">
        <v>1</v>
      </c>
      <c r="BV1606">
        <v>1</v>
      </c>
      <c r="BW1606">
        <f t="shared" si="119"/>
        <v>0</v>
      </c>
    </row>
    <row r="1607" spans="1:75" ht="21">
      <c r="A1607" t="s">
        <v>613</v>
      </c>
      <c r="B1607" t="s">
        <v>658</v>
      </c>
      <c r="C1607" t="s">
        <v>478</v>
      </c>
      <c r="D1607" t="s">
        <v>478</v>
      </c>
      <c r="L1607" s="107">
        <v>2.8715304071868899E-3</v>
      </c>
      <c r="M1607">
        <v>0.99458170952379499</v>
      </c>
      <c r="N1607">
        <f t="shared" si="121"/>
        <v>2008</v>
      </c>
      <c r="O1607" s="136" t="str">
        <f t="shared" si="120"/>
        <v>Power Law</v>
      </c>
      <c r="P1607">
        <v>1</v>
      </c>
      <c r="BT1607">
        <v>3</v>
      </c>
      <c r="BU1607">
        <v>3</v>
      </c>
      <c r="BV1607">
        <v>3</v>
      </c>
      <c r="BW1607">
        <f t="shared" si="119"/>
        <v>0</v>
      </c>
    </row>
    <row r="1608" spans="1:75" ht="21">
      <c r="A1608" t="s">
        <v>614</v>
      </c>
      <c r="B1608" t="s">
        <v>659</v>
      </c>
      <c r="C1608" t="s">
        <v>479</v>
      </c>
      <c r="D1608" t="s">
        <v>479</v>
      </c>
      <c r="L1608" s="107">
        <v>9.81776356619923E-3</v>
      </c>
      <c r="M1608">
        <v>0.97814562854431097</v>
      </c>
      <c r="N1608">
        <f t="shared" si="121"/>
        <v>2009</v>
      </c>
      <c r="O1608" s="136" t="str">
        <f t="shared" si="120"/>
        <v>Power Law</v>
      </c>
      <c r="P1608">
        <v>1</v>
      </c>
      <c r="BT1608">
        <v>6</v>
      </c>
      <c r="BU1608">
        <v>6</v>
      </c>
      <c r="BV1608">
        <v>6</v>
      </c>
      <c r="BW1608">
        <f t="shared" si="119"/>
        <v>0</v>
      </c>
    </row>
    <row r="1609" spans="1:75" ht="21">
      <c r="A1609" t="s">
        <v>615</v>
      </c>
      <c r="B1609" t="s">
        <v>660</v>
      </c>
      <c r="C1609" t="s">
        <v>480</v>
      </c>
      <c r="D1609" t="s">
        <v>480</v>
      </c>
      <c r="L1609" s="107">
        <v>1.6653633058452601E-2</v>
      </c>
      <c r="M1609">
        <v>0.97747213337113403</v>
      </c>
      <c r="N1609">
        <f t="shared" si="121"/>
        <v>2010</v>
      </c>
      <c r="O1609" s="136" t="str">
        <f t="shared" si="120"/>
        <v>Power Law</v>
      </c>
      <c r="P1609">
        <v>1</v>
      </c>
      <c r="BT1609">
        <v>1</v>
      </c>
      <c r="BU1609">
        <v>1</v>
      </c>
      <c r="BV1609">
        <v>1</v>
      </c>
      <c r="BW1609">
        <f t="shared" si="119"/>
        <v>0</v>
      </c>
    </row>
    <row r="1610" spans="1:75" ht="21">
      <c r="A1610" t="s">
        <v>616</v>
      </c>
      <c r="B1610" t="s">
        <v>661</v>
      </c>
      <c r="C1610" t="s">
        <v>481</v>
      </c>
      <c r="D1610" t="s">
        <v>481</v>
      </c>
      <c r="L1610" s="107">
        <v>8.2552454770185406E-3</v>
      </c>
      <c r="M1610">
        <v>0.97666461268267002</v>
      </c>
      <c r="N1610">
        <f t="shared" si="121"/>
        <v>2011</v>
      </c>
      <c r="O1610" s="136" t="str">
        <f t="shared" si="120"/>
        <v>Power Law</v>
      </c>
      <c r="P1610">
        <v>1</v>
      </c>
      <c r="BT1610">
        <v>5</v>
      </c>
      <c r="BU1610">
        <v>5</v>
      </c>
      <c r="BV1610">
        <v>5</v>
      </c>
      <c r="BW1610">
        <f t="shared" si="119"/>
        <v>0</v>
      </c>
    </row>
    <row r="1611" spans="1:75" ht="21">
      <c r="A1611" t="s">
        <v>617</v>
      </c>
      <c r="B1611" t="s">
        <v>662</v>
      </c>
      <c r="C1611" t="s">
        <v>482</v>
      </c>
      <c r="D1611" t="s">
        <v>482</v>
      </c>
      <c r="L1611" s="107">
        <v>0.23994990615903899</v>
      </c>
      <c r="M1611">
        <v>0.98803948433459698</v>
      </c>
      <c r="N1611">
        <f t="shared" si="121"/>
        <v>2012</v>
      </c>
      <c r="O1611" s="136" t="str">
        <f t="shared" si="120"/>
        <v>Power Law</v>
      </c>
      <c r="P1611">
        <v>1</v>
      </c>
      <c r="BT1611">
        <v>4</v>
      </c>
      <c r="BU1611">
        <v>4</v>
      </c>
      <c r="BV1611">
        <v>4</v>
      </c>
      <c r="BW1611">
        <f t="shared" si="119"/>
        <v>0</v>
      </c>
    </row>
    <row r="1612" spans="1:75" ht="21">
      <c r="A1612" t="s">
        <v>618</v>
      </c>
      <c r="B1612" t="s">
        <v>663</v>
      </c>
      <c r="C1612" t="s">
        <v>483</v>
      </c>
      <c r="D1612" t="s">
        <v>483</v>
      </c>
      <c r="L1612" s="107">
        <v>1.6240689288555599E-2</v>
      </c>
      <c r="M1612">
        <v>0.98453745218157895</v>
      </c>
      <c r="N1612">
        <f t="shared" si="121"/>
        <v>2013</v>
      </c>
      <c r="O1612" s="136" t="str">
        <f t="shared" si="120"/>
        <v>Power Law</v>
      </c>
      <c r="P1612">
        <v>1</v>
      </c>
      <c r="BT1612">
        <v>4</v>
      </c>
      <c r="BU1612">
        <v>4</v>
      </c>
      <c r="BV1612">
        <v>4</v>
      </c>
      <c r="BW1612">
        <f t="shared" si="119"/>
        <v>0</v>
      </c>
    </row>
    <row r="1613" spans="1:75" ht="21">
      <c r="A1613" t="s">
        <v>619</v>
      </c>
      <c r="B1613" t="s">
        <v>664</v>
      </c>
      <c r="C1613" t="s">
        <v>484</v>
      </c>
      <c r="D1613" t="s">
        <v>484</v>
      </c>
      <c r="L1613" s="107">
        <v>2.12064550826363E-2</v>
      </c>
      <c r="M1613">
        <v>0.98216850981177695</v>
      </c>
      <c r="N1613">
        <f t="shared" si="121"/>
        <v>2014</v>
      </c>
      <c r="O1613" s="136" t="str">
        <f t="shared" si="120"/>
        <v>Power Law</v>
      </c>
      <c r="P1613">
        <v>1</v>
      </c>
      <c r="BT1613">
        <v>1</v>
      </c>
      <c r="BU1613">
        <v>1</v>
      </c>
      <c r="BV1613">
        <v>1</v>
      </c>
      <c r="BW1613">
        <f t="shared" ref="BW1613:BW1676" si="122">BU1613-BV1613</f>
        <v>0</v>
      </c>
    </row>
    <row r="1614" spans="1:75" ht="21">
      <c r="A1614" t="s">
        <v>620</v>
      </c>
      <c r="B1614" t="s">
        <v>665</v>
      </c>
      <c r="C1614" t="s">
        <v>485</v>
      </c>
      <c r="D1614" t="s">
        <v>485</v>
      </c>
      <c r="L1614" s="107">
        <v>1.0838217122182201E-2</v>
      </c>
      <c r="M1614">
        <v>0.98284418761041603</v>
      </c>
      <c r="N1614">
        <f t="shared" si="121"/>
        <v>2015</v>
      </c>
      <c r="O1614" s="136" t="str">
        <f t="shared" si="120"/>
        <v>Power Law</v>
      </c>
      <c r="P1614">
        <v>1</v>
      </c>
      <c r="BT1614">
        <v>5</v>
      </c>
      <c r="BU1614">
        <v>5</v>
      </c>
      <c r="BV1614">
        <v>5</v>
      </c>
      <c r="BW1614">
        <f t="shared" si="122"/>
        <v>0</v>
      </c>
    </row>
    <row r="1615" spans="1:75" ht="21">
      <c r="A1615" t="s">
        <v>621</v>
      </c>
      <c r="B1615" t="s">
        <v>666</v>
      </c>
      <c r="C1615" t="s">
        <v>486</v>
      </c>
      <c r="D1615" t="s">
        <v>486</v>
      </c>
      <c r="L1615" s="107">
        <v>1.63140157237135E-2</v>
      </c>
      <c r="M1615">
        <v>0.96776850673925496</v>
      </c>
      <c r="N1615">
        <f t="shared" si="121"/>
        <v>2016</v>
      </c>
      <c r="O1615" s="136" t="str">
        <f t="shared" si="120"/>
        <v>Power Law</v>
      </c>
      <c r="P1615">
        <v>1</v>
      </c>
      <c r="BT1615">
        <v>8</v>
      </c>
      <c r="BU1615">
        <v>8</v>
      </c>
      <c r="BV1615">
        <v>8</v>
      </c>
      <c r="BW1615">
        <f t="shared" si="122"/>
        <v>0</v>
      </c>
    </row>
    <row r="1616" spans="1:75" ht="21">
      <c r="A1616" t="s">
        <v>622</v>
      </c>
      <c r="B1616" t="s">
        <v>667</v>
      </c>
      <c r="C1616" t="s">
        <v>487</v>
      </c>
      <c r="D1616" t="s">
        <v>487</v>
      </c>
      <c r="L1616" s="107">
        <v>8.9749546841819995E-3</v>
      </c>
      <c r="M1616">
        <v>0.99156411031328295</v>
      </c>
      <c r="N1616">
        <f t="shared" si="121"/>
        <v>2017</v>
      </c>
      <c r="O1616" s="136" t="str">
        <f t="shared" si="120"/>
        <v>Power Law</v>
      </c>
      <c r="P1616">
        <v>1</v>
      </c>
      <c r="BT1616">
        <v>4</v>
      </c>
      <c r="BU1616">
        <v>4</v>
      </c>
      <c r="BV1616">
        <v>4</v>
      </c>
      <c r="BW1616">
        <f t="shared" si="122"/>
        <v>0</v>
      </c>
    </row>
    <row r="1617" spans="1:75" ht="21">
      <c r="A1617" t="s">
        <v>623</v>
      </c>
      <c r="B1617" t="s">
        <v>668</v>
      </c>
      <c r="C1617" t="s">
        <v>488</v>
      </c>
      <c r="D1617" t="s">
        <v>488</v>
      </c>
      <c r="L1617" s="107">
        <v>3.5366538227398603E-2</v>
      </c>
      <c r="M1617">
        <v>0.97575703095722999</v>
      </c>
      <c r="N1617">
        <f t="shared" si="121"/>
        <v>2018</v>
      </c>
      <c r="O1617" s="136" t="str">
        <f t="shared" si="120"/>
        <v>Power Law</v>
      </c>
      <c r="P1617">
        <v>1</v>
      </c>
      <c r="BT1617">
        <v>3</v>
      </c>
      <c r="BU1617">
        <v>3</v>
      </c>
      <c r="BV1617">
        <v>3</v>
      </c>
      <c r="BW1617">
        <f t="shared" si="122"/>
        <v>0</v>
      </c>
    </row>
    <row r="1618" spans="1:75" ht="21">
      <c r="A1618" t="s">
        <v>624</v>
      </c>
      <c r="B1618" t="s">
        <v>669</v>
      </c>
      <c r="C1618" t="s">
        <v>489</v>
      </c>
      <c r="D1618" t="s">
        <v>489</v>
      </c>
      <c r="L1618" s="107">
        <v>7.2857862673386901E-3</v>
      </c>
      <c r="M1618">
        <v>0.98799761727300495</v>
      </c>
      <c r="N1618">
        <f t="shared" si="121"/>
        <v>2019</v>
      </c>
      <c r="O1618" s="136" t="str">
        <f t="shared" si="120"/>
        <v>Power Law</v>
      </c>
      <c r="P1618">
        <v>1</v>
      </c>
      <c r="BT1618">
        <v>4</v>
      </c>
      <c r="BU1618">
        <v>4</v>
      </c>
      <c r="BV1618">
        <v>4</v>
      </c>
      <c r="BW1618">
        <f t="shared" si="122"/>
        <v>0</v>
      </c>
    </row>
    <row r="1619" spans="1:75" ht="21">
      <c r="A1619" t="s">
        <v>625</v>
      </c>
      <c r="B1619" t="s">
        <v>670</v>
      </c>
      <c r="C1619" t="s">
        <v>490</v>
      </c>
      <c r="D1619" t="s">
        <v>490</v>
      </c>
      <c r="L1619" s="107">
        <v>4.1109468703574098E-2</v>
      </c>
      <c r="M1619">
        <v>0.985202446302056</v>
      </c>
      <c r="N1619">
        <f t="shared" si="121"/>
        <v>2020</v>
      </c>
      <c r="O1619" s="136" t="str">
        <f t="shared" si="120"/>
        <v>Power Law</v>
      </c>
      <c r="P1619">
        <v>1</v>
      </c>
      <c r="BT1619">
        <v>3</v>
      </c>
      <c r="BU1619">
        <v>3</v>
      </c>
      <c r="BV1619">
        <v>3</v>
      </c>
      <c r="BW1619">
        <f t="shared" si="122"/>
        <v>0</v>
      </c>
    </row>
    <row r="1620" spans="1:75" ht="21">
      <c r="A1620" t="s">
        <v>626</v>
      </c>
      <c r="B1620" t="s">
        <v>671</v>
      </c>
      <c r="C1620" t="s">
        <v>491</v>
      </c>
      <c r="D1620" t="s">
        <v>491</v>
      </c>
      <c r="L1620" s="107">
        <v>5.4025917871587401E-3</v>
      </c>
      <c r="M1620">
        <v>0.98389887602467796</v>
      </c>
      <c r="N1620">
        <f t="shared" si="121"/>
        <v>2021</v>
      </c>
      <c r="O1620" s="136" t="str">
        <f t="shared" si="120"/>
        <v>Power Law</v>
      </c>
      <c r="BT1620">
        <v>4</v>
      </c>
      <c r="BU1620">
        <v>4</v>
      </c>
      <c r="BV1620">
        <v>4</v>
      </c>
      <c r="BW1620">
        <f t="shared" si="122"/>
        <v>0</v>
      </c>
    </row>
    <row r="1621" spans="1:75" ht="21">
      <c r="A1621" t="s">
        <v>627</v>
      </c>
      <c r="B1621" t="s">
        <v>672</v>
      </c>
      <c r="C1621" t="s">
        <v>492</v>
      </c>
      <c r="D1621" t="s">
        <v>492</v>
      </c>
      <c r="L1621" s="107">
        <v>2.4688995398605001E-2</v>
      </c>
      <c r="M1621">
        <v>0.96510611600979201</v>
      </c>
      <c r="N1621">
        <f t="shared" si="121"/>
        <v>2022</v>
      </c>
      <c r="O1621" s="136" t="str">
        <f t="shared" si="120"/>
        <v>Power Law</v>
      </c>
      <c r="BT1621">
        <v>1</v>
      </c>
      <c r="BU1621">
        <v>1</v>
      </c>
      <c r="BV1621">
        <v>1</v>
      </c>
      <c r="BW1621">
        <f t="shared" si="122"/>
        <v>0</v>
      </c>
    </row>
    <row r="1622" spans="1:75" ht="21">
      <c r="A1622" t="s">
        <v>628</v>
      </c>
      <c r="B1622" t="s">
        <v>673</v>
      </c>
      <c r="C1622" t="s">
        <v>493</v>
      </c>
      <c r="D1622" t="s">
        <v>493</v>
      </c>
      <c r="L1622" s="107">
        <v>6.2740307582189694E-2</v>
      </c>
      <c r="M1622">
        <v>0.97720957846621503</v>
      </c>
      <c r="N1622">
        <f t="shared" si="121"/>
        <v>2023</v>
      </c>
      <c r="O1622" s="136" t="str">
        <f t="shared" si="120"/>
        <v>Power Law</v>
      </c>
      <c r="BT1622">
        <v>8</v>
      </c>
      <c r="BU1622">
        <v>8</v>
      </c>
      <c r="BV1622">
        <v>8</v>
      </c>
      <c r="BW1622">
        <f t="shared" si="122"/>
        <v>0</v>
      </c>
    </row>
    <row r="1623" spans="1:75">
      <c r="L1623" s="107"/>
      <c r="BT1623">
        <v>2</v>
      </c>
      <c r="BU1623">
        <v>2</v>
      </c>
      <c r="BV1623">
        <v>2</v>
      </c>
      <c r="BW1623">
        <f t="shared" si="122"/>
        <v>0</v>
      </c>
    </row>
    <row r="1624" spans="1:75">
      <c r="BT1624">
        <v>8</v>
      </c>
      <c r="BU1624">
        <v>8</v>
      </c>
      <c r="BV1624">
        <v>8</v>
      </c>
      <c r="BW1624">
        <f t="shared" si="122"/>
        <v>0</v>
      </c>
    </row>
    <row r="1625" spans="1:75">
      <c r="BT1625">
        <v>5</v>
      </c>
      <c r="BU1625">
        <v>5</v>
      </c>
      <c r="BV1625">
        <v>5</v>
      </c>
      <c r="BW1625">
        <f t="shared" si="122"/>
        <v>0</v>
      </c>
    </row>
    <row r="1626" spans="1:75">
      <c r="L1626" s="107"/>
      <c r="BT1626">
        <v>10</v>
      </c>
      <c r="BU1626">
        <v>10</v>
      </c>
      <c r="BV1626">
        <v>11</v>
      </c>
      <c r="BW1626">
        <f t="shared" si="122"/>
        <v>-1</v>
      </c>
    </row>
    <row r="1627" spans="1:75">
      <c r="L1627" s="107"/>
      <c r="BT1627">
        <v>7</v>
      </c>
      <c r="BU1627">
        <v>7</v>
      </c>
      <c r="BV1627">
        <v>7</v>
      </c>
      <c r="BW1627">
        <f t="shared" si="122"/>
        <v>0</v>
      </c>
    </row>
    <row r="1628" spans="1:75">
      <c r="L1628" s="107"/>
      <c r="BT1628">
        <v>10</v>
      </c>
      <c r="BU1628">
        <v>10</v>
      </c>
      <c r="BV1628">
        <v>11</v>
      </c>
      <c r="BW1628">
        <f t="shared" si="122"/>
        <v>-1</v>
      </c>
    </row>
    <row r="1629" spans="1:75">
      <c r="L1629" s="107"/>
      <c r="BT1629">
        <v>3</v>
      </c>
      <c r="BU1629">
        <v>3</v>
      </c>
      <c r="BV1629">
        <v>3</v>
      </c>
      <c r="BW1629">
        <f t="shared" si="122"/>
        <v>0</v>
      </c>
    </row>
    <row r="1630" spans="1:75">
      <c r="L1630" s="107"/>
      <c r="BT1630">
        <v>7</v>
      </c>
      <c r="BU1630">
        <v>7</v>
      </c>
      <c r="BV1630">
        <v>7</v>
      </c>
      <c r="BW1630">
        <f t="shared" si="122"/>
        <v>0</v>
      </c>
    </row>
    <row r="1631" spans="1:75">
      <c r="L1631" s="107"/>
      <c r="BT1631">
        <v>3</v>
      </c>
      <c r="BU1631">
        <v>3</v>
      </c>
      <c r="BV1631">
        <v>3</v>
      </c>
      <c r="BW1631">
        <f t="shared" si="122"/>
        <v>0</v>
      </c>
    </row>
    <row r="1632" spans="1:75">
      <c r="L1632" s="107"/>
      <c r="BT1632">
        <v>2</v>
      </c>
      <c r="BU1632">
        <v>2</v>
      </c>
      <c r="BV1632">
        <v>2</v>
      </c>
      <c r="BW1632">
        <f t="shared" si="122"/>
        <v>0</v>
      </c>
    </row>
    <row r="1633" spans="1:75">
      <c r="L1633" s="107"/>
      <c r="BT1633">
        <v>1</v>
      </c>
      <c r="BU1633">
        <v>1</v>
      </c>
      <c r="BV1633">
        <v>1</v>
      </c>
      <c r="BW1633">
        <f t="shared" si="122"/>
        <v>0</v>
      </c>
    </row>
    <row r="1634" spans="1:75">
      <c r="L1634" s="107"/>
      <c r="BT1634">
        <v>1</v>
      </c>
      <c r="BU1634">
        <v>1</v>
      </c>
      <c r="BV1634">
        <v>1</v>
      </c>
      <c r="BW1634">
        <f t="shared" si="122"/>
        <v>0</v>
      </c>
    </row>
    <row r="1635" spans="1:75" ht="21">
      <c r="O1635" s="135"/>
      <c r="BT1635">
        <v>3</v>
      </c>
      <c r="BU1635">
        <v>3</v>
      </c>
      <c r="BV1635">
        <v>3</v>
      </c>
      <c r="BW1635">
        <f t="shared" si="122"/>
        <v>0</v>
      </c>
    </row>
    <row r="1636" spans="1:75" ht="21">
      <c r="O1636" s="135"/>
      <c r="BT1636">
        <v>5</v>
      </c>
      <c r="BU1636">
        <v>5</v>
      </c>
      <c r="BV1636">
        <v>5</v>
      </c>
      <c r="BW1636">
        <f t="shared" si="122"/>
        <v>0</v>
      </c>
    </row>
    <row r="1637" spans="1:75" ht="21">
      <c r="A1637" t="s">
        <v>890</v>
      </c>
      <c r="O1637" s="135"/>
      <c r="BT1637">
        <v>6</v>
      </c>
      <c r="BU1637">
        <v>6</v>
      </c>
      <c r="BV1637">
        <v>6</v>
      </c>
      <c r="BW1637">
        <f t="shared" si="122"/>
        <v>0</v>
      </c>
    </row>
    <row r="1638" spans="1:75" ht="21">
      <c r="A1638" t="s">
        <v>768</v>
      </c>
      <c r="O1638" s="135"/>
      <c r="BT1638">
        <v>2</v>
      </c>
      <c r="BU1638">
        <v>2</v>
      </c>
      <c r="BV1638">
        <v>2</v>
      </c>
      <c r="BW1638">
        <f t="shared" si="122"/>
        <v>0</v>
      </c>
    </row>
    <row r="1639" spans="1:75" ht="21">
      <c r="A1639" t="s">
        <v>695</v>
      </c>
      <c r="O1639" s="135"/>
      <c r="BT1639">
        <v>6</v>
      </c>
      <c r="BU1639">
        <v>6</v>
      </c>
      <c r="BV1639">
        <v>6</v>
      </c>
      <c r="BW1639">
        <f t="shared" si="122"/>
        <v>0</v>
      </c>
    </row>
    <row r="1640" spans="1:75" ht="21">
      <c r="A1640" t="s">
        <v>764</v>
      </c>
      <c r="O1640" s="135"/>
      <c r="BT1640">
        <v>6</v>
      </c>
      <c r="BU1640">
        <v>6</v>
      </c>
      <c r="BV1640">
        <v>6</v>
      </c>
      <c r="BW1640">
        <f t="shared" si="122"/>
        <v>0</v>
      </c>
    </row>
    <row r="1641" spans="1:75" ht="21">
      <c r="O1641" s="135"/>
      <c r="BT1641">
        <v>2</v>
      </c>
      <c r="BU1641">
        <v>2</v>
      </c>
      <c r="BV1641">
        <v>2</v>
      </c>
      <c r="BW1641">
        <f t="shared" si="122"/>
        <v>0</v>
      </c>
    </row>
    <row r="1642" spans="1:75" ht="21">
      <c r="A1642" t="s">
        <v>696</v>
      </c>
      <c r="O1642" s="135"/>
      <c r="P1642" t="s">
        <v>767</v>
      </c>
      <c r="BT1642">
        <v>3</v>
      </c>
      <c r="BU1642">
        <v>3</v>
      </c>
      <c r="BV1642">
        <v>3</v>
      </c>
      <c r="BW1642">
        <f t="shared" si="122"/>
        <v>0</v>
      </c>
    </row>
    <row r="1643" spans="1:75" ht="21">
      <c r="A1643" t="s">
        <v>584</v>
      </c>
      <c r="B1643" t="s">
        <v>494</v>
      </c>
      <c r="C1643" t="s">
        <v>404</v>
      </c>
      <c r="D1643" t="s">
        <v>539</v>
      </c>
      <c r="L1643" s="105" t="s">
        <v>891</v>
      </c>
      <c r="N1643">
        <v>1979</v>
      </c>
      <c r="O1643" s="135" t="str">
        <f>IF(AND(L1643&lt;0,M1643&lt;0.05), "Log normal","Power Law")</f>
        <v>Power Law</v>
      </c>
      <c r="P1643">
        <v>159.228411036213</v>
      </c>
      <c r="BT1643">
        <v>6</v>
      </c>
      <c r="BU1643">
        <v>6</v>
      </c>
      <c r="BV1643">
        <v>6</v>
      </c>
      <c r="BW1643">
        <f t="shared" si="122"/>
        <v>0</v>
      </c>
    </row>
    <row r="1644" spans="1:75" ht="21">
      <c r="A1644" t="s">
        <v>585</v>
      </c>
      <c r="B1644" t="s">
        <v>495</v>
      </c>
      <c r="C1644" t="s">
        <v>405</v>
      </c>
      <c r="D1644" t="s">
        <v>540</v>
      </c>
      <c r="L1644" s="105" t="s">
        <v>891</v>
      </c>
      <c r="M1644" s="106"/>
      <c r="N1644">
        <f>N1643+1</f>
        <v>1980</v>
      </c>
      <c r="O1644" s="135" t="str">
        <f t="shared" ref="O1644:O1707" si="123">IF(AND(L1644&lt;0,M1644&lt;0.05), "Log normal","Power Law")</f>
        <v>Power Law</v>
      </c>
      <c r="P1644">
        <v>49.7783610646594</v>
      </c>
      <c r="BT1644">
        <v>5</v>
      </c>
      <c r="BU1644">
        <v>5</v>
      </c>
      <c r="BV1644">
        <v>5</v>
      </c>
      <c r="BW1644">
        <f t="shared" si="122"/>
        <v>0</v>
      </c>
    </row>
    <row r="1645" spans="1:75" ht="21">
      <c r="A1645" t="s">
        <v>586</v>
      </c>
      <c r="B1645" t="s">
        <v>496</v>
      </c>
      <c r="C1645" t="s">
        <v>406</v>
      </c>
      <c r="D1645" t="s">
        <v>541</v>
      </c>
      <c r="L1645" s="105">
        <v>0.22444477469879701</v>
      </c>
      <c r="M1645" s="106">
        <v>2.6415403153606798E-3</v>
      </c>
      <c r="N1645">
        <f t="shared" ref="N1645:N1687" si="124">N1644+1</f>
        <v>1981</v>
      </c>
      <c r="O1645" s="135" t="str">
        <f t="shared" si="123"/>
        <v>Power Law</v>
      </c>
      <c r="P1645">
        <v>25.813164624449399</v>
      </c>
      <c r="BT1645">
        <v>7</v>
      </c>
      <c r="BU1645">
        <v>7</v>
      </c>
      <c r="BV1645">
        <v>7</v>
      </c>
      <c r="BW1645">
        <f t="shared" si="122"/>
        <v>0</v>
      </c>
    </row>
    <row r="1646" spans="1:75" ht="21">
      <c r="A1646" t="s">
        <v>587</v>
      </c>
      <c r="B1646" t="s">
        <v>497</v>
      </c>
      <c r="C1646" t="s">
        <v>407</v>
      </c>
      <c r="D1646" t="s">
        <v>542</v>
      </c>
      <c r="L1646" s="105">
        <v>1.4758924480738401E-3</v>
      </c>
      <c r="M1646" s="106">
        <v>0.99889588119966399</v>
      </c>
      <c r="N1646">
        <f t="shared" si="124"/>
        <v>1982</v>
      </c>
      <c r="O1646" s="135" t="str">
        <f t="shared" si="123"/>
        <v>Power Law</v>
      </c>
      <c r="P1646">
        <v>4.8598838804756399</v>
      </c>
      <c r="BT1646">
        <v>2</v>
      </c>
      <c r="BU1646">
        <v>2</v>
      </c>
      <c r="BV1646">
        <v>2</v>
      </c>
      <c r="BW1646">
        <f t="shared" si="122"/>
        <v>0</v>
      </c>
    </row>
    <row r="1647" spans="1:75" ht="21">
      <c r="A1647" t="s">
        <v>588</v>
      </c>
      <c r="B1647" t="s">
        <v>498</v>
      </c>
      <c r="C1647" t="s">
        <v>408</v>
      </c>
      <c r="D1647" t="s">
        <v>543</v>
      </c>
      <c r="L1647" s="105">
        <v>4.42189779167466E-3</v>
      </c>
      <c r="M1647" s="106">
        <v>0.99874019891520704</v>
      </c>
      <c r="N1647">
        <f t="shared" si="124"/>
        <v>1983</v>
      </c>
      <c r="O1647" s="135" t="str">
        <f t="shared" si="123"/>
        <v>Power Law</v>
      </c>
      <c r="P1647">
        <v>4.3338726096801796</v>
      </c>
      <c r="BT1647">
        <v>6</v>
      </c>
      <c r="BU1647">
        <v>6</v>
      </c>
      <c r="BV1647">
        <v>6</v>
      </c>
      <c r="BW1647">
        <f t="shared" si="122"/>
        <v>0</v>
      </c>
    </row>
    <row r="1648" spans="1:75" ht="21">
      <c r="A1648" t="s">
        <v>589</v>
      </c>
      <c r="B1648" t="s">
        <v>499</v>
      </c>
      <c r="C1648" t="s">
        <v>409</v>
      </c>
      <c r="D1648" t="s">
        <v>544</v>
      </c>
      <c r="L1648" s="105">
        <v>2.3506583485396301E-3</v>
      </c>
      <c r="M1648" s="106">
        <v>0.99630265999160805</v>
      </c>
      <c r="N1648">
        <f t="shared" si="124"/>
        <v>1984</v>
      </c>
      <c r="O1648" s="135" t="str">
        <f t="shared" si="123"/>
        <v>Power Law</v>
      </c>
      <c r="P1648">
        <v>4.00680666067126</v>
      </c>
      <c r="BT1648">
        <v>5</v>
      </c>
      <c r="BU1648">
        <v>5</v>
      </c>
      <c r="BV1648">
        <v>5</v>
      </c>
      <c r="BW1648">
        <f t="shared" si="122"/>
        <v>0</v>
      </c>
    </row>
    <row r="1649" spans="1:75" ht="21">
      <c r="A1649" t="s">
        <v>590</v>
      </c>
      <c r="B1649" t="s">
        <v>500</v>
      </c>
      <c r="C1649" t="s">
        <v>410</v>
      </c>
      <c r="D1649" t="s">
        <v>545</v>
      </c>
      <c r="L1649" s="105">
        <v>-1.4871134572837801</v>
      </c>
      <c r="M1649">
        <v>6.4251755888689893E-2</v>
      </c>
      <c r="N1649">
        <f t="shared" si="124"/>
        <v>1985</v>
      </c>
      <c r="O1649" s="135" t="str">
        <f t="shared" si="123"/>
        <v>Power Law</v>
      </c>
      <c r="P1649">
        <v>3.71471458400605</v>
      </c>
      <c r="BT1649">
        <v>12</v>
      </c>
      <c r="BU1649">
        <v>12</v>
      </c>
      <c r="BV1649">
        <v>12</v>
      </c>
      <c r="BW1649">
        <f t="shared" si="122"/>
        <v>0</v>
      </c>
    </row>
    <row r="1650" spans="1:75" ht="21">
      <c r="A1650" t="s">
        <v>591</v>
      </c>
      <c r="B1650" t="s">
        <v>501</v>
      </c>
      <c r="C1650" t="s">
        <v>411</v>
      </c>
      <c r="D1650" t="s">
        <v>546</v>
      </c>
      <c r="L1650" s="105">
        <v>-2.0762649833593501</v>
      </c>
      <c r="M1650" s="106">
        <v>6.5564358847757199E-3</v>
      </c>
      <c r="N1650">
        <f t="shared" si="124"/>
        <v>1986</v>
      </c>
      <c r="O1650" s="135" t="str">
        <f t="shared" si="123"/>
        <v>Log normal</v>
      </c>
      <c r="P1650">
        <v>3.5233210803294099</v>
      </c>
      <c r="BT1650">
        <v>6</v>
      </c>
      <c r="BU1650">
        <v>6</v>
      </c>
      <c r="BV1650">
        <v>6</v>
      </c>
      <c r="BW1650">
        <f t="shared" si="122"/>
        <v>0</v>
      </c>
    </row>
    <row r="1651" spans="1:75" ht="21">
      <c r="A1651" t="s">
        <v>592</v>
      </c>
      <c r="B1651" t="s">
        <v>502</v>
      </c>
      <c r="C1651" t="s">
        <v>412</v>
      </c>
      <c r="D1651" t="s">
        <v>547</v>
      </c>
      <c r="L1651" s="105">
        <v>-3.1789066263818202</v>
      </c>
      <c r="M1651" s="106">
        <v>3.3214757688804199E-5</v>
      </c>
      <c r="N1651">
        <f t="shared" si="124"/>
        <v>1987</v>
      </c>
      <c r="O1651" s="135" t="str">
        <f t="shared" si="123"/>
        <v>Log normal</v>
      </c>
      <c r="P1651">
        <v>3.3585274441920601</v>
      </c>
      <c r="BT1651">
        <v>15</v>
      </c>
      <c r="BU1651">
        <v>15</v>
      </c>
      <c r="BV1651">
        <v>15</v>
      </c>
      <c r="BW1651">
        <f t="shared" si="122"/>
        <v>0</v>
      </c>
    </row>
    <row r="1652" spans="1:75" ht="21">
      <c r="A1652" t="s">
        <v>593</v>
      </c>
      <c r="B1652" t="s">
        <v>503</v>
      </c>
      <c r="C1652" t="s">
        <v>413</v>
      </c>
      <c r="D1652" t="s">
        <v>548</v>
      </c>
      <c r="L1652" s="105">
        <v>-5.3326766222152804</v>
      </c>
      <c r="M1652" s="106">
        <v>1.18927090397846E-12</v>
      </c>
      <c r="N1652">
        <f t="shared" si="124"/>
        <v>1988</v>
      </c>
      <c r="O1652" s="135" t="str">
        <f t="shared" si="123"/>
        <v>Log normal</v>
      </c>
      <c r="P1652">
        <v>3.2037437631219898</v>
      </c>
      <c r="BT1652">
        <v>3</v>
      </c>
      <c r="BU1652">
        <v>3</v>
      </c>
      <c r="BV1652">
        <v>3</v>
      </c>
      <c r="BW1652">
        <f t="shared" si="122"/>
        <v>0</v>
      </c>
    </row>
    <row r="1653" spans="1:75" ht="21">
      <c r="A1653" t="s">
        <v>594</v>
      </c>
      <c r="B1653" t="s">
        <v>504</v>
      </c>
      <c r="C1653" t="s">
        <v>414</v>
      </c>
      <c r="D1653" t="s">
        <v>549</v>
      </c>
      <c r="L1653" s="105">
        <v>-1.30721698635456</v>
      </c>
      <c r="M1653" s="106">
        <v>0.12895329073476799</v>
      </c>
      <c r="N1653">
        <f t="shared" si="124"/>
        <v>1989</v>
      </c>
      <c r="O1653" s="135" t="str">
        <f t="shared" si="123"/>
        <v>Power Law</v>
      </c>
      <c r="P1653">
        <v>4.4423378075562203</v>
      </c>
      <c r="BT1653">
        <v>1</v>
      </c>
      <c r="BU1653">
        <v>1</v>
      </c>
      <c r="BV1653">
        <v>1</v>
      </c>
      <c r="BW1653">
        <f t="shared" si="122"/>
        <v>0</v>
      </c>
    </row>
    <row r="1654" spans="1:75" ht="21">
      <c r="A1654" t="s">
        <v>595</v>
      </c>
      <c r="B1654" t="s">
        <v>505</v>
      </c>
      <c r="C1654" t="s">
        <v>415</v>
      </c>
      <c r="D1654" t="s">
        <v>550</v>
      </c>
      <c r="L1654" s="105">
        <v>-2.2994901709521001</v>
      </c>
      <c r="M1654" s="106">
        <v>2.9642345536505799E-3</v>
      </c>
      <c r="N1654">
        <f t="shared" si="124"/>
        <v>1990</v>
      </c>
      <c r="O1654" s="135" t="str">
        <f t="shared" si="123"/>
        <v>Log normal</v>
      </c>
      <c r="P1654">
        <v>4.1647779646173797</v>
      </c>
      <c r="BT1654">
        <v>9</v>
      </c>
      <c r="BU1654">
        <v>9</v>
      </c>
      <c r="BV1654">
        <v>9</v>
      </c>
      <c r="BW1654">
        <f t="shared" si="122"/>
        <v>0</v>
      </c>
    </row>
    <row r="1655" spans="1:75" ht="21">
      <c r="A1655" t="s">
        <v>596</v>
      </c>
      <c r="B1655" t="s">
        <v>506</v>
      </c>
      <c r="C1655" t="s">
        <v>416</v>
      </c>
      <c r="D1655" t="s">
        <v>551</v>
      </c>
      <c r="L1655" s="105">
        <v>-2.7971207957270598</v>
      </c>
      <c r="M1655" s="106">
        <v>7.2592279066197003E-5</v>
      </c>
      <c r="N1655">
        <f t="shared" si="124"/>
        <v>1991</v>
      </c>
      <c r="O1655" s="135" t="str">
        <f t="shared" si="123"/>
        <v>Log normal</v>
      </c>
      <c r="P1655">
        <v>3.9736579339289899</v>
      </c>
      <c r="BT1655">
        <v>6</v>
      </c>
      <c r="BU1655">
        <v>6</v>
      </c>
      <c r="BV1655">
        <v>6</v>
      </c>
      <c r="BW1655">
        <f t="shared" si="122"/>
        <v>0</v>
      </c>
    </row>
    <row r="1656" spans="1:75" ht="21">
      <c r="A1656" t="s">
        <v>597</v>
      </c>
      <c r="B1656" t="s">
        <v>507</v>
      </c>
      <c r="C1656" t="s">
        <v>417</v>
      </c>
      <c r="D1656" t="s">
        <v>552</v>
      </c>
      <c r="L1656" s="105">
        <v>-3.6071178041757399</v>
      </c>
      <c r="M1656" s="106">
        <v>1.7178274369644599E-7</v>
      </c>
      <c r="N1656">
        <f t="shared" si="124"/>
        <v>1992</v>
      </c>
      <c r="O1656" s="135" t="str">
        <f t="shared" si="123"/>
        <v>Log normal</v>
      </c>
      <c r="P1656">
        <v>3.80702636050487</v>
      </c>
      <c r="BT1656">
        <v>5</v>
      </c>
      <c r="BU1656">
        <v>5</v>
      </c>
      <c r="BV1656">
        <v>5</v>
      </c>
      <c r="BW1656">
        <f t="shared" si="122"/>
        <v>0</v>
      </c>
    </row>
    <row r="1657" spans="1:75" ht="21">
      <c r="A1657" t="s">
        <v>598</v>
      </c>
      <c r="B1657" t="s">
        <v>508</v>
      </c>
      <c r="C1657" t="s">
        <v>418</v>
      </c>
      <c r="D1657" t="s">
        <v>553</v>
      </c>
      <c r="L1657" s="105">
        <v>-4.4890897897498903</v>
      </c>
      <c r="M1657" s="106">
        <v>3.0539504258797401E-10</v>
      </c>
      <c r="N1657">
        <f t="shared" si="124"/>
        <v>1993</v>
      </c>
      <c r="O1657" s="135" t="str">
        <f t="shared" si="123"/>
        <v>Log normal</v>
      </c>
      <c r="P1657">
        <v>3.6021227694936901</v>
      </c>
      <c r="BT1657">
        <v>8</v>
      </c>
      <c r="BU1657">
        <v>8</v>
      </c>
      <c r="BV1657">
        <v>8</v>
      </c>
      <c r="BW1657">
        <f t="shared" si="122"/>
        <v>0</v>
      </c>
    </row>
    <row r="1658" spans="1:75" ht="21">
      <c r="A1658" t="s">
        <v>599</v>
      </c>
      <c r="B1658" t="s">
        <v>509</v>
      </c>
      <c r="C1658" t="s">
        <v>419</v>
      </c>
      <c r="D1658" t="s">
        <v>554</v>
      </c>
      <c r="L1658" s="105">
        <v>-5.4143300267694698</v>
      </c>
      <c r="M1658" s="106">
        <v>2.9309887850104101E-14</v>
      </c>
      <c r="N1658">
        <f t="shared" si="124"/>
        <v>1994</v>
      </c>
      <c r="O1658" s="135" t="str">
        <f t="shared" si="123"/>
        <v>Log normal</v>
      </c>
      <c r="P1658">
        <v>3.4548384894660802</v>
      </c>
      <c r="BT1658">
        <v>1</v>
      </c>
      <c r="BU1658">
        <v>1</v>
      </c>
      <c r="BV1658">
        <v>1</v>
      </c>
      <c r="BW1658">
        <f t="shared" si="122"/>
        <v>0</v>
      </c>
    </row>
    <row r="1659" spans="1:75" ht="21">
      <c r="A1659" t="s">
        <v>600</v>
      </c>
      <c r="B1659" t="s">
        <v>510</v>
      </c>
      <c r="C1659" t="s">
        <v>420</v>
      </c>
      <c r="D1659" t="s">
        <v>555</v>
      </c>
      <c r="L1659" s="105">
        <v>-6.4536095341528199</v>
      </c>
      <c r="M1659" s="106">
        <v>0</v>
      </c>
      <c r="N1659">
        <f t="shared" si="124"/>
        <v>1995</v>
      </c>
      <c r="O1659" s="135" t="str">
        <f t="shared" si="123"/>
        <v>Log normal</v>
      </c>
      <c r="P1659">
        <v>3.3699123996655</v>
      </c>
      <c r="BT1659">
        <v>3</v>
      </c>
      <c r="BU1659">
        <v>3</v>
      </c>
      <c r="BV1659">
        <v>3</v>
      </c>
      <c r="BW1659">
        <f t="shared" si="122"/>
        <v>0</v>
      </c>
    </row>
    <row r="1660" spans="1:75" ht="21">
      <c r="A1660" t="s">
        <v>601</v>
      </c>
      <c r="B1660" t="s">
        <v>511</v>
      </c>
      <c r="C1660" t="s">
        <v>421</v>
      </c>
      <c r="D1660" t="s">
        <v>556</v>
      </c>
      <c r="L1660" s="105">
        <v>-6.3741993835627504</v>
      </c>
      <c r="M1660" s="106">
        <v>0</v>
      </c>
      <c r="N1660">
        <f t="shared" si="124"/>
        <v>1996</v>
      </c>
      <c r="O1660" s="135" t="str">
        <f t="shared" si="123"/>
        <v>Log normal</v>
      </c>
      <c r="P1660">
        <v>3.2681770706294802</v>
      </c>
      <c r="BT1660">
        <v>1</v>
      </c>
      <c r="BU1660">
        <v>1</v>
      </c>
      <c r="BV1660">
        <v>1</v>
      </c>
      <c r="BW1660">
        <f t="shared" si="122"/>
        <v>0</v>
      </c>
    </row>
    <row r="1661" spans="1:75" ht="21">
      <c r="A1661" t="s">
        <v>602</v>
      </c>
      <c r="B1661" t="s">
        <v>512</v>
      </c>
      <c r="C1661" t="s">
        <v>422</v>
      </c>
      <c r="D1661" t="s">
        <v>557</v>
      </c>
      <c r="L1661" s="105">
        <v>1.07730586331201E-3</v>
      </c>
      <c r="M1661" s="106">
        <v>0.999183238267351</v>
      </c>
      <c r="N1661">
        <f t="shared" si="124"/>
        <v>1997</v>
      </c>
      <c r="O1661" s="135" t="str">
        <f t="shared" si="123"/>
        <v>Power Law</v>
      </c>
      <c r="P1661">
        <v>3.8529662703093202</v>
      </c>
      <c r="BT1661">
        <v>8</v>
      </c>
      <c r="BU1661">
        <v>8</v>
      </c>
      <c r="BV1661">
        <v>8</v>
      </c>
      <c r="BW1661">
        <f t="shared" si="122"/>
        <v>0</v>
      </c>
    </row>
    <row r="1662" spans="1:75" ht="21">
      <c r="A1662" t="s">
        <v>603</v>
      </c>
      <c r="B1662" t="s">
        <v>513</v>
      </c>
      <c r="C1662" t="s">
        <v>423</v>
      </c>
      <c r="D1662" t="s">
        <v>558</v>
      </c>
      <c r="L1662" s="105">
        <v>-0.30601715863620899</v>
      </c>
      <c r="M1662" s="106">
        <v>0.74213315393367996</v>
      </c>
      <c r="N1662">
        <f t="shared" si="124"/>
        <v>1998</v>
      </c>
      <c r="O1662" s="135" t="str">
        <f t="shared" si="123"/>
        <v>Power Law</v>
      </c>
      <c r="P1662">
        <v>3.6812620110095802</v>
      </c>
      <c r="BT1662">
        <v>5</v>
      </c>
      <c r="BU1662">
        <v>5</v>
      </c>
      <c r="BV1662">
        <v>5</v>
      </c>
      <c r="BW1662">
        <f t="shared" si="122"/>
        <v>0</v>
      </c>
    </row>
    <row r="1663" spans="1:75" ht="21">
      <c r="A1663" t="s">
        <v>604</v>
      </c>
      <c r="B1663" t="s">
        <v>514</v>
      </c>
      <c r="C1663" t="s">
        <v>424</v>
      </c>
      <c r="D1663" t="s">
        <v>559</v>
      </c>
      <c r="L1663" s="105">
        <v>-0.39440683081773698</v>
      </c>
      <c r="M1663" s="106">
        <v>0.72955433434570904</v>
      </c>
      <c r="N1663">
        <f t="shared" si="124"/>
        <v>1999</v>
      </c>
      <c r="O1663" s="135" t="str">
        <f t="shared" si="123"/>
        <v>Power Law</v>
      </c>
      <c r="P1663">
        <v>3.3476113332686399</v>
      </c>
      <c r="BT1663">
        <v>6</v>
      </c>
      <c r="BU1663">
        <v>6</v>
      </c>
      <c r="BV1663">
        <v>6</v>
      </c>
      <c r="BW1663">
        <f t="shared" si="122"/>
        <v>0</v>
      </c>
    </row>
    <row r="1664" spans="1:75" ht="21">
      <c r="A1664" t="s">
        <v>605</v>
      </c>
      <c r="B1664" t="s">
        <v>515</v>
      </c>
      <c r="C1664" t="s">
        <v>425</v>
      </c>
      <c r="D1664" t="s">
        <v>560</v>
      </c>
      <c r="L1664" s="105">
        <v>-1.1446749859963801</v>
      </c>
      <c r="M1664" s="106">
        <v>0.28619634975920699</v>
      </c>
      <c r="N1664">
        <f t="shared" si="124"/>
        <v>2000</v>
      </c>
      <c r="O1664" s="135" t="str">
        <f t="shared" si="123"/>
        <v>Power Law</v>
      </c>
      <c r="P1664">
        <v>3.1850656613581099</v>
      </c>
      <c r="BT1664">
        <v>6</v>
      </c>
      <c r="BU1664">
        <v>6</v>
      </c>
      <c r="BV1664">
        <v>6</v>
      </c>
      <c r="BW1664">
        <f t="shared" si="122"/>
        <v>0</v>
      </c>
    </row>
    <row r="1665" spans="1:75" ht="21">
      <c r="A1665" t="s">
        <v>606</v>
      </c>
      <c r="B1665" t="s">
        <v>516</v>
      </c>
      <c r="C1665" t="s">
        <v>426</v>
      </c>
      <c r="D1665" t="s">
        <v>561</v>
      </c>
      <c r="L1665" s="105">
        <v>-2.1291555870573902</v>
      </c>
      <c r="M1665" s="106">
        <v>4.1255732218143201E-2</v>
      </c>
      <c r="N1665">
        <f t="shared" si="124"/>
        <v>2001</v>
      </c>
      <c r="O1665" s="135" t="str">
        <f t="shared" si="123"/>
        <v>Log normal</v>
      </c>
      <c r="P1665">
        <v>3.0411941281159098</v>
      </c>
      <c r="BT1665">
        <v>6</v>
      </c>
      <c r="BU1665">
        <v>6</v>
      </c>
      <c r="BV1665">
        <v>6</v>
      </c>
      <c r="BW1665">
        <f t="shared" si="122"/>
        <v>0</v>
      </c>
    </row>
    <row r="1666" spans="1:75" ht="21">
      <c r="A1666" t="s">
        <v>607</v>
      </c>
      <c r="B1666" t="s">
        <v>517</v>
      </c>
      <c r="C1666" t="s">
        <v>427</v>
      </c>
      <c r="D1666" t="s">
        <v>562</v>
      </c>
      <c r="L1666" s="105">
        <v>-3.2572488100821699</v>
      </c>
      <c r="M1666" s="106">
        <v>1.2316859430385699E-3</v>
      </c>
      <c r="N1666">
        <f t="shared" si="124"/>
        <v>2002</v>
      </c>
      <c r="O1666" s="135" t="str">
        <f t="shared" si="123"/>
        <v>Log normal</v>
      </c>
      <c r="P1666">
        <v>2.95290384511231</v>
      </c>
      <c r="BT1666">
        <v>3</v>
      </c>
      <c r="BU1666">
        <v>3</v>
      </c>
      <c r="BV1666">
        <v>3</v>
      </c>
      <c r="BW1666">
        <f t="shared" si="122"/>
        <v>0</v>
      </c>
    </row>
    <row r="1667" spans="1:75" ht="21">
      <c r="A1667" t="s">
        <v>608</v>
      </c>
      <c r="B1667" t="s">
        <v>518</v>
      </c>
      <c r="C1667" t="s">
        <v>428</v>
      </c>
      <c r="D1667" t="s">
        <v>563</v>
      </c>
      <c r="L1667" s="105">
        <v>-4.1643363730599798</v>
      </c>
      <c r="M1667" s="106">
        <v>3.6786665310928301E-5</v>
      </c>
      <c r="N1667">
        <f t="shared" si="124"/>
        <v>2003</v>
      </c>
      <c r="O1667" s="135" t="str">
        <f t="shared" si="123"/>
        <v>Log normal</v>
      </c>
      <c r="P1667">
        <v>2.8805208569245702</v>
      </c>
      <c r="BT1667">
        <v>3</v>
      </c>
      <c r="BU1667">
        <v>3</v>
      </c>
      <c r="BV1667">
        <v>3</v>
      </c>
      <c r="BW1667">
        <f t="shared" si="122"/>
        <v>0</v>
      </c>
    </row>
    <row r="1668" spans="1:75" ht="21">
      <c r="A1668" t="s">
        <v>609</v>
      </c>
      <c r="B1668" t="s">
        <v>519</v>
      </c>
      <c r="C1668" t="s">
        <v>474</v>
      </c>
      <c r="D1668" t="s">
        <v>564</v>
      </c>
      <c r="L1668" s="105">
        <v>-5.72183717739654</v>
      </c>
      <c r="M1668" s="106">
        <v>6.34280583611257E-9</v>
      </c>
      <c r="N1668">
        <f t="shared" si="124"/>
        <v>2004</v>
      </c>
      <c r="O1668" s="135" t="str">
        <f t="shared" si="123"/>
        <v>Log normal</v>
      </c>
      <c r="P1668">
        <v>2.7954623445017801</v>
      </c>
      <c r="BT1668">
        <v>1</v>
      </c>
      <c r="BU1668">
        <v>1</v>
      </c>
      <c r="BV1668">
        <v>1</v>
      </c>
      <c r="BW1668">
        <f t="shared" si="122"/>
        <v>0</v>
      </c>
    </row>
    <row r="1669" spans="1:75" ht="21">
      <c r="A1669" t="s">
        <v>610</v>
      </c>
      <c r="B1669" t="s">
        <v>520</v>
      </c>
      <c r="C1669" t="s">
        <v>475</v>
      </c>
      <c r="D1669" t="s">
        <v>565</v>
      </c>
      <c r="L1669" s="105">
        <v>-7.1758980551170497</v>
      </c>
      <c r="M1669" s="106">
        <v>4.9649173661237E-13</v>
      </c>
      <c r="N1669">
        <f t="shared" si="124"/>
        <v>2005</v>
      </c>
      <c r="O1669" s="135" t="str">
        <f t="shared" si="123"/>
        <v>Log normal</v>
      </c>
      <c r="P1669">
        <v>2.7045872799893198</v>
      </c>
      <c r="BT1669">
        <v>2</v>
      </c>
      <c r="BU1669">
        <v>2</v>
      </c>
      <c r="BV1669">
        <v>2</v>
      </c>
      <c r="BW1669">
        <f t="shared" si="122"/>
        <v>0</v>
      </c>
    </row>
    <row r="1670" spans="1:75" ht="21">
      <c r="A1670" t="s">
        <v>611</v>
      </c>
      <c r="B1670" t="s">
        <v>521</v>
      </c>
      <c r="C1670" t="s">
        <v>476</v>
      </c>
      <c r="D1670" t="s">
        <v>566</v>
      </c>
      <c r="L1670" s="105">
        <v>-8.3367831037350904</v>
      </c>
      <c r="M1670" s="106">
        <v>0</v>
      </c>
      <c r="N1670">
        <f t="shared" si="124"/>
        <v>2006</v>
      </c>
      <c r="O1670" s="135" t="str">
        <f t="shared" si="123"/>
        <v>Log normal</v>
      </c>
      <c r="P1670">
        <v>2.6600252817529002</v>
      </c>
      <c r="BT1670">
        <v>3</v>
      </c>
      <c r="BU1670">
        <v>3</v>
      </c>
      <c r="BV1670">
        <v>3</v>
      </c>
      <c r="BW1670">
        <f t="shared" si="122"/>
        <v>0</v>
      </c>
    </row>
    <row r="1671" spans="1:75" ht="21">
      <c r="A1671" t="s">
        <v>612</v>
      </c>
      <c r="B1671" t="s">
        <v>522</v>
      </c>
      <c r="C1671" t="s">
        <v>477</v>
      </c>
      <c r="D1671" t="s">
        <v>567</v>
      </c>
      <c r="L1671" s="105">
        <v>-8.8171461791463095</v>
      </c>
      <c r="M1671" s="106">
        <v>0</v>
      </c>
      <c r="N1671">
        <f t="shared" si="124"/>
        <v>2007</v>
      </c>
      <c r="O1671" s="135" t="str">
        <f t="shared" si="123"/>
        <v>Log normal</v>
      </c>
      <c r="P1671">
        <v>2.6304664827534898</v>
      </c>
      <c r="BT1671">
        <v>4</v>
      </c>
      <c r="BU1671">
        <v>4</v>
      </c>
      <c r="BV1671">
        <v>4</v>
      </c>
      <c r="BW1671">
        <f t="shared" si="122"/>
        <v>0</v>
      </c>
    </row>
    <row r="1672" spans="1:75" ht="21">
      <c r="A1672" t="s">
        <v>613</v>
      </c>
      <c r="B1672" t="s">
        <v>523</v>
      </c>
      <c r="C1672" t="s">
        <v>478</v>
      </c>
      <c r="D1672" t="s">
        <v>568</v>
      </c>
      <c r="L1672" s="105">
        <v>-9.7913671927727499</v>
      </c>
      <c r="M1672">
        <v>0</v>
      </c>
      <c r="N1672">
        <f t="shared" si="124"/>
        <v>2008</v>
      </c>
      <c r="O1672" s="135" t="str">
        <f t="shared" si="123"/>
        <v>Log normal</v>
      </c>
      <c r="P1672">
        <v>2.6150450058863699</v>
      </c>
      <c r="BT1672">
        <v>11</v>
      </c>
      <c r="BU1672">
        <v>11</v>
      </c>
      <c r="BV1672">
        <v>11</v>
      </c>
      <c r="BW1672">
        <f t="shared" si="122"/>
        <v>0</v>
      </c>
    </row>
    <row r="1673" spans="1:75" ht="21">
      <c r="A1673" t="s">
        <v>614</v>
      </c>
      <c r="B1673" t="s">
        <v>524</v>
      </c>
      <c r="C1673" t="s">
        <v>479</v>
      </c>
      <c r="D1673" t="s">
        <v>569</v>
      </c>
      <c r="L1673" s="105">
        <v>-9.9047042556240008</v>
      </c>
      <c r="M1673" s="106">
        <v>0</v>
      </c>
      <c r="N1673">
        <f t="shared" si="124"/>
        <v>2009</v>
      </c>
      <c r="O1673" s="135" t="str">
        <f t="shared" si="123"/>
        <v>Log normal</v>
      </c>
      <c r="P1673">
        <v>2.6016895641262199</v>
      </c>
      <c r="BT1673">
        <v>3</v>
      </c>
      <c r="BU1673">
        <v>3</v>
      </c>
      <c r="BV1673">
        <v>3</v>
      </c>
      <c r="BW1673">
        <f t="shared" si="122"/>
        <v>0</v>
      </c>
    </row>
    <row r="1674" spans="1:75" ht="21">
      <c r="A1674" t="s">
        <v>615</v>
      </c>
      <c r="B1674" t="s">
        <v>525</v>
      </c>
      <c r="C1674" t="s">
        <v>480</v>
      </c>
      <c r="D1674" t="s">
        <v>570</v>
      </c>
      <c r="L1674" s="105">
        <v>-10.624252200769901</v>
      </c>
      <c r="M1674">
        <v>0</v>
      </c>
      <c r="N1674">
        <f t="shared" si="124"/>
        <v>2010</v>
      </c>
      <c r="O1674" s="135" t="str">
        <f t="shared" si="123"/>
        <v>Log normal</v>
      </c>
      <c r="P1674">
        <v>2.5874689667220601</v>
      </c>
      <c r="BT1674">
        <v>2</v>
      </c>
      <c r="BU1674">
        <v>2</v>
      </c>
      <c r="BV1674">
        <v>2</v>
      </c>
      <c r="BW1674">
        <f t="shared" si="122"/>
        <v>0</v>
      </c>
    </row>
    <row r="1675" spans="1:75" ht="21">
      <c r="A1675" t="s">
        <v>616</v>
      </c>
      <c r="B1675" t="s">
        <v>526</v>
      </c>
      <c r="C1675" t="s">
        <v>481</v>
      </c>
      <c r="D1675" t="s">
        <v>571</v>
      </c>
      <c r="L1675" s="105">
        <v>-10.9331036468924</v>
      </c>
      <c r="M1675">
        <v>0</v>
      </c>
      <c r="N1675">
        <f t="shared" si="124"/>
        <v>2011</v>
      </c>
      <c r="O1675" s="135" t="str">
        <f t="shared" si="123"/>
        <v>Log normal</v>
      </c>
      <c r="P1675">
        <v>2.5940427476431198</v>
      </c>
      <c r="BT1675">
        <v>5</v>
      </c>
      <c r="BU1675">
        <v>5</v>
      </c>
      <c r="BV1675">
        <v>5</v>
      </c>
      <c r="BW1675">
        <f t="shared" si="122"/>
        <v>0</v>
      </c>
    </row>
    <row r="1676" spans="1:75" ht="21">
      <c r="A1676" t="s">
        <v>617</v>
      </c>
      <c r="B1676" t="s">
        <v>527</v>
      </c>
      <c r="C1676" t="s">
        <v>482</v>
      </c>
      <c r="D1676" t="s">
        <v>572</v>
      </c>
      <c r="L1676" s="105">
        <v>-11.057409315744099</v>
      </c>
      <c r="M1676" s="106">
        <v>0</v>
      </c>
      <c r="N1676">
        <f t="shared" si="124"/>
        <v>2012</v>
      </c>
      <c r="O1676" s="135" t="str">
        <f t="shared" si="123"/>
        <v>Log normal</v>
      </c>
      <c r="P1676">
        <v>2.6015090862642301</v>
      </c>
      <c r="BT1676">
        <v>4</v>
      </c>
      <c r="BU1676">
        <v>4</v>
      </c>
      <c r="BV1676">
        <v>4</v>
      </c>
      <c r="BW1676">
        <f t="shared" si="122"/>
        <v>0</v>
      </c>
    </row>
    <row r="1677" spans="1:75" ht="21">
      <c r="A1677" t="s">
        <v>618</v>
      </c>
      <c r="B1677" t="s">
        <v>528</v>
      </c>
      <c r="C1677" t="s">
        <v>483</v>
      </c>
      <c r="D1677" t="s">
        <v>573</v>
      </c>
      <c r="L1677" s="105">
        <v>-11.1572235125654</v>
      </c>
      <c r="M1677" s="106">
        <v>0</v>
      </c>
      <c r="N1677">
        <f t="shared" si="124"/>
        <v>2013</v>
      </c>
      <c r="O1677" s="135" t="str">
        <f t="shared" si="123"/>
        <v>Log normal</v>
      </c>
      <c r="P1677">
        <v>2.60877267748833</v>
      </c>
      <c r="BT1677">
        <v>3</v>
      </c>
      <c r="BU1677">
        <v>3</v>
      </c>
      <c r="BV1677">
        <v>3</v>
      </c>
      <c r="BW1677">
        <f t="shared" ref="BW1677:BW1740" si="125">BU1677-BV1677</f>
        <v>0</v>
      </c>
    </row>
    <row r="1678" spans="1:75" ht="21">
      <c r="A1678" t="s">
        <v>619</v>
      </c>
      <c r="B1678" t="s">
        <v>529</v>
      </c>
      <c r="C1678" t="s">
        <v>484</v>
      </c>
      <c r="D1678" t="s">
        <v>574</v>
      </c>
      <c r="L1678" s="105">
        <v>-10.952672887812099</v>
      </c>
      <c r="M1678" s="106">
        <v>0</v>
      </c>
      <c r="N1678">
        <f t="shared" si="124"/>
        <v>2014</v>
      </c>
      <c r="O1678" s="135" t="str">
        <f t="shared" si="123"/>
        <v>Log normal</v>
      </c>
      <c r="P1678">
        <v>2.6192247826555901</v>
      </c>
      <c r="BT1678">
        <v>5</v>
      </c>
      <c r="BU1678">
        <v>5</v>
      </c>
      <c r="BV1678">
        <v>5</v>
      </c>
      <c r="BW1678">
        <f t="shared" si="125"/>
        <v>0</v>
      </c>
    </row>
    <row r="1679" spans="1:75" ht="21">
      <c r="A1679" t="s">
        <v>620</v>
      </c>
      <c r="B1679" t="s">
        <v>530</v>
      </c>
      <c r="C1679" t="s">
        <v>485</v>
      </c>
      <c r="D1679" t="s">
        <v>575</v>
      </c>
      <c r="L1679" s="105">
        <v>-11.1219092745485</v>
      </c>
      <c r="M1679" s="106">
        <v>0</v>
      </c>
      <c r="N1679">
        <f t="shared" si="124"/>
        <v>2015</v>
      </c>
      <c r="O1679" s="135" t="str">
        <f t="shared" si="123"/>
        <v>Log normal</v>
      </c>
      <c r="P1679">
        <v>2.6259382686448598</v>
      </c>
      <c r="BT1679">
        <v>2</v>
      </c>
      <c r="BU1679">
        <v>2</v>
      </c>
      <c r="BV1679">
        <v>2</v>
      </c>
      <c r="BW1679">
        <f t="shared" si="125"/>
        <v>0</v>
      </c>
    </row>
    <row r="1680" spans="1:75" ht="21">
      <c r="A1680" t="s">
        <v>621</v>
      </c>
      <c r="B1680" t="s">
        <v>531</v>
      </c>
      <c r="C1680" t="s">
        <v>486</v>
      </c>
      <c r="D1680" t="s">
        <v>576</v>
      </c>
      <c r="L1680" s="105">
        <v>-11.391330238880601</v>
      </c>
      <c r="M1680" s="106">
        <v>0</v>
      </c>
      <c r="N1680">
        <f t="shared" si="124"/>
        <v>2016</v>
      </c>
      <c r="O1680" s="135" t="str">
        <f t="shared" si="123"/>
        <v>Log normal</v>
      </c>
      <c r="P1680">
        <v>2.6322560732873401</v>
      </c>
      <c r="BT1680">
        <v>3</v>
      </c>
      <c r="BU1680">
        <v>3</v>
      </c>
      <c r="BV1680">
        <v>3</v>
      </c>
      <c r="BW1680">
        <f t="shared" si="125"/>
        <v>0</v>
      </c>
    </row>
    <row r="1681" spans="1:75" ht="21">
      <c r="A1681" t="s">
        <v>622</v>
      </c>
      <c r="B1681" t="s">
        <v>532</v>
      </c>
      <c r="C1681" t="s">
        <v>487</v>
      </c>
      <c r="D1681" t="s">
        <v>577</v>
      </c>
      <c r="L1681" s="105">
        <v>-11.7167999442979</v>
      </c>
      <c r="M1681" s="106">
        <v>0</v>
      </c>
      <c r="N1681">
        <f t="shared" si="124"/>
        <v>2017</v>
      </c>
      <c r="O1681" s="135" t="str">
        <f t="shared" si="123"/>
        <v>Log normal</v>
      </c>
      <c r="P1681">
        <v>2.6373319411821901</v>
      </c>
      <c r="BT1681">
        <v>4</v>
      </c>
      <c r="BU1681">
        <v>4</v>
      </c>
      <c r="BV1681">
        <v>4</v>
      </c>
      <c r="BW1681">
        <f t="shared" si="125"/>
        <v>0</v>
      </c>
    </row>
    <row r="1682" spans="1:75" ht="21">
      <c r="A1682" t="s">
        <v>623</v>
      </c>
      <c r="B1682" t="s">
        <v>533</v>
      </c>
      <c r="C1682" t="s">
        <v>488</v>
      </c>
      <c r="D1682" t="s">
        <v>578</v>
      </c>
      <c r="L1682" s="105">
        <v>-12.076447498355501</v>
      </c>
      <c r="M1682" s="106">
        <v>0</v>
      </c>
      <c r="N1682">
        <f t="shared" si="124"/>
        <v>2018</v>
      </c>
      <c r="O1682" s="135" t="str">
        <f t="shared" si="123"/>
        <v>Log normal</v>
      </c>
      <c r="P1682">
        <v>2.64529995248864</v>
      </c>
      <c r="BT1682">
        <v>5</v>
      </c>
      <c r="BU1682">
        <v>5</v>
      </c>
      <c r="BV1682">
        <v>5</v>
      </c>
      <c r="BW1682">
        <f t="shared" si="125"/>
        <v>0</v>
      </c>
    </row>
    <row r="1683" spans="1:75" ht="21">
      <c r="A1683" t="s">
        <v>624</v>
      </c>
      <c r="B1683" t="s">
        <v>534</v>
      </c>
      <c r="C1683" t="s">
        <v>489</v>
      </c>
      <c r="D1683" t="s">
        <v>579</v>
      </c>
      <c r="L1683" s="105">
        <v>-12.433910801335101</v>
      </c>
      <c r="M1683" s="106">
        <v>0</v>
      </c>
      <c r="N1683">
        <f t="shared" si="124"/>
        <v>2019</v>
      </c>
      <c r="O1683" s="135" t="str">
        <f t="shared" si="123"/>
        <v>Log normal</v>
      </c>
      <c r="P1683">
        <v>2.64708433694019</v>
      </c>
      <c r="BT1683">
        <v>5</v>
      </c>
      <c r="BU1683">
        <v>5</v>
      </c>
      <c r="BV1683">
        <v>5</v>
      </c>
      <c r="BW1683">
        <f t="shared" si="125"/>
        <v>0</v>
      </c>
    </row>
    <row r="1684" spans="1:75" ht="21">
      <c r="A1684" t="s">
        <v>625</v>
      </c>
      <c r="B1684" t="s">
        <v>535</v>
      </c>
      <c r="C1684" t="s">
        <v>490</v>
      </c>
      <c r="D1684" t="s">
        <v>580</v>
      </c>
      <c r="L1684" s="105">
        <v>-12.650099587695401</v>
      </c>
      <c r="M1684" s="106">
        <v>0</v>
      </c>
      <c r="N1684">
        <f t="shared" si="124"/>
        <v>2020</v>
      </c>
      <c r="O1684" s="135" t="str">
        <f t="shared" si="123"/>
        <v>Log normal</v>
      </c>
      <c r="P1684">
        <v>2.6507271910968</v>
      </c>
      <c r="BT1684">
        <v>5</v>
      </c>
      <c r="BU1684">
        <v>5</v>
      </c>
      <c r="BV1684">
        <v>5</v>
      </c>
      <c r="BW1684">
        <f t="shared" si="125"/>
        <v>0</v>
      </c>
    </row>
    <row r="1685" spans="1:75" ht="21">
      <c r="A1685" t="s">
        <v>626</v>
      </c>
      <c r="B1685" t="s">
        <v>536</v>
      </c>
      <c r="C1685" t="s">
        <v>491</v>
      </c>
      <c r="D1685" t="s">
        <v>581</v>
      </c>
      <c r="L1685" s="105">
        <v>-12.9712776825038</v>
      </c>
      <c r="M1685" s="106">
        <v>0</v>
      </c>
      <c r="N1685">
        <f t="shared" si="124"/>
        <v>2021</v>
      </c>
      <c r="O1685" s="135" t="str">
        <f t="shared" si="123"/>
        <v>Log normal</v>
      </c>
      <c r="P1685">
        <v>2.6496332839038099</v>
      </c>
      <c r="BT1685">
        <v>4</v>
      </c>
      <c r="BU1685">
        <v>4</v>
      </c>
      <c r="BV1685">
        <v>4</v>
      </c>
      <c r="BW1685">
        <f t="shared" si="125"/>
        <v>0</v>
      </c>
    </row>
    <row r="1686" spans="1:75" ht="21">
      <c r="A1686" t="s">
        <v>627</v>
      </c>
      <c r="B1686" t="s">
        <v>537</v>
      </c>
      <c r="C1686" t="s">
        <v>492</v>
      </c>
      <c r="D1686" t="s">
        <v>582</v>
      </c>
      <c r="L1686" s="105">
        <v>-13.046242683881299</v>
      </c>
      <c r="M1686" s="106">
        <v>0</v>
      </c>
      <c r="N1686">
        <f t="shared" si="124"/>
        <v>2022</v>
      </c>
      <c r="O1686" s="135" t="str">
        <f t="shared" si="123"/>
        <v>Log normal</v>
      </c>
      <c r="P1686">
        <v>2.6423975972479798</v>
      </c>
      <c r="BT1686">
        <v>6</v>
      </c>
      <c r="BU1686">
        <v>6</v>
      </c>
      <c r="BV1686">
        <v>6</v>
      </c>
      <c r="BW1686">
        <f t="shared" si="125"/>
        <v>0</v>
      </c>
    </row>
    <row r="1687" spans="1:75" ht="21">
      <c r="A1687" t="s">
        <v>628</v>
      </c>
      <c r="B1687" t="s">
        <v>538</v>
      </c>
      <c r="C1687" t="s">
        <v>493</v>
      </c>
      <c r="D1687" t="s">
        <v>583</v>
      </c>
      <c r="L1687" s="105">
        <v>-13.2537854176941</v>
      </c>
      <c r="M1687" s="106">
        <v>0</v>
      </c>
      <c r="N1687">
        <f t="shared" si="124"/>
        <v>2023</v>
      </c>
      <c r="O1687" s="135" t="str">
        <f t="shared" si="123"/>
        <v>Log normal</v>
      </c>
      <c r="P1687">
        <v>2.6413358635019701</v>
      </c>
      <c r="BT1687">
        <v>7</v>
      </c>
      <c r="BU1687">
        <v>7</v>
      </c>
      <c r="BV1687">
        <v>7</v>
      </c>
      <c r="BW1687">
        <f t="shared" si="125"/>
        <v>0</v>
      </c>
    </row>
    <row r="1688" spans="1:75" ht="21">
      <c r="L1688" s="108"/>
      <c r="O1688" s="135"/>
      <c r="P1688">
        <v>1</v>
      </c>
      <c r="BT1688">
        <v>4</v>
      </c>
      <c r="BU1688">
        <v>4</v>
      </c>
      <c r="BV1688">
        <v>4</v>
      </c>
      <c r="BW1688">
        <f t="shared" si="125"/>
        <v>0</v>
      </c>
    </row>
    <row r="1689" spans="1:75" ht="21">
      <c r="L1689" s="134"/>
      <c r="O1689" s="135"/>
      <c r="P1689">
        <v>1</v>
      </c>
      <c r="BT1689">
        <v>4</v>
      </c>
      <c r="BU1689">
        <v>4</v>
      </c>
      <c r="BV1689">
        <v>4</v>
      </c>
      <c r="BW1689">
        <f t="shared" si="125"/>
        <v>0</v>
      </c>
    </row>
    <row r="1690" spans="1:75" ht="21">
      <c r="A1690" t="s">
        <v>697</v>
      </c>
      <c r="L1690" s="108"/>
      <c r="O1690" s="135"/>
      <c r="P1690">
        <v>1</v>
      </c>
      <c r="BT1690">
        <v>2</v>
      </c>
      <c r="BU1690">
        <v>2</v>
      </c>
      <c r="BV1690">
        <v>2</v>
      </c>
      <c r="BW1690">
        <f t="shared" si="125"/>
        <v>0</v>
      </c>
    </row>
    <row r="1691" spans="1:75" ht="21">
      <c r="A1691" t="s">
        <v>584</v>
      </c>
      <c r="B1691" t="s">
        <v>494</v>
      </c>
      <c r="C1691" t="s">
        <v>404</v>
      </c>
      <c r="D1691" t="s">
        <v>404</v>
      </c>
      <c r="L1691" s="107">
        <v>381.12400231435998</v>
      </c>
      <c r="M1691">
        <v>0</v>
      </c>
      <c r="N1691">
        <v>1979</v>
      </c>
      <c r="O1691" s="135" t="str">
        <f>IF(AND(L1788&lt;0,M1691&lt;0.05), "Truncated Power Law","Power Law")</f>
        <v>Power Law</v>
      </c>
      <c r="P1691">
        <v>17</v>
      </c>
      <c r="BT1691">
        <v>1</v>
      </c>
      <c r="BU1691">
        <v>1</v>
      </c>
      <c r="BV1691">
        <v>1</v>
      </c>
      <c r="BW1691">
        <f t="shared" si="125"/>
        <v>0</v>
      </c>
    </row>
    <row r="1692" spans="1:75" ht="21">
      <c r="A1692" t="s">
        <v>585</v>
      </c>
      <c r="B1692" t="s">
        <v>495</v>
      </c>
      <c r="C1692" t="s">
        <v>405</v>
      </c>
      <c r="D1692" t="s">
        <v>405</v>
      </c>
      <c r="L1692" s="107">
        <v>540.54899207699395</v>
      </c>
      <c r="M1692">
        <v>0</v>
      </c>
      <c r="N1692">
        <f>N1691+1</f>
        <v>1980</v>
      </c>
      <c r="O1692" s="135" t="str">
        <f>IF(AND(L1789&lt;0,M1692&lt;0.05), "Truncated Power Law","Power Law")</f>
        <v>Power Law</v>
      </c>
      <c r="P1692">
        <v>17</v>
      </c>
      <c r="BT1692">
        <v>7</v>
      </c>
      <c r="BU1692">
        <v>7</v>
      </c>
      <c r="BV1692">
        <v>7</v>
      </c>
      <c r="BW1692">
        <f t="shared" si="125"/>
        <v>0</v>
      </c>
    </row>
    <row r="1693" spans="1:75" ht="21">
      <c r="A1693" t="s">
        <v>586</v>
      </c>
      <c r="B1693" t="s">
        <v>496</v>
      </c>
      <c r="C1693" t="s">
        <v>406</v>
      </c>
      <c r="D1693" t="s">
        <v>406</v>
      </c>
      <c r="L1693" s="107">
        <v>649.54757184918606</v>
      </c>
      <c r="M1693">
        <v>0</v>
      </c>
      <c r="N1693">
        <f t="shared" ref="N1693:N1735" si="126">N1692+1</f>
        <v>1981</v>
      </c>
      <c r="O1693" s="135" t="str">
        <f>IF(AND(L1790&lt;0,M1693&lt;0.05), "Truncated Power Law","Power Law")</f>
        <v>Power Law</v>
      </c>
      <c r="P1693">
        <v>22</v>
      </c>
      <c r="BT1693">
        <v>5</v>
      </c>
      <c r="BU1693">
        <v>5</v>
      </c>
      <c r="BV1693">
        <v>5</v>
      </c>
      <c r="BW1693">
        <f t="shared" si="125"/>
        <v>0</v>
      </c>
    </row>
    <row r="1694" spans="1:75" ht="21">
      <c r="A1694" t="s">
        <v>587</v>
      </c>
      <c r="B1694" t="s">
        <v>497</v>
      </c>
      <c r="C1694" t="s">
        <v>407</v>
      </c>
      <c r="D1694" t="s">
        <v>407</v>
      </c>
      <c r="L1694" s="107">
        <v>4.7965397178114602</v>
      </c>
      <c r="M1694" s="106">
        <v>1.6142996076122601E-6</v>
      </c>
      <c r="N1694">
        <f t="shared" si="126"/>
        <v>1982</v>
      </c>
      <c r="O1694" s="135" t="str">
        <f>IF(AND(L1791&lt;0,M1694&lt;0.05), "Truncated Power Law","Power Law")</f>
        <v>Power Law</v>
      </c>
      <c r="P1694">
        <v>25</v>
      </c>
      <c r="BT1694">
        <v>7</v>
      </c>
      <c r="BU1694">
        <v>7</v>
      </c>
      <c r="BV1694">
        <v>7</v>
      </c>
      <c r="BW1694">
        <f t="shared" si="125"/>
        <v>0</v>
      </c>
    </row>
    <row r="1695" spans="1:75" ht="21">
      <c r="A1695" t="s">
        <v>588</v>
      </c>
      <c r="B1695" t="s">
        <v>498</v>
      </c>
      <c r="C1695" t="s">
        <v>408</v>
      </c>
      <c r="D1695" t="s">
        <v>408</v>
      </c>
      <c r="L1695" s="107">
        <v>5.4054305538036296</v>
      </c>
      <c r="M1695" s="106">
        <v>6.4652897622441804E-8</v>
      </c>
      <c r="N1695">
        <f t="shared" si="126"/>
        <v>1983</v>
      </c>
      <c r="O1695" s="135" t="str">
        <f>IF(AND(L1792&lt;0,M1695&lt;0.05), "Truncated Power Law","Power Law")</f>
        <v>Power Law</v>
      </c>
      <c r="P1695">
        <v>26</v>
      </c>
      <c r="BT1695">
        <v>11</v>
      </c>
      <c r="BU1695">
        <v>11</v>
      </c>
      <c r="BV1695">
        <v>11</v>
      </c>
      <c r="BW1695">
        <f t="shared" si="125"/>
        <v>0</v>
      </c>
    </row>
    <row r="1696" spans="1:75" ht="21">
      <c r="A1696" t="s">
        <v>589</v>
      </c>
      <c r="B1696" t="s">
        <v>499</v>
      </c>
      <c r="C1696" t="s">
        <v>409</v>
      </c>
      <c r="D1696" t="s">
        <v>409</v>
      </c>
      <c r="L1696" s="107">
        <v>5.1013472664944501</v>
      </c>
      <c r="M1696" s="106">
        <v>3.3724411682849602E-7</v>
      </c>
      <c r="N1696">
        <f t="shared" si="126"/>
        <v>1984</v>
      </c>
      <c r="O1696" s="135" t="str">
        <f>IF(AND(L1793&lt;0,M1696&lt;0.05), "Truncated Power Law","Power Law")</f>
        <v>Power Law</v>
      </c>
      <c r="P1696">
        <v>24</v>
      </c>
      <c r="BT1696">
        <v>3</v>
      </c>
      <c r="BU1696">
        <v>3</v>
      </c>
      <c r="BV1696">
        <v>3</v>
      </c>
      <c r="BW1696">
        <f t="shared" si="125"/>
        <v>0</v>
      </c>
    </row>
    <row r="1697" spans="1:75" ht="21">
      <c r="A1697" t="s">
        <v>590</v>
      </c>
      <c r="B1697" t="s">
        <v>500</v>
      </c>
      <c r="C1697" t="s">
        <v>410</v>
      </c>
      <c r="D1697" t="s">
        <v>410</v>
      </c>
      <c r="L1697" s="107">
        <v>2.84504335826683</v>
      </c>
      <c r="M1697">
        <v>4.4405378150159198E-3</v>
      </c>
      <c r="N1697">
        <f t="shared" si="126"/>
        <v>1985</v>
      </c>
      <c r="O1697" s="135" t="str">
        <f>IF(AND(L1794&lt;0,M1697&lt;0.05), "Truncated Power Law","Power Law")</f>
        <v>Power Law</v>
      </c>
      <c r="P1697">
        <v>25</v>
      </c>
      <c r="BT1697">
        <v>2</v>
      </c>
      <c r="BU1697">
        <v>2</v>
      </c>
      <c r="BV1697">
        <v>2</v>
      </c>
      <c r="BW1697">
        <f t="shared" si="125"/>
        <v>0</v>
      </c>
    </row>
    <row r="1698" spans="1:75" ht="21">
      <c r="A1698" t="s">
        <v>591</v>
      </c>
      <c r="B1698" t="s">
        <v>501</v>
      </c>
      <c r="C1698" t="s">
        <v>411</v>
      </c>
      <c r="D1698" t="s">
        <v>411</v>
      </c>
      <c r="L1698" s="107">
        <v>2.8527121508756701</v>
      </c>
      <c r="M1698">
        <v>4.3347867045071004E-3</v>
      </c>
      <c r="N1698">
        <f t="shared" si="126"/>
        <v>1986</v>
      </c>
      <c r="O1698" s="135" t="str">
        <f>IF(AND(L1795&lt;0,M1698&lt;0.05), "Truncated Power Law","Power Law")</f>
        <v>Power Law</v>
      </c>
      <c r="P1698">
        <v>106</v>
      </c>
      <c r="BT1698">
        <v>3</v>
      </c>
      <c r="BU1698">
        <v>3</v>
      </c>
      <c r="BV1698">
        <v>3</v>
      </c>
      <c r="BW1698">
        <f t="shared" si="125"/>
        <v>0</v>
      </c>
    </row>
    <row r="1699" spans="1:75" ht="21">
      <c r="A1699" t="s">
        <v>592</v>
      </c>
      <c r="B1699" t="s">
        <v>502</v>
      </c>
      <c r="C1699" t="s">
        <v>412</v>
      </c>
      <c r="D1699" t="s">
        <v>412</v>
      </c>
      <c r="L1699" s="107">
        <v>3.58907514443443</v>
      </c>
      <c r="M1699" s="106">
        <v>3.31853182962855E-4</v>
      </c>
      <c r="N1699">
        <f t="shared" si="126"/>
        <v>1987</v>
      </c>
      <c r="O1699" s="135" t="str">
        <f>IF(AND(L1796&lt;0,M1699&lt;0.05), "Truncated Power Law","Power Law")</f>
        <v>Power Law</v>
      </c>
      <c r="P1699">
        <v>108</v>
      </c>
      <c r="BT1699">
        <v>4</v>
      </c>
      <c r="BU1699">
        <v>4</v>
      </c>
      <c r="BV1699">
        <v>4</v>
      </c>
      <c r="BW1699">
        <f t="shared" si="125"/>
        <v>0</v>
      </c>
    </row>
    <row r="1700" spans="1:75" ht="21">
      <c r="A1700" t="s">
        <v>593</v>
      </c>
      <c r="B1700" t="s">
        <v>503</v>
      </c>
      <c r="C1700" t="s">
        <v>413</v>
      </c>
      <c r="D1700" t="s">
        <v>413</v>
      </c>
      <c r="L1700" s="107">
        <v>1.48046995270785</v>
      </c>
      <c r="M1700" s="106">
        <v>0.13874787371182901</v>
      </c>
      <c r="N1700">
        <f t="shared" si="126"/>
        <v>1988</v>
      </c>
      <c r="O1700" s="135" t="str">
        <f>IF(AND(L1797&lt;0,M1700&lt;0.05), "Truncated Power Law","Power Law")</f>
        <v>Power Law</v>
      </c>
      <c r="P1700">
        <v>110</v>
      </c>
      <c r="BT1700">
        <v>4</v>
      </c>
      <c r="BU1700">
        <v>4</v>
      </c>
      <c r="BV1700">
        <v>4</v>
      </c>
      <c r="BW1700">
        <f t="shared" si="125"/>
        <v>0</v>
      </c>
    </row>
    <row r="1701" spans="1:75" ht="21">
      <c r="A1701" t="s">
        <v>594</v>
      </c>
      <c r="B1701" t="s">
        <v>504</v>
      </c>
      <c r="C1701" t="s">
        <v>414</v>
      </c>
      <c r="D1701" t="s">
        <v>414</v>
      </c>
      <c r="L1701" s="107">
        <v>-0.208388198433718</v>
      </c>
      <c r="M1701">
        <v>0.83492587035362398</v>
      </c>
      <c r="N1701">
        <f t="shared" si="126"/>
        <v>1989</v>
      </c>
      <c r="O1701" s="135" t="str">
        <f>IF(AND(L1798&lt;0,M1701&lt;0.05), "Truncated Power Law","Power Law")</f>
        <v>Power Law</v>
      </c>
      <c r="P1701">
        <v>111</v>
      </c>
      <c r="BT1701">
        <v>6</v>
      </c>
      <c r="BU1701">
        <v>6</v>
      </c>
      <c r="BV1701">
        <v>6</v>
      </c>
      <c r="BW1701">
        <f t="shared" si="125"/>
        <v>0</v>
      </c>
    </row>
    <row r="1702" spans="1:75" ht="21">
      <c r="A1702" t="s">
        <v>595</v>
      </c>
      <c r="B1702" t="s">
        <v>505</v>
      </c>
      <c r="C1702" t="s">
        <v>415</v>
      </c>
      <c r="D1702" t="s">
        <v>415</v>
      </c>
      <c r="L1702" s="107">
        <v>-1.53764482601913</v>
      </c>
      <c r="M1702">
        <v>0.124135480854453</v>
      </c>
      <c r="N1702">
        <f t="shared" si="126"/>
        <v>1990</v>
      </c>
      <c r="O1702" s="135" t="str">
        <f>IF(AND(L1799&lt;0,M1702&lt;0.05), "Truncated Power Law","Power Law")</f>
        <v>Power Law</v>
      </c>
      <c r="P1702">
        <v>107</v>
      </c>
      <c r="BT1702">
        <v>6</v>
      </c>
      <c r="BU1702">
        <v>6</v>
      </c>
      <c r="BV1702">
        <v>6</v>
      </c>
      <c r="BW1702">
        <f t="shared" si="125"/>
        <v>0</v>
      </c>
    </row>
    <row r="1703" spans="1:75" ht="21">
      <c r="A1703" t="s">
        <v>596</v>
      </c>
      <c r="B1703" t="s">
        <v>506</v>
      </c>
      <c r="C1703" t="s">
        <v>416</v>
      </c>
      <c r="D1703" t="s">
        <v>416</v>
      </c>
      <c r="L1703" s="107">
        <v>-2.09250969964658</v>
      </c>
      <c r="M1703" s="106">
        <v>3.6392944990808002E-2</v>
      </c>
      <c r="N1703">
        <f t="shared" si="126"/>
        <v>1991</v>
      </c>
      <c r="O1703" s="135" t="str">
        <f>IF(AND(L1800&lt;0,M1703&lt;0.05), "Truncated Power Law","Power Law")</f>
        <v>Power Law</v>
      </c>
      <c r="P1703">
        <v>107</v>
      </c>
      <c r="BT1703">
        <v>2</v>
      </c>
      <c r="BU1703">
        <v>2</v>
      </c>
      <c r="BV1703">
        <v>2</v>
      </c>
      <c r="BW1703">
        <f t="shared" si="125"/>
        <v>0</v>
      </c>
    </row>
    <row r="1704" spans="1:75" ht="21">
      <c r="A1704" t="s">
        <v>597</v>
      </c>
      <c r="B1704" t="s">
        <v>507</v>
      </c>
      <c r="C1704" t="s">
        <v>417</v>
      </c>
      <c r="D1704" t="s">
        <v>417</v>
      </c>
      <c r="L1704" s="107">
        <v>-2.81842385414968</v>
      </c>
      <c r="M1704" s="106">
        <v>4.82600563489101E-3</v>
      </c>
      <c r="N1704">
        <f t="shared" si="126"/>
        <v>1992</v>
      </c>
      <c r="O1704" s="135" t="str">
        <f>IF(AND(L1801&lt;0,M1704&lt;0.05), "Truncated Power Law","Power Law")</f>
        <v>Power Law</v>
      </c>
      <c r="P1704">
        <v>107</v>
      </c>
      <c r="BT1704">
        <v>5</v>
      </c>
      <c r="BU1704">
        <v>5</v>
      </c>
      <c r="BV1704">
        <v>5</v>
      </c>
      <c r="BW1704">
        <f t="shared" si="125"/>
        <v>0</v>
      </c>
    </row>
    <row r="1705" spans="1:75" ht="21">
      <c r="A1705" t="s">
        <v>598</v>
      </c>
      <c r="B1705" t="s">
        <v>508</v>
      </c>
      <c r="C1705" t="s">
        <v>418</v>
      </c>
      <c r="D1705" t="s">
        <v>418</v>
      </c>
      <c r="L1705" s="107">
        <v>-3.40107071895505</v>
      </c>
      <c r="M1705" s="106">
        <v>6.7122460825084595E-4</v>
      </c>
      <c r="N1705">
        <f t="shared" si="126"/>
        <v>1993</v>
      </c>
      <c r="O1705" s="135" t="str">
        <f>IF(AND(L1802&lt;0,M1705&lt;0.05), "Truncated Power Law","Power Law")</f>
        <v>Power Law</v>
      </c>
      <c r="P1705">
        <v>108</v>
      </c>
      <c r="BT1705">
        <v>2</v>
      </c>
      <c r="BU1705">
        <v>2</v>
      </c>
      <c r="BV1705">
        <v>2</v>
      </c>
      <c r="BW1705">
        <f t="shared" si="125"/>
        <v>0</v>
      </c>
    </row>
    <row r="1706" spans="1:75" ht="21">
      <c r="A1706" t="s">
        <v>599</v>
      </c>
      <c r="B1706" t="s">
        <v>509</v>
      </c>
      <c r="C1706" t="s">
        <v>419</v>
      </c>
      <c r="D1706" t="s">
        <v>419</v>
      </c>
      <c r="L1706" s="107">
        <v>-4.1476889077776198</v>
      </c>
      <c r="M1706" s="106">
        <v>3.35848325716101E-5</v>
      </c>
      <c r="N1706">
        <f t="shared" si="126"/>
        <v>1994</v>
      </c>
      <c r="O1706" s="135" t="str">
        <f>IF(AND(L1803&lt;0,M1706&lt;0.05), "Truncated Power Law","Power Law")</f>
        <v>Power Law</v>
      </c>
      <c r="P1706">
        <v>281</v>
      </c>
      <c r="BT1706">
        <v>2</v>
      </c>
      <c r="BU1706">
        <v>2</v>
      </c>
      <c r="BV1706">
        <v>2</v>
      </c>
      <c r="BW1706">
        <f t="shared" si="125"/>
        <v>0</v>
      </c>
    </row>
    <row r="1707" spans="1:75" ht="21">
      <c r="A1707" t="s">
        <v>600</v>
      </c>
      <c r="B1707" t="s">
        <v>510</v>
      </c>
      <c r="C1707" t="s">
        <v>420</v>
      </c>
      <c r="D1707" t="s">
        <v>420</v>
      </c>
      <c r="L1707" s="107">
        <v>-5.3301356488468601</v>
      </c>
      <c r="M1707" s="106">
        <v>9.8139436115817405E-8</v>
      </c>
      <c r="N1707">
        <f t="shared" si="126"/>
        <v>1995</v>
      </c>
      <c r="O1707" s="135" t="str">
        <f>IF(AND(L1804&lt;0,M1707&lt;0.05), "Truncated Power Law","Power Law")</f>
        <v>Power Law</v>
      </c>
      <c r="P1707">
        <v>282</v>
      </c>
      <c r="BT1707">
        <v>2</v>
      </c>
      <c r="BU1707">
        <v>2</v>
      </c>
      <c r="BV1707">
        <v>2</v>
      </c>
      <c r="BW1707">
        <f t="shared" si="125"/>
        <v>0</v>
      </c>
    </row>
    <row r="1708" spans="1:75" ht="21">
      <c r="A1708" t="s">
        <v>601</v>
      </c>
      <c r="B1708" t="s">
        <v>511</v>
      </c>
      <c r="C1708" t="s">
        <v>421</v>
      </c>
      <c r="D1708" t="s">
        <v>421</v>
      </c>
      <c r="L1708" s="107">
        <v>-5.6029177597251802</v>
      </c>
      <c r="M1708" s="106">
        <v>2.1077324551835898E-8</v>
      </c>
      <c r="N1708">
        <f t="shared" si="126"/>
        <v>1996</v>
      </c>
      <c r="O1708" s="135" t="str">
        <f>IF(AND(L1805&lt;0,M1708&lt;0.05), "Truncated Power Law","Power Law")</f>
        <v>Power Law</v>
      </c>
      <c r="P1708">
        <v>254</v>
      </c>
      <c r="BT1708">
        <v>3</v>
      </c>
      <c r="BU1708">
        <v>3</v>
      </c>
      <c r="BV1708">
        <v>3</v>
      </c>
      <c r="BW1708">
        <f t="shared" si="125"/>
        <v>0</v>
      </c>
    </row>
    <row r="1709" spans="1:75" ht="21">
      <c r="A1709" t="s">
        <v>602</v>
      </c>
      <c r="B1709" t="s">
        <v>512</v>
      </c>
      <c r="C1709" t="s">
        <v>422</v>
      </c>
      <c r="D1709" t="s">
        <v>422</v>
      </c>
      <c r="L1709" s="107">
        <v>2.15388039358026</v>
      </c>
      <c r="M1709">
        <v>3.1249552913789402E-2</v>
      </c>
      <c r="N1709">
        <f t="shared" si="126"/>
        <v>1997</v>
      </c>
      <c r="O1709" s="135" t="str">
        <f>IF(AND(L1806&lt;0,M1709&lt;0.05), "Truncated Power Law","Power Law")</f>
        <v>Power Law</v>
      </c>
      <c r="P1709">
        <v>241</v>
      </c>
      <c r="BT1709">
        <v>4</v>
      </c>
      <c r="BU1709">
        <v>4</v>
      </c>
      <c r="BV1709">
        <v>4</v>
      </c>
      <c r="BW1709">
        <f t="shared" si="125"/>
        <v>0</v>
      </c>
    </row>
    <row r="1710" spans="1:75" ht="21">
      <c r="A1710" t="s">
        <v>603</v>
      </c>
      <c r="B1710" t="s">
        <v>513</v>
      </c>
      <c r="C1710" t="s">
        <v>423</v>
      </c>
      <c r="D1710" t="s">
        <v>423</v>
      </c>
      <c r="L1710" s="107">
        <v>1.8767076270556999</v>
      </c>
      <c r="M1710">
        <v>6.0558176719724001E-2</v>
      </c>
      <c r="N1710">
        <f t="shared" si="126"/>
        <v>1998</v>
      </c>
      <c r="O1710" s="135" t="str">
        <f>IF(AND(L1807&lt;0,M1710&lt;0.05), "Truncated Power Law","Power Law")</f>
        <v>Power Law</v>
      </c>
      <c r="P1710">
        <v>223</v>
      </c>
      <c r="BT1710">
        <v>3</v>
      </c>
      <c r="BU1710">
        <v>3</v>
      </c>
      <c r="BV1710">
        <v>3</v>
      </c>
      <c r="BW1710">
        <f t="shared" si="125"/>
        <v>0</v>
      </c>
    </row>
    <row r="1711" spans="1:75" ht="21">
      <c r="A1711" t="s">
        <v>604</v>
      </c>
      <c r="B1711" t="s">
        <v>514</v>
      </c>
      <c r="C1711" t="s">
        <v>424</v>
      </c>
      <c r="D1711" t="s">
        <v>424</v>
      </c>
      <c r="L1711" s="107">
        <v>3.1240231039139101</v>
      </c>
      <c r="M1711">
        <v>1.7839644837311501E-3</v>
      </c>
      <c r="N1711">
        <f t="shared" si="126"/>
        <v>1999</v>
      </c>
      <c r="O1711" s="135" t="str">
        <f>IF(AND(L1808&lt;0,M1711&lt;0.05), "Truncated Power Law","Power Law")</f>
        <v>Power Law</v>
      </c>
      <c r="P1711">
        <v>215</v>
      </c>
      <c r="BT1711">
        <v>8</v>
      </c>
      <c r="BU1711">
        <v>8</v>
      </c>
      <c r="BV1711">
        <v>8</v>
      </c>
      <c r="BW1711">
        <f t="shared" si="125"/>
        <v>0</v>
      </c>
    </row>
    <row r="1712" spans="1:75" ht="21">
      <c r="A1712" t="s">
        <v>605</v>
      </c>
      <c r="B1712" t="s">
        <v>515</v>
      </c>
      <c r="C1712" t="s">
        <v>425</v>
      </c>
      <c r="D1712" t="s">
        <v>425</v>
      </c>
      <c r="L1712" s="107">
        <v>3.1340357884397498</v>
      </c>
      <c r="M1712">
        <v>1.724198255774E-3</v>
      </c>
      <c r="N1712">
        <f t="shared" si="126"/>
        <v>2000</v>
      </c>
      <c r="O1712" s="135" t="str">
        <f>IF(AND(L1809&lt;0,M1712&lt;0.05), "Truncated Power Law","Power Law")</f>
        <v>Power Law</v>
      </c>
      <c r="P1712">
        <v>211</v>
      </c>
      <c r="BT1712">
        <v>3</v>
      </c>
      <c r="BU1712">
        <v>3</v>
      </c>
      <c r="BV1712">
        <v>3</v>
      </c>
      <c r="BW1712">
        <f t="shared" si="125"/>
        <v>0</v>
      </c>
    </row>
    <row r="1713" spans="1:75" ht="21">
      <c r="A1713" t="s">
        <v>606</v>
      </c>
      <c r="B1713" t="s">
        <v>516</v>
      </c>
      <c r="C1713" t="s">
        <v>426</v>
      </c>
      <c r="D1713" t="s">
        <v>426</v>
      </c>
      <c r="L1713" s="107">
        <v>3.1784057183243699</v>
      </c>
      <c r="M1713">
        <v>1.48087371165801E-3</v>
      </c>
      <c r="N1713">
        <f t="shared" si="126"/>
        <v>2001</v>
      </c>
      <c r="O1713" s="135" t="str">
        <f>IF(AND(L1810&lt;0,M1713&lt;0.05), "Truncated Power Law","Power Law")</f>
        <v>Power Law</v>
      </c>
      <c r="P1713">
        <v>199</v>
      </c>
      <c r="BT1713">
        <v>4</v>
      </c>
      <c r="BU1713">
        <v>4</v>
      </c>
      <c r="BV1713">
        <v>4</v>
      </c>
      <c r="BW1713">
        <f t="shared" si="125"/>
        <v>0</v>
      </c>
    </row>
    <row r="1714" spans="1:75" ht="21">
      <c r="A1714" t="s">
        <v>607</v>
      </c>
      <c r="B1714" t="s">
        <v>517</v>
      </c>
      <c r="C1714" t="s">
        <v>427</v>
      </c>
      <c r="D1714" t="s">
        <v>427</v>
      </c>
      <c r="L1714" s="107">
        <v>2.7561798303285499</v>
      </c>
      <c r="M1714">
        <v>5.8480834787721604E-3</v>
      </c>
      <c r="N1714">
        <f t="shared" si="126"/>
        <v>2002</v>
      </c>
      <c r="O1714" s="135" t="str">
        <f>IF(AND(L1811&lt;0,M1714&lt;0.05), "Truncated Power Law","Power Law")</f>
        <v>Power Law</v>
      </c>
      <c r="P1714">
        <v>188</v>
      </c>
      <c r="BT1714">
        <v>3</v>
      </c>
      <c r="BU1714">
        <v>3</v>
      </c>
      <c r="BV1714">
        <v>3</v>
      </c>
      <c r="BW1714">
        <f t="shared" si="125"/>
        <v>0</v>
      </c>
    </row>
    <row r="1715" spans="1:75" ht="21">
      <c r="A1715" t="s">
        <v>608</v>
      </c>
      <c r="B1715" t="s">
        <v>518</v>
      </c>
      <c r="C1715" t="s">
        <v>428</v>
      </c>
      <c r="D1715" t="s">
        <v>428</v>
      </c>
      <c r="L1715" s="107">
        <v>2.7829020486029101</v>
      </c>
      <c r="M1715" s="106">
        <v>5.3875068560472299E-3</v>
      </c>
      <c r="N1715">
        <f t="shared" si="126"/>
        <v>2003</v>
      </c>
      <c r="O1715" s="135" t="str">
        <f>IF(AND(L1812&lt;0,M1715&lt;0.05), "Truncated Power Law","Power Law")</f>
        <v>Power Law</v>
      </c>
      <c r="P1715">
        <v>188</v>
      </c>
      <c r="BT1715">
        <v>6</v>
      </c>
      <c r="BU1715">
        <v>6</v>
      </c>
      <c r="BV1715">
        <v>6</v>
      </c>
      <c r="BW1715">
        <f t="shared" si="125"/>
        <v>0</v>
      </c>
    </row>
    <row r="1716" spans="1:75" ht="21">
      <c r="A1716" t="s">
        <v>609</v>
      </c>
      <c r="B1716" t="s">
        <v>519</v>
      </c>
      <c r="C1716" t="s">
        <v>474</v>
      </c>
      <c r="D1716" t="s">
        <v>474</v>
      </c>
      <c r="L1716" s="107">
        <v>1.9752728531114601</v>
      </c>
      <c r="M1716" s="106">
        <v>4.8237192211890302E-2</v>
      </c>
      <c r="N1716">
        <f t="shared" si="126"/>
        <v>2004</v>
      </c>
      <c r="O1716" s="135" t="str">
        <f>IF(AND(L1813&lt;0,M1716&lt;0.05), "Truncated Power Law","Power Law")</f>
        <v>Power Law</v>
      </c>
      <c r="P1716">
        <v>192</v>
      </c>
      <c r="BT1716">
        <v>5</v>
      </c>
      <c r="BU1716">
        <v>5</v>
      </c>
      <c r="BV1716">
        <v>5</v>
      </c>
      <c r="BW1716">
        <f t="shared" si="125"/>
        <v>0</v>
      </c>
    </row>
    <row r="1717" spans="1:75" ht="21">
      <c r="A1717" t="s">
        <v>610</v>
      </c>
      <c r="B1717" t="s">
        <v>520</v>
      </c>
      <c r="C1717" t="s">
        <v>475</v>
      </c>
      <c r="D1717" t="s">
        <v>475</v>
      </c>
      <c r="L1717" s="107">
        <v>1.8856304474235701</v>
      </c>
      <c r="M1717" s="106">
        <v>5.9344771452455702E-2</v>
      </c>
      <c r="N1717">
        <f t="shared" si="126"/>
        <v>2005</v>
      </c>
      <c r="O1717" s="135" t="str">
        <f>IF(AND(L1814&lt;0,M1717&lt;0.05), "Truncated Power Law","Power Law")</f>
        <v>Power Law</v>
      </c>
      <c r="P1717">
        <v>198</v>
      </c>
      <c r="BT1717">
        <v>6</v>
      </c>
      <c r="BU1717">
        <v>6</v>
      </c>
      <c r="BV1717">
        <v>6</v>
      </c>
      <c r="BW1717">
        <f t="shared" si="125"/>
        <v>0</v>
      </c>
    </row>
    <row r="1718" spans="1:75" ht="21">
      <c r="A1718" t="s">
        <v>611</v>
      </c>
      <c r="B1718" t="s">
        <v>521</v>
      </c>
      <c r="C1718" t="s">
        <v>476</v>
      </c>
      <c r="D1718" t="s">
        <v>476</v>
      </c>
      <c r="L1718" s="107">
        <v>1.3277753073937899</v>
      </c>
      <c r="M1718">
        <v>0.18425234661955001</v>
      </c>
      <c r="N1718">
        <f t="shared" si="126"/>
        <v>2006</v>
      </c>
      <c r="O1718" s="135" t="str">
        <f>IF(AND(L1815&lt;0,M1718&lt;0.05), "Truncated Power Law","Power Law")</f>
        <v>Power Law</v>
      </c>
      <c r="P1718">
        <v>201</v>
      </c>
      <c r="BT1718">
        <v>6</v>
      </c>
      <c r="BU1718">
        <v>6</v>
      </c>
      <c r="BV1718">
        <v>6</v>
      </c>
      <c r="BW1718">
        <f t="shared" si="125"/>
        <v>0</v>
      </c>
    </row>
    <row r="1719" spans="1:75" ht="21">
      <c r="A1719" t="s">
        <v>612</v>
      </c>
      <c r="B1719" t="s">
        <v>522</v>
      </c>
      <c r="C1719" t="s">
        <v>477</v>
      </c>
      <c r="D1719" t="s">
        <v>477</v>
      </c>
      <c r="L1719" s="107">
        <v>0.78630545347164205</v>
      </c>
      <c r="M1719">
        <v>0.431688558321069</v>
      </c>
      <c r="N1719">
        <f t="shared" si="126"/>
        <v>2007</v>
      </c>
      <c r="O1719" s="135" t="str">
        <f>IF(AND(L1816&lt;0,M1719&lt;0.05), "Truncated Power Law","Power Law")</f>
        <v>Power Law</v>
      </c>
      <c r="P1719">
        <v>202</v>
      </c>
      <c r="BT1719">
        <v>5</v>
      </c>
      <c r="BU1719">
        <v>5</v>
      </c>
      <c r="BV1719">
        <v>5</v>
      </c>
      <c r="BW1719">
        <f t="shared" si="125"/>
        <v>0</v>
      </c>
    </row>
    <row r="1720" spans="1:75" ht="21">
      <c r="A1720" t="s">
        <v>613</v>
      </c>
      <c r="B1720" t="s">
        <v>523</v>
      </c>
      <c r="C1720" t="s">
        <v>478</v>
      </c>
      <c r="D1720" t="s">
        <v>478</v>
      </c>
      <c r="L1720" s="107">
        <v>-0.48062751643308899</v>
      </c>
      <c r="M1720">
        <v>0.63078125524693895</v>
      </c>
      <c r="N1720">
        <f t="shared" si="126"/>
        <v>2008</v>
      </c>
      <c r="O1720" s="135" t="str">
        <f>IF(AND(L1817&lt;0,M1720&lt;0.05), "Truncated Power Law","Power Law")</f>
        <v>Power Law</v>
      </c>
      <c r="P1720">
        <v>210</v>
      </c>
      <c r="BT1720">
        <v>3</v>
      </c>
      <c r="BU1720">
        <v>3</v>
      </c>
      <c r="BV1720">
        <v>3</v>
      </c>
      <c r="BW1720">
        <f t="shared" si="125"/>
        <v>0</v>
      </c>
    </row>
    <row r="1721" spans="1:75" ht="21">
      <c r="A1721" t="s">
        <v>614</v>
      </c>
      <c r="B1721" t="s">
        <v>524</v>
      </c>
      <c r="C1721" t="s">
        <v>479</v>
      </c>
      <c r="D1721" t="s">
        <v>479</v>
      </c>
      <c r="L1721" s="107">
        <v>-0.50500074799257</v>
      </c>
      <c r="M1721">
        <v>0.61355831061495103</v>
      </c>
      <c r="N1721">
        <f t="shared" si="126"/>
        <v>2009</v>
      </c>
      <c r="O1721" s="135" t="str">
        <f>IF(AND(L1818&lt;0,M1721&lt;0.05), "Truncated Power Law","Power Law")</f>
        <v>Power Law</v>
      </c>
      <c r="P1721">
        <v>211</v>
      </c>
      <c r="BT1721">
        <v>2</v>
      </c>
      <c r="BU1721">
        <v>2</v>
      </c>
      <c r="BV1721">
        <v>2</v>
      </c>
      <c r="BW1721">
        <f t="shared" si="125"/>
        <v>0</v>
      </c>
    </row>
    <row r="1722" spans="1:75" ht="21">
      <c r="A1722" t="s">
        <v>615</v>
      </c>
      <c r="B1722" t="s">
        <v>525</v>
      </c>
      <c r="C1722" t="s">
        <v>480</v>
      </c>
      <c r="D1722" t="s">
        <v>480</v>
      </c>
      <c r="L1722" s="107">
        <v>-1.2558149901632101</v>
      </c>
      <c r="M1722" s="106">
        <v>0.20918305544438601</v>
      </c>
      <c r="N1722">
        <f t="shared" si="126"/>
        <v>2010</v>
      </c>
      <c r="O1722" s="135" t="str">
        <f>IF(AND(L1819&lt;0,M1722&lt;0.05), "Truncated Power Law","Power Law")</f>
        <v>Power Law</v>
      </c>
      <c r="P1722">
        <v>213</v>
      </c>
      <c r="BT1722">
        <v>3</v>
      </c>
      <c r="BU1722">
        <v>3</v>
      </c>
      <c r="BV1722">
        <v>3</v>
      </c>
      <c r="BW1722">
        <f t="shared" si="125"/>
        <v>0</v>
      </c>
    </row>
    <row r="1723" spans="1:75" ht="21">
      <c r="A1723" t="s">
        <v>616</v>
      </c>
      <c r="B1723" t="s">
        <v>526</v>
      </c>
      <c r="C1723" t="s">
        <v>481</v>
      </c>
      <c r="D1723" t="s">
        <v>481</v>
      </c>
      <c r="L1723" s="107">
        <v>-2.0432276943286198</v>
      </c>
      <c r="M1723" s="106">
        <v>4.1029903435329799E-2</v>
      </c>
      <c r="N1723">
        <f t="shared" si="126"/>
        <v>2011</v>
      </c>
      <c r="O1723" s="135" t="str">
        <f>IF(AND(L1820&lt;0,M1723&lt;0.05), "Truncated Power Law","Power Law")</f>
        <v>Power Law</v>
      </c>
      <c r="P1723">
        <v>215</v>
      </c>
      <c r="BT1723">
        <v>2</v>
      </c>
      <c r="BU1723">
        <v>2</v>
      </c>
      <c r="BV1723">
        <v>2</v>
      </c>
      <c r="BW1723">
        <f t="shared" si="125"/>
        <v>0</v>
      </c>
    </row>
    <row r="1724" spans="1:75" ht="21">
      <c r="A1724" t="s">
        <v>617</v>
      </c>
      <c r="B1724" t="s">
        <v>527</v>
      </c>
      <c r="C1724" t="s">
        <v>482</v>
      </c>
      <c r="D1724" t="s">
        <v>482</v>
      </c>
      <c r="L1724" s="107">
        <v>-1.7384371242983401</v>
      </c>
      <c r="M1724" s="106">
        <v>8.2133820016257603E-2</v>
      </c>
      <c r="N1724">
        <f t="shared" si="126"/>
        <v>2012</v>
      </c>
      <c r="O1724" s="135" t="str">
        <f>IF(AND(L1821&lt;0,M1724&lt;0.05), "Truncated Power Law","Power Law")</f>
        <v>Power Law</v>
      </c>
      <c r="P1724">
        <v>217</v>
      </c>
      <c r="BT1724">
        <v>1</v>
      </c>
      <c r="BU1724">
        <v>1</v>
      </c>
      <c r="BV1724">
        <v>1</v>
      </c>
      <c r="BW1724">
        <f t="shared" si="125"/>
        <v>0</v>
      </c>
    </row>
    <row r="1725" spans="1:75" ht="21">
      <c r="A1725" t="s">
        <v>618</v>
      </c>
      <c r="B1725" t="s">
        <v>528</v>
      </c>
      <c r="C1725" t="s">
        <v>483</v>
      </c>
      <c r="D1725" t="s">
        <v>483</v>
      </c>
      <c r="L1725" s="107">
        <v>-1.91937429162039</v>
      </c>
      <c r="M1725" s="106">
        <v>5.4936982075817799E-2</v>
      </c>
      <c r="N1725">
        <f t="shared" si="126"/>
        <v>2013</v>
      </c>
      <c r="O1725" s="135" t="str">
        <f>IF(AND(L1822&lt;0,M1725&lt;0.05), "Truncated Power Law","Power Law")</f>
        <v>Power Law</v>
      </c>
      <c r="P1725">
        <v>219</v>
      </c>
      <c r="BT1725">
        <v>1</v>
      </c>
      <c r="BU1725">
        <v>1</v>
      </c>
      <c r="BV1725">
        <v>1</v>
      </c>
      <c r="BW1725">
        <f t="shared" si="125"/>
        <v>0</v>
      </c>
    </row>
    <row r="1726" spans="1:75" ht="21">
      <c r="A1726" t="s">
        <v>619</v>
      </c>
      <c r="B1726" t="s">
        <v>529</v>
      </c>
      <c r="C1726" t="s">
        <v>484</v>
      </c>
      <c r="D1726" t="s">
        <v>484</v>
      </c>
      <c r="L1726" s="107">
        <v>-1.5599704004458801</v>
      </c>
      <c r="M1726" s="106">
        <v>0.118766876157579</v>
      </c>
      <c r="N1726">
        <f t="shared" si="126"/>
        <v>2014</v>
      </c>
      <c r="O1726" s="135" t="str">
        <f>IF(AND(L1823&lt;0,M1726&lt;0.05), "Truncated Power Law","Power Law")</f>
        <v>Power Law</v>
      </c>
      <c r="P1726">
        <v>222</v>
      </c>
      <c r="BT1726">
        <v>1</v>
      </c>
      <c r="BU1726">
        <v>1</v>
      </c>
      <c r="BV1726">
        <v>1</v>
      </c>
      <c r="BW1726">
        <f t="shared" si="125"/>
        <v>0</v>
      </c>
    </row>
    <row r="1727" spans="1:75" ht="21">
      <c r="A1727" t="s">
        <v>620</v>
      </c>
      <c r="B1727" t="s">
        <v>530</v>
      </c>
      <c r="C1727" t="s">
        <v>485</v>
      </c>
      <c r="D1727" t="s">
        <v>485</v>
      </c>
      <c r="L1727" s="107">
        <v>-1.69823931957065</v>
      </c>
      <c r="M1727" s="106">
        <v>8.9462602218271098E-2</v>
      </c>
      <c r="N1727">
        <f t="shared" si="126"/>
        <v>2015</v>
      </c>
      <c r="O1727" s="135" t="str">
        <f>IF(AND(L1824&lt;0,M1727&lt;0.05), "Truncated Power Law","Power Law")</f>
        <v>Power Law</v>
      </c>
      <c r="P1727">
        <v>227</v>
      </c>
      <c r="BT1727">
        <v>13</v>
      </c>
      <c r="BU1727">
        <v>13</v>
      </c>
      <c r="BV1727">
        <v>13</v>
      </c>
      <c r="BW1727">
        <f t="shared" si="125"/>
        <v>0</v>
      </c>
    </row>
    <row r="1728" spans="1:75" ht="21">
      <c r="A1728" t="s">
        <v>621</v>
      </c>
      <c r="B1728" t="s">
        <v>531</v>
      </c>
      <c r="C1728" t="s">
        <v>486</v>
      </c>
      <c r="D1728" t="s">
        <v>486</v>
      </c>
      <c r="L1728" s="107">
        <v>-2.18934519815034</v>
      </c>
      <c r="M1728" s="106">
        <v>2.85717595616472E-2</v>
      </c>
      <c r="N1728">
        <f t="shared" si="126"/>
        <v>2016</v>
      </c>
      <c r="O1728" s="135" t="str">
        <f>IF(AND(L1825&lt;0,M1728&lt;0.05), "Truncated Power Law","Power Law")</f>
        <v>Power Law</v>
      </c>
      <c r="P1728">
        <v>228</v>
      </c>
      <c r="BT1728">
        <v>3</v>
      </c>
      <c r="BU1728">
        <v>3</v>
      </c>
      <c r="BV1728">
        <v>3</v>
      </c>
      <c r="BW1728">
        <f t="shared" si="125"/>
        <v>0</v>
      </c>
    </row>
    <row r="1729" spans="1:75" ht="21">
      <c r="A1729" t="s">
        <v>622</v>
      </c>
      <c r="B1729" t="s">
        <v>532</v>
      </c>
      <c r="C1729" t="s">
        <v>487</v>
      </c>
      <c r="D1729" t="s">
        <v>487</v>
      </c>
      <c r="L1729" s="107">
        <v>-2.7558749066067501</v>
      </c>
      <c r="M1729" s="106">
        <v>5.8535379020925298E-3</v>
      </c>
      <c r="N1729">
        <f t="shared" si="126"/>
        <v>2017</v>
      </c>
      <c r="O1729" s="135" t="str">
        <f>IF(AND(L1826&lt;0,M1729&lt;0.05), "Truncated Power Law","Power Law")</f>
        <v>Power Law</v>
      </c>
      <c r="P1729">
        <v>232</v>
      </c>
      <c r="BT1729">
        <v>3</v>
      </c>
      <c r="BU1729">
        <v>3</v>
      </c>
      <c r="BV1729">
        <v>3</v>
      </c>
      <c r="BW1729">
        <f t="shared" si="125"/>
        <v>0</v>
      </c>
    </row>
    <row r="1730" spans="1:75" ht="21">
      <c r="A1730" t="s">
        <v>623</v>
      </c>
      <c r="B1730" t="s">
        <v>533</v>
      </c>
      <c r="C1730" t="s">
        <v>488</v>
      </c>
      <c r="D1730" t="s">
        <v>488</v>
      </c>
      <c r="L1730" s="107">
        <v>-3.6438575405929798</v>
      </c>
      <c r="M1730" s="106">
        <v>2.68582115893717E-4</v>
      </c>
      <c r="N1730">
        <f t="shared" si="126"/>
        <v>2018</v>
      </c>
      <c r="O1730" s="135" t="str">
        <f>IF(AND(L1827&lt;0,M1730&lt;0.05), "Truncated Power Law","Power Law")</f>
        <v>Power Law</v>
      </c>
      <c r="P1730">
        <v>235</v>
      </c>
      <c r="BT1730">
        <v>6</v>
      </c>
      <c r="BU1730">
        <v>6</v>
      </c>
      <c r="BV1730">
        <v>6</v>
      </c>
      <c r="BW1730">
        <f t="shared" si="125"/>
        <v>0</v>
      </c>
    </row>
    <row r="1731" spans="1:75" ht="21">
      <c r="A1731" t="s">
        <v>624</v>
      </c>
      <c r="B1731" t="s">
        <v>534</v>
      </c>
      <c r="C1731" t="s">
        <v>489</v>
      </c>
      <c r="D1731" t="s">
        <v>489</v>
      </c>
      <c r="L1731" s="107">
        <v>-4.3071461370358604</v>
      </c>
      <c r="M1731" s="106">
        <v>1.6537435833792299E-5</v>
      </c>
      <c r="N1731">
        <f t="shared" si="126"/>
        <v>2019</v>
      </c>
      <c r="O1731" s="135" t="str">
        <f>IF(AND(L1828&lt;0,M1731&lt;0.05), "Truncated Power Law","Power Law")</f>
        <v>Power Law</v>
      </c>
      <c r="P1731">
        <v>232</v>
      </c>
      <c r="BT1731">
        <v>8</v>
      </c>
      <c r="BU1731">
        <v>8</v>
      </c>
      <c r="BV1731">
        <v>8</v>
      </c>
      <c r="BW1731">
        <f t="shared" si="125"/>
        <v>0</v>
      </c>
    </row>
    <row r="1732" spans="1:75" ht="21">
      <c r="A1732" t="s">
        <v>625</v>
      </c>
      <c r="B1732" t="s">
        <v>535</v>
      </c>
      <c r="C1732" t="s">
        <v>490</v>
      </c>
      <c r="D1732" t="s">
        <v>490</v>
      </c>
      <c r="L1732" s="107">
        <v>-5.0169637228704698</v>
      </c>
      <c r="M1732" s="106">
        <v>5.2494475018325395E-7</v>
      </c>
      <c r="N1732">
        <f t="shared" si="126"/>
        <v>2020</v>
      </c>
      <c r="O1732" s="135" t="str">
        <f>IF(AND(L1829&lt;0,M1732&lt;0.05), "Truncated Power Law","Power Law")</f>
        <v>Power Law</v>
      </c>
      <c r="P1732">
        <v>234</v>
      </c>
      <c r="BT1732">
        <v>4</v>
      </c>
      <c r="BU1732">
        <v>4</v>
      </c>
      <c r="BV1732">
        <v>4</v>
      </c>
      <c r="BW1732">
        <f t="shared" si="125"/>
        <v>0</v>
      </c>
    </row>
    <row r="1733" spans="1:75" ht="21">
      <c r="A1733" t="s">
        <v>626</v>
      </c>
      <c r="B1733" t="s">
        <v>536</v>
      </c>
      <c r="C1733" t="s">
        <v>491</v>
      </c>
      <c r="D1733" t="s">
        <v>491</v>
      </c>
      <c r="L1733" s="107">
        <v>-5.8349696699123799</v>
      </c>
      <c r="M1733" s="106">
        <v>5.3800352787576897E-9</v>
      </c>
      <c r="N1733">
        <f t="shared" si="126"/>
        <v>2021</v>
      </c>
      <c r="O1733" s="135" t="str">
        <f>IF(AND(L1830&lt;0,M1733&lt;0.05), "Truncated Power Law","Power Law")</f>
        <v>Power Law</v>
      </c>
      <c r="BT1733">
        <v>4</v>
      </c>
      <c r="BU1733">
        <v>4</v>
      </c>
      <c r="BV1733">
        <v>4</v>
      </c>
      <c r="BW1733">
        <f t="shared" si="125"/>
        <v>0</v>
      </c>
    </row>
    <row r="1734" spans="1:75" ht="21">
      <c r="A1734" t="s">
        <v>627</v>
      </c>
      <c r="B1734" t="s">
        <v>537</v>
      </c>
      <c r="C1734" t="s">
        <v>492</v>
      </c>
      <c r="D1734" t="s">
        <v>492</v>
      </c>
      <c r="L1734" s="107">
        <v>-5.8250281927957799</v>
      </c>
      <c r="M1734" s="106">
        <v>5.7102959226253596E-9</v>
      </c>
      <c r="N1734">
        <f t="shared" si="126"/>
        <v>2022</v>
      </c>
      <c r="O1734" s="135" t="str">
        <f>IF(AND(L1831&lt;0,M1734&lt;0.05), "Truncated Power Law","Power Law")</f>
        <v>Power Law</v>
      </c>
      <c r="BT1734">
        <v>1</v>
      </c>
      <c r="BU1734">
        <v>1</v>
      </c>
      <c r="BV1734">
        <v>1</v>
      </c>
      <c r="BW1734">
        <f t="shared" si="125"/>
        <v>0</v>
      </c>
    </row>
    <row r="1735" spans="1:75" ht="21">
      <c r="A1735" t="s">
        <v>628</v>
      </c>
      <c r="B1735" t="s">
        <v>538</v>
      </c>
      <c r="C1735" t="s">
        <v>493</v>
      </c>
      <c r="D1735" t="s">
        <v>493</v>
      </c>
      <c r="L1735" s="107">
        <v>-6.1773265602651302</v>
      </c>
      <c r="M1735" s="106">
        <v>6.51961331421449E-10</v>
      </c>
      <c r="N1735">
        <f t="shared" si="126"/>
        <v>2023</v>
      </c>
      <c r="O1735" s="135" t="str">
        <f>IF(AND(L1832&lt;0,M1735&lt;0.05), "Truncated Power Law","Power Law")</f>
        <v>Power Law</v>
      </c>
      <c r="BT1735">
        <v>2</v>
      </c>
      <c r="BU1735">
        <v>2</v>
      </c>
      <c r="BV1735">
        <v>2</v>
      </c>
      <c r="BW1735">
        <f t="shared" si="125"/>
        <v>0</v>
      </c>
    </row>
    <row r="1736" spans="1:75" ht="21">
      <c r="L1736" s="108"/>
      <c r="O1736" s="135"/>
      <c r="BT1736">
        <v>2</v>
      </c>
      <c r="BU1736">
        <v>2</v>
      </c>
      <c r="BV1736">
        <v>2</v>
      </c>
      <c r="BW1736">
        <f t="shared" si="125"/>
        <v>0</v>
      </c>
    </row>
    <row r="1737" spans="1:75" ht="21">
      <c r="L1737" s="109"/>
      <c r="O1737" s="135"/>
      <c r="BT1737">
        <v>1</v>
      </c>
      <c r="BU1737">
        <v>1</v>
      </c>
      <c r="BV1737">
        <v>1</v>
      </c>
      <c r="BW1737">
        <f t="shared" si="125"/>
        <v>0</v>
      </c>
    </row>
    <row r="1738" spans="1:75" ht="21">
      <c r="O1738" s="135"/>
      <c r="BT1738">
        <v>3</v>
      </c>
      <c r="BU1738">
        <v>3</v>
      </c>
      <c r="BV1738">
        <v>3</v>
      </c>
      <c r="BW1738">
        <f t="shared" si="125"/>
        <v>0</v>
      </c>
    </row>
    <row r="1739" spans="1:75" ht="21">
      <c r="A1739" t="s">
        <v>698</v>
      </c>
      <c r="O1739" s="136" t="s">
        <v>753</v>
      </c>
      <c r="BT1739">
        <v>6</v>
      </c>
      <c r="BU1739">
        <v>6</v>
      </c>
      <c r="BV1739">
        <v>6</v>
      </c>
      <c r="BW1739">
        <f t="shared" si="125"/>
        <v>0</v>
      </c>
    </row>
    <row r="1740" spans="1:75" ht="21">
      <c r="A1740" t="s">
        <v>584</v>
      </c>
      <c r="B1740" t="s">
        <v>629</v>
      </c>
      <c r="C1740" t="s">
        <v>404</v>
      </c>
      <c r="D1740" t="s">
        <v>539</v>
      </c>
      <c r="L1740">
        <v>381.12400231435998</v>
      </c>
      <c r="M1740">
        <v>0</v>
      </c>
      <c r="N1740">
        <v>1979</v>
      </c>
      <c r="O1740" s="136" t="str">
        <f>IF(AND(L1740&lt;0,M1740&lt;0.05), "Log normal","Power Law")</f>
        <v>Power Law</v>
      </c>
      <c r="P1740" s="107">
        <v>159.228411036213</v>
      </c>
      <c r="BT1740">
        <v>5</v>
      </c>
      <c r="BU1740">
        <v>5</v>
      </c>
      <c r="BV1740">
        <v>5</v>
      </c>
      <c r="BW1740">
        <f t="shared" si="125"/>
        <v>0</v>
      </c>
    </row>
    <row r="1741" spans="1:75" ht="21">
      <c r="A1741" t="s">
        <v>585</v>
      </c>
      <c r="B1741" t="s">
        <v>630</v>
      </c>
      <c r="C1741" t="s">
        <v>405</v>
      </c>
      <c r="D1741" t="s">
        <v>540</v>
      </c>
      <c r="L1741">
        <v>540.54899207699395</v>
      </c>
      <c r="M1741">
        <v>0</v>
      </c>
      <c r="N1741">
        <f>N1740+1</f>
        <v>1980</v>
      </c>
      <c r="O1741" s="136" t="str">
        <f t="shared" ref="O1741:O1784" si="127">IF(AND(L1741&lt;0,M1741&lt;0.05), "Log normal","Power Law")</f>
        <v>Power Law</v>
      </c>
      <c r="P1741" s="107">
        <v>49.7783610646594</v>
      </c>
      <c r="BT1741">
        <v>2</v>
      </c>
      <c r="BU1741">
        <v>2</v>
      </c>
      <c r="BV1741">
        <v>2</v>
      </c>
      <c r="BW1741">
        <f t="shared" ref="BW1741:BW1804" si="128">BU1741-BV1741</f>
        <v>0</v>
      </c>
    </row>
    <row r="1742" spans="1:75" ht="21">
      <c r="A1742" t="s">
        <v>586</v>
      </c>
      <c r="B1742" t="s">
        <v>631</v>
      </c>
      <c r="C1742" t="s">
        <v>406</v>
      </c>
      <c r="D1742" t="s">
        <v>541</v>
      </c>
      <c r="L1742">
        <v>649.54757184918606</v>
      </c>
      <c r="M1742">
        <v>0</v>
      </c>
      <c r="N1742">
        <f t="shared" ref="N1742:N1784" si="129">N1741+1</f>
        <v>1981</v>
      </c>
      <c r="O1742" s="136" t="str">
        <f t="shared" si="127"/>
        <v>Power Law</v>
      </c>
      <c r="P1742" s="107">
        <v>25.813164624449399</v>
      </c>
      <c r="BT1742">
        <v>1</v>
      </c>
      <c r="BU1742">
        <v>1</v>
      </c>
      <c r="BV1742">
        <v>1</v>
      </c>
      <c r="BW1742">
        <f t="shared" si="128"/>
        <v>0</v>
      </c>
    </row>
    <row r="1743" spans="1:75" ht="21">
      <c r="A1743" t="s">
        <v>587</v>
      </c>
      <c r="B1743" t="s">
        <v>632</v>
      </c>
      <c r="C1743" t="s">
        <v>407</v>
      </c>
      <c r="D1743" t="s">
        <v>542</v>
      </c>
      <c r="L1743">
        <v>721.92483868760098</v>
      </c>
      <c r="M1743">
        <v>0</v>
      </c>
      <c r="N1743">
        <f t="shared" si="129"/>
        <v>1982</v>
      </c>
      <c r="O1743" s="136" t="str">
        <f t="shared" si="127"/>
        <v>Power Law</v>
      </c>
      <c r="P1743" s="107">
        <v>17.505012013689601</v>
      </c>
      <c r="BT1743">
        <v>1</v>
      </c>
      <c r="BU1743">
        <v>1</v>
      </c>
      <c r="BV1743">
        <v>1</v>
      </c>
      <c r="BW1743">
        <f t="shared" si="128"/>
        <v>0</v>
      </c>
    </row>
    <row r="1744" spans="1:75" ht="21">
      <c r="A1744" t="s">
        <v>588</v>
      </c>
      <c r="B1744" t="s">
        <v>633</v>
      </c>
      <c r="C1744" t="s">
        <v>408</v>
      </c>
      <c r="D1744" t="s">
        <v>543</v>
      </c>
      <c r="L1744">
        <v>779.28298484078903</v>
      </c>
      <c r="M1744">
        <v>0</v>
      </c>
      <c r="N1744">
        <f t="shared" si="129"/>
        <v>1983</v>
      </c>
      <c r="O1744" s="136" t="str">
        <f t="shared" si="127"/>
        <v>Power Law</v>
      </c>
      <c r="P1744" s="107">
        <v>13.1514837636274</v>
      </c>
      <c r="BT1744">
        <v>3</v>
      </c>
      <c r="BU1744">
        <v>3</v>
      </c>
      <c r="BV1744">
        <v>3</v>
      </c>
      <c r="BW1744">
        <f t="shared" si="128"/>
        <v>0</v>
      </c>
    </row>
    <row r="1745" spans="1:75" ht="21">
      <c r="A1745" t="s">
        <v>589</v>
      </c>
      <c r="B1745" t="s">
        <v>634</v>
      </c>
      <c r="C1745" t="s">
        <v>409</v>
      </c>
      <c r="D1745" t="s">
        <v>544</v>
      </c>
      <c r="L1745">
        <v>826.19350624414096</v>
      </c>
      <c r="M1745">
        <v>0</v>
      </c>
      <c r="N1745">
        <f t="shared" si="129"/>
        <v>1984</v>
      </c>
      <c r="O1745" s="136" t="str">
        <f t="shared" si="127"/>
        <v>Power Law</v>
      </c>
      <c r="P1745" s="107">
        <v>10.564389317737801</v>
      </c>
      <c r="BT1745">
        <v>4</v>
      </c>
      <c r="BU1745">
        <v>4</v>
      </c>
      <c r="BV1745">
        <v>4</v>
      </c>
      <c r="BW1745">
        <f t="shared" si="128"/>
        <v>0</v>
      </c>
    </row>
    <row r="1746" spans="1:75" ht="21">
      <c r="A1746" t="s">
        <v>590</v>
      </c>
      <c r="B1746" t="s">
        <v>635</v>
      </c>
      <c r="C1746" t="s">
        <v>410</v>
      </c>
      <c r="D1746" t="s">
        <v>545</v>
      </c>
      <c r="L1746">
        <v>866.86360989168497</v>
      </c>
      <c r="M1746">
        <v>0</v>
      </c>
      <c r="N1746">
        <f t="shared" si="129"/>
        <v>1985</v>
      </c>
      <c r="O1746" s="136" t="str">
        <f t="shared" si="127"/>
        <v>Power Law</v>
      </c>
      <c r="P1746" s="107">
        <v>8.8242689130136895</v>
      </c>
      <c r="BT1746">
        <v>1</v>
      </c>
      <c r="BU1746">
        <v>1</v>
      </c>
      <c r="BV1746">
        <v>1</v>
      </c>
      <c r="BW1746">
        <f t="shared" si="128"/>
        <v>0</v>
      </c>
    </row>
    <row r="1747" spans="1:75" ht="21">
      <c r="A1747" t="s">
        <v>591</v>
      </c>
      <c r="B1747" t="s">
        <v>636</v>
      </c>
      <c r="C1747" t="s">
        <v>411</v>
      </c>
      <c r="D1747" t="s">
        <v>546</v>
      </c>
      <c r="L1747">
        <v>903.99883852227595</v>
      </c>
      <c r="M1747">
        <v>0</v>
      </c>
      <c r="N1747">
        <f t="shared" si="129"/>
        <v>1986</v>
      </c>
      <c r="O1747" s="136" t="str">
        <f t="shared" si="127"/>
        <v>Power Law</v>
      </c>
      <c r="P1747" s="107">
        <v>7.5842761932295302</v>
      </c>
      <c r="BT1747">
        <v>3</v>
      </c>
      <c r="BU1747">
        <v>3</v>
      </c>
      <c r="BV1747">
        <v>3</v>
      </c>
      <c r="BW1747">
        <f t="shared" si="128"/>
        <v>0</v>
      </c>
    </row>
    <row r="1748" spans="1:75" ht="21">
      <c r="A1748" t="s">
        <v>592</v>
      </c>
      <c r="B1748" t="s">
        <v>637</v>
      </c>
      <c r="C1748" t="s">
        <v>412</v>
      </c>
      <c r="D1748" t="s">
        <v>547</v>
      </c>
      <c r="L1748">
        <v>936.10826213796099</v>
      </c>
      <c r="M1748">
        <v>0</v>
      </c>
      <c r="N1748">
        <f t="shared" si="129"/>
        <v>1987</v>
      </c>
      <c r="O1748" s="136" t="str">
        <f t="shared" si="127"/>
        <v>Power Law</v>
      </c>
      <c r="P1748" s="107">
        <v>6.6941333853179597</v>
      </c>
      <c r="BT1748">
        <v>2</v>
      </c>
      <c r="BU1748">
        <v>2</v>
      </c>
      <c r="BV1748">
        <v>2</v>
      </c>
      <c r="BW1748">
        <f t="shared" si="128"/>
        <v>0</v>
      </c>
    </row>
    <row r="1749" spans="1:75" ht="21">
      <c r="A1749" t="s">
        <v>593</v>
      </c>
      <c r="B1749" t="s">
        <v>638</v>
      </c>
      <c r="C1749" t="s">
        <v>413</v>
      </c>
      <c r="D1749" t="s">
        <v>548</v>
      </c>
      <c r="L1749">
        <v>966.38969077035495</v>
      </c>
      <c r="M1749">
        <v>0</v>
      </c>
      <c r="N1749">
        <f t="shared" si="129"/>
        <v>1988</v>
      </c>
      <c r="O1749" s="136" t="str">
        <f t="shared" si="127"/>
        <v>Power Law</v>
      </c>
      <c r="P1749" s="107">
        <v>5.9836339008053301</v>
      </c>
      <c r="BT1749">
        <v>1</v>
      </c>
      <c r="BU1749">
        <v>1</v>
      </c>
      <c r="BV1749">
        <v>1</v>
      </c>
      <c r="BW1749">
        <f t="shared" si="128"/>
        <v>0</v>
      </c>
    </row>
    <row r="1750" spans="1:75" ht="21">
      <c r="A1750" t="s">
        <v>594</v>
      </c>
      <c r="B1750" t="s">
        <v>639</v>
      </c>
      <c r="C1750" t="s">
        <v>414</v>
      </c>
      <c r="D1750" t="s">
        <v>549</v>
      </c>
      <c r="L1750">
        <v>995.07355232413101</v>
      </c>
      <c r="M1750">
        <v>0</v>
      </c>
      <c r="N1750">
        <f t="shared" si="129"/>
        <v>1989</v>
      </c>
      <c r="O1750" s="136" t="str">
        <f t="shared" si="127"/>
        <v>Power Law</v>
      </c>
      <c r="P1750" s="107">
        <v>5.4046250640307498</v>
      </c>
      <c r="BT1750">
        <v>3</v>
      </c>
      <c r="BU1750">
        <v>3</v>
      </c>
      <c r="BV1750">
        <v>3</v>
      </c>
      <c r="BW1750">
        <f t="shared" si="128"/>
        <v>0</v>
      </c>
    </row>
    <row r="1751" spans="1:75" ht="21">
      <c r="A1751" t="s">
        <v>595</v>
      </c>
      <c r="B1751" t="s">
        <v>640</v>
      </c>
      <c r="C1751" t="s">
        <v>415</v>
      </c>
      <c r="D1751" t="s">
        <v>550</v>
      </c>
      <c r="L1751">
        <v>1022.05412178288</v>
      </c>
      <c r="M1751">
        <v>0</v>
      </c>
      <c r="N1751">
        <f t="shared" si="129"/>
        <v>1990</v>
      </c>
      <c r="O1751" s="136" t="str">
        <f t="shared" si="127"/>
        <v>Power Law</v>
      </c>
      <c r="P1751" s="107">
        <v>4.9387636489279902</v>
      </c>
      <c r="BT1751">
        <v>5</v>
      </c>
      <c r="BU1751">
        <v>5</v>
      </c>
      <c r="BV1751">
        <v>5</v>
      </c>
      <c r="BW1751">
        <f t="shared" si="128"/>
        <v>0</v>
      </c>
    </row>
    <row r="1752" spans="1:75" ht="21">
      <c r="A1752" t="s">
        <v>596</v>
      </c>
      <c r="B1752" t="s">
        <v>641</v>
      </c>
      <c r="C1752" t="s">
        <v>416</v>
      </c>
      <c r="D1752" t="s">
        <v>551</v>
      </c>
      <c r="L1752">
        <v>1045.42437505918</v>
      </c>
      <c r="M1752">
        <v>0</v>
      </c>
      <c r="N1752">
        <f t="shared" si="129"/>
        <v>1991</v>
      </c>
      <c r="O1752" s="136" t="str">
        <f t="shared" si="127"/>
        <v>Power Law</v>
      </c>
      <c r="P1752" s="107">
        <v>4.5797404607305898</v>
      </c>
      <c r="BT1752">
        <v>8</v>
      </c>
      <c r="BU1752">
        <v>8</v>
      </c>
      <c r="BV1752">
        <v>8</v>
      </c>
      <c r="BW1752">
        <f t="shared" si="128"/>
        <v>0</v>
      </c>
    </row>
    <row r="1753" spans="1:75" ht="21">
      <c r="A1753" t="s">
        <v>597</v>
      </c>
      <c r="B1753" t="s">
        <v>642</v>
      </c>
      <c r="C1753" t="s">
        <v>417</v>
      </c>
      <c r="D1753" t="s">
        <v>552</v>
      </c>
      <c r="L1753">
        <v>1066.0974533896001</v>
      </c>
      <c r="M1753">
        <v>0</v>
      </c>
      <c r="N1753">
        <f t="shared" si="129"/>
        <v>1992</v>
      </c>
      <c r="O1753" s="136" t="str">
        <f t="shared" si="127"/>
        <v>Power Law</v>
      </c>
      <c r="P1753" s="107">
        <v>4.2942311271571096</v>
      </c>
      <c r="BT1753">
        <v>4</v>
      </c>
      <c r="BU1753">
        <v>4</v>
      </c>
      <c r="BV1753">
        <v>4</v>
      </c>
      <c r="BW1753">
        <f t="shared" si="128"/>
        <v>0</v>
      </c>
    </row>
    <row r="1754" spans="1:75" ht="21">
      <c r="A1754" t="s">
        <v>598</v>
      </c>
      <c r="B1754" t="s">
        <v>643</v>
      </c>
      <c r="C1754" t="s">
        <v>418</v>
      </c>
      <c r="D1754" t="s">
        <v>553</v>
      </c>
      <c r="L1754">
        <v>1083.9887886384699</v>
      </c>
      <c r="M1754">
        <v>0</v>
      </c>
      <c r="N1754">
        <f t="shared" si="129"/>
        <v>1993</v>
      </c>
      <c r="O1754" s="136" t="str">
        <f t="shared" si="127"/>
        <v>Power Law</v>
      </c>
      <c r="P1754" s="107">
        <v>4.0740194178828704</v>
      </c>
      <c r="BT1754">
        <v>1</v>
      </c>
      <c r="BU1754">
        <v>1</v>
      </c>
      <c r="BV1754">
        <v>1</v>
      </c>
      <c r="BW1754">
        <f t="shared" si="128"/>
        <v>0</v>
      </c>
    </row>
    <row r="1755" spans="1:75" ht="21">
      <c r="A1755" t="s">
        <v>599</v>
      </c>
      <c r="B1755" t="s">
        <v>644</v>
      </c>
      <c r="C1755" t="s">
        <v>419</v>
      </c>
      <c r="D1755" t="s">
        <v>554</v>
      </c>
      <c r="L1755">
        <v>1100.4247317495999</v>
      </c>
      <c r="M1755">
        <v>0</v>
      </c>
      <c r="N1755">
        <f t="shared" si="129"/>
        <v>1994</v>
      </c>
      <c r="O1755" s="136" t="str">
        <f t="shared" si="127"/>
        <v>Power Law</v>
      </c>
      <c r="P1755" s="107">
        <v>3.8976635487212401</v>
      </c>
      <c r="BT1755">
        <v>7</v>
      </c>
      <c r="BU1755">
        <v>7</v>
      </c>
      <c r="BV1755">
        <v>7</v>
      </c>
      <c r="BW1755">
        <f t="shared" si="128"/>
        <v>0</v>
      </c>
    </row>
    <row r="1756" spans="1:75" ht="21">
      <c r="A1756" t="s">
        <v>600</v>
      </c>
      <c r="B1756" t="s">
        <v>645</v>
      </c>
      <c r="C1756" t="s">
        <v>420</v>
      </c>
      <c r="D1756" t="s">
        <v>555</v>
      </c>
      <c r="L1756">
        <v>1117.37611484579</v>
      </c>
      <c r="M1756">
        <v>0</v>
      </c>
      <c r="N1756">
        <f t="shared" si="129"/>
        <v>1995</v>
      </c>
      <c r="O1756" s="136" t="str">
        <f t="shared" si="127"/>
        <v>Power Law</v>
      </c>
      <c r="P1756" s="107">
        <v>3.7487509835859401</v>
      </c>
      <c r="BT1756">
        <v>6</v>
      </c>
      <c r="BU1756">
        <v>6</v>
      </c>
      <c r="BV1756">
        <v>6</v>
      </c>
      <c r="BW1756">
        <f t="shared" si="128"/>
        <v>0</v>
      </c>
    </row>
    <row r="1757" spans="1:75" ht="21">
      <c r="A1757" t="s">
        <v>601</v>
      </c>
      <c r="B1757" t="s">
        <v>646</v>
      </c>
      <c r="C1757" t="s">
        <v>421</v>
      </c>
      <c r="D1757" t="s">
        <v>556</v>
      </c>
      <c r="L1757">
        <v>1136.55231089274</v>
      </c>
      <c r="M1757">
        <v>0</v>
      </c>
      <c r="N1757">
        <f t="shared" si="129"/>
        <v>1996</v>
      </c>
      <c r="O1757" s="136" t="str">
        <f t="shared" si="127"/>
        <v>Power Law</v>
      </c>
      <c r="P1757" s="107">
        <v>3.6234618567811698</v>
      </c>
      <c r="BT1757">
        <v>4</v>
      </c>
      <c r="BU1757">
        <v>4</v>
      </c>
      <c r="BV1757">
        <v>4</v>
      </c>
      <c r="BW1757">
        <f t="shared" si="128"/>
        <v>0</v>
      </c>
    </row>
    <row r="1758" spans="1:75" ht="21">
      <c r="A1758" t="s">
        <v>602</v>
      </c>
      <c r="B1758" t="s">
        <v>647</v>
      </c>
      <c r="C1758" t="s">
        <v>422</v>
      </c>
      <c r="D1758" t="s">
        <v>557</v>
      </c>
      <c r="L1758">
        <v>1154.48110096768</v>
      </c>
      <c r="M1758">
        <v>0</v>
      </c>
      <c r="N1758">
        <f t="shared" si="129"/>
        <v>1997</v>
      </c>
      <c r="O1758" s="136" t="str">
        <f t="shared" si="127"/>
        <v>Power Law</v>
      </c>
      <c r="P1758" s="107">
        <v>3.51634797741045</v>
      </c>
      <c r="BT1758">
        <v>3</v>
      </c>
      <c r="BU1758">
        <v>3</v>
      </c>
      <c r="BV1758">
        <v>3</v>
      </c>
      <c r="BW1758">
        <f t="shared" si="128"/>
        <v>0</v>
      </c>
    </row>
    <row r="1759" spans="1:75" ht="21">
      <c r="A1759" t="s">
        <v>603</v>
      </c>
      <c r="B1759" t="s">
        <v>648</v>
      </c>
      <c r="C1759" t="s">
        <v>423</v>
      </c>
      <c r="D1759" t="s">
        <v>558</v>
      </c>
      <c r="L1759">
        <v>1173.0493004601501</v>
      </c>
      <c r="M1759">
        <v>0</v>
      </c>
      <c r="N1759">
        <f t="shared" si="129"/>
        <v>1998</v>
      </c>
      <c r="O1759" s="136" t="str">
        <f t="shared" si="127"/>
        <v>Power Law</v>
      </c>
      <c r="P1759" s="107">
        <v>3.4121897570366899</v>
      </c>
      <c r="BT1759">
        <v>6</v>
      </c>
      <c r="BU1759">
        <v>6</v>
      </c>
      <c r="BV1759">
        <v>6</v>
      </c>
      <c r="BW1759">
        <f t="shared" si="128"/>
        <v>0</v>
      </c>
    </row>
    <row r="1760" spans="1:75" ht="21">
      <c r="A1760" t="s">
        <v>604</v>
      </c>
      <c r="B1760" t="s">
        <v>649</v>
      </c>
      <c r="C1760" t="s">
        <v>424</v>
      </c>
      <c r="D1760" t="s">
        <v>559</v>
      </c>
      <c r="L1760">
        <v>1206.2523349686201</v>
      </c>
      <c r="M1760">
        <v>0</v>
      </c>
      <c r="N1760">
        <f t="shared" si="129"/>
        <v>1999</v>
      </c>
      <c r="O1760" s="136" t="str">
        <f t="shared" si="127"/>
        <v>Power Law</v>
      </c>
      <c r="P1760" s="107">
        <v>3.32226455913663</v>
      </c>
      <c r="BT1760">
        <v>4</v>
      </c>
      <c r="BU1760">
        <v>4</v>
      </c>
      <c r="BV1760">
        <v>4</v>
      </c>
      <c r="BW1760">
        <f t="shared" si="128"/>
        <v>0</v>
      </c>
    </row>
    <row r="1761" spans="1:75" ht="21">
      <c r="A1761" t="s">
        <v>605</v>
      </c>
      <c r="B1761" t="s">
        <v>650</v>
      </c>
      <c r="C1761" t="s">
        <v>425</v>
      </c>
      <c r="D1761" t="s">
        <v>560</v>
      </c>
      <c r="L1761">
        <v>1213.0401561783699</v>
      </c>
      <c r="M1761">
        <v>0</v>
      </c>
      <c r="N1761">
        <f t="shared" si="129"/>
        <v>2000</v>
      </c>
      <c r="O1761" s="136" t="str">
        <f t="shared" si="127"/>
        <v>Power Law</v>
      </c>
      <c r="P1761" s="107">
        <v>3.2392369276549799</v>
      </c>
      <c r="BT1761">
        <v>8</v>
      </c>
      <c r="BU1761">
        <v>8</v>
      </c>
      <c r="BV1761">
        <v>8</v>
      </c>
      <c r="BW1761">
        <f t="shared" si="128"/>
        <v>0</v>
      </c>
    </row>
    <row r="1762" spans="1:75" ht="21">
      <c r="A1762" t="s">
        <v>606</v>
      </c>
      <c r="B1762" t="s">
        <v>651</v>
      </c>
      <c r="C1762" t="s">
        <v>426</v>
      </c>
      <c r="D1762" t="s">
        <v>561</v>
      </c>
      <c r="L1762">
        <v>1234.42248070189</v>
      </c>
      <c r="M1762">
        <v>0</v>
      </c>
      <c r="N1762">
        <f t="shared" si="129"/>
        <v>2001</v>
      </c>
      <c r="O1762" s="136" t="str">
        <f t="shared" si="127"/>
        <v>Power Law</v>
      </c>
      <c r="P1762" s="107">
        <v>3.1663983641353601</v>
      </c>
      <c r="BT1762">
        <v>3</v>
      </c>
      <c r="BU1762">
        <v>3</v>
      </c>
      <c r="BV1762">
        <v>3</v>
      </c>
      <c r="BW1762">
        <f t="shared" si="128"/>
        <v>0</v>
      </c>
    </row>
    <row r="1763" spans="1:75" ht="21">
      <c r="A1763" t="s">
        <v>607</v>
      </c>
      <c r="B1763" t="s">
        <v>652</v>
      </c>
      <c r="C1763" t="s">
        <v>427</v>
      </c>
      <c r="D1763" t="s">
        <v>562</v>
      </c>
      <c r="L1763">
        <v>1255.62567564967</v>
      </c>
      <c r="M1763">
        <v>0</v>
      </c>
      <c r="N1763">
        <f t="shared" si="129"/>
        <v>2002</v>
      </c>
      <c r="O1763" s="136" t="str">
        <f t="shared" si="127"/>
        <v>Power Law</v>
      </c>
      <c r="P1763" s="107">
        <v>3.1043088912044401</v>
      </c>
      <c r="BT1763">
        <v>5</v>
      </c>
      <c r="BU1763">
        <v>5</v>
      </c>
      <c r="BV1763">
        <v>5</v>
      </c>
      <c r="BW1763">
        <f t="shared" si="128"/>
        <v>0</v>
      </c>
    </row>
    <row r="1764" spans="1:75" ht="21">
      <c r="A1764" t="s">
        <v>608</v>
      </c>
      <c r="B1764" t="s">
        <v>653</v>
      </c>
      <c r="C1764" t="s">
        <v>428</v>
      </c>
      <c r="D1764" t="s">
        <v>563</v>
      </c>
      <c r="L1764">
        <v>1289.31274732726</v>
      </c>
      <c r="M1764">
        <v>0</v>
      </c>
      <c r="N1764">
        <f t="shared" si="129"/>
        <v>2003</v>
      </c>
      <c r="O1764" s="136" t="str">
        <f t="shared" si="127"/>
        <v>Power Law</v>
      </c>
      <c r="P1764" s="107">
        <v>3.0511959775803001</v>
      </c>
      <c r="BT1764">
        <v>5</v>
      </c>
      <c r="BU1764">
        <v>5</v>
      </c>
      <c r="BV1764">
        <v>5</v>
      </c>
      <c r="BW1764">
        <f t="shared" si="128"/>
        <v>0</v>
      </c>
    </row>
    <row r="1765" spans="1:75" ht="21">
      <c r="A1765" t="s">
        <v>609</v>
      </c>
      <c r="B1765" t="s">
        <v>654</v>
      </c>
      <c r="C1765" t="s">
        <v>474</v>
      </c>
      <c r="D1765" t="s">
        <v>564</v>
      </c>
      <c r="L1765">
        <v>1301.5192203251599</v>
      </c>
      <c r="M1765">
        <v>0</v>
      </c>
      <c r="N1765">
        <f t="shared" si="129"/>
        <v>2004</v>
      </c>
      <c r="O1765" s="136" t="str">
        <f t="shared" si="127"/>
        <v>Power Law</v>
      </c>
      <c r="P1765" s="107">
        <v>3.0017415416386899</v>
      </c>
      <c r="BT1765">
        <v>3</v>
      </c>
      <c r="BU1765">
        <v>3</v>
      </c>
      <c r="BV1765">
        <v>3</v>
      </c>
      <c r="BW1765">
        <f t="shared" si="128"/>
        <v>0</v>
      </c>
    </row>
    <row r="1766" spans="1:75" ht="21">
      <c r="A1766" t="s">
        <v>610</v>
      </c>
      <c r="B1766" t="s">
        <v>655</v>
      </c>
      <c r="C1766" t="s">
        <v>475</v>
      </c>
      <c r="D1766" t="s">
        <v>565</v>
      </c>
      <c r="L1766">
        <v>1326.3750510197001</v>
      </c>
      <c r="M1766">
        <v>0</v>
      </c>
      <c r="N1766">
        <f t="shared" si="129"/>
        <v>2005</v>
      </c>
      <c r="O1766" s="136" t="str">
        <f t="shared" si="127"/>
        <v>Power Law</v>
      </c>
      <c r="P1766" s="107">
        <v>2.9606410116912598</v>
      </c>
      <c r="BT1766">
        <v>4</v>
      </c>
      <c r="BU1766">
        <v>4</v>
      </c>
      <c r="BV1766">
        <v>4</v>
      </c>
      <c r="BW1766">
        <f t="shared" si="128"/>
        <v>0</v>
      </c>
    </row>
    <row r="1767" spans="1:75" ht="21">
      <c r="A1767" t="s">
        <v>611</v>
      </c>
      <c r="B1767" t="s">
        <v>656</v>
      </c>
      <c r="C1767" t="s">
        <v>476</v>
      </c>
      <c r="D1767" t="s">
        <v>566</v>
      </c>
      <c r="L1767">
        <v>1354.1863574552101</v>
      </c>
      <c r="M1767">
        <v>0</v>
      </c>
      <c r="N1767">
        <f t="shared" si="129"/>
        <v>2006</v>
      </c>
      <c r="O1767" s="136" t="str">
        <f t="shared" si="127"/>
        <v>Power Law</v>
      </c>
      <c r="P1767" s="107">
        <v>2.9250334656825898</v>
      </c>
      <c r="BT1767">
        <v>3</v>
      </c>
      <c r="BU1767">
        <v>3</v>
      </c>
      <c r="BV1767">
        <v>3</v>
      </c>
      <c r="BW1767">
        <f t="shared" si="128"/>
        <v>0</v>
      </c>
    </row>
    <row r="1768" spans="1:75" ht="21">
      <c r="A1768" t="s">
        <v>612</v>
      </c>
      <c r="B1768" t="s">
        <v>657</v>
      </c>
      <c r="C1768" t="s">
        <v>477</v>
      </c>
      <c r="D1768" t="s">
        <v>567</v>
      </c>
      <c r="L1768">
        <v>1382.35078268297</v>
      </c>
      <c r="M1768">
        <v>0</v>
      </c>
      <c r="N1768">
        <f t="shared" si="129"/>
        <v>2007</v>
      </c>
      <c r="O1768" s="136" t="str">
        <f t="shared" si="127"/>
        <v>Power Law</v>
      </c>
      <c r="P1768" s="107">
        <v>2.8919520333847499</v>
      </c>
      <c r="BT1768">
        <v>5</v>
      </c>
      <c r="BU1768">
        <v>5</v>
      </c>
      <c r="BV1768">
        <v>5</v>
      </c>
      <c r="BW1768">
        <f t="shared" si="128"/>
        <v>0</v>
      </c>
    </row>
    <row r="1769" spans="1:75" ht="21">
      <c r="A1769" t="s">
        <v>613</v>
      </c>
      <c r="B1769" t="s">
        <v>658</v>
      </c>
      <c r="C1769" t="s">
        <v>478</v>
      </c>
      <c r="D1769" t="s">
        <v>568</v>
      </c>
      <c r="L1769">
        <v>1413.6307492711101</v>
      </c>
      <c r="M1769">
        <v>0</v>
      </c>
      <c r="N1769">
        <f t="shared" si="129"/>
        <v>2008</v>
      </c>
      <c r="O1769" s="136" t="str">
        <f t="shared" si="127"/>
        <v>Power Law</v>
      </c>
      <c r="P1769" s="107">
        <v>2.8656690059820402</v>
      </c>
      <c r="BT1769">
        <v>1</v>
      </c>
      <c r="BU1769">
        <v>1</v>
      </c>
      <c r="BV1769">
        <v>1</v>
      </c>
      <c r="BW1769">
        <f t="shared" si="128"/>
        <v>0</v>
      </c>
    </row>
    <row r="1770" spans="1:75" ht="21">
      <c r="A1770" t="s">
        <v>614</v>
      </c>
      <c r="B1770" t="s">
        <v>659</v>
      </c>
      <c r="C1770" t="s">
        <v>479</v>
      </c>
      <c r="D1770" t="s">
        <v>569</v>
      </c>
      <c r="L1770">
        <v>1451.9949374949199</v>
      </c>
      <c r="M1770">
        <v>0</v>
      </c>
      <c r="N1770">
        <f t="shared" si="129"/>
        <v>2009</v>
      </c>
      <c r="O1770" s="136" t="str">
        <f t="shared" si="127"/>
        <v>Power Law</v>
      </c>
      <c r="P1770" s="107">
        <v>2.8450204465813198</v>
      </c>
      <c r="BT1770">
        <v>5</v>
      </c>
      <c r="BU1770">
        <v>5</v>
      </c>
      <c r="BV1770">
        <v>5</v>
      </c>
      <c r="BW1770">
        <f t="shared" si="128"/>
        <v>0</v>
      </c>
    </row>
    <row r="1771" spans="1:75" ht="21">
      <c r="A1771" t="s">
        <v>615</v>
      </c>
      <c r="B1771" t="s">
        <v>660</v>
      </c>
      <c r="C1771" t="s">
        <v>480</v>
      </c>
      <c r="D1771" t="s">
        <v>570</v>
      </c>
      <c r="L1771">
        <v>1475.7247335279301</v>
      </c>
      <c r="M1771">
        <v>0</v>
      </c>
      <c r="N1771">
        <f t="shared" si="129"/>
        <v>2010</v>
      </c>
      <c r="O1771" s="136" t="str">
        <f t="shared" si="127"/>
        <v>Power Law</v>
      </c>
      <c r="P1771" s="107">
        <v>2.82460243869907</v>
      </c>
      <c r="BT1771">
        <v>4</v>
      </c>
      <c r="BU1771">
        <v>4</v>
      </c>
      <c r="BV1771">
        <v>4</v>
      </c>
      <c r="BW1771">
        <f t="shared" si="128"/>
        <v>0</v>
      </c>
    </row>
    <row r="1772" spans="1:75" ht="21">
      <c r="A1772" t="s">
        <v>616</v>
      </c>
      <c r="B1772" t="s">
        <v>661</v>
      </c>
      <c r="C1772" t="s">
        <v>481</v>
      </c>
      <c r="D1772" t="s">
        <v>571</v>
      </c>
      <c r="L1772">
        <v>1507.6520017712601</v>
      </c>
      <c r="M1772">
        <v>0</v>
      </c>
      <c r="N1772">
        <f t="shared" si="129"/>
        <v>2011</v>
      </c>
      <c r="O1772" s="136" t="str">
        <f t="shared" si="127"/>
        <v>Power Law</v>
      </c>
      <c r="P1772" s="107">
        <v>2.8020756218680298</v>
      </c>
      <c r="BT1772">
        <v>6</v>
      </c>
      <c r="BU1772">
        <v>6</v>
      </c>
      <c r="BV1772">
        <v>6</v>
      </c>
      <c r="BW1772">
        <f t="shared" si="128"/>
        <v>0</v>
      </c>
    </row>
    <row r="1773" spans="1:75" ht="21">
      <c r="A1773" t="s">
        <v>617</v>
      </c>
      <c r="B1773" t="s">
        <v>662</v>
      </c>
      <c r="C1773" t="s">
        <v>482</v>
      </c>
      <c r="D1773" t="s">
        <v>572</v>
      </c>
      <c r="L1773">
        <v>1538.4858616998699</v>
      </c>
      <c r="M1773">
        <v>0</v>
      </c>
      <c r="N1773">
        <f t="shared" si="129"/>
        <v>2012</v>
      </c>
      <c r="O1773" s="136" t="str">
        <f t="shared" si="127"/>
        <v>Power Law</v>
      </c>
      <c r="P1773" s="107">
        <v>2.7850522462719298</v>
      </c>
      <c r="BT1773">
        <v>6</v>
      </c>
      <c r="BU1773">
        <v>6</v>
      </c>
      <c r="BV1773">
        <v>6</v>
      </c>
      <c r="BW1773">
        <f t="shared" si="128"/>
        <v>0</v>
      </c>
    </row>
    <row r="1774" spans="1:75" ht="21">
      <c r="A1774" t="s">
        <v>618</v>
      </c>
      <c r="B1774" t="s">
        <v>663</v>
      </c>
      <c r="C1774" t="s">
        <v>483</v>
      </c>
      <c r="D1774" t="s">
        <v>573</v>
      </c>
      <c r="L1774">
        <v>1568.28065799363</v>
      </c>
      <c r="M1774">
        <v>0</v>
      </c>
      <c r="N1774">
        <f t="shared" si="129"/>
        <v>2013</v>
      </c>
      <c r="O1774" s="136" t="str">
        <f t="shared" si="127"/>
        <v>Power Law</v>
      </c>
      <c r="P1774" s="107">
        <v>2.7700903881725498</v>
      </c>
      <c r="BT1774">
        <v>4</v>
      </c>
      <c r="BU1774">
        <v>4</v>
      </c>
      <c r="BV1774">
        <v>4</v>
      </c>
      <c r="BW1774">
        <f t="shared" si="128"/>
        <v>0</v>
      </c>
    </row>
    <row r="1775" spans="1:75" ht="21">
      <c r="A1775" t="s">
        <v>619</v>
      </c>
      <c r="B1775" t="s">
        <v>664</v>
      </c>
      <c r="C1775" t="s">
        <v>484</v>
      </c>
      <c r="D1775" t="s">
        <v>574</v>
      </c>
      <c r="L1775">
        <v>1598.4602402675</v>
      </c>
      <c r="M1775">
        <v>0</v>
      </c>
      <c r="N1775">
        <f t="shared" si="129"/>
        <v>2014</v>
      </c>
      <c r="O1775" s="136" t="str">
        <f t="shared" si="127"/>
        <v>Power Law</v>
      </c>
      <c r="P1775" s="107">
        <v>2.75629796701402</v>
      </c>
      <c r="BT1775">
        <v>2</v>
      </c>
      <c r="BU1775">
        <v>2</v>
      </c>
      <c r="BV1775">
        <v>2</v>
      </c>
      <c r="BW1775">
        <f t="shared" si="128"/>
        <v>0</v>
      </c>
    </row>
    <row r="1776" spans="1:75" ht="21">
      <c r="A1776" t="s">
        <v>620</v>
      </c>
      <c r="B1776" t="s">
        <v>665</v>
      </c>
      <c r="C1776" t="s">
        <v>485</v>
      </c>
      <c r="D1776" t="s">
        <v>575</v>
      </c>
      <c r="L1776">
        <v>1627.7780109493201</v>
      </c>
      <c r="M1776">
        <v>0</v>
      </c>
      <c r="N1776">
        <f t="shared" si="129"/>
        <v>2015</v>
      </c>
      <c r="O1776" s="136" t="str">
        <f t="shared" si="127"/>
        <v>Power Law</v>
      </c>
      <c r="P1776" s="107">
        <v>2.7437526379261201</v>
      </c>
      <c r="BT1776">
        <v>4</v>
      </c>
      <c r="BU1776">
        <v>4</v>
      </c>
      <c r="BV1776">
        <v>4</v>
      </c>
      <c r="BW1776">
        <f t="shared" si="128"/>
        <v>0</v>
      </c>
    </row>
    <row r="1777" spans="1:75" ht="21">
      <c r="A1777" t="s">
        <v>621</v>
      </c>
      <c r="B1777" t="s">
        <v>666</v>
      </c>
      <c r="C1777" t="s">
        <v>486</v>
      </c>
      <c r="D1777" t="s">
        <v>576</v>
      </c>
      <c r="L1777">
        <v>1658.35791648641</v>
      </c>
      <c r="M1777">
        <v>0</v>
      </c>
      <c r="N1777">
        <f t="shared" si="129"/>
        <v>2016</v>
      </c>
      <c r="O1777" s="136" t="str">
        <f t="shared" si="127"/>
        <v>Power Law</v>
      </c>
      <c r="P1777" s="107">
        <v>2.7318050494499699</v>
      </c>
      <c r="BT1777">
        <v>3</v>
      </c>
      <c r="BU1777">
        <v>3</v>
      </c>
      <c r="BV1777">
        <v>3</v>
      </c>
      <c r="BW1777">
        <f t="shared" si="128"/>
        <v>0</v>
      </c>
    </row>
    <row r="1778" spans="1:75" ht="21">
      <c r="A1778" t="s">
        <v>622</v>
      </c>
      <c r="B1778" t="s">
        <v>667</v>
      </c>
      <c r="C1778" t="s">
        <v>487</v>
      </c>
      <c r="D1778" t="s">
        <v>577</v>
      </c>
      <c r="L1778">
        <v>1687.94501954112</v>
      </c>
      <c r="M1778">
        <v>0</v>
      </c>
      <c r="N1778">
        <f t="shared" si="129"/>
        <v>2017</v>
      </c>
      <c r="O1778" s="136" t="str">
        <f t="shared" si="127"/>
        <v>Power Law</v>
      </c>
      <c r="P1778" s="107">
        <v>2.7206121593357402</v>
      </c>
      <c r="BT1778">
        <v>4</v>
      </c>
      <c r="BU1778">
        <v>4</v>
      </c>
      <c r="BV1778">
        <v>4</v>
      </c>
      <c r="BW1778">
        <f t="shared" si="128"/>
        <v>0</v>
      </c>
    </row>
    <row r="1779" spans="1:75" ht="21">
      <c r="A1779" t="s">
        <v>623</v>
      </c>
      <c r="B1779" t="s">
        <v>668</v>
      </c>
      <c r="C1779" t="s">
        <v>488</v>
      </c>
      <c r="D1779" t="s">
        <v>578</v>
      </c>
      <c r="L1779">
        <v>1717.0922302921001</v>
      </c>
      <c r="M1779">
        <v>0</v>
      </c>
      <c r="N1779">
        <f t="shared" si="129"/>
        <v>2018</v>
      </c>
      <c r="O1779" s="136" t="str">
        <f t="shared" si="127"/>
        <v>Power Law</v>
      </c>
      <c r="P1779" s="107">
        <v>2.70984837293667</v>
      </c>
      <c r="BT1779">
        <v>5</v>
      </c>
      <c r="BU1779">
        <v>5</v>
      </c>
      <c r="BV1779">
        <v>5</v>
      </c>
      <c r="BW1779">
        <f t="shared" si="128"/>
        <v>0</v>
      </c>
    </row>
    <row r="1780" spans="1:75" ht="21">
      <c r="A1780" t="s">
        <v>624</v>
      </c>
      <c r="B1780" t="s">
        <v>669</v>
      </c>
      <c r="C1780" t="s">
        <v>489</v>
      </c>
      <c r="D1780" t="s">
        <v>579</v>
      </c>
      <c r="L1780">
        <v>1746.1742733190299</v>
      </c>
      <c r="M1780">
        <v>0</v>
      </c>
      <c r="N1780">
        <f t="shared" si="129"/>
        <v>2019</v>
      </c>
      <c r="O1780" s="136" t="str">
        <f t="shared" si="127"/>
        <v>Power Law</v>
      </c>
      <c r="P1780" s="107">
        <v>2.6990958930330802</v>
      </c>
      <c r="BT1780">
        <v>2</v>
      </c>
      <c r="BU1780">
        <v>2</v>
      </c>
      <c r="BV1780">
        <v>2</v>
      </c>
      <c r="BW1780">
        <f t="shared" si="128"/>
        <v>0</v>
      </c>
    </row>
    <row r="1781" spans="1:75" ht="21">
      <c r="A1781" t="s">
        <v>625</v>
      </c>
      <c r="B1781" t="s">
        <v>670</v>
      </c>
      <c r="C1781" t="s">
        <v>490</v>
      </c>
      <c r="D1781" t="s">
        <v>580</v>
      </c>
      <c r="L1781">
        <v>1775.20262090971</v>
      </c>
      <c r="M1781">
        <v>0</v>
      </c>
      <c r="N1781">
        <f t="shared" si="129"/>
        <v>2020</v>
      </c>
      <c r="O1781" s="136" t="str">
        <f t="shared" si="127"/>
        <v>Power Law</v>
      </c>
      <c r="P1781" s="107">
        <v>2.6892010887387499</v>
      </c>
      <c r="BT1781">
        <v>4</v>
      </c>
      <c r="BU1781">
        <v>4</v>
      </c>
      <c r="BV1781">
        <v>4</v>
      </c>
      <c r="BW1781">
        <f t="shared" si="128"/>
        <v>0</v>
      </c>
    </row>
    <row r="1782" spans="1:75" ht="21">
      <c r="A1782" t="s">
        <v>626</v>
      </c>
      <c r="B1782" t="s">
        <v>671</v>
      </c>
      <c r="C1782" t="s">
        <v>491</v>
      </c>
      <c r="D1782" t="s">
        <v>581</v>
      </c>
      <c r="L1782">
        <v>1802.1073086571</v>
      </c>
      <c r="M1782">
        <v>0</v>
      </c>
      <c r="N1782">
        <f t="shared" si="129"/>
        <v>2021</v>
      </c>
      <c r="O1782" s="136" t="str">
        <f t="shared" si="127"/>
        <v>Power Law</v>
      </c>
      <c r="P1782" s="107">
        <v>2.6819046731421801</v>
      </c>
      <c r="BT1782">
        <v>2</v>
      </c>
      <c r="BU1782">
        <v>2</v>
      </c>
      <c r="BV1782">
        <v>2</v>
      </c>
      <c r="BW1782">
        <f t="shared" si="128"/>
        <v>0</v>
      </c>
    </row>
    <row r="1783" spans="1:75" ht="21">
      <c r="A1783" t="s">
        <v>627</v>
      </c>
      <c r="B1783" t="s">
        <v>672</v>
      </c>
      <c r="C1783" t="s">
        <v>492</v>
      </c>
      <c r="D1783" t="s">
        <v>582</v>
      </c>
      <c r="L1783">
        <v>1824.7893028881001</v>
      </c>
      <c r="M1783">
        <v>0</v>
      </c>
      <c r="N1783">
        <f t="shared" si="129"/>
        <v>2022</v>
      </c>
      <c r="O1783" s="136" t="str">
        <f t="shared" si="127"/>
        <v>Power Law</v>
      </c>
      <c r="P1783" s="107">
        <v>2.6770431765396401</v>
      </c>
      <c r="BT1783">
        <v>2</v>
      </c>
      <c r="BU1783">
        <v>2</v>
      </c>
      <c r="BV1783">
        <v>2</v>
      </c>
      <c r="BW1783">
        <f t="shared" si="128"/>
        <v>0</v>
      </c>
    </row>
    <row r="1784" spans="1:75" ht="21">
      <c r="A1784" t="s">
        <v>628</v>
      </c>
      <c r="B1784" t="s">
        <v>673</v>
      </c>
      <c r="C1784" t="s">
        <v>493</v>
      </c>
      <c r="D1784" t="s">
        <v>583</v>
      </c>
      <c r="L1784">
        <v>1833.76947497221</v>
      </c>
      <c r="M1784">
        <v>0</v>
      </c>
      <c r="N1784">
        <f t="shared" si="129"/>
        <v>2023</v>
      </c>
      <c r="O1784" s="136" t="str">
        <f t="shared" si="127"/>
        <v>Power Law</v>
      </c>
      <c r="P1784" s="107">
        <v>2.6745406823606301</v>
      </c>
      <c r="BT1784">
        <v>1</v>
      </c>
      <c r="BU1784">
        <v>1</v>
      </c>
      <c r="BV1784">
        <v>1</v>
      </c>
      <c r="BW1784">
        <f t="shared" si="128"/>
        <v>0</v>
      </c>
    </row>
    <row r="1785" spans="1:75" ht="21">
      <c r="L1785" s="108"/>
      <c r="O1785" s="136"/>
      <c r="P1785" s="107">
        <v>1</v>
      </c>
      <c r="BT1785">
        <v>2</v>
      </c>
      <c r="BU1785">
        <v>2</v>
      </c>
      <c r="BV1785">
        <v>2</v>
      </c>
      <c r="BW1785">
        <f t="shared" si="128"/>
        <v>0</v>
      </c>
    </row>
    <row r="1786" spans="1:75" ht="21">
      <c r="O1786" s="136"/>
      <c r="P1786" s="107">
        <v>1</v>
      </c>
      <c r="BT1786">
        <v>3</v>
      </c>
      <c r="BU1786">
        <v>3</v>
      </c>
      <c r="BV1786">
        <v>3</v>
      </c>
      <c r="BW1786">
        <f t="shared" si="128"/>
        <v>0</v>
      </c>
    </row>
    <row r="1787" spans="1:75" ht="21">
      <c r="A1787" t="s">
        <v>699</v>
      </c>
      <c r="O1787" s="136"/>
      <c r="P1787" s="107">
        <v>1</v>
      </c>
      <c r="BT1787">
        <v>4</v>
      </c>
      <c r="BU1787">
        <v>4</v>
      </c>
      <c r="BV1787">
        <v>4</v>
      </c>
      <c r="BW1787">
        <f t="shared" si="128"/>
        <v>0</v>
      </c>
    </row>
    <row r="1788" spans="1:75" ht="21">
      <c r="A1788" t="s">
        <v>584</v>
      </c>
      <c r="B1788" t="s">
        <v>629</v>
      </c>
      <c r="C1788" t="s">
        <v>404</v>
      </c>
      <c r="D1788" t="s">
        <v>404</v>
      </c>
      <c r="L1788" s="105" t="s">
        <v>892</v>
      </c>
      <c r="M1788">
        <v>0</v>
      </c>
      <c r="N1788">
        <v>1979</v>
      </c>
      <c r="O1788" s="136" t="str">
        <f>IF(AND(L1788&lt;0,M1788&lt;0.05), "Truncated Power Law","Power Law")</f>
        <v>Power Law</v>
      </c>
      <c r="P1788" s="107">
        <v>1</v>
      </c>
      <c r="BT1788">
        <v>2</v>
      </c>
      <c r="BU1788">
        <v>2</v>
      </c>
      <c r="BV1788">
        <v>2</v>
      </c>
      <c r="BW1788">
        <f t="shared" si="128"/>
        <v>0</v>
      </c>
    </row>
    <row r="1789" spans="1:75" ht="21">
      <c r="A1789" t="s">
        <v>585</v>
      </c>
      <c r="B1789" t="s">
        <v>630</v>
      </c>
      <c r="C1789" t="s">
        <v>405</v>
      </c>
      <c r="D1789" t="s">
        <v>405</v>
      </c>
      <c r="L1789" s="105" t="s">
        <v>892</v>
      </c>
      <c r="M1789">
        <v>0</v>
      </c>
      <c r="N1789">
        <f>N1788+1</f>
        <v>1980</v>
      </c>
      <c r="O1789" s="136" t="str">
        <f t="shared" ref="O1789:O1832" si="130">IF(AND(L1789&lt;0,M1789&lt;0.05), "Truncated Power Law","Power Law")</f>
        <v>Power Law</v>
      </c>
      <c r="P1789" s="107">
        <v>1</v>
      </c>
      <c r="BT1789">
        <v>1</v>
      </c>
      <c r="BU1789">
        <v>1</v>
      </c>
      <c r="BV1789">
        <v>1</v>
      </c>
      <c r="BW1789">
        <f t="shared" si="128"/>
        <v>0</v>
      </c>
    </row>
    <row r="1790" spans="1:75" ht="21">
      <c r="A1790" t="s">
        <v>586</v>
      </c>
      <c r="B1790" t="s">
        <v>631</v>
      </c>
      <c r="C1790" t="s">
        <v>406</v>
      </c>
      <c r="D1790" t="s">
        <v>406</v>
      </c>
      <c r="L1790" s="105">
        <v>0.22444477469879701</v>
      </c>
      <c r="M1790">
        <v>2.6415403153606798E-3</v>
      </c>
      <c r="N1790">
        <f t="shared" ref="N1790:N1832" si="131">N1789+1</f>
        <v>1981</v>
      </c>
      <c r="O1790" s="136" t="str">
        <f t="shared" si="130"/>
        <v>Power Law</v>
      </c>
      <c r="P1790" s="107">
        <v>1</v>
      </c>
      <c r="BT1790">
        <v>6</v>
      </c>
      <c r="BU1790">
        <v>6</v>
      </c>
      <c r="BV1790">
        <v>6</v>
      </c>
      <c r="BW1790">
        <f t="shared" si="128"/>
        <v>0</v>
      </c>
    </row>
    <row r="1791" spans="1:75" ht="21">
      <c r="A1791" t="s">
        <v>587</v>
      </c>
      <c r="B1791" t="s">
        <v>632</v>
      </c>
      <c r="C1791" t="s">
        <v>407</v>
      </c>
      <c r="D1791" t="s">
        <v>407</v>
      </c>
      <c r="L1791" s="105">
        <v>8.4745651012382902E-3</v>
      </c>
      <c r="M1791">
        <v>0.97488723501311003</v>
      </c>
      <c r="N1791">
        <f t="shared" si="131"/>
        <v>1982</v>
      </c>
      <c r="O1791" s="136" t="str">
        <f t="shared" si="130"/>
        <v>Power Law</v>
      </c>
      <c r="P1791" s="107">
        <v>1</v>
      </c>
      <c r="BT1791">
        <v>2</v>
      </c>
      <c r="BU1791">
        <v>2</v>
      </c>
      <c r="BV1791">
        <v>2</v>
      </c>
      <c r="BW1791">
        <f t="shared" si="128"/>
        <v>0</v>
      </c>
    </row>
    <row r="1792" spans="1:75" ht="21">
      <c r="A1792" t="s">
        <v>588</v>
      </c>
      <c r="B1792" t="s">
        <v>633</v>
      </c>
      <c r="C1792" t="s">
        <v>408</v>
      </c>
      <c r="D1792" t="s">
        <v>408</v>
      </c>
      <c r="L1792" s="105">
        <v>1.6075341207550099E-2</v>
      </c>
      <c r="M1792">
        <v>0.87999733617236897</v>
      </c>
      <c r="N1792">
        <f t="shared" si="131"/>
        <v>1983</v>
      </c>
      <c r="O1792" s="136" t="str">
        <f t="shared" si="130"/>
        <v>Power Law</v>
      </c>
      <c r="P1792" s="107">
        <v>1</v>
      </c>
      <c r="BT1792">
        <v>2</v>
      </c>
      <c r="BU1792">
        <v>2</v>
      </c>
      <c r="BV1792">
        <v>2</v>
      </c>
      <c r="BW1792">
        <f t="shared" si="128"/>
        <v>0</v>
      </c>
    </row>
    <row r="1793" spans="1:75" ht="21">
      <c r="A1793" t="s">
        <v>589</v>
      </c>
      <c r="B1793" t="s">
        <v>634</v>
      </c>
      <c r="C1793" t="s">
        <v>409</v>
      </c>
      <c r="D1793" t="s">
        <v>409</v>
      </c>
      <c r="L1793" s="105">
        <v>1.80253295856895E-2</v>
      </c>
      <c r="M1793">
        <v>0.98214846344361995</v>
      </c>
      <c r="N1793">
        <f t="shared" si="131"/>
        <v>1984</v>
      </c>
      <c r="O1793" s="136" t="str">
        <f t="shared" si="130"/>
        <v>Power Law</v>
      </c>
      <c r="P1793" s="107">
        <v>1</v>
      </c>
      <c r="BT1793">
        <v>5</v>
      </c>
      <c r="BU1793">
        <v>5</v>
      </c>
      <c r="BV1793">
        <v>5</v>
      </c>
      <c r="BW1793">
        <f t="shared" si="128"/>
        <v>0</v>
      </c>
    </row>
    <row r="1794" spans="1:75" ht="21">
      <c r="A1794" t="s">
        <v>590</v>
      </c>
      <c r="B1794" t="s">
        <v>635</v>
      </c>
      <c r="C1794" t="s">
        <v>410</v>
      </c>
      <c r="D1794" t="s">
        <v>410</v>
      </c>
      <c r="L1794" s="105">
        <v>3.9294511511820701E-2</v>
      </c>
      <c r="M1794">
        <v>0.98106562308040701</v>
      </c>
      <c r="N1794">
        <f t="shared" si="131"/>
        <v>1985</v>
      </c>
      <c r="O1794" s="136" t="str">
        <f t="shared" si="130"/>
        <v>Power Law</v>
      </c>
      <c r="P1794" s="107">
        <v>1</v>
      </c>
      <c r="BT1794">
        <v>2</v>
      </c>
      <c r="BU1794">
        <v>2</v>
      </c>
      <c r="BV1794">
        <v>2</v>
      </c>
      <c r="BW1794">
        <f t="shared" si="128"/>
        <v>0</v>
      </c>
    </row>
    <row r="1795" spans="1:75" ht="21">
      <c r="A1795" t="s">
        <v>591</v>
      </c>
      <c r="B1795" t="s">
        <v>636</v>
      </c>
      <c r="C1795" t="s">
        <v>411</v>
      </c>
      <c r="D1795" t="s">
        <v>411</v>
      </c>
      <c r="L1795" s="105">
        <v>1.7400461975507001E-2</v>
      </c>
      <c r="M1795">
        <v>0.90336262024946601</v>
      </c>
      <c r="N1795">
        <f t="shared" si="131"/>
        <v>1986</v>
      </c>
      <c r="O1795" s="136" t="str">
        <f t="shared" si="130"/>
        <v>Power Law</v>
      </c>
      <c r="P1795" s="107">
        <v>1</v>
      </c>
      <c r="BT1795">
        <v>4</v>
      </c>
      <c r="BU1795">
        <v>4</v>
      </c>
      <c r="BV1795">
        <v>4</v>
      </c>
      <c r="BW1795">
        <f t="shared" si="128"/>
        <v>0</v>
      </c>
    </row>
    <row r="1796" spans="1:75" ht="21">
      <c r="A1796" t="s">
        <v>592</v>
      </c>
      <c r="B1796" t="s">
        <v>637</v>
      </c>
      <c r="C1796" t="s">
        <v>412</v>
      </c>
      <c r="D1796" t="s">
        <v>412</v>
      </c>
      <c r="L1796" s="105">
        <v>1.0472341722663101E-2</v>
      </c>
      <c r="M1796">
        <v>0.987823590298614</v>
      </c>
      <c r="N1796">
        <f t="shared" si="131"/>
        <v>1987</v>
      </c>
      <c r="O1796" s="136" t="str">
        <f t="shared" si="130"/>
        <v>Power Law</v>
      </c>
      <c r="P1796" s="107">
        <v>1</v>
      </c>
      <c r="BT1796">
        <v>4</v>
      </c>
      <c r="BU1796">
        <v>4</v>
      </c>
      <c r="BV1796">
        <v>4</v>
      </c>
      <c r="BW1796">
        <f t="shared" si="128"/>
        <v>0</v>
      </c>
    </row>
    <row r="1797" spans="1:75" ht="21">
      <c r="A1797" t="s">
        <v>593</v>
      </c>
      <c r="B1797" t="s">
        <v>638</v>
      </c>
      <c r="C1797" t="s">
        <v>413</v>
      </c>
      <c r="D1797" t="s">
        <v>413</v>
      </c>
      <c r="L1797" s="105">
        <v>8.94889189153685E-3</v>
      </c>
      <c r="M1797" s="106">
        <v>0.99100549351686895</v>
      </c>
      <c r="N1797">
        <f t="shared" si="131"/>
        <v>1988</v>
      </c>
      <c r="O1797" s="136" t="str">
        <f t="shared" si="130"/>
        <v>Power Law</v>
      </c>
      <c r="P1797" s="107">
        <v>1</v>
      </c>
      <c r="BT1797">
        <v>2</v>
      </c>
      <c r="BU1797">
        <v>2</v>
      </c>
      <c r="BV1797">
        <v>2</v>
      </c>
      <c r="BW1797">
        <f t="shared" si="128"/>
        <v>0</v>
      </c>
    </row>
    <row r="1798" spans="1:75" ht="21">
      <c r="A1798" t="s">
        <v>594</v>
      </c>
      <c r="B1798" t="s">
        <v>639</v>
      </c>
      <c r="C1798" t="s">
        <v>414</v>
      </c>
      <c r="D1798" t="s">
        <v>414</v>
      </c>
      <c r="L1798" s="105">
        <v>2.84500825073588E-3</v>
      </c>
      <c r="M1798">
        <v>0.99013689705899299</v>
      </c>
      <c r="N1798">
        <f t="shared" si="131"/>
        <v>1989</v>
      </c>
      <c r="O1798" s="136" t="str">
        <f t="shared" si="130"/>
        <v>Power Law</v>
      </c>
      <c r="P1798" s="107">
        <v>1</v>
      </c>
      <c r="BT1798">
        <v>4</v>
      </c>
      <c r="BU1798">
        <v>4</v>
      </c>
      <c r="BV1798">
        <v>4</v>
      </c>
      <c r="BW1798">
        <f t="shared" si="128"/>
        <v>0</v>
      </c>
    </row>
    <row r="1799" spans="1:75" ht="21">
      <c r="A1799" t="s">
        <v>595</v>
      </c>
      <c r="B1799" t="s">
        <v>640</v>
      </c>
      <c r="C1799" t="s">
        <v>415</v>
      </c>
      <c r="D1799" t="s">
        <v>415</v>
      </c>
      <c r="L1799" s="105">
        <v>1.0916676686968101E-2</v>
      </c>
      <c r="M1799">
        <v>0.98112811065418104</v>
      </c>
      <c r="N1799">
        <f t="shared" si="131"/>
        <v>1990</v>
      </c>
      <c r="O1799" s="136" t="str">
        <f t="shared" si="130"/>
        <v>Power Law</v>
      </c>
      <c r="P1799" s="107">
        <v>1</v>
      </c>
      <c r="BT1799">
        <v>3</v>
      </c>
      <c r="BU1799">
        <v>3</v>
      </c>
      <c r="BV1799">
        <v>3</v>
      </c>
      <c r="BW1799">
        <f t="shared" si="128"/>
        <v>0</v>
      </c>
    </row>
    <row r="1800" spans="1:75" ht="21">
      <c r="A1800" t="s">
        <v>596</v>
      </c>
      <c r="B1800" t="s">
        <v>641</v>
      </c>
      <c r="C1800" t="s">
        <v>416</v>
      </c>
      <c r="D1800" t="s">
        <v>416</v>
      </c>
      <c r="L1800" s="105">
        <v>2.7406590354658502E-3</v>
      </c>
      <c r="M1800">
        <v>0.99254912493240099</v>
      </c>
      <c r="N1800">
        <f t="shared" si="131"/>
        <v>1991</v>
      </c>
      <c r="O1800" s="136" t="str">
        <f t="shared" si="130"/>
        <v>Power Law</v>
      </c>
      <c r="P1800" s="107">
        <v>1</v>
      </c>
      <c r="BT1800">
        <v>10</v>
      </c>
      <c r="BU1800">
        <v>10</v>
      </c>
      <c r="BV1800">
        <v>11</v>
      </c>
      <c r="BW1800">
        <f t="shared" si="128"/>
        <v>-1</v>
      </c>
    </row>
    <row r="1801" spans="1:75" ht="21">
      <c r="A1801" t="s">
        <v>597</v>
      </c>
      <c r="B1801" t="s">
        <v>642</v>
      </c>
      <c r="C1801" t="s">
        <v>417</v>
      </c>
      <c r="D1801" t="s">
        <v>417</v>
      </c>
      <c r="L1801" s="105">
        <v>0.10225799372666899</v>
      </c>
      <c r="M1801">
        <v>0.99006162226568295</v>
      </c>
      <c r="N1801">
        <f t="shared" si="131"/>
        <v>1992</v>
      </c>
      <c r="O1801" s="136" t="str">
        <f t="shared" si="130"/>
        <v>Power Law</v>
      </c>
      <c r="P1801" s="107">
        <v>1</v>
      </c>
      <c r="BT1801">
        <v>5</v>
      </c>
      <c r="BU1801">
        <v>5</v>
      </c>
      <c r="BV1801">
        <v>5</v>
      </c>
      <c r="BW1801">
        <f t="shared" si="128"/>
        <v>0</v>
      </c>
    </row>
    <row r="1802" spans="1:75" ht="21">
      <c r="A1802" t="s">
        <v>598</v>
      </c>
      <c r="B1802" t="s">
        <v>643</v>
      </c>
      <c r="C1802" t="s">
        <v>418</v>
      </c>
      <c r="D1802" t="s">
        <v>418</v>
      </c>
      <c r="L1802" s="105">
        <v>0.31435905677308101</v>
      </c>
      <c r="M1802">
        <v>0.98516886285444805</v>
      </c>
      <c r="N1802">
        <f t="shared" si="131"/>
        <v>1993</v>
      </c>
      <c r="O1802" s="136" t="str">
        <f t="shared" si="130"/>
        <v>Power Law</v>
      </c>
      <c r="P1802" s="107">
        <v>1</v>
      </c>
      <c r="BT1802">
        <v>9</v>
      </c>
      <c r="BU1802">
        <v>9</v>
      </c>
      <c r="BV1802">
        <v>9</v>
      </c>
      <c r="BW1802">
        <f t="shared" si="128"/>
        <v>0</v>
      </c>
    </row>
    <row r="1803" spans="1:75" ht="21">
      <c r="A1803" t="s">
        <v>599</v>
      </c>
      <c r="B1803" t="s">
        <v>644</v>
      </c>
      <c r="C1803" t="s">
        <v>419</v>
      </c>
      <c r="D1803" t="s">
        <v>419</v>
      </c>
      <c r="L1803" s="105">
        <v>4.6621375945398403E-3</v>
      </c>
      <c r="M1803">
        <v>0.98703837740452205</v>
      </c>
      <c r="N1803">
        <f t="shared" si="131"/>
        <v>1994</v>
      </c>
      <c r="O1803" s="136" t="str">
        <f t="shared" si="130"/>
        <v>Power Law</v>
      </c>
      <c r="P1803" s="107">
        <v>1</v>
      </c>
      <c r="BT1803">
        <v>4</v>
      </c>
      <c r="BU1803">
        <v>4</v>
      </c>
      <c r="BV1803">
        <v>4</v>
      </c>
      <c r="BW1803">
        <f t="shared" si="128"/>
        <v>0</v>
      </c>
    </row>
    <row r="1804" spans="1:75" ht="21">
      <c r="A1804" t="s">
        <v>600</v>
      </c>
      <c r="B1804" t="s">
        <v>645</v>
      </c>
      <c r="C1804" t="s">
        <v>420</v>
      </c>
      <c r="D1804" t="s">
        <v>420</v>
      </c>
      <c r="L1804" s="105">
        <v>1.0751815346467001E-2</v>
      </c>
      <c r="M1804">
        <v>0.98196150688713602</v>
      </c>
      <c r="N1804">
        <f t="shared" si="131"/>
        <v>1995</v>
      </c>
      <c r="O1804" s="136" t="str">
        <f t="shared" si="130"/>
        <v>Power Law</v>
      </c>
      <c r="P1804" s="107">
        <v>1</v>
      </c>
      <c r="BT1804">
        <v>3</v>
      </c>
      <c r="BU1804">
        <v>3</v>
      </c>
      <c r="BV1804">
        <v>3</v>
      </c>
      <c r="BW1804">
        <f t="shared" si="128"/>
        <v>0</v>
      </c>
    </row>
    <row r="1805" spans="1:75" ht="21">
      <c r="A1805" t="s">
        <v>601</v>
      </c>
      <c r="B1805" t="s">
        <v>646</v>
      </c>
      <c r="C1805" t="s">
        <v>421</v>
      </c>
      <c r="D1805" t="s">
        <v>421</v>
      </c>
      <c r="L1805" s="105">
        <v>1.0368200330398101E-2</v>
      </c>
      <c r="M1805">
        <v>0.98582694881923205</v>
      </c>
      <c r="N1805">
        <f t="shared" si="131"/>
        <v>1996</v>
      </c>
      <c r="O1805" s="136" t="str">
        <f t="shared" si="130"/>
        <v>Power Law</v>
      </c>
      <c r="P1805" s="107">
        <v>1</v>
      </c>
      <c r="BT1805">
        <v>1</v>
      </c>
      <c r="BU1805">
        <v>1</v>
      </c>
      <c r="BV1805">
        <v>1</v>
      </c>
      <c r="BW1805">
        <f t="shared" ref="BW1805:BW1868" si="132">BU1805-BV1805</f>
        <v>0</v>
      </c>
    </row>
    <row r="1806" spans="1:75" ht="21">
      <c r="A1806" t="s">
        <v>602</v>
      </c>
      <c r="B1806" t="s">
        <v>647</v>
      </c>
      <c r="C1806" t="s">
        <v>422</v>
      </c>
      <c r="D1806" t="s">
        <v>422</v>
      </c>
      <c r="L1806" s="105">
        <v>5.32660801609584E-3</v>
      </c>
      <c r="M1806">
        <v>0.98996396220966498</v>
      </c>
      <c r="N1806">
        <f t="shared" si="131"/>
        <v>1997</v>
      </c>
      <c r="O1806" s="136" t="str">
        <f t="shared" si="130"/>
        <v>Power Law</v>
      </c>
      <c r="P1806" s="107">
        <v>1</v>
      </c>
      <c r="BT1806">
        <v>2</v>
      </c>
      <c r="BU1806">
        <v>2</v>
      </c>
      <c r="BV1806">
        <v>2</v>
      </c>
      <c r="BW1806">
        <f t="shared" si="132"/>
        <v>0</v>
      </c>
    </row>
    <row r="1807" spans="1:75" ht="21">
      <c r="A1807" t="s">
        <v>603</v>
      </c>
      <c r="B1807" t="s">
        <v>648</v>
      </c>
      <c r="C1807" t="s">
        <v>423</v>
      </c>
      <c r="D1807" t="s">
        <v>423</v>
      </c>
      <c r="L1807" s="105">
        <v>1.67716279837237E-2</v>
      </c>
      <c r="M1807">
        <v>0.98148102658924097</v>
      </c>
      <c r="N1807">
        <f t="shared" si="131"/>
        <v>1998</v>
      </c>
      <c r="O1807" s="136" t="str">
        <f t="shared" si="130"/>
        <v>Power Law</v>
      </c>
      <c r="P1807" s="107">
        <v>1</v>
      </c>
      <c r="BT1807">
        <v>1</v>
      </c>
      <c r="BU1807">
        <v>1</v>
      </c>
      <c r="BV1807">
        <v>1</v>
      </c>
      <c r="BW1807">
        <f t="shared" si="132"/>
        <v>0</v>
      </c>
    </row>
    <row r="1808" spans="1:75" ht="21">
      <c r="A1808" t="s">
        <v>604</v>
      </c>
      <c r="B1808" t="s">
        <v>649</v>
      </c>
      <c r="C1808" t="s">
        <v>424</v>
      </c>
      <c r="D1808" t="s">
        <v>424</v>
      </c>
      <c r="L1808" s="105">
        <v>4.4224756313691596E-3</v>
      </c>
      <c r="M1808">
        <v>0.990794072156156</v>
      </c>
      <c r="N1808">
        <f t="shared" si="131"/>
        <v>1999</v>
      </c>
      <c r="O1808" s="136" t="str">
        <f t="shared" si="130"/>
        <v>Power Law</v>
      </c>
      <c r="P1808" s="107">
        <v>1</v>
      </c>
      <c r="BT1808">
        <v>3</v>
      </c>
      <c r="BU1808">
        <v>3</v>
      </c>
      <c r="BV1808">
        <v>3</v>
      </c>
      <c r="BW1808">
        <f t="shared" si="132"/>
        <v>0</v>
      </c>
    </row>
    <row r="1809" spans="1:75" ht="21">
      <c r="A1809" t="s">
        <v>605</v>
      </c>
      <c r="B1809" t="s">
        <v>650</v>
      </c>
      <c r="C1809" t="s">
        <v>425</v>
      </c>
      <c r="D1809" t="s">
        <v>425</v>
      </c>
      <c r="L1809" s="105">
        <v>1.13727908188931E-2</v>
      </c>
      <c r="M1809">
        <v>0.98748636874889795</v>
      </c>
      <c r="N1809">
        <f t="shared" si="131"/>
        <v>2000</v>
      </c>
      <c r="O1809" s="136" t="str">
        <f t="shared" si="130"/>
        <v>Power Law</v>
      </c>
      <c r="P1809" s="107">
        <v>1</v>
      </c>
      <c r="BT1809">
        <v>3</v>
      </c>
      <c r="BU1809">
        <v>3</v>
      </c>
      <c r="BV1809">
        <v>3</v>
      </c>
      <c r="BW1809">
        <f t="shared" si="132"/>
        <v>0</v>
      </c>
    </row>
    <row r="1810" spans="1:75" ht="21">
      <c r="A1810" t="s">
        <v>606</v>
      </c>
      <c r="B1810" t="s">
        <v>651</v>
      </c>
      <c r="C1810" t="s">
        <v>426</v>
      </c>
      <c r="D1810" t="s">
        <v>426</v>
      </c>
      <c r="L1810" s="105">
        <v>2.5975952127542498E-3</v>
      </c>
      <c r="M1810">
        <v>0.99121824481153098</v>
      </c>
      <c r="N1810">
        <f t="shared" si="131"/>
        <v>2001</v>
      </c>
      <c r="O1810" s="136" t="str">
        <f t="shared" si="130"/>
        <v>Power Law</v>
      </c>
      <c r="P1810" s="107">
        <v>1</v>
      </c>
      <c r="BT1810">
        <v>1</v>
      </c>
      <c r="BU1810">
        <v>1</v>
      </c>
      <c r="BV1810">
        <v>1</v>
      </c>
      <c r="BW1810">
        <f t="shared" si="132"/>
        <v>0</v>
      </c>
    </row>
    <row r="1811" spans="1:75" ht="21">
      <c r="A1811" t="s">
        <v>607</v>
      </c>
      <c r="B1811" t="s">
        <v>652</v>
      </c>
      <c r="C1811" t="s">
        <v>427</v>
      </c>
      <c r="D1811" t="s">
        <v>427</v>
      </c>
      <c r="L1811" s="105">
        <v>5.0649465788273002E-3</v>
      </c>
      <c r="M1811">
        <v>0.98989011319379006</v>
      </c>
      <c r="N1811">
        <f t="shared" si="131"/>
        <v>2002</v>
      </c>
      <c r="O1811" s="136" t="str">
        <f t="shared" si="130"/>
        <v>Power Law</v>
      </c>
      <c r="P1811" s="107">
        <v>1</v>
      </c>
      <c r="BT1811">
        <v>4</v>
      </c>
      <c r="BU1811">
        <v>4</v>
      </c>
      <c r="BV1811">
        <v>4</v>
      </c>
      <c r="BW1811">
        <f t="shared" si="132"/>
        <v>0</v>
      </c>
    </row>
    <row r="1812" spans="1:75" ht="21">
      <c r="A1812" t="s">
        <v>608</v>
      </c>
      <c r="B1812" t="s">
        <v>653</v>
      </c>
      <c r="C1812" t="s">
        <v>428</v>
      </c>
      <c r="D1812" t="s">
        <v>428</v>
      </c>
      <c r="L1812" s="105">
        <v>4.8122486403582498E-3</v>
      </c>
      <c r="M1812">
        <v>0.99004157265521497</v>
      </c>
      <c r="N1812">
        <f t="shared" si="131"/>
        <v>2003</v>
      </c>
      <c r="O1812" s="136" t="str">
        <f t="shared" si="130"/>
        <v>Power Law</v>
      </c>
      <c r="P1812" s="107">
        <v>1</v>
      </c>
      <c r="BT1812">
        <v>1</v>
      </c>
      <c r="BU1812">
        <v>1</v>
      </c>
      <c r="BV1812">
        <v>1</v>
      </c>
      <c r="BW1812">
        <f t="shared" si="132"/>
        <v>0</v>
      </c>
    </row>
    <row r="1813" spans="1:75" ht="21">
      <c r="A1813" t="s">
        <v>609</v>
      </c>
      <c r="B1813" t="s">
        <v>654</v>
      </c>
      <c r="C1813" t="s">
        <v>474</v>
      </c>
      <c r="D1813" t="s">
        <v>474</v>
      </c>
      <c r="L1813" s="105">
        <v>1.5863799143237101E-2</v>
      </c>
      <c r="M1813" s="106">
        <v>0.98283597317036997</v>
      </c>
      <c r="N1813">
        <f t="shared" si="131"/>
        <v>2004</v>
      </c>
      <c r="O1813" s="136" t="str">
        <f t="shared" si="130"/>
        <v>Power Law</v>
      </c>
      <c r="P1813" s="107">
        <v>1</v>
      </c>
      <c r="BT1813">
        <v>2</v>
      </c>
      <c r="BU1813">
        <v>2</v>
      </c>
      <c r="BV1813">
        <v>2</v>
      </c>
      <c r="BW1813">
        <f t="shared" si="132"/>
        <v>0</v>
      </c>
    </row>
    <row r="1814" spans="1:75" ht="21">
      <c r="A1814" t="s">
        <v>610</v>
      </c>
      <c r="B1814" t="s">
        <v>655</v>
      </c>
      <c r="C1814" t="s">
        <v>475</v>
      </c>
      <c r="D1814" t="s">
        <v>475</v>
      </c>
      <c r="L1814" s="105">
        <v>5.6929602383282898E-3</v>
      </c>
      <c r="M1814" s="106">
        <v>0.98897550051100103</v>
      </c>
      <c r="N1814">
        <f t="shared" si="131"/>
        <v>2005</v>
      </c>
      <c r="O1814" s="136" t="str">
        <f t="shared" si="130"/>
        <v>Power Law</v>
      </c>
      <c r="P1814" s="107">
        <v>1</v>
      </c>
      <c r="BT1814">
        <v>1</v>
      </c>
      <c r="BU1814">
        <v>1</v>
      </c>
      <c r="BV1814">
        <v>1</v>
      </c>
      <c r="BW1814">
        <f t="shared" si="132"/>
        <v>0</v>
      </c>
    </row>
    <row r="1815" spans="1:75" ht="21">
      <c r="A1815" t="s">
        <v>611</v>
      </c>
      <c r="B1815" t="s">
        <v>656</v>
      </c>
      <c r="C1815" t="s">
        <v>476</v>
      </c>
      <c r="D1815" t="s">
        <v>476</v>
      </c>
      <c r="L1815" s="105">
        <v>2.57218850740719E-3</v>
      </c>
      <c r="M1815" s="106">
        <v>0.99246250810144199</v>
      </c>
      <c r="N1815">
        <f t="shared" si="131"/>
        <v>2006</v>
      </c>
      <c r="O1815" s="136" t="str">
        <f t="shared" si="130"/>
        <v>Power Law</v>
      </c>
      <c r="P1815" s="107">
        <v>1</v>
      </c>
      <c r="BT1815">
        <v>9</v>
      </c>
      <c r="BU1815">
        <v>9</v>
      </c>
      <c r="BV1815">
        <v>9</v>
      </c>
      <c r="BW1815">
        <f t="shared" si="132"/>
        <v>0</v>
      </c>
    </row>
    <row r="1816" spans="1:75" ht="21">
      <c r="A1816" t="s">
        <v>612</v>
      </c>
      <c r="B1816" t="s">
        <v>657</v>
      </c>
      <c r="C1816" t="s">
        <v>477</v>
      </c>
      <c r="D1816" t="s">
        <v>477</v>
      </c>
      <c r="L1816" s="105">
        <v>0.30135679972242502</v>
      </c>
      <c r="M1816">
        <v>0.97514894060461599</v>
      </c>
      <c r="N1816">
        <f t="shared" si="131"/>
        <v>2007</v>
      </c>
      <c r="O1816" s="136" t="str">
        <f t="shared" si="130"/>
        <v>Power Law</v>
      </c>
      <c r="P1816" s="107">
        <v>1</v>
      </c>
      <c r="BT1816">
        <v>5</v>
      </c>
      <c r="BU1816">
        <v>5</v>
      </c>
      <c r="BV1816">
        <v>5</v>
      </c>
      <c r="BW1816">
        <f t="shared" si="132"/>
        <v>0</v>
      </c>
    </row>
    <row r="1817" spans="1:75" ht="21">
      <c r="A1817" t="s">
        <v>613</v>
      </c>
      <c r="B1817" t="s">
        <v>658</v>
      </c>
      <c r="C1817" t="s">
        <v>478</v>
      </c>
      <c r="D1817" t="s">
        <v>478</v>
      </c>
      <c r="L1817" s="105">
        <v>3.9720189570120103E-3</v>
      </c>
      <c r="M1817">
        <v>0.99039508245536401</v>
      </c>
      <c r="N1817">
        <f t="shared" si="131"/>
        <v>2008</v>
      </c>
      <c r="O1817" s="136" t="str">
        <f t="shared" si="130"/>
        <v>Power Law</v>
      </c>
      <c r="P1817" s="107">
        <v>1</v>
      </c>
      <c r="BT1817">
        <v>1</v>
      </c>
      <c r="BU1817">
        <v>1</v>
      </c>
      <c r="BV1817">
        <v>1</v>
      </c>
      <c r="BW1817">
        <f t="shared" si="132"/>
        <v>0</v>
      </c>
    </row>
    <row r="1818" spans="1:75" ht="21">
      <c r="A1818" t="s">
        <v>614</v>
      </c>
      <c r="B1818" t="s">
        <v>659</v>
      </c>
      <c r="C1818" t="s">
        <v>479</v>
      </c>
      <c r="D1818" t="s">
        <v>479</v>
      </c>
      <c r="L1818" s="105">
        <v>6.5250168767303799E-3</v>
      </c>
      <c r="M1818">
        <v>0.98766111056925399</v>
      </c>
      <c r="N1818">
        <f t="shared" si="131"/>
        <v>2009</v>
      </c>
      <c r="O1818" s="136" t="str">
        <f t="shared" si="130"/>
        <v>Power Law</v>
      </c>
      <c r="P1818" s="107">
        <v>1</v>
      </c>
      <c r="BT1818">
        <v>5</v>
      </c>
      <c r="BU1818">
        <v>5</v>
      </c>
      <c r="BV1818">
        <v>5</v>
      </c>
      <c r="BW1818">
        <f t="shared" si="132"/>
        <v>0</v>
      </c>
    </row>
    <row r="1819" spans="1:75" ht="21">
      <c r="A1819" t="s">
        <v>615</v>
      </c>
      <c r="B1819" t="s">
        <v>660</v>
      </c>
      <c r="C1819" t="s">
        <v>480</v>
      </c>
      <c r="D1819" t="s">
        <v>480</v>
      </c>
      <c r="L1819" s="105">
        <v>5.8416832964003204E-3</v>
      </c>
      <c r="M1819">
        <v>0.98777387613850398</v>
      </c>
      <c r="N1819">
        <f t="shared" si="131"/>
        <v>2010</v>
      </c>
      <c r="O1819" s="136" t="str">
        <f t="shared" si="130"/>
        <v>Power Law</v>
      </c>
      <c r="P1819" s="107">
        <v>1</v>
      </c>
      <c r="BT1819">
        <v>1</v>
      </c>
      <c r="BU1819">
        <v>1</v>
      </c>
      <c r="BV1819">
        <v>1</v>
      </c>
      <c r="BW1819">
        <f t="shared" si="132"/>
        <v>0</v>
      </c>
    </row>
    <row r="1820" spans="1:75" ht="21">
      <c r="A1820" t="s">
        <v>616</v>
      </c>
      <c r="B1820" t="s">
        <v>661</v>
      </c>
      <c r="C1820" t="s">
        <v>481</v>
      </c>
      <c r="D1820" t="s">
        <v>481</v>
      </c>
      <c r="L1820" s="105">
        <v>2.4309806450385101E-2</v>
      </c>
      <c r="M1820">
        <v>0.97664888140889505</v>
      </c>
      <c r="N1820">
        <f t="shared" si="131"/>
        <v>2011</v>
      </c>
      <c r="O1820" s="136" t="str">
        <f t="shared" si="130"/>
        <v>Power Law</v>
      </c>
      <c r="P1820" s="107">
        <v>1</v>
      </c>
      <c r="BT1820">
        <v>4</v>
      </c>
      <c r="BU1820">
        <v>4</v>
      </c>
      <c r="BV1820">
        <v>4</v>
      </c>
      <c r="BW1820">
        <f t="shared" si="132"/>
        <v>0</v>
      </c>
    </row>
    <row r="1821" spans="1:75" ht="21">
      <c r="A1821" t="s">
        <v>617</v>
      </c>
      <c r="B1821" t="s">
        <v>662</v>
      </c>
      <c r="C1821" t="s">
        <v>482</v>
      </c>
      <c r="D1821" t="s">
        <v>482</v>
      </c>
      <c r="L1821" s="105">
        <v>3.9109223993911797E-3</v>
      </c>
      <c r="M1821">
        <v>0.98982081061525695</v>
      </c>
      <c r="N1821">
        <f t="shared" si="131"/>
        <v>2012</v>
      </c>
      <c r="O1821" s="136" t="str">
        <f t="shared" si="130"/>
        <v>Power Law</v>
      </c>
      <c r="P1821" s="107">
        <v>1</v>
      </c>
      <c r="BT1821">
        <v>1</v>
      </c>
      <c r="BU1821">
        <v>1</v>
      </c>
      <c r="BV1821">
        <v>1</v>
      </c>
      <c r="BW1821">
        <f t="shared" si="132"/>
        <v>0</v>
      </c>
    </row>
    <row r="1822" spans="1:75" ht="21">
      <c r="A1822" t="s">
        <v>618</v>
      </c>
      <c r="B1822" t="s">
        <v>663</v>
      </c>
      <c r="C1822" t="s">
        <v>483</v>
      </c>
      <c r="D1822" t="s">
        <v>483</v>
      </c>
      <c r="L1822" s="105">
        <v>1.6479286333974601E-2</v>
      </c>
      <c r="M1822">
        <v>0.95943550913633202</v>
      </c>
      <c r="N1822">
        <f t="shared" si="131"/>
        <v>2013</v>
      </c>
      <c r="O1822" s="136" t="str">
        <f t="shared" si="130"/>
        <v>Power Law</v>
      </c>
      <c r="P1822" s="107">
        <v>1</v>
      </c>
      <c r="BT1822">
        <v>5</v>
      </c>
      <c r="BU1822">
        <v>5</v>
      </c>
      <c r="BV1822">
        <v>5</v>
      </c>
      <c r="BW1822">
        <f t="shared" si="132"/>
        <v>0</v>
      </c>
    </row>
    <row r="1823" spans="1:75" ht="21">
      <c r="A1823" t="s">
        <v>619</v>
      </c>
      <c r="B1823" t="s">
        <v>664</v>
      </c>
      <c r="C1823" t="s">
        <v>484</v>
      </c>
      <c r="D1823" t="s">
        <v>484</v>
      </c>
      <c r="L1823" s="105">
        <v>7.6185598242306998E-3</v>
      </c>
      <c r="M1823">
        <v>0.98446019648549499</v>
      </c>
      <c r="N1823">
        <f t="shared" si="131"/>
        <v>2014</v>
      </c>
      <c r="O1823" s="136" t="str">
        <f t="shared" si="130"/>
        <v>Power Law</v>
      </c>
      <c r="P1823" s="107">
        <v>1</v>
      </c>
      <c r="BT1823">
        <v>10</v>
      </c>
      <c r="BU1823">
        <v>10</v>
      </c>
      <c r="BV1823">
        <v>11</v>
      </c>
      <c r="BW1823">
        <f t="shared" si="132"/>
        <v>-1</v>
      </c>
    </row>
    <row r="1824" spans="1:75" ht="21">
      <c r="A1824" t="s">
        <v>620</v>
      </c>
      <c r="B1824" t="s">
        <v>665</v>
      </c>
      <c r="C1824" t="s">
        <v>485</v>
      </c>
      <c r="D1824" t="s">
        <v>485</v>
      </c>
      <c r="L1824" s="105">
        <v>1.5834781461087799E-2</v>
      </c>
      <c r="M1824">
        <v>0.96545342545004598</v>
      </c>
      <c r="N1824">
        <f t="shared" si="131"/>
        <v>2015</v>
      </c>
      <c r="O1824" s="136" t="str">
        <f t="shared" si="130"/>
        <v>Power Law</v>
      </c>
      <c r="P1824" s="107">
        <v>1</v>
      </c>
      <c r="BT1824">
        <v>7</v>
      </c>
      <c r="BU1824">
        <v>7</v>
      </c>
      <c r="BV1824">
        <v>7</v>
      </c>
      <c r="BW1824">
        <f t="shared" si="132"/>
        <v>0</v>
      </c>
    </row>
    <row r="1825" spans="1:75" ht="21">
      <c r="A1825" t="s">
        <v>621</v>
      </c>
      <c r="B1825" t="s">
        <v>666</v>
      </c>
      <c r="C1825" t="s">
        <v>486</v>
      </c>
      <c r="D1825" t="s">
        <v>486</v>
      </c>
      <c r="L1825" s="105">
        <v>1.5926645458682699E-2</v>
      </c>
      <c r="M1825">
        <v>0.97419428167395095</v>
      </c>
      <c r="N1825">
        <f t="shared" si="131"/>
        <v>2016</v>
      </c>
      <c r="O1825" s="136" t="str">
        <f t="shared" si="130"/>
        <v>Power Law</v>
      </c>
      <c r="P1825" s="107">
        <v>1</v>
      </c>
      <c r="BT1825">
        <v>5</v>
      </c>
      <c r="BU1825">
        <v>5</v>
      </c>
      <c r="BV1825">
        <v>5</v>
      </c>
      <c r="BW1825">
        <f t="shared" si="132"/>
        <v>0</v>
      </c>
    </row>
    <row r="1826" spans="1:75" ht="21">
      <c r="A1826" t="s">
        <v>622</v>
      </c>
      <c r="B1826" t="s">
        <v>667</v>
      </c>
      <c r="C1826" t="s">
        <v>487</v>
      </c>
      <c r="D1826" t="s">
        <v>487</v>
      </c>
      <c r="L1826" s="105">
        <v>8.8005780609760106E-3</v>
      </c>
      <c r="M1826">
        <v>0.977372634944359</v>
      </c>
      <c r="N1826">
        <f t="shared" si="131"/>
        <v>2017</v>
      </c>
      <c r="O1826" s="136" t="str">
        <f t="shared" si="130"/>
        <v>Power Law</v>
      </c>
      <c r="P1826" s="107">
        <v>1</v>
      </c>
      <c r="BT1826">
        <v>4</v>
      </c>
      <c r="BU1826">
        <v>4</v>
      </c>
      <c r="BV1826">
        <v>4</v>
      </c>
      <c r="BW1826">
        <f t="shared" si="132"/>
        <v>0</v>
      </c>
    </row>
    <row r="1827" spans="1:75" ht="21">
      <c r="A1827" t="s">
        <v>623</v>
      </c>
      <c r="B1827" t="s">
        <v>668</v>
      </c>
      <c r="C1827" t="s">
        <v>488</v>
      </c>
      <c r="D1827" t="s">
        <v>488</v>
      </c>
      <c r="L1827" s="105">
        <v>3.2577882023249499E-3</v>
      </c>
      <c r="M1827">
        <v>0.99079851973529698</v>
      </c>
      <c r="N1827">
        <f t="shared" si="131"/>
        <v>2018</v>
      </c>
      <c r="O1827" s="136" t="str">
        <f t="shared" si="130"/>
        <v>Power Law</v>
      </c>
      <c r="P1827" s="107">
        <v>1</v>
      </c>
      <c r="BT1827">
        <v>7</v>
      </c>
      <c r="BU1827">
        <v>7</v>
      </c>
      <c r="BV1827">
        <v>7</v>
      </c>
      <c r="BW1827">
        <f t="shared" si="132"/>
        <v>0</v>
      </c>
    </row>
    <row r="1828" spans="1:75" ht="21">
      <c r="A1828" t="s">
        <v>624</v>
      </c>
      <c r="B1828" t="s">
        <v>669</v>
      </c>
      <c r="C1828" t="s">
        <v>489</v>
      </c>
      <c r="D1828" t="s">
        <v>489</v>
      </c>
      <c r="L1828" s="105">
        <v>7.7869020376316503E-2</v>
      </c>
      <c r="M1828">
        <v>0.97358877400126798</v>
      </c>
      <c r="N1828">
        <f t="shared" si="131"/>
        <v>2019</v>
      </c>
      <c r="O1828" s="136" t="str">
        <f t="shared" si="130"/>
        <v>Power Law</v>
      </c>
      <c r="P1828" s="107">
        <v>1</v>
      </c>
      <c r="BT1828">
        <v>5</v>
      </c>
      <c r="BU1828">
        <v>5</v>
      </c>
      <c r="BV1828">
        <v>5</v>
      </c>
      <c r="BW1828">
        <f t="shared" si="132"/>
        <v>0</v>
      </c>
    </row>
    <row r="1829" spans="1:75" ht="21">
      <c r="A1829" t="s">
        <v>625</v>
      </c>
      <c r="B1829" t="s">
        <v>670</v>
      </c>
      <c r="C1829" t="s">
        <v>490</v>
      </c>
      <c r="D1829" t="s">
        <v>490</v>
      </c>
      <c r="L1829" s="105">
        <v>2.8275610370034801E-2</v>
      </c>
      <c r="M1829">
        <v>0.98126515820479598</v>
      </c>
      <c r="N1829">
        <f t="shared" si="131"/>
        <v>2020</v>
      </c>
      <c r="O1829" s="136" t="str">
        <f t="shared" si="130"/>
        <v>Power Law</v>
      </c>
      <c r="P1829" s="107">
        <v>1</v>
      </c>
      <c r="BT1829">
        <v>8</v>
      </c>
      <c r="BU1829">
        <v>8</v>
      </c>
      <c r="BV1829">
        <v>8</v>
      </c>
      <c r="BW1829">
        <f t="shared" si="132"/>
        <v>0</v>
      </c>
    </row>
    <row r="1830" spans="1:75" ht="21">
      <c r="A1830" t="s">
        <v>626</v>
      </c>
      <c r="B1830" t="s">
        <v>671</v>
      </c>
      <c r="C1830" t="s">
        <v>491</v>
      </c>
      <c r="D1830" t="s">
        <v>491</v>
      </c>
      <c r="L1830" s="105">
        <v>7.7637150788345294E-2</v>
      </c>
      <c r="M1830">
        <v>0.96740075298363903</v>
      </c>
      <c r="N1830">
        <f t="shared" si="131"/>
        <v>2021</v>
      </c>
      <c r="O1830" s="136" t="str">
        <f t="shared" si="130"/>
        <v>Power Law</v>
      </c>
      <c r="P1830" s="108"/>
      <c r="BT1830">
        <v>6</v>
      </c>
      <c r="BU1830">
        <v>6</v>
      </c>
      <c r="BV1830">
        <v>6</v>
      </c>
      <c r="BW1830">
        <f t="shared" si="132"/>
        <v>0</v>
      </c>
    </row>
    <row r="1831" spans="1:75" ht="21">
      <c r="A1831" t="s">
        <v>627</v>
      </c>
      <c r="B1831" t="s">
        <v>672</v>
      </c>
      <c r="C1831" t="s">
        <v>492</v>
      </c>
      <c r="D1831" t="s">
        <v>492</v>
      </c>
      <c r="L1831" s="105">
        <v>1.7486827896982301E-2</v>
      </c>
      <c r="M1831">
        <v>0.97434981279686494</v>
      </c>
      <c r="N1831">
        <f t="shared" si="131"/>
        <v>2022</v>
      </c>
      <c r="O1831" s="136" t="str">
        <f t="shared" si="130"/>
        <v>Power Law</v>
      </c>
      <c r="BT1831">
        <v>6</v>
      </c>
      <c r="BU1831">
        <v>6</v>
      </c>
      <c r="BV1831">
        <v>6</v>
      </c>
      <c r="BW1831">
        <f t="shared" si="132"/>
        <v>0</v>
      </c>
    </row>
    <row r="1832" spans="1:75" ht="21">
      <c r="A1832" t="s">
        <v>628</v>
      </c>
      <c r="B1832" t="s">
        <v>673</v>
      </c>
      <c r="C1832" t="s">
        <v>493</v>
      </c>
      <c r="D1832" t="s">
        <v>493</v>
      </c>
      <c r="L1832" s="105">
        <v>8.3381131191739392E-3</v>
      </c>
      <c r="M1832">
        <v>0.97843687414348901</v>
      </c>
      <c r="N1832">
        <f t="shared" si="131"/>
        <v>2023</v>
      </c>
      <c r="O1832" s="136" t="str">
        <f t="shared" si="130"/>
        <v>Power Law</v>
      </c>
      <c r="BT1832">
        <v>5</v>
      </c>
      <c r="BU1832">
        <v>5</v>
      </c>
      <c r="BV1832">
        <v>5</v>
      </c>
      <c r="BW1832">
        <f t="shared" si="132"/>
        <v>0</v>
      </c>
    </row>
    <row r="1833" spans="1:75">
      <c r="L1833" s="107"/>
      <c r="BT1833">
        <v>2</v>
      </c>
      <c r="BU1833">
        <v>2</v>
      </c>
      <c r="BV1833">
        <v>2</v>
      </c>
      <c r="BW1833">
        <f t="shared" si="132"/>
        <v>0</v>
      </c>
    </row>
    <row r="1834" spans="1:75">
      <c r="BT1834">
        <v>5</v>
      </c>
      <c r="BU1834">
        <v>5</v>
      </c>
      <c r="BV1834">
        <v>5</v>
      </c>
      <c r="BW1834">
        <f t="shared" si="132"/>
        <v>0</v>
      </c>
    </row>
    <row r="1835" spans="1:75">
      <c r="BT1835">
        <v>3</v>
      </c>
      <c r="BU1835">
        <v>3</v>
      </c>
      <c r="BV1835">
        <v>3</v>
      </c>
      <c r="BW1835">
        <f t="shared" si="132"/>
        <v>0</v>
      </c>
    </row>
    <row r="1836" spans="1:75">
      <c r="L1836" s="107"/>
      <c r="BT1836">
        <v>4</v>
      </c>
      <c r="BU1836">
        <v>4</v>
      </c>
      <c r="BV1836">
        <v>4</v>
      </c>
      <c r="BW1836">
        <f t="shared" si="132"/>
        <v>0</v>
      </c>
    </row>
    <row r="1837" spans="1:75">
      <c r="L1837" s="107"/>
      <c r="BT1837">
        <v>5</v>
      </c>
      <c r="BU1837">
        <v>5</v>
      </c>
      <c r="BV1837">
        <v>5</v>
      </c>
      <c r="BW1837">
        <f t="shared" si="132"/>
        <v>0</v>
      </c>
    </row>
    <row r="1838" spans="1:75">
      <c r="BT1838">
        <v>4</v>
      </c>
      <c r="BU1838">
        <v>4</v>
      </c>
      <c r="BV1838">
        <v>4</v>
      </c>
      <c r="BW1838">
        <f t="shared" si="132"/>
        <v>0</v>
      </c>
    </row>
    <row r="1839" spans="1:75">
      <c r="BT1839">
        <v>2</v>
      </c>
      <c r="BU1839">
        <v>2</v>
      </c>
      <c r="BV1839">
        <v>2</v>
      </c>
      <c r="BW1839">
        <f t="shared" si="132"/>
        <v>0</v>
      </c>
    </row>
    <row r="1840" spans="1:75">
      <c r="BT1840">
        <v>6</v>
      </c>
      <c r="BU1840">
        <v>6</v>
      </c>
      <c r="BV1840">
        <v>6</v>
      </c>
      <c r="BW1840">
        <f t="shared" si="132"/>
        <v>0</v>
      </c>
    </row>
    <row r="1841" spans="72:75">
      <c r="BT1841">
        <v>7</v>
      </c>
      <c r="BU1841">
        <v>7</v>
      </c>
      <c r="BV1841">
        <v>7</v>
      </c>
      <c r="BW1841">
        <f t="shared" si="132"/>
        <v>0</v>
      </c>
    </row>
    <row r="1842" spans="72:75">
      <c r="BT1842">
        <v>10</v>
      </c>
      <c r="BU1842">
        <v>10</v>
      </c>
      <c r="BV1842">
        <v>11</v>
      </c>
      <c r="BW1842">
        <f t="shared" si="132"/>
        <v>-1</v>
      </c>
    </row>
    <row r="1843" spans="72:75">
      <c r="BT1843">
        <v>3</v>
      </c>
      <c r="BU1843">
        <v>3</v>
      </c>
      <c r="BV1843">
        <v>3</v>
      </c>
      <c r="BW1843">
        <f t="shared" si="132"/>
        <v>0</v>
      </c>
    </row>
    <row r="1844" spans="72:75">
      <c r="BT1844">
        <v>2</v>
      </c>
      <c r="BU1844">
        <v>2</v>
      </c>
      <c r="BV1844">
        <v>2</v>
      </c>
      <c r="BW1844">
        <f t="shared" si="132"/>
        <v>0</v>
      </c>
    </row>
    <row r="1845" spans="72:75">
      <c r="BT1845">
        <v>6</v>
      </c>
      <c r="BU1845">
        <v>6</v>
      </c>
      <c r="BV1845">
        <v>6</v>
      </c>
      <c r="BW1845">
        <f t="shared" si="132"/>
        <v>0</v>
      </c>
    </row>
    <row r="1846" spans="72:75">
      <c r="BT1846">
        <v>4</v>
      </c>
      <c r="BU1846">
        <v>4</v>
      </c>
      <c r="BV1846">
        <v>4</v>
      </c>
      <c r="BW1846">
        <f t="shared" si="132"/>
        <v>0</v>
      </c>
    </row>
    <row r="1847" spans="72:75">
      <c r="BT1847">
        <v>1</v>
      </c>
      <c r="BU1847">
        <v>1</v>
      </c>
      <c r="BV1847">
        <v>1</v>
      </c>
      <c r="BW1847">
        <f t="shared" si="132"/>
        <v>0</v>
      </c>
    </row>
    <row r="1848" spans="72:75">
      <c r="BT1848">
        <v>4</v>
      </c>
      <c r="BU1848">
        <v>4</v>
      </c>
      <c r="BV1848">
        <v>4</v>
      </c>
      <c r="BW1848">
        <f t="shared" si="132"/>
        <v>0</v>
      </c>
    </row>
    <row r="1849" spans="72:75">
      <c r="BT1849">
        <v>5</v>
      </c>
      <c r="BU1849">
        <v>5</v>
      </c>
      <c r="BV1849">
        <v>5</v>
      </c>
      <c r="BW1849">
        <f t="shared" si="132"/>
        <v>0</v>
      </c>
    </row>
    <row r="1850" spans="72:75">
      <c r="BT1850">
        <v>2</v>
      </c>
      <c r="BU1850">
        <v>2</v>
      </c>
      <c r="BV1850">
        <v>2</v>
      </c>
      <c r="BW1850">
        <f t="shared" si="132"/>
        <v>0</v>
      </c>
    </row>
    <row r="1851" spans="72:75">
      <c r="BT1851">
        <v>5</v>
      </c>
      <c r="BU1851">
        <v>5</v>
      </c>
      <c r="BV1851">
        <v>5</v>
      </c>
      <c r="BW1851">
        <f t="shared" si="132"/>
        <v>0</v>
      </c>
    </row>
    <row r="1852" spans="72:75">
      <c r="BT1852">
        <v>3</v>
      </c>
      <c r="BU1852">
        <v>3</v>
      </c>
      <c r="BV1852">
        <v>3</v>
      </c>
      <c r="BW1852">
        <f t="shared" si="132"/>
        <v>0</v>
      </c>
    </row>
    <row r="1853" spans="72:75">
      <c r="BT1853">
        <v>9</v>
      </c>
      <c r="BU1853">
        <v>9</v>
      </c>
      <c r="BV1853">
        <v>9</v>
      </c>
      <c r="BW1853">
        <f t="shared" si="132"/>
        <v>0</v>
      </c>
    </row>
    <row r="1854" spans="72:75">
      <c r="BT1854">
        <v>4</v>
      </c>
      <c r="BU1854">
        <v>4</v>
      </c>
      <c r="BV1854">
        <v>4</v>
      </c>
      <c r="BW1854">
        <f t="shared" si="132"/>
        <v>0</v>
      </c>
    </row>
    <row r="1855" spans="72:75">
      <c r="BT1855">
        <v>3</v>
      </c>
      <c r="BU1855">
        <v>3</v>
      </c>
      <c r="BV1855">
        <v>3</v>
      </c>
      <c r="BW1855">
        <f t="shared" si="132"/>
        <v>0</v>
      </c>
    </row>
    <row r="1856" spans="72:75">
      <c r="BT1856">
        <v>1</v>
      </c>
      <c r="BU1856">
        <v>1</v>
      </c>
      <c r="BV1856">
        <v>1</v>
      </c>
      <c r="BW1856">
        <f t="shared" si="132"/>
        <v>0</v>
      </c>
    </row>
    <row r="1857" spans="72:75">
      <c r="BT1857">
        <v>3</v>
      </c>
      <c r="BU1857">
        <v>3</v>
      </c>
      <c r="BV1857">
        <v>3</v>
      </c>
      <c r="BW1857">
        <f t="shared" si="132"/>
        <v>0</v>
      </c>
    </row>
    <row r="1858" spans="72:75">
      <c r="BT1858">
        <v>12</v>
      </c>
      <c r="BU1858">
        <v>12</v>
      </c>
      <c r="BV1858">
        <v>12</v>
      </c>
      <c r="BW1858">
        <f t="shared" si="132"/>
        <v>0</v>
      </c>
    </row>
    <row r="1859" spans="72:75">
      <c r="BT1859">
        <v>6</v>
      </c>
      <c r="BU1859">
        <v>6</v>
      </c>
      <c r="BV1859">
        <v>6</v>
      </c>
      <c r="BW1859">
        <f t="shared" si="132"/>
        <v>0</v>
      </c>
    </row>
    <row r="1860" spans="72:75">
      <c r="BT1860">
        <v>4</v>
      </c>
      <c r="BU1860">
        <v>4</v>
      </c>
      <c r="BV1860">
        <v>4</v>
      </c>
      <c r="BW1860">
        <f t="shared" si="132"/>
        <v>0</v>
      </c>
    </row>
    <row r="1861" spans="72:75">
      <c r="BT1861">
        <v>9</v>
      </c>
      <c r="BU1861">
        <v>9</v>
      </c>
      <c r="BV1861">
        <v>9</v>
      </c>
      <c r="BW1861">
        <f t="shared" si="132"/>
        <v>0</v>
      </c>
    </row>
    <row r="1862" spans="72:75">
      <c r="BT1862">
        <v>5</v>
      </c>
      <c r="BU1862">
        <v>5</v>
      </c>
      <c r="BV1862">
        <v>5</v>
      </c>
      <c r="BW1862">
        <f t="shared" si="132"/>
        <v>0</v>
      </c>
    </row>
    <row r="1863" spans="72:75">
      <c r="BT1863">
        <v>2</v>
      </c>
      <c r="BU1863">
        <v>2</v>
      </c>
      <c r="BV1863">
        <v>2</v>
      </c>
      <c r="BW1863">
        <f t="shared" si="132"/>
        <v>0</v>
      </c>
    </row>
    <row r="1864" spans="72:75">
      <c r="BT1864">
        <v>7</v>
      </c>
      <c r="BU1864">
        <v>7</v>
      </c>
      <c r="BV1864">
        <v>7</v>
      </c>
      <c r="BW1864">
        <f t="shared" si="132"/>
        <v>0</v>
      </c>
    </row>
    <row r="1865" spans="72:75">
      <c r="BT1865">
        <v>5</v>
      </c>
      <c r="BU1865">
        <v>5</v>
      </c>
      <c r="BV1865">
        <v>5</v>
      </c>
      <c r="BW1865">
        <f t="shared" si="132"/>
        <v>0</v>
      </c>
    </row>
    <row r="1866" spans="72:75">
      <c r="BT1866">
        <v>6</v>
      </c>
      <c r="BU1866">
        <v>6</v>
      </c>
      <c r="BV1866">
        <v>6</v>
      </c>
      <c r="BW1866">
        <f t="shared" si="132"/>
        <v>0</v>
      </c>
    </row>
    <row r="1867" spans="72:75">
      <c r="BT1867">
        <v>9</v>
      </c>
      <c r="BU1867">
        <v>9</v>
      </c>
      <c r="BV1867">
        <v>9</v>
      </c>
      <c r="BW1867">
        <f t="shared" si="132"/>
        <v>0</v>
      </c>
    </row>
    <row r="1868" spans="72:75">
      <c r="BT1868">
        <v>4</v>
      </c>
      <c r="BU1868">
        <v>4</v>
      </c>
      <c r="BV1868">
        <v>4</v>
      </c>
      <c r="BW1868">
        <f t="shared" si="132"/>
        <v>0</v>
      </c>
    </row>
    <row r="1869" spans="72:75">
      <c r="BT1869">
        <v>2</v>
      </c>
      <c r="BU1869">
        <v>2</v>
      </c>
      <c r="BV1869">
        <v>2</v>
      </c>
      <c r="BW1869">
        <f t="shared" ref="BW1869:BW1932" si="133">BU1869-BV1869</f>
        <v>0</v>
      </c>
    </row>
    <row r="1870" spans="72:75">
      <c r="BT1870">
        <v>3</v>
      </c>
      <c r="BU1870">
        <v>3</v>
      </c>
      <c r="BV1870">
        <v>3</v>
      </c>
      <c r="BW1870">
        <f t="shared" si="133"/>
        <v>0</v>
      </c>
    </row>
    <row r="1871" spans="72:75">
      <c r="BT1871">
        <v>5</v>
      </c>
      <c r="BU1871">
        <v>5</v>
      </c>
      <c r="BV1871">
        <v>5</v>
      </c>
      <c r="BW1871">
        <f t="shared" si="133"/>
        <v>0</v>
      </c>
    </row>
    <row r="1872" spans="72:75">
      <c r="BT1872">
        <v>4</v>
      </c>
      <c r="BU1872">
        <v>4</v>
      </c>
      <c r="BV1872">
        <v>4</v>
      </c>
      <c r="BW1872">
        <f t="shared" si="133"/>
        <v>0</v>
      </c>
    </row>
    <row r="1873" spans="72:75">
      <c r="BT1873">
        <v>4</v>
      </c>
      <c r="BU1873">
        <v>4</v>
      </c>
      <c r="BV1873">
        <v>4</v>
      </c>
      <c r="BW1873">
        <f t="shared" si="133"/>
        <v>0</v>
      </c>
    </row>
    <row r="1874" spans="72:75">
      <c r="BT1874">
        <v>3</v>
      </c>
      <c r="BU1874">
        <v>3</v>
      </c>
      <c r="BV1874">
        <v>3</v>
      </c>
      <c r="BW1874">
        <f t="shared" si="133"/>
        <v>0</v>
      </c>
    </row>
    <row r="1875" spans="72:75">
      <c r="BT1875">
        <v>5</v>
      </c>
      <c r="BU1875">
        <v>5</v>
      </c>
      <c r="BV1875">
        <v>5</v>
      </c>
      <c r="BW1875">
        <f t="shared" si="133"/>
        <v>0</v>
      </c>
    </row>
    <row r="1876" spans="72:75">
      <c r="BT1876">
        <v>8</v>
      </c>
      <c r="BU1876">
        <v>8</v>
      </c>
      <c r="BV1876">
        <v>8</v>
      </c>
      <c r="BW1876">
        <f t="shared" si="133"/>
        <v>0</v>
      </c>
    </row>
    <row r="1877" spans="72:75">
      <c r="BT1877">
        <v>5</v>
      </c>
      <c r="BU1877">
        <v>5</v>
      </c>
      <c r="BV1877">
        <v>5</v>
      </c>
      <c r="BW1877">
        <f t="shared" si="133"/>
        <v>0</v>
      </c>
    </row>
    <row r="1878" spans="72:75">
      <c r="BT1878">
        <v>6</v>
      </c>
      <c r="BU1878">
        <v>6</v>
      </c>
      <c r="BV1878">
        <v>6</v>
      </c>
      <c r="BW1878">
        <f t="shared" si="133"/>
        <v>0</v>
      </c>
    </row>
    <row r="1879" spans="72:75">
      <c r="BT1879">
        <v>1</v>
      </c>
      <c r="BU1879">
        <v>1</v>
      </c>
      <c r="BV1879">
        <v>1</v>
      </c>
      <c r="BW1879">
        <f t="shared" si="133"/>
        <v>0</v>
      </c>
    </row>
    <row r="1880" spans="72:75">
      <c r="BT1880">
        <v>6</v>
      </c>
      <c r="BU1880">
        <v>6</v>
      </c>
      <c r="BV1880">
        <v>6</v>
      </c>
      <c r="BW1880">
        <f t="shared" si="133"/>
        <v>0</v>
      </c>
    </row>
    <row r="1881" spans="72:75">
      <c r="BT1881">
        <v>7</v>
      </c>
      <c r="BU1881">
        <v>7</v>
      </c>
      <c r="BV1881">
        <v>7</v>
      </c>
      <c r="BW1881">
        <f t="shared" si="133"/>
        <v>0</v>
      </c>
    </row>
    <row r="1882" spans="72:75">
      <c r="BT1882">
        <v>3</v>
      </c>
      <c r="BU1882">
        <v>3</v>
      </c>
      <c r="BV1882">
        <v>3</v>
      </c>
      <c r="BW1882">
        <f t="shared" si="133"/>
        <v>0</v>
      </c>
    </row>
    <row r="1883" spans="72:75">
      <c r="BT1883">
        <v>16</v>
      </c>
      <c r="BU1883">
        <v>16</v>
      </c>
      <c r="BV1883">
        <v>16</v>
      </c>
      <c r="BW1883">
        <f t="shared" si="133"/>
        <v>0</v>
      </c>
    </row>
    <row r="1884" spans="72:75">
      <c r="BT1884">
        <v>1</v>
      </c>
      <c r="BU1884">
        <v>1</v>
      </c>
      <c r="BV1884">
        <v>1</v>
      </c>
      <c r="BW1884">
        <f t="shared" si="133"/>
        <v>0</v>
      </c>
    </row>
    <row r="1885" spans="72:75">
      <c r="BT1885">
        <v>2</v>
      </c>
      <c r="BU1885">
        <v>2</v>
      </c>
      <c r="BV1885">
        <v>2</v>
      </c>
      <c r="BW1885">
        <f t="shared" si="133"/>
        <v>0</v>
      </c>
    </row>
    <row r="1886" spans="72:75">
      <c r="BT1886">
        <v>1</v>
      </c>
      <c r="BU1886">
        <v>1</v>
      </c>
      <c r="BV1886">
        <v>1</v>
      </c>
      <c r="BW1886">
        <f t="shared" si="133"/>
        <v>0</v>
      </c>
    </row>
    <row r="1887" spans="72:75">
      <c r="BT1887">
        <v>2</v>
      </c>
      <c r="BU1887">
        <v>2</v>
      </c>
      <c r="BV1887">
        <v>2</v>
      </c>
      <c r="BW1887">
        <f t="shared" si="133"/>
        <v>0</v>
      </c>
    </row>
    <row r="1888" spans="72:75">
      <c r="BT1888">
        <v>6</v>
      </c>
      <c r="BU1888">
        <v>6</v>
      </c>
      <c r="BV1888">
        <v>6</v>
      </c>
      <c r="BW1888">
        <f t="shared" si="133"/>
        <v>0</v>
      </c>
    </row>
    <row r="1889" spans="72:75">
      <c r="BT1889">
        <v>5</v>
      </c>
      <c r="BU1889">
        <v>5</v>
      </c>
      <c r="BV1889">
        <v>5</v>
      </c>
      <c r="BW1889">
        <f t="shared" si="133"/>
        <v>0</v>
      </c>
    </row>
    <row r="1890" spans="72:75">
      <c r="BT1890">
        <v>9</v>
      </c>
      <c r="BU1890">
        <v>9</v>
      </c>
      <c r="BV1890">
        <v>9</v>
      </c>
      <c r="BW1890">
        <f t="shared" si="133"/>
        <v>0</v>
      </c>
    </row>
    <row r="1891" spans="72:75">
      <c r="BT1891">
        <v>5</v>
      </c>
      <c r="BU1891">
        <v>5</v>
      </c>
      <c r="BV1891">
        <v>5</v>
      </c>
      <c r="BW1891">
        <f t="shared" si="133"/>
        <v>0</v>
      </c>
    </row>
    <row r="1892" spans="72:75">
      <c r="BT1892">
        <v>8</v>
      </c>
      <c r="BU1892">
        <v>8</v>
      </c>
      <c r="BV1892">
        <v>8</v>
      </c>
      <c r="BW1892">
        <f t="shared" si="133"/>
        <v>0</v>
      </c>
    </row>
    <row r="1893" spans="72:75">
      <c r="BT1893">
        <v>2</v>
      </c>
      <c r="BU1893">
        <v>2</v>
      </c>
      <c r="BV1893">
        <v>2</v>
      </c>
      <c r="BW1893">
        <f t="shared" si="133"/>
        <v>0</v>
      </c>
    </row>
    <row r="1894" spans="72:75">
      <c r="BT1894">
        <v>6</v>
      </c>
      <c r="BU1894">
        <v>6</v>
      </c>
      <c r="BV1894">
        <v>6</v>
      </c>
      <c r="BW1894">
        <f t="shared" si="133"/>
        <v>0</v>
      </c>
    </row>
    <row r="1895" spans="72:75">
      <c r="BT1895">
        <v>4</v>
      </c>
      <c r="BU1895">
        <v>4</v>
      </c>
      <c r="BV1895">
        <v>4</v>
      </c>
      <c r="BW1895">
        <f t="shared" si="133"/>
        <v>0</v>
      </c>
    </row>
    <row r="1896" spans="72:75">
      <c r="BT1896">
        <v>4</v>
      </c>
      <c r="BU1896">
        <v>4</v>
      </c>
      <c r="BV1896">
        <v>4</v>
      </c>
      <c r="BW1896">
        <f t="shared" si="133"/>
        <v>0</v>
      </c>
    </row>
    <row r="1897" spans="72:75">
      <c r="BT1897">
        <v>2</v>
      </c>
      <c r="BU1897">
        <v>2</v>
      </c>
      <c r="BV1897">
        <v>2</v>
      </c>
      <c r="BW1897">
        <f t="shared" si="133"/>
        <v>0</v>
      </c>
    </row>
    <row r="1898" spans="72:75">
      <c r="BT1898">
        <v>8</v>
      </c>
      <c r="BU1898">
        <v>8</v>
      </c>
      <c r="BV1898">
        <v>8</v>
      </c>
      <c r="BW1898">
        <f t="shared" si="133"/>
        <v>0</v>
      </c>
    </row>
    <row r="1899" spans="72:75">
      <c r="BT1899">
        <v>6</v>
      </c>
      <c r="BU1899">
        <v>6</v>
      </c>
      <c r="BV1899">
        <v>6</v>
      </c>
      <c r="BW1899">
        <f t="shared" si="133"/>
        <v>0</v>
      </c>
    </row>
    <row r="1900" spans="72:75">
      <c r="BT1900">
        <v>4</v>
      </c>
      <c r="BU1900">
        <v>4</v>
      </c>
      <c r="BV1900">
        <v>4</v>
      </c>
      <c r="BW1900">
        <f t="shared" si="133"/>
        <v>0</v>
      </c>
    </row>
    <row r="1901" spans="72:75">
      <c r="BT1901">
        <v>4</v>
      </c>
      <c r="BU1901">
        <v>4</v>
      </c>
      <c r="BV1901">
        <v>4</v>
      </c>
      <c r="BW1901">
        <f t="shared" si="133"/>
        <v>0</v>
      </c>
    </row>
    <row r="1902" spans="72:75">
      <c r="BT1902">
        <v>6</v>
      </c>
      <c r="BU1902">
        <v>6</v>
      </c>
      <c r="BV1902">
        <v>6</v>
      </c>
      <c r="BW1902">
        <f t="shared" si="133"/>
        <v>0</v>
      </c>
    </row>
    <row r="1903" spans="72:75">
      <c r="BT1903">
        <v>10</v>
      </c>
      <c r="BU1903">
        <v>10</v>
      </c>
      <c r="BV1903">
        <v>11</v>
      </c>
      <c r="BW1903">
        <f t="shared" si="133"/>
        <v>-1</v>
      </c>
    </row>
    <row r="1904" spans="72:75">
      <c r="BT1904">
        <v>1</v>
      </c>
      <c r="BU1904">
        <v>1</v>
      </c>
      <c r="BV1904">
        <v>1</v>
      </c>
      <c r="BW1904">
        <f t="shared" si="133"/>
        <v>0</v>
      </c>
    </row>
    <row r="1905" spans="72:75">
      <c r="BT1905">
        <v>3</v>
      </c>
      <c r="BU1905">
        <v>3</v>
      </c>
      <c r="BV1905">
        <v>3</v>
      </c>
      <c r="BW1905">
        <f t="shared" si="133"/>
        <v>0</v>
      </c>
    </row>
    <row r="1906" spans="72:75">
      <c r="BT1906">
        <v>5</v>
      </c>
      <c r="BU1906">
        <v>5</v>
      </c>
      <c r="BV1906">
        <v>5</v>
      </c>
      <c r="BW1906">
        <f t="shared" si="133"/>
        <v>0</v>
      </c>
    </row>
    <row r="1907" spans="72:75">
      <c r="BT1907">
        <v>4</v>
      </c>
      <c r="BU1907">
        <v>4</v>
      </c>
      <c r="BV1907">
        <v>4</v>
      </c>
      <c r="BW1907">
        <f t="shared" si="133"/>
        <v>0</v>
      </c>
    </row>
    <row r="1908" spans="72:75">
      <c r="BT1908">
        <v>4</v>
      </c>
      <c r="BU1908">
        <v>4</v>
      </c>
      <c r="BV1908">
        <v>4</v>
      </c>
      <c r="BW1908">
        <f t="shared" si="133"/>
        <v>0</v>
      </c>
    </row>
    <row r="1909" spans="72:75">
      <c r="BT1909">
        <v>4</v>
      </c>
      <c r="BU1909">
        <v>4</v>
      </c>
      <c r="BV1909">
        <v>4</v>
      </c>
      <c r="BW1909">
        <f t="shared" si="133"/>
        <v>0</v>
      </c>
    </row>
    <row r="1910" spans="72:75">
      <c r="BT1910">
        <v>10</v>
      </c>
      <c r="BU1910">
        <v>10</v>
      </c>
      <c r="BV1910">
        <v>11</v>
      </c>
      <c r="BW1910">
        <f t="shared" si="133"/>
        <v>-1</v>
      </c>
    </row>
    <row r="1911" spans="72:75">
      <c r="BT1911">
        <v>9</v>
      </c>
      <c r="BU1911">
        <v>9</v>
      </c>
      <c r="BV1911">
        <v>9</v>
      </c>
      <c r="BW1911">
        <f t="shared" si="133"/>
        <v>0</v>
      </c>
    </row>
    <row r="1912" spans="72:75">
      <c r="BT1912">
        <v>5</v>
      </c>
      <c r="BU1912">
        <v>5</v>
      </c>
      <c r="BV1912">
        <v>5</v>
      </c>
      <c r="BW1912">
        <f t="shared" si="133"/>
        <v>0</v>
      </c>
    </row>
    <row r="1913" spans="72:75">
      <c r="BT1913">
        <v>2</v>
      </c>
      <c r="BU1913">
        <v>2</v>
      </c>
      <c r="BV1913">
        <v>2</v>
      </c>
      <c r="BW1913">
        <f t="shared" si="133"/>
        <v>0</v>
      </c>
    </row>
    <row r="1914" spans="72:75">
      <c r="BT1914">
        <v>3</v>
      </c>
      <c r="BU1914">
        <v>3</v>
      </c>
      <c r="BV1914">
        <v>3</v>
      </c>
      <c r="BW1914">
        <f t="shared" si="133"/>
        <v>0</v>
      </c>
    </row>
    <row r="1915" spans="72:75">
      <c r="BT1915">
        <v>5</v>
      </c>
      <c r="BU1915">
        <v>5</v>
      </c>
      <c r="BV1915">
        <v>5</v>
      </c>
      <c r="BW1915">
        <f t="shared" si="133"/>
        <v>0</v>
      </c>
    </row>
    <row r="1916" spans="72:75">
      <c r="BT1916">
        <v>4</v>
      </c>
      <c r="BU1916">
        <v>4</v>
      </c>
      <c r="BV1916">
        <v>4</v>
      </c>
      <c r="BW1916">
        <f t="shared" si="133"/>
        <v>0</v>
      </c>
    </row>
    <row r="1917" spans="72:75">
      <c r="BT1917">
        <v>3</v>
      </c>
      <c r="BU1917">
        <v>3</v>
      </c>
      <c r="BV1917">
        <v>3</v>
      </c>
      <c r="BW1917">
        <f t="shared" si="133"/>
        <v>0</v>
      </c>
    </row>
    <row r="1918" spans="72:75">
      <c r="BT1918">
        <v>1</v>
      </c>
      <c r="BU1918">
        <v>1</v>
      </c>
      <c r="BV1918">
        <v>1</v>
      </c>
      <c r="BW1918">
        <f t="shared" si="133"/>
        <v>0</v>
      </c>
    </row>
    <row r="1919" spans="72:75">
      <c r="BT1919">
        <v>1</v>
      </c>
      <c r="BU1919">
        <v>1</v>
      </c>
      <c r="BV1919">
        <v>1</v>
      </c>
      <c r="BW1919">
        <f t="shared" si="133"/>
        <v>0</v>
      </c>
    </row>
    <row r="1920" spans="72:75">
      <c r="BT1920">
        <v>3</v>
      </c>
      <c r="BU1920">
        <v>3</v>
      </c>
      <c r="BV1920">
        <v>3</v>
      </c>
      <c r="BW1920">
        <f t="shared" si="133"/>
        <v>0</v>
      </c>
    </row>
    <row r="1921" spans="72:75">
      <c r="BT1921">
        <v>1</v>
      </c>
      <c r="BU1921">
        <v>1</v>
      </c>
      <c r="BV1921">
        <v>1</v>
      </c>
      <c r="BW1921">
        <f t="shared" si="133"/>
        <v>0</v>
      </c>
    </row>
    <row r="1922" spans="72:75">
      <c r="BT1922">
        <v>1</v>
      </c>
      <c r="BU1922">
        <v>1</v>
      </c>
      <c r="BV1922">
        <v>1</v>
      </c>
      <c r="BW1922">
        <f t="shared" si="133"/>
        <v>0</v>
      </c>
    </row>
    <row r="1923" spans="72:75">
      <c r="BT1923">
        <v>1</v>
      </c>
      <c r="BU1923">
        <v>1</v>
      </c>
      <c r="BV1923">
        <v>1</v>
      </c>
      <c r="BW1923">
        <f t="shared" si="133"/>
        <v>0</v>
      </c>
    </row>
    <row r="1924" spans="72:75">
      <c r="BT1924">
        <v>1</v>
      </c>
      <c r="BU1924">
        <v>1</v>
      </c>
      <c r="BV1924">
        <v>1</v>
      </c>
      <c r="BW1924">
        <f t="shared" si="133"/>
        <v>0</v>
      </c>
    </row>
    <row r="1925" spans="72:75">
      <c r="BT1925">
        <v>8</v>
      </c>
      <c r="BU1925">
        <v>8</v>
      </c>
      <c r="BV1925">
        <v>8</v>
      </c>
      <c r="BW1925">
        <f t="shared" si="133"/>
        <v>0</v>
      </c>
    </row>
    <row r="1926" spans="72:75">
      <c r="BT1926">
        <v>3</v>
      </c>
      <c r="BU1926">
        <v>3</v>
      </c>
      <c r="BV1926">
        <v>3</v>
      </c>
      <c r="BW1926">
        <f t="shared" si="133"/>
        <v>0</v>
      </c>
    </row>
    <row r="1927" spans="72:75">
      <c r="BT1927">
        <v>6</v>
      </c>
      <c r="BU1927">
        <v>6</v>
      </c>
      <c r="BV1927">
        <v>6</v>
      </c>
      <c r="BW1927">
        <f t="shared" si="133"/>
        <v>0</v>
      </c>
    </row>
    <row r="1928" spans="72:75">
      <c r="BT1928">
        <v>6</v>
      </c>
      <c r="BU1928">
        <v>6</v>
      </c>
      <c r="BV1928">
        <v>6</v>
      </c>
      <c r="BW1928">
        <f t="shared" si="133"/>
        <v>0</v>
      </c>
    </row>
    <row r="1929" spans="72:75">
      <c r="BT1929">
        <v>1</v>
      </c>
      <c r="BU1929">
        <v>1</v>
      </c>
      <c r="BV1929">
        <v>1</v>
      </c>
      <c r="BW1929">
        <f t="shared" si="133"/>
        <v>0</v>
      </c>
    </row>
    <row r="1930" spans="72:75">
      <c r="BT1930">
        <v>7</v>
      </c>
      <c r="BU1930">
        <v>7</v>
      </c>
      <c r="BV1930">
        <v>7</v>
      </c>
      <c r="BW1930">
        <f t="shared" si="133"/>
        <v>0</v>
      </c>
    </row>
    <row r="1931" spans="72:75">
      <c r="BT1931">
        <v>3</v>
      </c>
      <c r="BU1931">
        <v>3</v>
      </c>
      <c r="BV1931">
        <v>3</v>
      </c>
      <c r="BW1931">
        <f t="shared" si="133"/>
        <v>0</v>
      </c>
    </row>
    <row r="1932" spans="72:75">
      <c r="BT1932">
        <v>2</v>
      </c>
      <c r="BU1932">
        <v>2</v>
      </c>
      <c r="BV1932">
        <v>2</v>
      </c>
      <c r="BW1932">
        <f t="shared" si="133"/>
        <v>0</v>
      </c>
    </row>
    <row r="1933" spans="72:75">
      <c r="BT1933">
        <v>1</v>
      </c>
      <c r="BU1933">
        <v>1</v>
      </c>
      <c r="BV1933">
        <v>1</v>
      </c>
      <c r="BW1933">
        <f t="shared" ref="BW1933:BW1996" si="134">BU1933-BV1933</f>
        <v>0</v>
      </c>
    </row>
    <row r="1934" spans="72:75">
      <c r="BT1934">
        <v>4</v>
      </c>
      <c r="BU1934">
        <v>4</v>
      </c>
      <c r="BV1934">
        <v>4</v>
      </c>
      <c r="BW1934">
        <f t="shared" si="134"/>
        <v>0</v>
      </c>
    </row>
    <row r="1935" spans="72:75">
      <c r="BT1935">
        <v>1</v>
      </c>
      <c r="BU1935">
        <v>1</v>
      </c>
      <c r="BV1935">
        <v>1</v>
      </c>
      <c r="BW1935">
        <f t="shared" si="134"/>
        <v>0</v>
      </c>
    </row>
    <row r="1936" spans="72:75">
      <c r="BT1936">
        <v>5</v>
      </c>
      <c r="BU1936">
        <v>5</v>
      </c>
      <c r="BV1936">
        <v>5</v>
      </c>
      <c r="BW1936">
        <f t="shared" si="134"/>
        <v>0</v>
      </c>
    </row>
    <row r="1937" spans="72:75">
      <c r="BT1937">
        <v>3</v>
      </c>
      <c r="BU1937">
        <v>3</v>
      </c>
      <c r="BV1937">
        <v>3</v>
      </c>
      <c r="BW1937">
        <f t="shared" si="134"/>
        <v>0</v>
      </c>
    </row>
    <row r="1938" spans="72:75">
      <c r="BT1938">
        <v>9</v>
      </c>
      <c r="BU1938">
        <v>9</v>
      </c>
      <c r="BV1938">
        <v>9</v>
      </c>
      <c r="BW1938">
        <f t="shared" si="134"/>
        <v>0</v>
      </c>
    </row>
    <row r="1939" spans="72:75">
      <c r="BT1939">
        <v>1</v>
      </c>
      <c r="BU1939">
        <v>1</v>
      </c>
      <c r="BV1939">
        <v>1</v>
      </c>
      <c r="BW1939">
        <f t="shared" si="134"/>
        <v>0</v>
      </c>
    </row>
    <row r="1940" spans="72:75">
      <c r="BT1940">
        <v>2</v>
      </c>
      <c r="BU1940">
        <v>2</v>
      </c>
      <c r="BV1940">
        <v>2</v>
      </c>
      <c r="BW1940">
        <f t="shared" si="134"/>
        <v>0</v>
      </c>
    </row>
    <row r="1941" spans="72:75">
      <c r="BT1941">
        <v>6</v>
      </c>
      <c r="BU1941">
        <v>6</v>
      </c>
      <c r="BV1941">
        <v>6</v>
      </c>
      <c r="BW1941">
        <f t="shared" si="134"/>
        <v>0</v>
      </c>
    </row>
    <row r="1942" spans="72:75">
      <c r="BT1942">
        <v>7</v>
      </c>
      <c r="BU1942">
        <v>7</v>
      </c>
      <c r="BV1942">
        <v>7</v>
      </c>
      <c r="BW1942">
        <f t="shared" si="134"/>
        <v>0</v>
      </c>
    </row>
    <row r="1943" spans="72:75">
      <c r="BT1943">
        <v>2</v>
      </c>
      <c r="BU1943">
        <v>2</v>
      </c>
      <c r="BV1943">
        <v>2</v>
      </c>
      <c r="BW1943">
        <f t="shared" si="134"/>
        <v>0</v>
      </c>
    </row>
    <row r="1944" spans="72:75">
      <c r="BT1944">
        <v>2</v>
      </c>
      <c r="BU1944">
        <v>2</v>
      </c>
      <c r="BV1944">
        <v>2</v>
      </c>
      <c r="BW1944">
        <f t="shared" si="134"/>
        <v>0</v>
      </c>
    </row>
    <row r="1945" spans="72:75">
      <c r="BT1945">
        <v>1</v>
      </c>
      <c r="BU1945">
        <v>1</v>
      </c>
      <c r="BV1945">
        <v>1</v>
      </c>
      <c r="BW1945">
        <f t="shared" si="134"/>
        <v>0</v>
      </c>
    </row>
    <row r="1946" spans="72:75">
      <c r="BT1946">
        <v>3</v>
      </c>
      <c r="BU1946">
        <v>3</v>
      </c>
      <c r="BV1946">
        <v>3</v>
      </c>
      <c r="BW1946">
        <f t="shared" si="134"/>
        <v>0</v>
      </c>
    </row>
    <row r="1947" spans="72:75">
      <c r="BT1947">
        <v>2</v>
      </c>
      <c r="BU1947">
        <v>2</v>
      </c>
      <c r="BV1947">
        <v>2</v>
      </c>
      <c r="BW1947">
        <f t="shared" si="134"/>
        <v>0</v>
      </c>
    </row>
    <row r="1948" spans="72:75">
      <c r="BT1948">
        <v>4</v>
      </c>
      <c r="BU1948">
        <v>4</v>
      </c>
      <c r="BV1948">
        <v>4</v>
      </c>
      <c r="BW1948">
        <f t="shared" si="134"/>
        <v>0</v>
      </c>
    </row>
    <row r="1949" spans="72:75">
      <c r="BT1949">
        <v>3</v>
      </c>
      <c r="BU1949">
        <v>3</v>
      </c>
      <c r="BV1949">
        <v>3</v>
      </c>
      <c r="BW1949">
        <f t="shared" si="134"/>
        <v>0</v>
      </c>
    </row>
    <row r="1950" spans="72:75">
      <c r="BT1950">
        <v>5</v>
      </c>
      <c r="BU1950">
        <v>5</v>
      </c>
      <c r="BV1950">
        <v>5</v>
      </c>
      <c r="BW1950">
        <f t="shared" si="134"/>
        <v>0</v>
      </c>
    </row>
    <row r="1951" spans="72:75">
      <c r="BT1951">
        <v>1</v>
      </c>
      <c r="BU1951">
        <v>1</v>
      </c>
      <c r="BV1951">
        <v>1</v>
      </c>
      <c r="BW1951">
        <f t="shared" si="134"/>
        <v>0</v>
      </c>
    </row>
    <row r="1952" spans="72:75">
      <c r="BT1952">
        <v>1</v>
      </c>
      <c r="BU1952">
        <v>1</v>
      </c>
      <c r="BV1952">
        <v>1</v>
      </c>
      <c r="BW1952">
        <f t="shared" si="134"/>
        <v>0</v>
      </c>
    </row>
    <row r="1953" spans="72:75">
      <c r="BT1953">
        <v>3</v>
      </c>
      <c r="BU1953">
        <v>3</v>
      </c>
      <c r="BV1953">
        <v>3</v>
      </c>
      <c r="BW1953">
        <f t="shared" si="134"/>
        <v>0</v>
      </c>
    </row>
    <row r="1954" spans="72:75">
      <c r="BT1954">
        <v>2</v>
      </c>
      <c r="BU1954">
        <v>2</v>
      </c>
      <c r="BV1954">
        <v>2</v>
      </c>
      <c r="BW1954">
        <f t="shared" si="134"/>
        <v>0</v>
      </c>
    </row>
    <row r="1955" spans="72:75">
      <c r="BT1955">
        <v>4</v>
      </c>
      <c r="BU1955">
        <v>4</v>
      </c>
      <c r="BV1955">
        <v>4</v>
      </c>
      <c r="BW1955">
        <f t="shared" si="134"/>
        <v>0</v>
      </c>
    </row>
    <row r="1956" spans="72:75">
      <c r="BT1956">
        <v>1</v>
      </c>
      <c r="BU1956">
        <v>1</v>
      </c>
      <c r="BV1956">
        <v>1</v>
      </c>
      <c r="BW1956">
        <f t="shared" si="134"/>
        <v>0</v>
      </c>
    </row>
    <row r="1957" spans="72:75">
      <c r="BT1957">
        <v>7</v>
      </c>
      <c r="BU1957">
        <v>7</v>
      </c>
      <c r="BV1957">
        <v>7</v>
      </c>
      <c r="BW1957">
        <f t="shared" si="134"/>
        <v>0</v>
      </c>
    </row>
    <row r="1958" spans="72:75">
      <c r="BT1958">
        <v>2</v>
      </c>
      <c r="BU1958">
        <v>2</v>
      </c>
      <c r="BV1958">
        <v>2</v>
      </c>
      <c r="BW1958">
        <f t="shared" si="134"/>
        <v>0</v>
      </c>
    </row>
    <row r="1959" spans="72:75">
      <c r="BT1959">
        <v>6</v>
      </c>
      <c r="BU1959">
        <v>6</v>
      </c>
      <c r="BV1959">
        <v>6</v>
      </c>
      <c r="BW1959">
        <f t="shared" si="134"/>
        <v>0</v>
      </c>
    </row>
    <row r="1960" spans="72:75">
      <c r="BT1960">
        <v>1</v>
      </c>
      <c r="BU1960">
        <v>1</v>
      </c>
      <c r="BV1960">
        <v>1</v>
      </c>
      <c r="BW1960">
        <f t="shared" si="134"/>
        <v>0</v>
      </c>
    </row>
    <row r="1961" spans="72:75">
      <c r="BT1961">
        <v>2</v>
      </c>
      <c r="BU1961">
        <v>2</v>
      </c>
      <c r="BV1961">
        <v>2</v>
      </c>
      <c r="BW1961">
        <f t="shared" si="134"/>
        <v>0</v>
      </c>
    </row>
    <row r="1962" spans="72:75">
      <c r="BT1962">
        <v>6</v>
      </c>
      <c r="BU1962">
        <v>6</v>
      </c>
      <c r="BV1962">
        <v>6</v>
      </c>
      <c r="BW1962">
        <f t="shared" si="134"/>
        <v>0</v>
      </c>
    </row>
    <row r="1963" spans="72:75">
      <c r="BT1963">
        <v>7</v>
      </c>
      <c r="BU1963">
        <v>7</v>
      </c>
      <c r="BV1963">
        <v>7</v>
      </c>
      <c r="BW1963">
        <f t="shared" si="134"/>
        <v>0</v>
      </c>
    </row>
    <row r="1964" spans="72:75">
      <c r="BT1964">
        <v>2</v>
      </c>
      <c r="BU1964">
        <v>2</v>
      </c>
      <c r="BV1964">
        <v>2</v>
      </c>
      <c r="BW1964">
        <f t="shared" si="134"/>
        <v>0</v>
      </c>
    </row>
    <row r="1965" spans="72:75">
      <c r="BT1965">
        <v>3</v>
      </c>
      <c r="BU1965">
        <v>3</v>
      </c>
      <c r="BV1965">
        <v>3</v>
      </c>
      <c r="BW1965">
        <f t="shared" si="134"/>
        <v>0</v>
      </c>
    </row>
    <row r="1966" spans="72:75">
      <c r="BT1966">
        <v>3</v>
      </c>
      <c r="BU1966">
        <v>3</v>
      </c>
      <c r="BV1966">
        <v>3</v>
      </c>
      <c r="BW1966">
        <f t="shared" si="134"/>
        <v>0</v>
      </c>
    </row>
    <row r="1967" spans="72:75">
      <c r="BT1967">
        <v>4</v>
      </c>
      <c r="BU1967">
        <v>4</v>
      </c>
      <c r="BV1967">
        <v>4</v>
      </c>
      <c r="BW1967">
        <f t="shared" si="134"/>
        <v>0</v>
      </c>
    </row>
    <row r="1968" spans="72:75">
      <c r="BT1968">
        <v>4</v>
      </c>
      <c r="BU1968">
        <v>4</v>
      </c>
      <c r="BV1968">
        <v>4</v>
      </c>
      <c r="BW1968">
        <f t="shared" si="134"/>
        <v>0</v>
      </c>
    </row>
    <row r="1969" spans="72:75">
      <c r="BT1969">
        <v>1</v>
      </c>
      <c r="BU1969">
        <v>1</v>
      </c>
      <c r="BV1969">
        <v>1</v>
      </c>
      <c r="BW1969">
        <f t="shared" si="134"/>
        <v>0</v>
      </c>
    </row>
    <row r="1970" spans="72:75">
      <c r="BT1970">
        <v>6</v>
      </c>
      <c r="BU1970">
        <v>6</v>
      </c>
      <c r="BV1970">
        <v>6</v>
      </c>
      <c r="BW1970">
        <f t="shared" si="134"/>
        <v>0</v>
      </c>
    </row>
    <row r="1971" spans="72:75">
      <c r="BT1971">
        <v>2</v>
      </c>
      <c r="BU1971">
        <v>2</v>
      </c>
      <c r="BV1971">
        <v>2</v>
      </c>
      <c r="BW1971">
        <f t="shared" si="134"/>
        <v>0</v>
      </c>
    </row>
    <row r="1972" spans="72:75">
      <c r="BT1972">
        <v>7</v>
      </c>
      <c r="BU1972">
        <v>7</v>
      </c>
      <c r="BV1972">
        <v>7</v>
      </c>
      <c r="BW1972">
        <f t="shared" si="134"/>
        <v>0</v>
      </c>
    </row>
    <row r="1973" spans="72:75">
      <c r="BT1973">
        <v>15</v>
      </c>
      <c r="BU1973">
        <v>15</v>
      </c>
      <c r="BV1973">
        <v>15</v>
      </c>
      <c r="BW1973">
        <f t="shared" si="134"/>
        <v>0</v>
      </c>
    </row>
    <row r="1974" spans="72:75">
      <c r="BT1974">
        <v>6</v>
      </c>
      <c r="BU1974">
        <v>6</v>
      </c>
      <c r="BV1974">
        <v>6</v>
      </c>
      <c r="BW1974">
        <f t="shared" si="134"/>
        <v>0</v>
      </c>
    </row>
    <row r="1975" spans="72:75">
      <c r="BT1975">
        <v>1</v>
      </c>
      <c r="BU1975">
        <v>1</v>
      </c>
      <c r="BV1975">
        <v>1</v>
      </c>
      <c r="BW1975">
        <f t="shared" si="134"/>
        <v>0</v>
      </c>
    </row>
    <row r="1976" spans="72:75">
      <c r="BT1976">
        <v>3</v>
      </c>
      <c r="BU1976">
        <v>3</v>
      </c>
      <c r="BV1976">
        <v>3</v>
      </c>
      <c r="BW1976">
        <f t="shared" si="134"/>
        <v>0</v>
      </c>
    </row>
    <row r="1977" spans="72:75">
      <c r="BT1977">
        <v>3</v>
      </c>
      <c r="BU1977">
        <v>3</v>
      </c>
      <c r="BV1977">
        <v>3</v>
      </c>
      <c r="BW1977">
        <f t="shared" si="134"/>
        <v>0</v>
      </c>
    </row>
    <row r="1978" spans="72:75">
      <c r="BT1978">
        <v>6</v>
      </c>
      <c r="BU1978">
        <v>6</v>
      </c>
      <c r="BV1978">
        <v>6</v>
      </c>
      <c r="BW1978">
        <f t="shared" si="134"/>
        <v>0</v>
      </c>
    </row>
    <row r="1979" spans="72:75">
      <c r="BT1979">
        <v>4</v>
      </c>
      <c r="BU1979">
        <v>4</v>
      </c>
      <c r="BV1979">
        <v>4</v>
      </c>
      <c r="BW1979">
        <f t="shared" si="134"/>
        <v>0</v>
      </c>
    </row>
    <row r="1980" spans="72:75">
      <c r="BT1980">
        <v>4</v>
      </c>
      <c r="BU1980">
        <v>4</v>
      </c>
      <c r="BV1980">
        <v>4</v>
      </c>
      <c r="BW1980">
        <f t="shared" si="134"/>
        <v>0</v>
      </c>
    </row>
    <row r="1981" spans="72:75">
      <c r="BT1981">
        <v>6</v>
      </c>
      <c r="BU1981">
        <v>6</v>
      </c>
      <c r="BV1981">
        <v>6</v>
      </c>
      <c r="BW1981">
        <f t="shared" si="134"/>
        <v>0</v>
      </c>
    </row>
    <row r="1982" spans="72:75">
      <c r="BT1982">
        <v>4</v>
      </c>
      <c r="BU1982">
        <v>4</v>
      </c>
      <c r="BV1982">
        <v>4</v>
      </c>
      <c r="BW1982">
        <f t="shared" si="134"/>
        <v>0</v>
      </c>
    </row>
    <row r="1983" spans="72:75">
      <c r="BT1983">
        <v>4</v>
      </c>
      <c r="BU1983">
        <v>4</v>
      </c>
      <c r="BV1983">
        <v>4</v>
      </c>
      <c r="BW1983">
        <f t="shared" si="134"/>
        <v>0</v>
      </c>
    </row>
    <row r="1984" spans="72:75">
      <c r="BT1984">
        <v>4</v>
      </c>
      <c r="BU1984">
        <v>4</v>
      </c>
      <c r="BV1984">
        <v>4</v>
      </c>
      <c r="BW1984">
        <f t="shared" si="134"/>
        <v>0</v>
      </c>
    </row>
    <row r="1985" spans="72:75">
      <c r="BT1985">
        <v>5</v>
      </c>
      <c r="BU1985">
        <v>5</v>
      </c>
      <c r="BV1985">
        <v>5</v>
      </c>
      <c r="BW1985">
        <f t="shared" si="134"/>
        <v>0</v>
      </c>
    </row>
    <row r="1986" spans="72:75">
      <c r="BT1986">
        <v>2</v>
      </c>
      <c r="BU1986">
        <v>2</v>
      </c>
      <c r="BV1986">
        <v>2</v>
      </c>
      <c r="BW1986">
        <f t="shared" si="134"/>
        <v>0</v>
      </c>
    </row>
    <row r="1987" spans="72:75">
      <c r="BT1987">
        <v>5</v>
      </c>
      <c r="BU1987">
        <v>5</v>
      </c>
      <c r="BV1987">
        <v>5</v>
      </c>
      <c r="BW1987">
        <f t="shared" si="134"/>
        <v>0</v>
      </c>
    </row>
    <row r="1988" spans="72:75">
      <c r="BT1988">
        <v>6</v>
      </c>
      <c r="BU1988">
        <v>6</v>
      </c>
      <c r="BV1988">
        <v>6</v>
      </c>
      <c r="BW1988">
        <f t="shared" si="134"/>
        <v>0</v>
      </c>
    </row>
    <row r="1989" spans="72:75">
      <c r="BT1989">
        <v>5</v>
      </c>
      <c r="BU1989">
        <v>5</v>
      </c>
      <c r="BV1989">
        <v>5</v>
      </c>
      <c r="BW1989">
        <f t="shared" si="134"/>
        <v>0</v>
      </c>
    </row>
    <row r="1990" spans="72:75">
      <c r="BT1990">
        <v>3</v>
      </c>
      <c r="BU1990">
        <v>3</v>
      </c>
      <c r="BV1990">
        <v>3</v>
      </c>
      <c r="BW1990">
        <f t="shared" si="134"/>
        <v>0</v>
      </c>
    </row>
    <row r="1991" spans="72:75">
      <c r="BT1991">
        <v>1</v>
      </c>
      <c r="BU1991">
        <v>1</v>
      </c>
      <c r="BV1991">
        <v>1</v>
      </c>
      <c r="BW1991">
        <f t="shared" si="134"/>
        <v>0</v>
      </c>
    </row>
    <row r="1992" spans="72:75">
      <c r="BT1992">
        <v>1</v>
      </c>
      <c r="BU1992">
        <v>1</v>
      </c>
      <c r="BV1992">
        <v>1</v>
      </c>
      <c r="BW1992">
        <f t="shared" si="134"/>
        <v>0</v>
      </c>
    </row>
    <row r="1993" spans="72:75">
      <c r="BT1993">
        <v>2</v>
      </c>
      <c r="BU1993">
        <v>2</v>
      </c>
      <c r="BV1993">
        <v>2</v>
      </c>
      <c r="BW1993">
        <f t="shared" si="134"/>
        <v>0</v>
      </c>
    </row>
    <row r="1994" spans="72:75">
      <c r="BT1994">
        <v>2</v>
      </c>
      <c r="BU1994">
        <v>2</v>
      </c>
      <c r="BV1994">
        <v>2</v>
      </c>
      <c r="BW1994">
        <f t="shared" si="134"/>
        <v>0</v>
      </c>
    </row>
    <row r="1995" spans="72:75">
      <c r="BT1995">
        <v>9</v>
      </c>
      <c r="BU1995">
        <v>9</v>
      </c>
      <c r="BV1995">
        <v>9</v>
      </c>
      <c r="BW1995">
        <f t="shared" si="134"/>
        <v>0</v>
      </c>
    </row>
    <row r="1996" spans="72:75">
      <c r="BT1996">
        <v>3</v>
      </c>
      <c r="BU1996">
        <v>3</v>
      </c>
      <c r="BV1996">
        <v>3</v>
      </c>
      <c r="BW1996">
        <f t="shared" si="134"/>
        <v>0</v>
      </c>
    </row>
    <row r="1997" spans="72:75">
      <c r="BT1997">
        <v>6</v>
      </c>
      <c r="BU1997">
        <v>6</v>
      </c>
      <c r="BV1997">
        <v>6</v>
      </c>
      <c r="BW1997">
        <f t="shared" ref="BW1997:BW2060" si="135">BU1997-BV1997</f>
        <v>0</v>
      </c>
    </row>
    <row r="1998" spans="72:75">
      <c r="BT1998">
        <v>4</v>
      </c>
      <c r="BU1998">
        <v>4</v>
      </c>
      <c r="BV1998">
        <v>4</v>
      </c>
      <c r="BW1998">
        <f t="shared" si="135"/>
        <v>0</v>
      </c>
    </row>
    <row r="1999" spans="72:75">
      <c r="BT1999">
        <v>3</v>
      </c>
      <c r="BU1999">
        <v>3</v>
      </c>
      <c r="BV1999">
        <v>3</v>
      </c>
      <c r="BW1999">
        <f t="shared" si="135"/>
        <v>0</v>
      </c>
    </row>
    <row r="2000" spans="72:75">
      <c r="BT2000">
        <v>5</v>
      </c>
      <c r="BU2000">
        <v>5</v>
      </c>
      <c r="BV2000">
        <v>5</v>
      </c>
      <c r="BW2000">
        <f t="shared" si="135"/>
        <v>0</v>
      </c>
    </row>
    <row r="2001" spans="72:75">
      <c r="BT2001">
        <v>5</v>
      </c>
      <c r="BU2001">
        <v>5</v>
      </c>
      <c r="BV2001">
        <v>5</v>
      </c>
      <c r="BW2001">
        <f t="shared" si="135"/>
        <v>0</v>
      </c>
    </row>
    <row r="2002" spans="72:75">
      <c r="BT2002">
        <v>4</v>
      </c>
      <c r="BU2002">
        <v>4</v>
      </c>
      <c r="BV2002">
        <v>4</v>
      </c>
      <c r="BW2002">
        <f t="shared" si="135"/>
        <v>0</v>
      </c>
    </row>
    <row r="2003" spans="72:75">
      <c r="BT2003">
        <v>3</v>
      </c>
      <c r="BU2003">
        <v>3</v>
      </c>
      <c r="BV2003">
        <v>3</v>
      </c>
      <c r="BW2003">
        <f t="shared" si="135"/>
        <v>0</v>
      </c>
    </row>
    <row r="2004" spans="72:75">
      <c r="BT2004">
        <v>6</v>
      </c>
      <c r="BU2004">
        <v>6</v>
      </c>
      <c r="BV2004">
        <v>6</v>
      </c>
      <c r="BW2004">
        <f t="shared" si="135"/>
        <v>0</v>
      </c>
    </row>
    <row r="2005" spans="72:75">
      <c r="BT2005">
        <v>4</v>
      </c>
      <c r="BU2005">
        <v>4</v>
      </c>
      <c r="BV2005">
        <v>4</v>
      </c>
      <c r="BW2005">
        <f t="shared" si="135"/>
        <v>0</v>
      </c>
    </row>
    <row r="2006" spans="72:75">
      <c r="BT2006">
        <v>4</v>
      </c>
      <c r="BU2006">
        <v>4</v>
      </c>
      <c r="BV2006">
        <v>4</v>
      </c>
      <c r="BW2006">
        <f t="shared" si="135"/>
        <v>0</v>
      </c>
    </row>
    <row r="2007" spans="72:75">
      <c r="BT2007">
        <v>3</v>
      </c>
      <c r="BU2007">
        <v>3</v>
      </c>
      <c r="BV2007">
        <v>3</v>
      </c>
      <c r="BW2007">
        <f t="shared" si="135"/>
        <v>0</v>
      </c>
    </row>
    <row r="2008" spans="72:75">
      <c r="BT2008">
        <v>6</v>
      </c>
      <c r="BU2008">
        <v>6</v>
      </c>
      <c r="BV2008">
        <v>6</v>
      </c>
      <c r="BW2008">
        <f t="shared" si="135"/>
        <v>0</v>
      </c>
    </row>
    <row r="2009" spans="72:75">
      <c r="BT2009">
        <v>4</v>
      </c>
      <c r="BU2009">
        <v>4</v>
      </c>
      <c r="BV2009">
        <v>4</v>
      </c>
      <c r="BW2009">
        <f t="shared" si="135"/>
        <v>0</v>
      </c>
    </row>
    <row r="2010" spans="72:75">
      <c r="BT2010">
        <v>1</v>
      </c>
      <c r="BU2010">
        <v>1</v>
      </c>
      <c r="BV2010">
        <v>1</v>
      </c>
      <c r="BW2010">
        <f t="shared" si="135"/>
        <v>0</v>
      </c>
    </row>
    <row r="2011" spans="72:75">
      <c r="BT2011">
        <v>3</v>
      </c>
      <c r="BU2011">
        <v>3</v>
      </c>
      <c r="BV2011">
        <v>3</v>
      </c>
      <c r="BW2011">
        <f t="shared" si="135"/>
        <v>0</v>
      </c>
    </row>
    <row r="2012" spans="72:75">
      <c r="BT2012">
        <v>7</v>
      </c>
      <c r="BU2012">
        <v>7</v>
      </c>
      <c r="BV2012">
        <v>7</v>
      </c>
      <c r="BW2012">
        <f t="shared" si="135"/>
        <v>0</v>
      </c>
    </row>
    <row r="2013" spans="72:75">
      <c r="BT2013">
        <v>7</v>
      </c>
      <c r="BU2013">
        <v>7</v>
      </c>
      <c r="BV2013">
        <v>7</v>
      </c>
      <c r="BW2013">
        <f t="shared" si="135"/>
        <v>0</v>
      </c>
    </row>
    <row r="2014" spans="72:75">
      <c r="BT2014">
        <v>6</v>
      </c>
      <c r="BU2014">
        <v>6</v>
      </c>
      <c r="BV2014">
        <v>6</v>
      </c>
      <c r="BW2014">
        <f t="shared" si="135"/>
        <v>0</v>
      </c>
    </row>
    <row r="2015" spans="72:75">
      <c r="BT2015">
        <v>4</v>
      </c>
      <c r="BU2015">
        <v>4</v>
      </c>
      <c r="BV2015">
        <v>4</v>
      </c>
      <c r="BW2015">
        <f t="shared" si="135"/>
        <v>0</v>
      </c>
    </row>
    <row r="2016" spans="72:75">
      <c r="BT2016">
        <v>4</v>
      </c>
      <c r="BU2016">
        <v>4</v>
      </c>
      <c r="BV2016">
        <v>4</v>
      </c>
      <c r="BW2016">
        <f t="shared" si="135"/>
        <v>0</v>
      </c>
    </row>
    <row r="2017" spans="72:75">
      <c r="BT2017">
        <v>2</v>
      </c>
      <c r="BU2017">
        <v>2</v>
      </c>
      <c r="BV2017">
        <v>2</v>
      </c>
      <c r="BW2017">
        <f t="shared" si="135"/>
        <v>0</v>
      </c>
    </row>
    <row r="2018" spans="72:75">
      <c r="BT2018">
        <v>2</v>
      </c>
      <c r="BU2018">
        <v>2</v>
      </c>
      <c r="BV2018">
        <v>2</v>
      </c>
      <c r="BW2018">
        <f t="shared" si="135"/>
        <v>0</v>
      </c>
    </row>
    <row r="2019" spans="72:75">
      <c r="BT2019">
        <v>8</v>
      </c>
      <c r="BU2019">
        <v>8</v>
      </c>
      <c r="BV2019">
        <v>8</v>
      </c>
      <c r="BW2019">
        <f t="shared" si="135"/>
        <v>0</v>
      </c>
    </row>
    <row r="2020" spans="72:75">
      <c r="BT2020">
        <v>2</v>
      </c>
      <c r="BU2020">
        <v>2</v>
      </c>
      <c r="BV2020">
        <v>2</v>
      </c>
      <c r="BW2020">
        <f t="shared" si="135"/>
        <v>0</v>
      </c>
    </row>
    <row r="2021" spans="72:75">
      <c r="BT2021">
        <v>6</v>
      </c>
      <c r="BU2021">
        <v>6</v>
      </c>
      <c r="BV2021">
        <v>6</v>
      </c>
      <c r="BW2021">
        <f t="shared" si="135"/>
        <v>0</v>
      </c>
    </row>
    <row r="2022" spans="72:75">
      <c r="BT2022">
        <v>3</v>
      </c>
      <c r="BU2022">
        <v>3</v>
      </c>
      <c r="BV2022">
        <v>3</v>
      </c>
      <c r="BW2022">
        <f t="shared" si="135"/>
        <v>0</v>
      </c>
    </row>
    <row r="2023" spans="72:75">
      <c r="BT2023">
        <v>4</v>
      </c>
      <c r="BU2023">
        <v>4</v>
      </c>
      <c r="BV2023">
        <v>4</v>
      </c>
      <c r="BW2023">
        <f t="shared" si="135"/>
        <v>0</v>
      </c>
    </row>
    <row r="2024" spans="72:75">
      <c r="BT2024">
        <v>4</v>
      </c>
      <c r="BU2024">
        <v>4</v>
      </c>
      <c r="BV2024">
        <v>4</v>
      </c>
      <c r="BW2024">
        <f t="shared" si="135"/>
        <v>0</v>
      </c>
    </row>
    <row r="2025" spans="72:75">
      <c r="BT2025">
        <v>6</v>
      </c>
      <c r="BU2025">
        <v>6</v>
      </c>
      <c r="BV2025">
        <v>6</v>
      </c>
      <c r="BW2025">
        <f t="shared" si="135"/>
        <v>0</v>
      </c>
    </row>
    <row r="2026" spans="72:75">
      <c r="BT2026">
        <v>2</v>
      </c>
      <c r="BU2026">
        <v>2</v>
      </c>
      <c r="BV2026">
        <v>2</v>
      </c>
      <c r="BW2026">
        <f t="shared" si="135"/>
        <v>0</v>
      </c>
    </row>
    <row r="2027" spans="72:75">
      <c r="BT2027">
        <v>4</v>
      </c>
      <c r="BU2027">
        <v>4</v>
      </c>
      <c r="BV2027">
        <v>4</v>
      </c>
      <c r="BW2027">
        <f t="shared" si="135"/>
        <v>0</v>
      </c>
    </row>
    <row r="2028" spans="72:75">
      <c r="BT2028">
        <v>2</v>
      </c>
      <c r="BU2028">
        <v>2</v>
      </c>
      <c r="BV2028">
        <v>2</v>
      </c>
      <c r="BW2028">
        <f t="shared" si="135"/>
        <v>0</v>
      </c>
    </row>
    <row r="2029" spans="72:75">
      <c r="BT2029">
        <v>5</v>
      </c>
      <c r="BU2029">
        <v>5</v>
      </c>
      <c r="BV2029">
        <v>5</v>
      </c>
      <c r="BW2029">
        <f t="shared" si="135"/>
        <v>0</v>
      </c>
    </row>
    <row r="2030" spans="72:75">
      <c r="BT2030">
        <v>2</v>
      </c>
      <c r="BU2030">
        <v>2</v>
      </c>
      <c r="BV2030">
        <v>2</v>
      </c>
      <c r="BW2030">
        <f t="shared" si="135"/>
        <v>0</v>
      </c>
    </row>
    <row r="2031" spans="72:75">
      <c r="BT2031">
        <v>5</v>
      </c>
      <c r="BU2031">
        <v>5</v>
      </c>
      <c r="BV2031">
        <v>5</v>
      </c>
      <c r="BW2031">
        <f t="shared" si="135"/>
        <v>0</v>
      </c>
    </row>
    <row r="2032" spans="72:75">
      <c r="BT2032">
        <v>5</v>
      </c>
      <c r="BU2032">
        <v>5</v>
      </c>
      <c r="BV2032">
        <v>5</v>
      </c>
      <c r="BW2032">
        <f t="shared" si="135"/>
        <v>0</v>
      </c>
    </row>
    <row r="2033" spans="72:75">
      <c r="BT2033">
        <v>5</v>
      </c>
      <c r="BU2033">
        <v>5</v>
      </c>
      <c r="BV2033">
        <v>5</v>
      </c>
      <c r="BW2033">
        <f t="shared" si="135"/>
        <v>0</v>
      </c>
    </row>
    <row r="2034" spans="72:75">
      <c r="BT2034">
        <v>5</v>
      </c>
      <c r="BU2034">
        <v>5</v>
      </c>
      <c r="BV2034">
        <v>5</v>
      </c>
      <c r="BW2034">
        <f t="shared" si="135"/>
        <v>0</v>
      </c>
    </row>
    <row r="2035" spans="72:75">
      <c r="BT2035">
        <v>3</v>
      </c>
      <c r="BU2035">
        <v>3</v>
      </c>
      <c r="BV2035">
        <v>3</v>
      </c>
      <c r="BW2035">
        <f t="shared" si="135"/>
        <v>0</v>
      </c>
    </row>
    <row r="2036" spans="72:75">
      <c r="BT2036">
        <v>1</v>
      </c>
      <c r="BU2036">
        <v>1</v>
      </c>
      <c r="BV2036">
        <v>1</v>
      </c>
      <c r="BW2036">
        <f t="shared" si="135"/>
        <v>0</v>
      </c>
    </row>
    <row r="2037" spans="72:75">
      <c r="BT2037">
        <v>9</v>
      </c>
      <c r="BU2037">
        <v>9</v>
      </c>
      <c r="BV2037">
        <v>9</v>
      </c>
      <c r="BW2037">
        <f t="shared" si="135"/>
        <v>0</v>
      </c>
    </row>
    <row r="2038" spans="72:75">
      <c r="BT2038">
        <v>3</v>
      </c>
      <c r="BU2038">
        <v>3</v>
      </c>
      <c r="BV2038">
        <v>3</v>
      </c>
      <c r="BW2038">
        <f t="shared" si="135"/>
        <v>0</v>
      </c>
    </row>
    <row r="2039" spans="72:75">
      <c r="BT2039">
        <v>5</v>
      </c>
      <c r="BU2039">
        <v>5</v>
      </c>
      <c r="BV2039">
        <v>5</v>
      </c>
      <c r="BW2039">
        <f t="shared" si="135"/>
        <v>0</v>
      </c>
    </row>
    <row r="2040" spans="72:75">
      <c r="BT2040">
        <v>6</v>
      </c>
      <c r="BU2040">
        <v>6</v>
      </c>
      <c r="BV2040">
        <v>6</v>
      </c>
      <c r="BW2040">
        <f t="shared" si="135"/>
        <v>0</v>
      </c>
    </row>
    <row r="2041" spans="72:75">
      <c r="BT2041">
        <v>10</v>
      </c>
      <c r="BU2041">
        <v>10</v>
      </c>
      <c r="BV2041">
        <v>11</v>
      </c>
      <c r="BW2041">
        <f t="shared" si="135"/>
        <v>-1</v>
      </c>
    </row>
    <row r="2042" spans="72:75">
      <c r="BT2042">
        <v>1</v>
      </c>
      <c r="BU2042">
        <v>1</v>
      </c>
      <c r="BV2042">
        <v>1</v>
      </c>
      <c r="BW2042">
        <f t="shared" si="135"/>
        <v>0</v>
      </c>
    </row>
    <row r="2043" spans="72:75">
      <c r="BT2043">
        <v>5</v>
      </c>
      <c r="BU2043">
        <v>5</v>
      </c>
      <c r="BV2043">
        <v>5</v>
      </c>
      <c r="BW2043">
        <f t="shared" si="135"/>
        <v>0</v>
      </c>
    </row>
    <row r="2044" spans="72:75">
      <c r="BT2044">
        <v>2</v>
      </c>
      <c r="BU2044">
        <v>2</v>
      </c>
      <c r="BV2044">
        <v>2</v>
      </c>
      <c r="BW2044">
        <f t="shared" si="135"/>
        <v>0</v>
      </c>
    </row>
    <row r="2045" spans="72:75">
      <c r="BT2045">
        <v>9</v>
      </c>
      <c r="BU2045">
        <v>9</v>
      </c>
      <c r="BV2045">
        <v>9</v>
      </c>
      <c r="BW2045">
        <f t="shared" si="135"/>
        <v>0</v>
      </c>
    </row>
    <row r="2046" spans="72:75">
      <c r="BT2046">
        <v>2</v>
      </c>
      <c r="BU2046">
        <v>2</v>
      </c>
      <c r="BV2046">
        <v>2</v>
      </c>
      <c r="BW2046">
        <f t="shared" si="135"/>
        <v>0</v>
      </c>
    </row>
    <row r="2047" spans="72:75">
      <c r="BT2047">
        <v>6</v>
      </c>
      <c r="BU2047">
        <v>6</v>
      </c>
      <c r="BV2047">
        <v>6</v>
      </c>
      <c r="BW2047">
        <f t="shared" si="135"/>
        <v>0</v>
      </c>
    </row>
    <row r="2048" spans="72:75">
      <c r="BT2048">
        <v>2</v>
      </c>
      <c r="BU2048">
        <v>2</v>
      </c>
      <c r="BV2048">
        <v>2</v>
      </c>
      <c r="BW2048">
        <f t="shared" si="135"/>
        <v>0</v>
      </c>
    </row>
    <row r="2049" spans="72:75">
      <c r="BT2049">
        <v>11</v>
      </c>
      <c r="BU2049">
        <v>11</v>
      </c>
      <c r="BV2049">
        <v>11</v>
      </c>
      <c r="BW2049">
        <f t="shared" si="135"/>
        <v>0</v>
      </c>
    </row>
    <row r="2050" spans="72:75">
      <c r="BT2050">
        <v>3</v>
      </c>
      <c r="BU2050">
        <v>3</v>
      </c>
      <c r="BV2050">
        <v>3</v>
      </c>
      <c r="BW2050">
        <f t="shared" si="135"/>
        <v>0</v>
      </c>
    </row>
    <row r="2051" spans="72:75">
      <c r="BT2051">
        <v>2</v>
      </c>
      <c r="BU2051">
        <v>2</v>
      </c>
      <c r="BV2051">
        <v>2</v>
      </c>
      <c r="BW2051">
        <f t="shared" si="135"/>
        <v>0</v>
      </c>
    </row>
    <row r="2052" spans="72:75">
      <c r="BT2052">
        <v>6</v>
      </c>
      <c r="BU2052">
        <v>6</v>
      </c>
      <c r="BV2052">
        <v>6</v>
      </c>
      <c r="BW2052">
        <f t="shared" si="135"/>
        <v>0</v>
      </c>
    </row>
    <row r="2053" spans="72:75">
      <c r="BT2053">
        <v>7</v>
      </c>
      <c r="BU2053">
        <v>7</v>
      </c>
      <c r="BV2053">
        <v>7</v>
      </c>
      <c r="BW2053">
        <f t="shared" si="135"/>
        <v>0</v>
      </c>
    </row>
    <row r="2054" spans="72:75">
      <c r="BT2054">
        <v>6</v>
      </c>
      <c r="BU2054">
        <v>6</v>
      </c>
      <c r="BV2054">
        <v>6</v>
      </c>
      <c r="BW2054">
        <f t="shared" si="135"/>
        <v>0</v>
      </c>
    </row>
    <row r="2055" spans="72:75">
      <c r="BT2055">
        <v>1</v>
      </c>
      <c r="BU2055">
        <v>1</v>
      </c>
      <c r="BV2055">
        <v>1</v>
      </c>
      <c r="BW2055">
        <f t="shared" si="135"/>
        <v>0</v>
      </c>
    </row>
    <row r="2056" spans="72:75">
      <c r="BT2056">
        <v>5</v>
      </c>
      <c r="BU2056">
        <v>5</v>
      </c>
      <c r="BV2056">
        <v>5</v>
      </c>
      <c r="BW2056">
        <f t="shared" si="135"/>
        <v>0</v>
      </c>
    </row>
    <row r="2057" spans="72:75">
      <c r="BT2057">
        <v>3</v>
      </c>
      <c r="BU2057">
        <v>3</v>
      </c>
      <c r="BV2057">
        <v>3</v>
      </c>
      <c r="BW2057">
        <f t="shared" si="135"/>
        <v>0</v>
      </c>
    </row>
    <row r="2058" spans="72:75">
      <c r="BT2058">
        <v>6</v>
      </c>
      <c r="BU2058">
        <v>6</v>
      </c>
      <c r="BV2058">
        <v>6</v>
      </c>
      <c r="BW2058">
        <f t="shared" si="135"/>
        <v>0</v>
      </c>
    </row>
    <row r="2059" spans="72:75">
      <c r="BT2059">
        <v>6</v>
      </c>
      <c r="BU2059">
        <v>6</v>
      </c>
      <c r="BV2059">
        <v>6</v>
      </c>
      <c r="BW2059">
        <f t="shared" si="135"/>
        <v>0</v>
      </c>
    </row>
    <row r="2060" spans="72:75">
      <c r="BT2060">
        <v>2</v>
      </c>
      <c r="BU2060">
        <v>2</v>
      </c>
      <c r="BV2060">
        <v>2</v>
      </c>
      <c r="BW2060">
        <f t="shared" si="135"/>
        <v>0</v>
      </c>
    </row>
    <row r="2061" spans="72:75">
      <c r="BT2061">
        <v>5</v>
      </c>
      <c r="BU2061">
        <v>5</v>
      </c>
      <c r="BV2061">
        <v>5</v>
      </c>
      <c r="BW2061">
        <f t="shared" ref="BW2061:BW2124" si="136">BU2061-BV2061</f>
        <v>0</v>
      </c>
    </row>
    <row r="2062" spans="72:75">
      <c r="BT2062">
        <v>4</v>
      </c>
      <c r="BU2062">
        <v>4</v>
      </c>
      <c r="BV2062">
        <v>4</v>
      </c>
      <c r="BW2062">
        <f t="shared" si="136"/>
        <v>0</v>
      </c>
    </row>
    <row r="2063" spans="72:75">
      <c r="BT2063">
        <v>3</v>
      </c>
      <c r="BU2063">
        <v>3</v>
      </c>
      <c r="BV2063">
        <v>3</v>
      </c>
      <c r="BW2063">
        <f t="shared" si="136"/>
        <v>0</v>
      </c>
    </row>
    <row r="2064" spans="72:75">
      <c r="BT2064">
        <v>4</v>
      </c>
      <c r="BU2064">
        <v>4</v>
      </c>
      <c r="BV2064">
        <v>4</v>
      </c>
      <c r="BW2064">
        <f t="shared" si="136"/>
        <v>0</v>
      </c>
    </row>
    <row r="2065" spans="72:75">
      <c r="BT2065">
        <v>5</v>
      </c>
      <c r="BU2065">
        <v>5</v>
      </c>
      <c r="BV2065">
        <v>5</v>
      </c>
      <c r="BW2065">
        <f t="shared" si="136"/>
        <v>0</v>
      </c>
    </row>
    <row r="2066" spans="72:75">
      <c r="BT2066">
        <v>9</v>
      </c>
      <c r="BU2066">
        <v>9</v>
      </c>
      <c r="BV2066">
        <v>9</v>
      </c>
      <c r="BW2066">
        <f t="shared" si="136"/>
        <v>0</v>
      </c>
    </row>
    <row r="2067" spans="72:75">
      <c r="BT2067">
        <v>1</v>
      </c>
      <c r="BU2067">
        <v>1</v>
      </c>
      <c r="BV2067">
        <v>1</v>
      </c>
      <c r="BW2067">
        <f t="shared" si="136"/>
        <v>0</v>
      </c>
    </row>
    <row r="2068" spans="72:75">
      <c r="BT2068">
        <v>4</v>
      </c>
      <c r="BU2068">
        <v>4</v>
      </c>
      <c r="BV2068">
        <v>4</v>
      </c>
      <c r="BW2068">
        <f t="shared" si="136"/>
        <v>0</v>
      </c>
    </row>
    <row r="2069" spans="72:75">
      <c r="BT2069">
        <v>5</v>
      </c>
      <c r="BU2069">
        <v>5</v>
      </c>
      <c r="BV2069">
        <v>5</v>
      </c>
      <c r="BW2069">
        <f t="shared" si="136"/>
        <v>0</v>
      </c>
    </row>
    <row r="2070" spans="72:75">
      <c r="BT2070">
        <v>6</v>
      </c>
      <c r="BU2070">
        <v>6</v>
      </c>
      <c r="BV2070">
        <v>6</v>
      </c>
      <c r="BW2070">
        <f t="shared" si="136"/>
        <v>0</v>
      </c>
    </row>
    <row r="2071" spans="72:75">
      <c r="BT2071">
        <v>6</v>
      </c>
      <c r="BU2071">
        <v>6</v>
      </c>
      <c r="BV2071">
        <v>6</v>
      </c>
      <c r="BW2071">
        <f t="shared" si="136"/>
        <v>0</v>
      </c>
    </row>
    <row r="2072" spans="72:75">
      <c r="BT2072">
        <v>4</v>
      </c>
      <c r="BU2072">
        <v>4</v>
      </c>
      <c r="BV2072">
        <v>4</v>
      </c>
      <c r="BW2072">
        <f t="shared" si="136"/>
        <v>0</v>
      </c>
    </row>
    <row r="2073" spans="72:75">
      <c r="BT2073">
        <v>3</v>
      </c>
      <c r="BU2073">
        <v>3</v>
      </c>
      <c r="BV2073">
        <v>3</v>
      </c>
      <c r="BW2073">
        <f t="shared" si="136"/>
        <v>0</v>
      </c>
    </row>
    <row r="2074" spans="72:75">
      <c r="BT2074">
        <v>1</v>
      </c>
      <c r="BU2074">
        <v>1</v>
      </c>
      <c r="BV2074">
        <v>1</v>
      </c>
      <c r="BW2074">
        <f t="shared" si="136"/>
        <v>0</v>
      </c>
    </row>
    <row r="2075" spans="72:75">
      <c r="BT2075">
        <v>2</v>
      </c>
      <c r="BU2075">
        <v>2</v>
      </c>
      <c r="BV2075">
        <v>2</v>
      </c>
      <c r="BW2075">
        <f t="shared" si="136"/>
        <v>0</v>
      </c>
    </row>
    <row r="2076" spans="72:75">
      <c r="BT2076">
        <v>5</v>
      </c>
      <c r="BU2076">
        <v>5</v>
      </c>
      <c r="BV2076">
        <v>5</v>
      </c>
      <c r="BW2076">
        <f t="shared" si="136"/>
        <v>0</v>
      </c>
    </row>
    <row r="2077" spans="72:75">
      <c r="BT2077">
        <v>2</v>
      </c>
      <c r="BU2077">
        <v>2</v>
      </c>
      <c r="BV2077">
        <v>2</v>
      </c>
      <c r="BW2077">
        <f t="shared" si="136"/>
        <v>0</v>
      </c>
    </row>
    <row r="2078" spans="72:75">
      <c r="BT2078">
        <v>21</v>
      </c>
      <c r="BU2078">
        <v>21</v>
      </c>
      <c r="BV2078">
        <v>21</v>
      </c>
      <c r="BW2078">
        <f t="shared" si="136"/>
        <v>0</v>
      </c>
    </row>
    <row r="2079" spans="72:75">
      <c r="BT2079">
        <v>2</v>
      </c>
      <c r="BU2079">
        <v>2</v>
      </c>
      <c r="BV2079">
        <v>2</v>
      </c>
      <c r="BW2079">
        <f t="shared" si="136"/>
        <v>0</v>
      </c>
    </row>
    <row r="2080" spans="72:75">
      <c r="BT2080">
        <v>5</v>
      </c>
      <c r="BU2080">
        <v>5</v>
      </c>
      <c r="BV2080">
        <v>5</v>
      </c>
      <c r="BW2080">
        <f t="shared" si="136"/>
        <v>0</v>
      </c>
    </row>
    <row r="2081" spans="72:75">
      <c r="BT2081">
        <v>4</v>
      </c>
      <c r="BU2081">
        <v>4</v>
      </c>
      <c r="BV2081">
        <v>4</v>
      </c>
      <c r="BW2081">
        <f t="shared" si="136"/>
        <v>0</v>
      </c>
    </row>
    <row r="2082" spans="72:75">
      <c r="BT2082">
        <v>3</v>
      </c>
      <c r="BU2082">
        <v>3</v>
      </c>
      <c r="BV2082">
        <v>3</v>
      </c>
      <c r="BW2082">
        <f t="shared" si="136"/>
        <v>0</v>
      </c>
    </row>
    <row r="2083" spans="72:75">
      <c r="BT2083">
        <v>4</v>
      </c>
      <c r="BU2083">
        <v>4</v>
      </c>
      <c r="BV2083">
        <v>4</v>
      </c>
      <c r="BW2083">
        <f t="shared" si="136"/>
        <v>0</v>
      </c>
    </row>
    <row r="2084" spans="72:75">
      <c r="BT2084">
        <v>6</v>
      </c>
      <c r="BU2084">
        <v>6</v>
      </c>
      <c r="BV2084">
        <v>6</v>
      </c>
      <c r="BW2084">
        <f t="shared" si="136"/>
        <v>0</v>
      </c>
    </row>
    <row r="2085" spans="72:75">
      <c r="BT2085">
        <v>5</v>
      </c>
      <c r="BU2085">
        <v>5</v>
      </c>
      <c r="BV2085">
        <v>5</v>
      </c>
      <c r="BW2085">
        <f t="shared" si="136"/>
        <v>0</v>
      </c>
    </row>
    <row r="2086" spans="72:75">
      <c r="BT2086">
        <v>2</v>
      </c>
      <c r="BU2086">
        <v>2</v>
      </c>
      <c r="BV2086">
        <v>2</v>
      </c>
      <c r="BW2086">
        <f t="shared" si="136"/>
        <v>0</v>
      </c>
    </row>
    <row r="2087" spans="72:75">
      <c r="BT2087">
        <v>5</v>
      </c>
      <c r="BU2087">
        <v>5</v>
      </c>
      <c r="BV2087">
        <v>5</v>
      </c>
      <c r="BW2087">
        <f t="shared" si="136"/>
        <v>0</v>
      </c>
    </row>
    <row r="2088" spans="72:75">
      <c r="BT2088">
        <v>1</v>
      </c>
      <c r="BU2088">
        <v>1</v>
      </c>
      <c r="BV2088">
        <v>1</v>
      </c>
      <c r="BW2088">
        <f t="shared" si="136"/>
        <v>0</v>
      </c>
    </row>
    <row r="2089" spans="72:75">
      <c r="BT2089">
        <v>2</v>
      </c>
      <c r="BU2089">
        <v>2</v>
      </c>
      <c r="BV2089">
        <v>2</v>
      </c>
      <c r="BW2089">
        <f t="shared" si="136"/>
        <v>0</v>
      </c>
    </row>
    <row r="2090" spans="72:75">
      <c r="BT2090">
        <v>6</v>
      </c>
      <c r="BU2090">
        <v>6</v>
      </c>
      <c r="BV2090">
        <v>6</v>
      </c>
      <c r="BW2090">
        <f t="shared" si="136"/>
        <v>0</v>
      </c>
    </row>
    <row r="2091" spans="72:75">
      <c r="BT2091">
        <v>5</v>
      </c>
      <c r="BU2091">
        <v>5</v>
      </c>
      <c r="BV2091">
        <v>5</v>
      </c>
      <c r="BW2091">
        <f t="shared" si="136"/>
        <v>0</v>
      </c>
    </row>
    <row r="2092" spans="72:75">
      <c r="BT2092">
        <v>7</v>
      </c>
      <c r="BU2092">
        <v>7</v>
      </c>
      <c r="BV2092">
        <v>7</v>
      </c>
      <c r="BW2092">
        <f t="shared" si="136"/>
        <v>0</v>
      </c>
    </row>
    <row r="2093" spans="72:75">
      <c r="BT2093">
        <v>6</v>
      </c>
      <c r="BU2093">
        <v>6</v>
      </c>
      <c r="BV2093">
        <v>6</v>
      </c>
      <c r="BW2093">
        <f t="shared" si="136"/>
        <v>0</v>
      </c>
    </row>
    <row r="2094" spans="72:75">
      <c r="BT2094">
        <v>3</v>
      </c>
      <c r="BU2094">
        <v>3</v>
      </c>
      <c r="BV2094">
        <v>3</v>
      </c>
      <c r="BW2094">
        <f t="shared" si="136"/>
        <v>0</v>
      </c>
    </row>
    <row r="2095" spans="72:75">
      <c r="BT2095">
        <v>3</v>
      </c>
      <c r="BU2095">
        <v>3</v>
      </c>
      <c r="BV2095">
        <v>3</v>
      </c>
      <c r="BW2095">
        <f t="shared" si="136"/>
        <v>0</v>
      </c>
    </row>
    <row r="2096" spans="72:75">
      <c r="BT2096">
        <v>4</v>
      </c>
      <c r="BU2096">
        <v>4</v>
      </c>
      <c r="BV2096">
        <v>4</v>
      </c>
      <c r="BW2096">
        <f t="shared" si="136"/>
        <v>0</v>
      </c>
    </row>
    <row r="2097" spans="72:75">
      <c r="BT2097">
        <v>3</v>
      </c>
      <c r="BU2097">
        <v>3</v>
      </c>
      <c r="BV2097">
        <v>3</v>
      </c>
      <c r="BW2097">
        <f t="shared" si="136"/>
        <v>0</v>
      </c>
    </row>
    <row r="2098" spans="72:75">
      <c r="BT2098">
        <v>8</v>
      </c>
      <c r="BU2098">
        <v>8</v>
      </c>
      <c r="BV2098">
        <v>8</v>
      </c>
      <c r="BW2098">
        <f t="shared" si="136"/>
        <v>0</v>
      </c>
    </row>
    <row r="2099" spans="72:75">
      <c r="BT2099">
        <v>4</v>
      </c>
      <c r="BU2099">
        <v>4</v>
      </c>
      <c r="BV2099">
        <v>4</v>
      </c>
      <c r="BW2099">
        <f t="shared" si="136"/>
        <v>0</v>
      </c>
    </row>
    <row r="2100" spans="72:75">
      <c r="BT2100">
        <v>2</v>
      </c>
      <c r="BU2100">
        <v>2</v>
      </c>
      <c r="BV2100">
        <v>2</v>
      </c>
      <c r="BW2100">
        <f t="shared" si="136"/>
        <v>0</v>
      </c>
    </row>
    <row r="2101" spans="72:75">
      <c r="BT2101">
        <v>3</v>
      </c>
      <c r="BU2101">
        <v>3</v>
      </c>
      <c r="BV2101">
        <v>3</v>
      </c>
      <c r="BW2101">
        <f t="shared" si="136"/>
        <v>0</v>
      </c>
    </row>
    <row r="2102" spans="72:75">
      <c r="BT2102">
        <v>7</v>
      </c>
      <c r="BU2102">
        <v>7</v>
      </c>
      <c r="BV2102">
        <v>7</v>
      </c>
      <c r="BW2102">
        <f t="shared" si="136"/>
        <v>0</v>
      </c>
    </row>
    <row r="2103" spans="72:75">
      <c r="BT2103">
        <v>2</v>
      </c>
      <c r="BU2103">
        <v>2</v>
      </c>
      <c r="BV2103">
        <v>2</v>
      </c>
      <c r="BW2103">
        <f t="shared" si="136"/>
        <v>0</v>
      </c>
    </row>
    <row r="2104" spans="72:75">
      <c r="BT2104">
        <v>4</v>
      </c>
      <c r="BU2104">
        <v>4</v>
      </c>
      <c r="BV2104">
        <v>4</v>
      </c>
      <c r="BW2104">
        <f t="shared" si="136"/>
        <v>0</v>
      </c>
    </row>
    <row r="2105" spans="72:75">
      <c r="BT2105">
        <v>1</v>
      </c>
      <c r="BU2105">
        <v>1</v>
      </c>
      <c r="BV2105">
        <v>1</v>
      </c>
      <c r="BW2105">
        <f t="shared" si="136"/>
        <v>0</v>
      </c>
    </row>
    <row r="2106" spans="72:75">
      <c r="BT2106">
        <v>3</v>
      </c>
      <c r="BU2106">
        <v>3</v>
      </c>
      <c r="BV2106">
        <v>3</v>
      </c>
      <c r="BW2106">
        <f t="shared" si="136"/>
        <v>0</v>
      </c>
    </row>
    <row r="2107" spans="72:75">
      <c r="BT2107">
        <v>5</v>
      </c>
      <c r="BU2107">
        <v>5</v>
      </c>
      <c r="BV2107">
        <v>5</v>
      </c>
      <c r="BW2107">
        <f t="shared" si="136"/>
        <v>0</v>
      </c>
    </row>
    <row r="2108" spans="72:75">
      <c r="BT2108">
        <v>5</v>
      </c>
      <c r="BU2108">
        <v>5</v>
      </c>
      <c r="BV2108">
        <v>5</v>
      </c>
      <c r="BW2108">
        <f t="shared" si="136"/>
        <v>0</v>
      </c>
    </row>
    <row r="2109" spans="72:75">
      <c r="BT2109">
        <v>5</v>
      </c>
      <c r="BU2109">
        <v>5</v>
      </c>
      <c r="BV2109">
        <v>5</v>
      </c>
      <c r="BW2109">
        <f t="shared" si="136"/>
        <v>0</v>
      </c>
    </row>
    <row r="2110" spans="72:75">
      <c r="BT2110">
        <v>7</v>
      </c>
      <c r="BU2110">
        <v>7</v>
      </c>
      <c r="BV2110">
        <v>7</v>
      </c>
      <c r="BW2110">
        <f t="shared" si="136"/>
        <v>0</v>
      </c>
    </row>
    <row r="2111" spans="72:75">
      <c r="BT2111">
        <v>7</v>
      </c>
      <c r="BU2111">
        <v>7</v>
      </c>
      <c r="BV2111">
        <v>7</v>
      </c>
      <c r="BW2111">
        <f t="shared" si="136"/>
        <v>0</v>
      </c>
    </row>
    <row r="2112" spans="72:75">
      <c r="BT2112">
        <v>4</v>
      </c>
      <c r="BU2112">
        <v>4</v>
      </c>
      <c r="BV2112">
        <v>4</v>
      </c>
      <c r="BW2112">
        <f t="shared" si="136"/>
        <v>0</v>
      </c>
    </row>
    <row r="2113" spans="72:75">
      <c r="BT2113">
        <v>3</v>
      </c>
      <c r="BU2113">
        <v>3</v>
      </c>
      <c r="BV2113">
        <v>3</v>
      </c>
      <c r="BW2113">
        <f t="shared" si="136"/>
        <v>0</v>
      </c>
    </row>
    <row r="2114" spans="72:75">
      <c r="BT2114">
        <v>5</v>
      </c>
      <c r="BU2114">
        <v>5</v>
      </c>
      <c r="BV2114">
        <v>5</v>
      </c>
      <c r="BW2114">
        <f t="shared" si="136"/>
        <v>0</v>
      </c>
    </row>
    <row r="2115" spans="72:75">
      <c r="BT2115">
        <v>8</v>
      </c>
      <c r="BU2115">
        <v>8</v>
      </c>
      <c r="BV2115">
        <v>8</v>
      </c>
      <c r="BW2115">
        <f t="shared" si="136"/>
        <v>0</v>
      </c>
    </row>
    <row r="2116" spans="72:75">
      <c r="BT2116">
        <v>2</v>
      </c>
      <c r="BU2116">
        <v>2</v>
      </c>
      <c r="BV2116">
        <v>2</v>
      </c>
      <c r="BW2116">
        <f t="shared" si="136"/>
        <v>0</v>
      </c>
    </row>
    <row r="2117" spans="72:75">
      <c r="BT2117">
        <v>4</v>
      </c>
      <c r="BU2117">
        <v>4</v>
      </c>
      <c r="BV2117">
        <v>4</v>
      </c>
      <c r="BW2117">
        <f t="shared" si="136"/>
        <v>0</v>
      </c>
    </row>
    <row r="2118" spans="72:75">
      <c r="BT2118">
        <v>7</v>
      </c>
      <c r="BU2118">
        <v>7</v>
      </c>
      <c r="BV2118">
        <v>7</v>
      </c>
      <c r="BW2118">
        <f t="shared" si="136"/>
        <v>0</v>
      </c>
    </row>
    <row r="2119" spans="72:75">
      <c r="BT2119">
        <v>1</v>
      </c>
      <c r="BU2119">
        <v>1</v>
      </c>
      <c r="BV2119">
        <v>1</v>
      </c>
      <c r="BW2119">
        <f t="shared" si="136"/>
        <v>0</v>
      </c>
    </row>
    <row r="2120" spans="72:75">
      <c r="BT2120">
        <v>3</v>
      </c>
      <c r="BU2120">
        <v>3</v>
      </c>
      <c r="BV2120">
        <v>3</v>
      </c>
      <c r="BW2120">
        <f t="shared" si="136"/>
        <v>0</v>
      </c>
    </row>
    <row r="2121" spans="72:75">
      <c r="BT2121">
        <v>6</v>
      </c>
      <c r="BU2121">
        <v>6</v>
      </c>
      <c r="BV2121">
        <v>6</v>
      </c>
      <c r="BW2121">
        <f t="shared" si="136"/>
        <v>0</v>
      </c>
    </row>
    <row r="2122" spans="72:75">
      <c r="BT2122">
        <v>2</v>
      </c>
      <c r="BU2122">
        <v>2</v>
      </c>
      <c r="BV2122">
        <v>2</v>
      </c>
      <c r="BW2122">
        <f t="shared" si="136"/>
        <v>0</v>
      </c>
    </row>
    <row r="2123" spans="72:75">
      <c r="BT2123">
        <v>7</v>
      </c>
      <c r="BU2123">
        <v>7</v>
      </c>
      <c r="BV2123">
        <v>7</v>
      </c>
      <c r="BW2123">
        <f t="shared" si="136"/>
        <v>0</v>
      </c>
    </row>
    <row r="2124" spans="72:75">
      <c r="BT2124">
        <v>5</v>
      </c>
      <c r="BU2124">
        <v>5</v>
      </c>
      <c r="BV2124">
        <v>5</v>
      </c>
      <c r="BW2124">
        <f t="shared" si="136"/>
        <v>0</v>
      </c>
    </row>
    <row r="2125" spans="72:75">
      <c r="BT2125">
        <v>8</v>
      </c>
      <c r="BU2125">
        <v>8</v>
      </c>
      <c r="BV2125">
        <v>8</v>
      </c>
      <c r="BW2125">
        <f t="shared" ref="BW2125:BW2188" si="137">BU2125-BV2125</f>
        <v>0</v>
      </c>
    </row>
    <row r="2126" spans="72:75">
      <c r="BT2126">
        <v>6</v>
      </c>
      <c r="BU2126">
        <v>6</v>
      </c>
      <c r="BV2126">
        <v>6</v>
      </c>
      <c r="BW2126">
        <f t="shared" si="137"/>
        <v>0</v>
      </c>
    </row>
    <row r="2127" spans="72:75">
      <c r="BT2127">
        <v>6</v>
      </c>
      <c r="BU2127">
        <v>6</v>
      </c>
      <c r="BV2127">
        <v>6</v>
      </c>
      <c r="BW2127">
        <f t="shared" si="137"/>
        <v>0</v>
      </c>
    </row>
    <row r="2128" spans="72:75">
      <c r="BT2128">
        <v>11</v>
      </c>
      <c r="BU2128">
        <v>11</v>
      </c>
      <c r="BV2128">
        <v>11</v>
      </c>
      <c r="BW2128">
        <f t="shared" si="137"/>
        <v>0</v>
      </c>
    </row>
    <row r="2129" spans="72:75">
      <c r="BT2129">
        <v>3</v>
      </c>
      <c r="BU2129">
        <v>3</v>
      </c>
      <c r="BV2129">
        <v>3</v>
      </c>
      <c r="BW2129">
        <f t="shared" si="137"/>
        <v>0</v>
      </c>
    </row>
    <row r="2130" spans="72:75">
      <c r="BT2130">
        <v>3</v>
      </c>
      <c r="BU2130">
        <v>3</v>
      </c>
      <c r="BV2130">
        <v>3</v>
      </c>
      <c r="BW2130">
        <f t="shared" si="137"/>
        <v>0</v>
      </c>
    </row>
    <row r="2131" spans="72:75">
      <c r="BT2131">
        <v>5</v>
      </c>
      <c r="BU2131">
        <v>5</v>
      </c>
      <c r="BV2131">
        <v>5</v>
      </c>
      <c r="BW2131">
        <f t="shared" si="137"/>
        <v>0</v>
      </c>
    </row>
    <row r="2132" spans="72:75">
      <c r="BT2132">
        <v>3</v>
      </c>
      <c r="BU2132">
        <v>3</v>
      </c>
      <c r="BV2132">
        <v>3</v>
      </c>
      <c r="BW2132">
        <f t="shared" si="137"/>
        <v>0</v>
      </c>
    </row>
    <row r="2133" spans="72:75">
      <c r="BT2133">
        <v>3</v>
      </c>
      <c r="BU2133">
        <v>3</v>
      </c>
      <c r="BV2133">
        <v>3</v>
      </c>
      <c r="BW2133">
        <f t="shared" si="137"/>
        <v>0</v>
      </c>
    </row>
    <row r="2134" spans="72:75">
      <c r="BT2134">
        <v>10</v>
      </c>
      <c r="BU2134">
        <v>10</v>
      </c>
      <c r="BV2134">
        <v>11</v>
      </c>
      <c r="BW2134">
        <f t="shared" si="137"/>
        <v>-1</v>
      </c>
    </row>
    <row r="2135" spans="72:75">
      <c r="BT2135">
        <v>4</v>
      </c>
      <c r="BU2135">
        <v>4</v>
      </c>
      <c r="BV2135">
        <v>4</v>
      </c>
      <c r="BW2135">
        <f t="shared" si="137"/>
        <v>0</v>
      </c>
    </row>
    <row r="2136" spans="72:75">
      <c r="BT2136">
        <v>5</v>
      </c>
      <c r="BU2136">
        <v>5</v>
      </c>
      <c r="BV2136">
        <v>5</v>
      </c>
      <c r="BW2136">
        <f t="shared" si="137"/>
        <v>0</v>
      </c>
    </row>
    <row r="2137" spans="72:75">
      <c r="BT2137">
        <v>3</v>
      </c>
      <c r="BU2137">
        <v>3</v>
      </c>
      <c r="BV2137">
        <v>3</v>
      </c>
      <c r="BW2137">
        <f t="shared" si="137"/>
        <v>0</v>
      </c>
    </row>
    <row r="2138" spans="72:75">
      <c r="BT2138">
        <v>1</v>
      </c>
      <c r="BU2138">
        <v>1</v>
      </c>
      <c r="BV2138">
        <v>1</v>
      </c>
      <c r="BW2138">
        <f t="shared" si="137"/>
        <v>0</v>
      </c>
    </row>
    <row r="2139" spans="72:75">
      <c r="BT2139">
        <v>1</v>
      </c>
      <c r="BU2139">
        <v>1</v>
      </c>
      <c r="BV2139">
        <v>1</v>
      </c>
      <c r="BW2139">
        <f t="shared" si="137"/>
        <v>0</v>
      </c>
    </row>
    <row r="2140" spans="72:75">
      <c r="BT2140">
        <v>5</v>
      </c>
      <c r="BU2140">
        <v>5</v>
      </c>
      <c r="BV2140">
        <v>5</v>
      </c>
      <c r="BW2140">
        <f t="shared" si="137"/>
        <v>0</v>
      </c>
    </row>
    <row r="2141" spans="72:75">
      <c r="BT2141">
        <v>7</v>
      </c>
      <c r="BU2141">
        <v>7</v>
      </c>
      <c r="BV2141">
        <v>7</v>
      </c>
      <c r="BW2141">
        <f t="shared" si="137"/>
        <v>0</v>
      </c>
    </row>
    <row r="2142" spans="72:75">
      <c r="BT2142">
        <v>3</v>
      </c>
      <c r="BU2142">
        <v>3</v>
      </c>
      <c r="BV2142">
        <v>3</v>
      </c>
      <c r="BW2142">
        <f t="shared" si="137"/>
        <v>0</v>
      </c>
    </row>
    <row r="2143" spans="72:75">
      <c r="BT2143">
        <v>2</v>
      </c>
      <c r="BU2143">
        <v>2</v>
      </c>
      <c r="BV2143">
        <v>2</v>
      </c>
      <c r="BW2143">
        <f t="shared" si="137"/>
        <v>0</v>
      </c>
    </row>
    <row r="2144" spans="72:75">
      <c r="BT2144">
        <v>6</v>
      </c>
      <c r="BU2144">
        <v>6</v>
      </c>
      <c r="BV2144">
        <v>6</v>
      </c>
      <c r="BW2144">
        <f t="shared" si="137"/>
        <v>0</v>
      </c>
    </row>
    <row r="2145" spans="72:75">
      <c r="BT2145">
        <v>1</v>
      </c>
      <c r="BU2145">
        <v>1</v>
      </c>
      <c r="BV2145">
        <v>1</v>
      </c>
      <c r="BW2145">
        <f t="shared" si="137"/>
        <v>0</v>
      </c>
    </row>
    <row r="2146" spans="72:75">
      <c r="BT2146">
        <v>6</v>
      </c>
      <c r="BU2146">
        <v>6</v>
      </c>
      <c r="BV2146">
        <v>6</v>
      </c>
      <c r="BW2146">
        <f t="shared" si="137"/>
        <v>0</v>
      </c>
    </row>
    <row r="2147" spans="72:75">
      <c r="BT2147">
        <v>7</v>
      </c>
      <c r="BU2147">
        <v>7</v>
      </c>
      <c r="BV2147">
        <v>7</v>
      </c>
      <c r="BW2147">
        <f t="shared" si="137"/>
        <v>0</v>
      </c>
    </row>
    <row r="2148" spans="72:75">
      <c r="BT2148">
        <v>1</v>
      </c>
      <c r="BU2148">
        <v>1</v>
      </c>
      <c r="BV2148">
        <v>1</v>
      </c>
      <c r="BW2148">
        <f t="shared" si="137"/>
        <v>0</v>
      </c>
    </row>
    <row r="2149" spans="72:75">
      <c r="BT2149">
        <v>7</v>
      </c>
      <c r="BU2149">
        <v>7</v>
      </c>
      <c r="BV2149">
        <v>7</v>
      </c>
      <c r="BW2149">
        <f t="shared" si="137"/>
        <v>0</v>
      </c>
    </row>
    <row r="2150" spans="72:75">
      <c r="BT2150">
        <v>4</v>
      </c>
      <c r="BU2150">
        <v>4</v>
      </c>
      <c r="BV2150">
        <v>4</v>
      </c>
      <c r="BW2150">
        <f t="shared" si="137"/>
        <v>0</v>
      </c>
    </row>
    <row r="2151" spans="72:75">
      <c r="BT2151">
        <v>4</v>
      </c>
      <c r="BU2151">
        <v>4</v>
      </c>
      <c r="BV2151">
        <v>4</v>
      </c>
      <c r="BW2151">
        <f t="shared" si="137"/>
        <v>0</v>
      </c>
    </row>
    <row r="2152" spans="72:75">
      <c r="BT2152">
        <v>2</v>
      </c>
      <c r="BU2152">
        <v>2</v>
      </c>
      <c r="BV2152">
        <v>2</v>
      </c>
      <c r="BW2152">
        <f t="shared" si="137"/>
        <v>0</v>
      </c>
    </row>
    <row r="2153" spans="72:75">
      <c r="BT2153">
        <v>1</v>
      </c>
      <c r="BU2153">
        <v>1</v>
      </c>
      <c r="BV2153">
        <v>1</v>
      </c>
      <c r="BW2153">
        <f t="shared" si="137"/>
        <v>0</v>
      </c>
    </row>
    <row r="2154" spans="72:75">
      <c r="BT2154">
        <v>4</v>
      </c>
      <c r="BU2154">
        <v>4</v>
      </c>
      <c r="BV2154">
        <v>4</v>
      </c>
      <c r="BW2154">
        <f t="shared" si="137"/>
        <v>0</v>
      </c>
    </row>
    <row r="2155" spans="72:75">
      <c r="BT2155">
        <v>12</v>
      </c>
      <c r="BU2155">
        <v>12</v>
      </c>
      <c r="BV2155">
        <v>12</v>
      </c>
      <c r="BW2155">
        <f t="shared" si="137"/>
        <v>0</v>
      </c>
    </row>
    <row r="2156" spans="72:75">
      <c r="BT2156">
        <v>1</v>
      </c>
      <c r="BU2156">
        <v>1</v>
      </c>
      <c r="BV2156">
        <v>1</v>
      </c>
      <c r="BW2156">
        <f t="shared" si="137"/>
        <v>0</v>
      </c>
    </row>
    <row r="2157" spans="72:75">
      <c r="BT2157">
        <v>3</v>
      </c>
      <c r="BU2157">
        <v>3</v>
      </c>
      <c r="BV2157">
        <v>3</v>
      </c>
      <c r="BW2157">
        <f t="shared" si="137"/>
        <v>0</v>
      </c>
    </row>
    <row r="2158" spans="72:75">
      <c r="BT2158">
        <v>1</v>
      </c>
      <c r="BU2158">
        <v>1</v>
      </c>
      <c r="BV2158">
        <v>1</v>
      </c>
      <c r="BW2158">
        <f t="shared" si="137"/>
        <v>0</v>
      </c>
    </row>
    <row r="2159" spans="72:75">
      <c r="BT2159">
        <v>1</v>
      </c>
      <c r="BU2159">
        <v>1</v>
      </c>
      <c r="BV2159">
        <v>1</v>
      </c>
      <c r="BW2159">
        <f t="shared" si="137"/>
        <v>0</v>
      </c>
    </row>
    <row r="2160" spans="72:75">
      <c r="BT2160">
        <v>1</v>
      </c>
      <c r="BU2160">
        <v>1</v>
      </c>
      <c r="BV2160">
        <v>1</v>
      </c>
      <c r="BW2160">
        <f t="shared" si="137"/>
        <v>0</v>
      </c>
    </row>
    <row r="2161" spans="72:75">
      <c r="BT2161">
        <v>6</v>
      </c>
      <c r="BU2161">
        <v>6</v>
      </c>
      <c r="BV2161">
        <v>6</v>
      </c>
      <c r="BW2161">
        <f t="shared" si="137"/>
        <v>0</v>
      </c>
    </row>
    <row r="2162" spans="72:75">
      <c r="BT2162">
        <v>4</v>
      </c>
      <c r="BU2162">
        <v>4</v>
      </c>
      <c r="BV2162">
        <v>4</v>
      </c>
      <c r="BW2162">
        <f t="shared" si="137"/>
        <v>0</v>
      </c>
    </row>
    <row r="2163" spans="72:75">
      <c r="BT2163">
        <v>1</v>
      </c>
      <c r="BU2163">
        <v>1</v>
      </c>
      <c r="BV2163">
        <v>1</v>
      </c>
      <c r="BW2163">
        <f t="shared" si="137"/>
        <v>0</v>
      </c>
    </row>
    <row r="2164" spans="72:75">
      <c r="BT2164">
        <v>2</v>
      </c>
      <c r="BU2164">
        <v>2</v>
      </c>
      <c r="BV2164">
        <v>2</v>
      </c>
      <c r="BW2164">
        <f t="shared" si="137"/>
        <v>0</v>
      </c>
    </row>
    <row r="2165" spans="72:75">
      <c r="BT2165">
        <v>1</v>
      </c>
      <c r="BU2165">
        <v>1</v>
      </c>
      <c r="BV2165">
        <v>1</v>
      </c>
      <c r="BW2165">
        <f t="shared" si="137"/>
        <v>0</v>
      </c>
    </row>
    <row r="2166" spans="72:75">
      <c r="BT2166">
        <v>3</v>
      </c>
      <c r="BU2166">
        <v>3</v>
      </c>
      <c r="BV2166">
        <v>3</v>
      </c>
      <c r="BW2166">
        <f t="shared" si="137"/>
        <v>0</v>
      </c>
    </row>
    <row r="2167" spans="72:75">
      <c r="BT2167">
        <v>1</v>
      </c>
      <c r="BU2167">
        <v>1</v>
      </c>
      <c r="BV2167">
        <v>1</v>
      </c>
      <c r="BW2167">
        <f t="shared" si="137"/>
        <v>0</v>
      </c>
    </row>
    <row r="2168" spans="72:75">
      <c r="BT2168">
        <v>4</v>
      </c>
      <c r="BU2168">
        <v>4</v>
      </c>
      <c r="BV2168">
        <v>4</v>
      </c>
      <c r="BW2168">
        <f t="shared" si="137"/>
        <v>0</v>
      </c>
    </row>
    <row r="2169" spans="72:75">
      <c r="BT2169">
        <v>7</v>
      </c>
      <c r="BU2169">
        <v>7</v>
      </c>
      <c r="BV2169">
        <v>7</v>
      </c>
      <c r="BW2169">
        <f t="shared" si="137"/>
        <v>0</v>
      </c>
    </row>
    <row r="2170" spans="72:75">
      <c r="BT2170">
        <v>13</v>
      </c>
      <c r="BU2170">
        <v>13</v>
      </c>
      <c r="BV2170">
        <v>13</v>
      </c>
      <c r="BW2170">
        <f t="shared" si="137"/>
        <v>0</v>
      </c>
    </row>
    <row r="2171" spans="72:75">
      <c r="BT2171">
        <v>2</v>
      </c>
      <c r="BU2171">
        <v>2</v>
      </c>
      <c r="BV2171">
        <v>2</v>
      </c>
      <c r="BW2171">
        <f t="shared" si="137"/>
        <v>0</v>
      </c>
    </row>
    <row r="2172" spans="72:75">
      <c r="BT2172">
        <v>3</v>
      </c>
      <c r="BU2172">
        <v>3</v>
      </c>
      <c r="BV2172">
        <v>3</v>
      </c>
      <c r="BW2172">
        <f t="shared" si="137"/>
        <v>0</v>
      </c>
    </row>
    <row r="2173" spans="72:75">
      <c r="BT2173">
        <v>1</v>
      </c>
      <c r="BU2173">
        <v>1</v>
      </c>
      <c r="BV2173">
        <v>1</v>
      </c>
      <c r="BW2173">
        <f t="shared" si="137"/>
        <v>0</v>
      </c>
    </row>
    <row r="2174" spans="72:75">
      <c r="BT2174">
        <v>3</v>
      </c>
      <c r="BU2174">
        <v>3</v>
      </c>
      <c r="BV2174">
        <v>3</v>
      </c>
      <c r="BW2174">
        <f t="shared" si="137"/>
        <v>0</v>
      </c>
    </row>
    <row r="2175" spans="72:75">
      <c r="BT2175">
        <v>2</v>
      </c>
      <c r="BU2175">
        <v>2</v>
      </c>
      <c r="BV2175">
        <v>2</v>
      </c>
      <c r="BW2175">
        <f t="shared" si="137"/>
        <v>0</v>
      </c>
    </row>
    <row r="2176" spans="72:75">
      <c r="BT2176">
        <v>5</v>
      </c>
      <c r="BU2176">
        <v>5</v>
      </c>
      <c r="BV2176">
        <v>5</v>
      </c>
      <c r="BW2176">
        <f t="shared" si="137"/>
        <v>0</v>
      </c>
    </row>
    <row r="2177" spans="72:75">
      <c r="BT2177">
        <v>6</v>
      </c>
      <c r="BU2177">
        <v>6</v>
      </c>
      <c r="BV2177">
        <v>6</v>
      </c>
      <c r="BW2177">
        <f t="shared" si="137"/>
        <v>0</v>
      </c>
    </row>
    <row r="2178" spans="72:75">
      <c r="BT2178">
        <v>2</v>
      </c>
      <c r="BU2178">
        <v>2</v>
      </c>
      <c r="BV2178">
        <v>2</v>
      </c>
      <c r="BW2178">
        <f t="shared" si="137"/>
        <v>0</v>
      </c>
    </row>
    <row r="2179" spans="72:75">
      <c r="BT2179">
        <v>5</v>
      </c>
      <c r="BU2179">
        <v>5</v>
      </c>
      <c r="BV2179">
        <v>5</v>
      </c>
      <c r="BW2179">
        <f t="shared" si="137"/>
        <v>0</v>
      </c>
    </row>
    <row r="2180" spans="72:75">
      <c r="BT2180">
        <v>2</v>
      </c>
      <c r="BU2180">
        <v>2</v>
      </c>
      <c r="BV2180">
        <v>2</v>
      </c>
      <c r="BW2180">
        <f t="shared" si="137"/>
        <v>0</v>
      </c>
    </row>
    <row r="2181" spans="72:75">
      <c r="BT2181">
        <v>14</v>
      </c>
      <c r="BU2181">
        <v>14</v>
      </c>
      <c r="BV2181">
        <v>14</v>
      </c>
      <c r="BW2181">
        <f t="shared" si="137"/>
        <v>0</v>
      </c>
    </row>
    <row r="2182" spans="72:75">
      <c r="BT2182">
        <v>8</v>
      </c>
      <c r="BU2182">
        <v>8</v>
      </c>
      <c r="BV2182">
        <v>8</v>
      </c>
      <c r="BW2182">
        <f t="shared" si="137"/>
        <v>0</v>
      </c>
    </row>
    <row r="2183" spans="72:75">
      <c r="BT2183">
        <v>7</v>
      </c>
      <c r="BU2183">
        <v>7</v>
      </c>
      <c r="BV2183">
        <v>7</v>
      </c>
      <c r="BW2183">
        <f t="shared" si="137"/>
        <v>0</v>
      </c>
    </row>
    <row r="2184" spans="72:75">
      <c r="BT2184">
        <v>4</v>
      </c>
      <c r="BU2184">
        <v>4</v>
      </c>
      <c r="BV2184">
        <v>4</v>
      </c>
      <c r="BW2184">
        <f t="shared" si="137"/>
        <v>0</v>
      </c>
    </row>
    <row r="2185" spans="72:75">
      <c r="BT2185">
        <v>5</v>
      </c>
      <c r="BU2185">
        <v>5</v>
      </c>
      <c r="BV2185">
        <v>5</v>
      </c>
      <c r="BW2185">
        <f t="shared" si="137"/>
        <v>0</v>
      </c>
    </row>
    <row r="2186" spans="72:75">
      <c r="BT2186">
        <v>6</v>
      </c>
      <c r="BU2186">
        <v>6</v>
      </c>
      <c r="BV2186">
        <v>6</v>
      </c>
      <c r="BW2186">
        <f t="shared" si="137"/>
        <v>0</v>
      </c>
    </row>
    <row r="2187" spans="72:75">
      <c r="BT2187">
        <v>6</v>
      </c>
      <c r="BU2187">
        <v>6</v>
      </c>
      <c r="BV2187">
        <v>6</v>
      </c>
      <c r="BW2187">
        <f t="shared" si="137"/>
        <v>0</v>
      </c>
    </row>
    <row r="2188" spans="72:75">
      <c r="BT2188">
        <v>6</v>
      </c>
      <c r="BU2188">
        <v>6</v>
      </c>
      <c r="BV2188">
        <v>6</v>
      </c>
      <c r="BW2188">
        <f t="shared" si="137"/>
        <v>0</v>
      </c>
    </row>
    <row r="2189" spans="72:75">
      <c r="BT2189">
        <v>5</v>
      </c>
      <c r="BU2189">
        <v>5</v>
      </c>
      <c r="BV2189">
        <v>5</v>
      </c>
      <c r="BW2189">
        <f t="shared" ref="BW2189:BW2252" si="138">BU2189-BV2189</f>
        <v>0</v>
      </c>
    </row>
    <row r="2190" spans="72:75">
      <c r="BT2190">
        <v>2</v>
      </c>
      <c r="BU2190">
        <v>2</v>
      </c>
      <c r="BV2190">
        <v>2</v>
      </c>
      <c r="BW2190">
        <f t="shared" si="138"/>
        <v>0</v>
      </c>
    </row>
    <row r="2191" spans="72:75">
      <c r="BT2191">
        <v>2</v>
      </c>
      <c r="BU2191">
        <v>2</v>
      </c>
      <c r="BV2191">
        <v>2</v>
      </c>
      <c r="BW2191">
        <f t="shared" si="138"/>
        <v>0</v>
      </c>
    </row>
    <row r="2192" spans="72:75">
      <c r="BT2192">
        <v>5</v>
      </c>
      <c r="BU2192">
        <v>5</v>
      </c>
      <c r="BV2192">
        <v>5</v>
      </c>
      <c r="BW2192">
        <f t="shared" si="138"/>
        <v>0</v>
      </c>
    </row>
    <row r="2193" spans="72:75">
      <c r="BT2193">
        <v>6</v>
      </c>
      <c r="BU2193">
        <v>6</v>
      </c>
      <c r="BV2193">
        <v>6</v>
      </c>
      <c r="BW2193">
        <f t="shared" si="138"/>
        <v>0</v>
      </c>
    </row>
    <row r="2194" spans="72:75">
      <c r="BT2194">
        <v>4</v>
      </c>
      <c r="BU2194">
        <v>4</v>
      </c>
      <c r="BV2194">
        <v>4</v>
      </c>
      <c r="BW2194">
        <f t="shared" si="138"/>
        <v>0</v>
      </c>
    </row>
    <row r="2195" spans="72:75">
      <c r="BT2195">
        <v>3</v>
      </c>
      <c r="BU2195">
        <v>3</v>
      </c>
      <c r="BV2195">
        <v>3</v>
      </c>
      <c r="BW2195">
        <f t="shared" si="138"/>
        <v>0</v>
      </c>
    </row>
    <row r="2196" spans="72:75">
      <c r="BT2196">
        <v>1</v>
      </c>
      <c r="BU2196">
        <v>1</v>
      </c>
      <c r="BV2196">
        <v>1</v>
      </c>
      <c r="BW2196">
        <f t="shared" si="138"/>
        <v>0</v>
      </c>
    </row>
    <row r="2197" spans="72:75">
      <c r="BT2197">
        <v>6</v>
      </c>
      <c r="BU2197">
        <v>6</v>
      </c>
      <c r="BV2197">
        <v>6</v>
      </c>
      <c r="BW2197">
        <f t="shared" si="138"/>
        <v>0</v>
      </c>
    </row>
    <row r="2198" spans="72:75">
      <c r="BT2198">
        <v>10</v>
      </c>
      <c r="BU2198">
        <v>10</v>
      </c>
      <c r="BV2198">
        <v>11</v>
      </c>
      <c r="BW2198">
        <f t="shared" si="138"/>
        <v>-1</v>
      </c>
    </row>
    <row r="2199" spans="72:75">
      <c r="BT2199">
        <v>2</v>
      </c>
      <c r="BU2199">
        <v>2</v>
      </c>
      <c r="BV2199">
        <v>2</v>
      </c>
      <c r="BW2199">
        <f t="shared" si="138"/>
        <v>0</v>
      </c>
    </row>
    <row r="2200" spans="72:75">
      <c r="BT2200">
        <v>3</v>
      </c>
      <c r="BU2200">
        <v>3</v>
      </c>
      <c r="BV2200">
        <v>3</v>
      </c>
      <c r="BW2200">
        <f t="shared" si="138"/>
        <v>0</v>
      </c>
    </row>
    <row r="2201" spans="72:75">
      <c r="BT2201">
        <v>1</v>
      </c>
      <c r="BU2201">
        <v>1</v>
      </c>
      <c r="BV2201">
        <v>1</v>
      </c>
      <c r="BW2201">
        <f t="shared" si="138"/>
        <v>0</v>
      </c>
    </row>
    <row r="2202" spans="72:75">
      <c r="BT2202">
        <v>4</v>
      </c>
      <c r="BU2202">
        <v>4</v>
      </c>
      <c r="BV2202">
        <v>4</v>
      </c>
      <c r="BW2202">
        <f t="shared" si="138"/>
        <v>0</v>
      </c>
    </row>
    <row r="2203" spans="72:75">
      <c r="BT2203">
        <v>2</v>
      </c>
      <c r="BU2203">
        <v>2</v>
      </c>
      <c r="BV2203">
        <v>2</v>
      </c>
      <c r="BW2203">
        <f t="shared" si="138"/>
        <v>0</v>
      </c>
    </row>
    <row r="2204" spans="72:75">
      <c r="BT2204">
        <v>6</v>
      </c>
      <c r="BU2204">
        <v>6</v>
      </c>
      <c r="BV2204">
        <v>6</v>
      </c>
      <c r="BW2204">
        <f t="shared" si="138"/>
        <v>0</v>
      </c>
    </row>
    <row r="2205" spans="72:75">
      <c r="BT2205">
        <v>3</v>
      </c>
      <c r="BU2205">
        <v>3</v>
      </c>
      <c r="BV2205">
        <v>3</v>
      </c>
      <c r="BW2205">
        <f t="shared" si="138"/>
        <v>0</v>
      </c>
    </row>
    <row r="2206" spans="72:75">
      <c r="BT2206">
        <v>20</v>
      </c>
      <c r="BU2206">
        <v>20</v>
      </c>
      <c r="BV2206">
        <v>21</v>
      </c>
      <c r="BW2206">
        <f t="shared" si="138"/>
        <v>-1</v>
      </c>
    </row>
    <row r="2207" spans="72:75">
      <c r="BT2207">
        <v>8</v>
      </c>
      <c r="BU2207">
        <v>8</v>
      </c>
      <c r="BV2207">
        <v>8</v>
      </c>
      <c r="BW2207">
        <f t="shared" si="138"/>
        <v>0</v>
      </c>
    </row>
    <row r="2208" spans="72:75">
      <c r="BT2208">
        <v>2</v>
      </c>
      <c r="BU2208">
        <v>2</v>
      </c>
      <c r="BV2208">
        <v>2</v>
      </c>
      <c r="BW2208">
        <f t="shared" si="138"/>
        <v>0</v>
      </c>
    </row>
    <row r="2209" spans="72:75">
      <c r="BT2209">
        <v>1</v>
      </c>
      <c r="BU2209">
        <v>1</v>
      </c>
      <c r="BV2209">
        <v>1</v>
      </c>
      <c r="BW2209">
        <f t="shared" si="138"/>
        <v>0</v>
      </c>
    </row>
    <row r="2210" spans="72:75">
      <c r="BT2210">
        <v>3</v>
      </c>
      <c r="BU2210">
        <v>3</v>
      </c>
      <c r="BV2210">
        <v>3</v>
      </c>
      <c r="BW2210">
        <f t="shared" si="138"/>
        <v>0</v>
      </c>
    </row>
    <row r="2211" spans="72:75">
      <c r="BT2211">
        <v>2</v>
      </c>
      <c r="BU2211">
        <v>2</v>
      </c>
      <c r="BV2211">
        <v>2</v>
      </c>
      <c r="BW2211">
        <f t="shared" si="138"/>
        <v>0</v>
      </c>
    </row>
    <row r="2212" spans="72:75">
      <c r="BT2212">
        <v>5</v>
      </c>
      <c r="BU2212">
        <v>5</v>
      </c>
      <c r="BV2212">
        <v>5</v>
      </c>
      <c r="BW2212">
        <f t="shared" si="138"/>
        <v>0</v>
      </c>
    </row>
    <row r="2213" spans="72:75">
      <c r="BT2213">
        <v>4</v>
      </c>
      <c r="BU2213">
        <v>4</v>
      </c>
      <c r="BV2213">
        <v>4</v>
      </c>
      <c r="BW2213">
        <f t="shared" si="138"/>
        <v>0</v>
      </c>
    </row>
    <row r="2214" spans="72:75">
      <c r="BT2214">
        <v>3</v>
      </c>
      <c r="BU2214">
        <v>3</v>
      </c>
      <c r="BV2214">
        <v>3</v>
      </c>
      <c r="BW2214">
        <f t="shared" si="138"/>
        <v>0</v>
      </c>
    </row>
    <row r="2215" spans="72:75">
      <c r="BT2215">
        <v>2</v>
      </c>
      <c r="BU2215">
        <v>2</v>
      </c>
      <c r="BV2215">
        <v>2</v>
      </c>
      <c r="BW2215">
        <f t="shared" si="138"/>
        <v>0</v>
      </c>
    </row>
    <row r="2216" spans="72:75">
      <c r="BT2216">
        <v>2</v>
      </c>
      <c r="BU2216">
        <v>2</v>
      </c>
      <c r="BV2216">
        <v>2</v>
      </c>
      <c r="BW2216">
        <f t="shared" si="138"/>
        <v>0</v>
      </c>
    </row>
    <row r="2217" spans="72:75">
      <c r="BT2217">
        <v>1</v>
      </c>
      <c r="BU2217">
        <v>1</v>
      </c>
      <c r="BV2217">
        <v>1</v>
      </c>
      <c r="BW2217">
        <f t="shared" si="138"/>
        <v>0</v>
      </c>
    </row>
    <row r="2218" spans="72:75">
      <c r="BT2218">
        <v>3</v>
      </c>
      <c r="BU2218">
        <v>3</v>
      </c>
      <c r="BV2218">
        <v>3</v>
      </c>
      <c r="BW2218">
        <f t="shared" si="138"/>
        <v>0</v>
      </c>
    </row>
    <row r="2219" spans="72:75">
      <c r="BT2219">
        <v>3</v>
      </c>
      <c r="BU2219">
        <v>3</v>
      </c>
      <c r="BV2219">
        <v>3</v>
      </c>
      <c r="BW2219">
        <f t="shared" si="138"/>
        <v>0</v>
      </c>
    </row>
    <row r="2220" spans="72:75">
      <c r="BT2220">
        <v>4</v>
      </c>
      <c r="BU2220">
        <v>4</v>
      </c>
      <c r="BV2220">
        <v>4</v>
      </c>
      <c r="BW2220">
        <f t="shared" si="138"/>
        <v>0</v>
      </c>
    </row>
    <row r="2221" spans="72:75">
      <c r="BT2221">
        <v>10</v>
      </c>
      <c r="BU2221">
        <v>10</v>
      </c>
      <c r="BV2221">
        <v>11</v>
      </c>
      <c r="BW2221">
        <f t="shared" si="138"/>
        <v>-1</v>
      </c>
    </row>
    <row r="2222" spans="72:75">
      <c r="BT2222">
        <v>5</v>
      </c>
      <c r="BU2222">
        <v>5</v>
      </c>
      <c r="BV2222">
        <v>5</v>
      </c>
      <c r="BW2222">
        <f t="shared" si="138"/>
        <v>0</v>
      </c>
    </row>
    <row r="2223" spans="72:75">
      <c r="BT2223">
        <v>1</v>
      </c>
      <c r="BU2223">
        <v>1</v>
      </c>
      <c r="BV2223">
        <v>1</v>
      </c>
      <c r="BW2223">
        <f t="shared" si="138"/>
        <v>0</v>
      </c>
    </row>
    <row r="2224" spans="72:75">
      <c r="BT2224">
        <v>1</v>
      </c>
      <c r="BU2224">
        <v>1</v>
      </c>
      <c r="BV2224">
        <v>1</v>
      </c>
      <c r="BW2224">
        <f t="shared" si="138"/>
        <v>0</v>
      </c>
    </row>
    <row r="2225" spans="72:75">
      <c r="BT2225">
        <v>5</v>
      </c>
      <c r="BU2225">
        <v>5</v>
      </c>
      <c r="BV2225">
        <v>5</v>
      </c>
      <c r="BW2225">
        <f t="shared" si="138"/>
        <v>0</v>
      </c>
    </row>
    <row r="2226" spans="72:75">
      <c r="BT2226">
        <v>1</v>
      </c>
      <c r="BU2226">
        <v>1</v>
      </c>
      <c r="BV2226">
        <v>1</v>
      </c>
      <c r="BW2226">
        <f t="shared" si="138"/>
        <v>0</v>
      </c>
    </row>
    <row r="2227" spans="72:75">
      <c r="BT2227">
        <v>3</v>
      </c>
      <c r="BU2227">
        <v>3</v>
      </c>
      <c r="BV2227">
        <v>3</v>
      </c>
      <c r="BW2227">
        <f t="shared" si="138"/>
        <v>0</v>
      </c>
    </row>
    <row r="2228" spans="72:75">
      <c r="BT2228">
        <v>3</v>
      </c>
      <c r="BU2228">
        <v>3</v>
      </c>
      <c r="BV2228">
        <v>3</v>
      </c>
      <c r="BW2228">
        <f t="shared" si="138"/>
        <v>0</v>
      </c>
    </row>
    <row r="2229" spans="72:75">
      <c r="BT2229">
        <v>1</v>
      </c>
      <c r="BU2229">
        <v>1</v>
      </c>
      <c r="BV2229">
        <v>1</v>
      </c>
      <c r="BW2229">
        <f t="shared" si="138"/>
        <v>0</v>
      </c>
    </row>
    <row r="2230" spans="72:75">
      <c r="BT2230">
        <v>5</v>
      </c>
      <c r="BU2230">
        <v>5</v>
      </c>
      <c r="BV2230">
        <v>5</v>
      </c>
      <c r="BW2230">
        <f t="shared" si="138"/>
        <v>0</v>
      </c>
    </row>
    <row r="2231" spans="72:75">
      <c r="BT2231">
        <v>1</v>
      </c>
      <c r="BU2231">
        <v>1</v>
      </c>
      <c r="BV2231">
        <v>1</v>
      </c>
      <c r="BW2231">
        <f t="shared" si="138"/>
        <v>0</v>
      </c>
    </row>
    <row r="2232" spans="72:75">
      <c r="BT2232">
        <v>1</v>
      </c>
      <c r="BU2232">
        <v>1</v>
      </c>
      <c r="BV2232">
        <v>1</v>
      </c>
      <c r="BW2232">
        <f t="shared" si="138"/>
        <v>0</v>
      </c>
    </row>
    <row r="2233" spans="72:75">
      <c r="BT2233">
        <v>4</v>
      </c>
      <c r="BU2233">
        <v>4</v>
      </c>
      <c r="BV2233">
        <v>4</v>
      </c>
      <c r="BW2233">
        <f t="shared" si="138"/>
        <v>0</v>
      </c>
    </row>
    <row r="2234" spans="72:75">
      <c r="BT2234">
        <v>5</v>
      </c>
      <c r="BU2234">
        <v>5</v>
      </c>
      <c r="BV2234">
        <v>5</v>
      </c>
      <c r="BW2234">
        <f t="shared" si="138"/>
        <v>0</v>
      </c>
    </row>
    <row r="2235" spans="72:75">
      <c r="BT2235">
        <v>1</v>
      </c>
      <c r="BU2235">
        <v>1</v>
      </c>
      <c r="BV2235">
        <v>1</v>
      </c>
      <c r="BW2235">
        <f t="shared" si="138"/>
        <v>0</v>
      </c>
    </row>
    <row r="2236" spans="72:75">
      <c r="BT2236">
        <v>5</v>
      </c>
      <c r="BU2236">
        <v>5</v>
      </c>
      <c r="BV2236">
        <v>5</v>
      </c>
      <c r="BW2236">
        <f t="shared" si="138"/>
        <v>0</v>
      </c>
    </row>
    <row r="2237" spans="72:75">
      <c r="BT2237">
        <v>4</v>
      </c>
      <c r="BU2237">
        <v>4</v>
      </c>
      <c r="BV2237">
        <v>4</v>
      </c>
      <c r="BW2237">
        <f t="shared" si="138"/>
        <v>0</v>
      </c>
    </row>
    <row r="2238" spans="72:75">
      <c r="BT2238">
        <v>10</v>
      </c>
      <c r="BU2238">
        <v>10</v>
      </c>
      <c r="BV2238">
        <v>11</v>
      </c>
      <c r="BW2238">
        <f t="shared" si="138"/>
        <v>-1</v>
      </c>
    </row>
    <row r="2239" spans="72:75">
      <c r="BT2239">
        <v>3</v>
      </c>
      <c r="BU2239">
        <v>3</v>
      </c>
      <c r="BV2239">
        <v>3</v>
      </c>
      <c r="BW2239">
        <f t="shared" si="138"/>
        <v>0</v>
      </c>
    </row>
    <row r="2240" spans="72:75">
      <c r="BT2240">
        <v>3</v>
      </c>
      <c r="BU2240">
        <v>3</v>
      </c>
      <c r="BV2240">
        <v>3</v>
      </c>
      <c r="BW2240">
        <f t="shared" si="138"/>
        <v>0</v>
      </c>
    </row>
    <row r="2241" spans="72:75">
      <c r="BT2241">
        <v>2</v>
      </c>
      <c r="BU2241">
        <v>2</v>
      </c>
      <c r="BV2241">
        <v>2</v>
      </c>
      <c r="BW2241">
        <f t="shared" si="138"/>
        <v>0</v>
      </c>
    </row>
    <row r="2242" spans="72:75">
      <c r="BT2242">
        <v>3</v>
      </c>
      <c r="BU2242">
        <v>3</v>
      </c>
      <c r="BV2242">
        <v>3</v>
      </c>
      <c r="BW2242">
        <f t="shared" si="138"/>
        <v>0</v>
      </c>
    </row>
    <row r="2243" spans="72:75">
      <c r="BT2243">
        <v>1</v>
      </c>
      <c r="BU2243">
        <v>1</v>
      </c>
      <c r="BV2243">
        <v>1</v>
      </c>
      <c r="BW2243">
        <f t="shared" si="138"/>
        <v>0</v>
      </c>
    </row>
    <row r="2244" spans="72:75">
      <c r="BT2244">
        <v>2</v>
      </c>
      <c r="BU2244">
        <v>2</v>
      </c>
      <c r="BV2244">
        <v>2</v>
      </c>
      <c r="BW2244">
        <f t="shared" si="138"/>
        <v>0</v>
      </c>
    </row>
    <row r="2245" spans="72:75">
      <c r="BT2245">
        <v>4</v>
      </c>
      <c r="BU2245">
        <v>4</v>
      </c>
      <c r="BV2245">
        <v>4</v>
      </c>
      <c r="BW2245">
        <f t="shared" si="138"/>
        <v>0</v>
      </c>
    </row>
    <row r="2246" spans="72:75">
      <c r="BT2246">
        <v>4</v>
      </c>
      <c r="BU2246">
        <v>4</v>
      </c>
      <c r="BV2246">
        <v>4</v>
      </c>
      <c r="BW2246">
        <f t="shared" si="138"/>
        <v>0</v>
      </c>
    </row>
    <row r="2247" spans="72:75">
      <c r="BT2247">
        <v>6</v>
      </c>
      <c r="BU2247">
        <v>6</v>
      </c>
      <c r="BV2247">
        <v>6</v>
      </c>
      <c r="BW2247">
        <f t="shared" si="138"/>
        <v>0</v>
      </c>
    </row>
    <row r="2248" spans="72:75">
      <c r="BT2248">
        <v>7</v>
      </c>
      <c r="BU2248">
        <v>7</v>
      </c>
      <c r="BV2248">
        <v>7</v>
      </c>
      <c r="BW2248">
        <f t="shared" si="138"/>
        <v>0</v>
      </c>
    </row>
    <row r="2249" spans="72:75">
      <c r="BT2249">
        <v>5</v>
      </c>
      <c r="BU2249">
        <v>5</v>
      </c>
      <c r="BV2249">
        <v>5</v>
      </c>
      <c r="BW2249">
        <f t="shared" si="138"/>
        <v>0</v>
      </c>
    </row>
    <row r="2250" spans="72:75">
      <c r="BT2250">
        <v>2</v>
      </c>
      <c r="BU2250">
        <v>2</v>
      </c>
      <c r="BV2250">
        <v>2</v>
      </c>
      <c r="BW2250">
        <f t="shared" si="138"/>
        <v>0</v>
      </c>
    </row>
    <row r="2251" spans="72:75">
      <c r="BT2251">
        <v>4</v>
      </c>
      <c r="BU2251">
        <v>4</v>
      </c>
      <c r="BV2251">
        <v>4</v>
      </c>
      <c r="BW2251">
        <f t="shared" si="138"/>
        <v>0</v>
      </c>
    </row>
    <row r="2252" spans="72:75">
      <c r="BT2252">
        <v>4</v>
      </c>
      <c r="BU2252">
        <v>4</v>
      </c>
      <c r="BV2252">
        <v>4</v>
      </c>
      <c r="BW2252">
        <f t="shared" si="138"/>
        <v>0</v>
      </c>
    </row>
    <row r="2253" spans="72:75">
      <c r="BT2253">
        <v>7</v>
      </c>
      <c r="BU2253">
        <v>7</v>
      </c>
      <c r="BV2253">
        <v>7</v>
      </c>
      <c r="BW2253">
        <f t="shared" ref="BW2253:BW2316" si="139">BU2253-BV2253</f>
        <v>0</v>
      </c>
    </row>
    <row r="2254" spans="72:75">
      <c r="BT2254">
        <v>4</v>
      </c>
      <c r="BU2254">
        <v>4</v>
      </c>
      <c r="BV2254">
        <v>4</v>
      </c>
      <c r="BW2254">
        <f t="shared" si="139"/>
        <v>0</v>
      </c>
    </row>
    <row r="2255" spans="72:75">
      <c r="BT2255">
        <v>2</v>
      </c>
      <c r="BU2255">
        <v>2</v>
      </c>
      <c r="BV2255">
        <v>2</v>
      </c>
      <c r="BW2255">
        <f t="shared" si="139"/>
        <v>0</v>
      </c>
    </row>
    <row r="2256" spans="72:75">
      <c r="BT2256">
        <v>4</v>
      </c>
      <c r="BU2256">
        <v>4</v>
      </c>
      <c r="BV2256">
        <v>4</v>
      </c>
      <c r="BW2256">
        <f t="shared" si="139"/>
        <v>0</v>
      </c>
    </row>
    <row r="2257" spans="72:75">
      <c r="BT2257">
        <v>9</v>
      </c>
      <c r="BU2257">
        <v>9</v>
      </c>
      <c r="BV2257">
        <v>9</v>
      </c>
      <c r="BW2257">
        <f t="shared" si="139"/>
        <v>0</v>
      </c>
    </row>
    <row r="2258" spans="72:75">
      <c r="BT2258">
        <v>4</v>
      </c>
      <c r="BU2258">
        <v>4</v>
      </c>
      <c r="BV2258">
        <v>4</v>
      </c>
      <c r="BW2258">
        <f t="shared" si="139"/>
        <v>0</v>
      </c>
    </row>
    <row r="2259" spans="72:75">
      <c r="BT2259">
        <v>5</v>
      </c>
      <c r="BU2259">
        <v>5</v>
      </c>
      <c r="BV2259">
        <v>5</v>
      </c>
      <c r="BW2259">
        <f t="shared" si="139"/>
        <v>0</v>
      </c>
    </row>
    <row r="2260" spans="72:75">
      <c r="BT2260">
        <v>4</v>
      </c>
      <c r="BU2260">
        <v>4</v>
      </c>
      <c r="BV2260">
        <v>4</v>
      </c>
      <c r="BW2260">
        <f t="shared" si="139"/>
        <v>0</v>
      </c>
    </row>
    <row r="2261" spans="72:75">
      <c r="BT2261">
        <v>1</v>
      </c>
      <c r="BU2261">
        <v>1</v>
      </c>
      <c r="BV2261">
        <v>1</v>
      </c>
      <c r="BW2261">
        <f t="shared" si="139"/>
        <v>0</v>
      </c>
    </row>
    <row r="2262" spans="72:75">
      <c r="BT2262">
        <v>2</v>
      </c>
      <c r="BU2262">
        <v>2</v>
      </c>
      <c r="BV2262">
        <v>2</v>
      </c>
      <c r="BW2262">
        <f t="shared" si="139"/>
        <v>0</v>
      </c>
    </row>
    <row r="2263" spans="72:75">
      <c r="BT2263">
        <v>6</v>
      </c>
      <c r="BU2263">
        <v>6</v>
      </c>
      <c r="BV2263">
        <v>6</v>
      </c>
      <c r="BW2263">
        <f t="shared" si="139"/>
        <v>0</v>
      </c>
    </row>
    <row r="2264" spans="72:75">
      <c r="BT2264">
        <v>5</v>
      </c>
      <c r="BU2264">
        <v>5</v>
      </c>
      <c r="BV2264">
        <v>5</v>
      </c>
      <c r="BW2264">
        <f t="shared" si="139"/>
        <v>0</v>
      </c>
    </row>
    <row r="2265" spans="72:75">
      <c r="BT2265">
        <v>3</v>
      </c>
      <c r="BU2265">
        <v>3</v>
      </c>
      <c r="BV2265">
        <v>3</v>
      </c>
      <c r="BW2265">
        <f t="shared" si="139"/>
        <v>0</v>
      </c>
    </row>
    <row r="2266" spans="72:75">
      <c r="BT2266">
        <v>3</v>
      </c>
      <c r="BU2266">
        <v>3</v>
      </c>
      <c r="BV2266">
        <v>3</v>
      </c>
      <c r="BW2266">
        <f t="shared" si="139"/>
        <v>0</v>
      </c>
    </row>
    <row r="2267" spans="72:75">
      <c r="BT2267">
        <v>4</v>
      </c>
      <c r="BU2267">
        <v>4</v>
      </c>
      <c r="BV2267">
        <v>4</v>
      </c>
      <c r="BW2267">
        <f t="shared" si="139"/>
        <v>0</v>
      </c>
    </row>
    <row r="2268" spans="72:75">
      <c r="BT2268">
        <v>13</v>
      </c>
      <c r="BU2268">
        <v>13</v>
      </c>
      <c r="BV2268">
        <v>13</v>
      </c>
      <c r="BW2268">
        <f t="shared" si="139"/>
        <v>0</v>
      </c>
    </row>
    <row r="2269" spans="72:75">
      <c r="BT2269">
        <v>3</v>
      </c>
      <c r="BU2269">
        <v>3</v>
      </c>
      <c r="BV2269">
        <v>3</v>
      </c>
      <c r="BW2269">
        <f t="shared" si="139"/>
        <v>0</v>
      </c>
    </row>
    <row r="2270" spans="72:75">
      <c r="BT2270">
        <v>1</v>
      </c>
      <c r="BU2270">
        <v>1</v>
      </c>
      <c r="BV2270">
        <v>1</v>
      </c>
      <c r="BW2270">
        <f t="shared" si="139"/>
        <v>0</v>
      </c>
    </row>
    <row r="2271" spans="72:75">
      <c r="BT2271">
        <v>4</v>
      </c>
      <c r="BU2271">
        <v>4</v>
      </c>
      <c r="BV2271">
        <v>4</v>
      </c>
      <c r="BW2271">
        <f t="shared" si="139"/>
        <v>0</v>
      </c>
    </row>
    <row r="2272" spans="72:75">
      <c r="BT2272">
        <v>1</v>
      </c>
      <c r="BU2272">
        <v>1</v>
      </c>
      <c r="BV2272">
        <v>1</v>
      </c>
      <c r="BW2272">
        <f t="shared" si="139"/>
        <v>0</v>
      </c>
    </row>
    <row r="2273" spans="72:75">
      <c r="BT2273">
        <v>4</v>
      </c>
      <c r="BU2273">
        <v>4</v>
      </c>
      <c r="BV2273">
        <v>4</v>
      </c>
      <c r="BW2273">
        <f t="shared" si="139"/>
        <v>0</v>
      </c>
    </row>
    <row r="2274" spans="72:75">
      <c r="BT2274">
        <v>9</v>
      </c>
      <c r="BU2274">
        <v>9</v>
      </c>
      <c r="BV2274">
        <v>9</v>
      </c>
      <c r="BW2274">
        <f t="shared" si="139"/>
        <v>0</v>
      </c>
    </row>
    <row r="2275" spans="72:75">
      <c r="BT2275">
        <v>5</v>
      </c>
      <c r="BU2275">
        <v>5</v>
      </c>
      <c r="BV2275">
        <v>5</v>
      </c>
      <c r="BW2275">
        <f t="shared" si="139"/>
        <v>0</v>
      </c>
    </row>
    <row r="2276" spans="72:75">
      <c r="BT2276">
        <v>6</v>
      </c>
      <c r="BU2276">
        <v>6</v>
      </c>
      <c r="BV2276">
        <v>6</v>
      </c>
      <c r="BW2276">
        <f t="shared" si="139"/>
        <v>0</v>
      </c>
    </row>
    <row r="2277" spans="72:75">
      <c r="BT2277">
        <v>2</v>
      </c>
      <c r="BU2277">
        <v>2</v>
      </c>
      <c r="BV2277">
        <v>2</v>
      </c>
      <c r="BW2277">
        <f t="shared" si="139"/>
        <v>0</v>
      </c>
    </row>
    <row r="2278" spans="72:75">
      <c r="BT2278">
        <v>2</v>
      </c>
      <c r="BU2278">
        <v>2</v>
      </c>
      <c r="BV2278">
        <v>2</v>
      </c>
      <c r="BW2278">
        <f t="shared" si="139"/>
        <v>0</v>
      </c>
    </row>
    <row r="2279" spans="72:75">
      <c r="BT2279">
        <v>3</v>
      </c>
      <c r="BU2279">
        <v>3</v>
      </c>
      <c r="BV2279">
        <v>3</v>
      </c>
      <c r="BW2279">
        <f t="shared" si="139"/>
        <v>0</v>
      </c>
    </row>
    <row r="2280" spans="72:75">
      <c r="BT2280">
        <v>8</v>
      </c>
      <c r="BU2280">
        <v>8</v>
      </c>
      <c r="BV2280">
        <v>8</v>
      </c>
      <c r="BW2280">
        <f t="shared" si="139"/>
        <v>0</v>
      </c>
    </row>
    <row r="2281" spans="72:75">
      <c r="BT2281">
        <v>4</v>
      </c>
      <c r="BU2281">
        <v>4</v>
      </c>
      <c r="BV2281">
        <v>4</v>
      </c>
      <c r="BW2281">
        <f t="shared" si="139"/>
        <v>0</v>
      </c>
    </row>
    <row r="2282" spans="72:75">
      <c r="BT2282">
        <v>4</v>
      </c>
      <c r="BU2282">
        <v>4</v>
      </c>
      <c r="BV2282">
        <v>4</v>
      </c>
      <c r="BW2282">
        <f t="shared" si="139"/>
        <v>0</v>
      </c>
    </row>
    <row r="2283" spans="72:75">
      <c r="BT2283">
        <v>9</v>
      </c>
      <c r="BU2283">
        <v>9</v>
      </c>
      <c r="BV2283">
        <v>9</v>
      </c>
      <c r="BW2283">
        <f t="shared" si="139"/>
        <v>0</v>
      </c>
    </row>
    <row r="2284" spans="72:75">
      <c r="BT2284">
        <v>5</v>
      </c>
      <c r="BU2284">
        <v>5</v>
      </c>
      <c r="BV2284">
        <v>5</v>
      </c>
      <c r="BW2284">
        <f t="shared" si="139"/>
        <v>0</v>
      </c>
    </row>
    <row r="2285" spans="72:75">
      <c r="BT2285">
        <v>3</v>
      </c>
      <c r="BU2285">
        <v>3</v>
      </c>
      <c r="BV2285">
        <v>3</v>
      </c>
      <c r="BW2285">
        <f t="shared" si="139"/>
        <v>0</v>
      </c>
    </row>
    <row r="2286" spans="72:75">
      <c r="BT2286">
        <v>3</v>
      </c>
      <c r="BU2286">
        <v>3</v>
      </c>
      <c r="BV2286">
        <v>3</v>
      </c>
      <c r="BW2286">
        <f t="shared" si="139"/>
        <v>0</v>
      </c>
    </row>
    <row r="2287" spans="72:75">
      <c r="BT2287">
        <v>4</v>
      </c>
      <c r="BU2287">
        <v>4</v>
      </c>
      <c r="BV2287">
        <v>4</v>
      </c>
      <c r="BW2287">
        <f t="shared" si="139"/>
        <v>0</v>
      </c>
    </row>
    <row r="2288" spans="72:75">
      <c r="BT2288">
        <v>3</v>
      </c>
      <c r="BU2288">
        <v>3</v>
      </c>
      <c r="BV2288">
        <v>3</v>
      </c>
      <c r="BW2288">
        <f t="shared" si="139"/>
        <v>0</v>
      </c>
    </row>
    <row r="2289" spans="72:75">
      <c r="BT2289">
        <v>2</v>
      </c>
      <c r="BU2289">
        <v>2</v>
      </c>
      <c r="BV2289">
        <v>2</v>
      </c>
      <c r="BW2289">
        <f t="shared" si="139"/>
        <v>0</v>
      </c>
    </row>
    <row r="2290" spans="72:75">
      <c r="BT2290">
        <v>3</v>
      </c>
      <c r="BU2290">
        <v>3</v>
      </c>
      <c r="BV2290">
        <v>3</v>
      </c>
      <c r="BW2290">
        <f t="shared" si="139"/>
        <v>0</v>
      </c>
    </row>
    <row r="2291" spans="72:75">
      <c r="BT2291">
        <v>6</v>
      </c>
      <c r="BU2291">
        <v>6</v>
      </c>
      <c r="BV2291">
        <v>6</v>
      </c>
      <c r="BW2291">
        <f t="shared" si="139"/>
        <v>0</v>
      </c>
    </row>
    <row r="2292" spans="72:75">
      <c r="BT2292">
        <v>1</v>
      </c>
      <c r="BU2292">
        <v>1</v>
      </c>
      <c r="BV2292">
        <v>1</v>
      </c>
      <c r="BW2292">
        <f t="shared" si="139"/>
        <v>0</v>
      </c>
    </row>
    <row r="2293" spans="72:75">
      <c r="BT2293">
        <v>2</v>
      </c>
      <c r="BU2293">
        <v>2</v>
      </c>
      <c r="BV2293">
        <v>2</v>
      </c>
      <c r="BW2293">
        <f t="shared" si="139"/>
        <v>0</v>
      </c>
    </row>
    <row r="2294" spans="72:75">
      <c r="BT2294">
        <v>3</v>
      </c>
      <c r="BU2294">
        <v>3</v>
      </c>
      <c r="BV2294">
        <v>3</v>
      </c>
      <c r="BW2294">
        <f t="shared" si="139"/>
        <v>0</v>
      </c>
    </row>
    <row r="2295" spans="72:75">
      <c r="BT2295">
        <v>6</v>
      </c>
      <c r="BU2295">
        <v>6</v>
      </c>
      <c r="BV2295">
        <v>6</v>
      </c>
      <c r="BW2295">
        <f t="shared" si="139"/>
        <v>0</v>
      </c>
    </row>
    <row r="2296" spans="72:75">
      <c r="BT2296">
        <v>5</v>
      </c>
      <c r="BU2296">
        <v>5</v>
      </c>
      <c r="BV2296">
        <v>5</v>
      </c>
      <c r="BW2296">
        <f t="shared" si="139"/>
        <v>0</v>
      </c>
    </row>
    <row r="2297" spans="72:75">
      <c r="BT2297">
        <v>1</v>
      </c>
      <c r="BU2297">
        <v>1</v>
      </c>
      <c r="BV2297">
        <v>1</v>
      </c>
      <c r="BW2297">
        <f t="shared" si="139"/>
        <v>0</v>
      </c>
    </row>
    <row r="2298" spans="72:75">
      <c r="BT2298">
        <v>4</v>
      </c>
      <c r="BU2298">
        <v>4</v>
      </c>
      <c r="BV2298">
        <v>4</v>
      </c>
      <c r="BW2298">
        <f t="shared" si="139"/>
        <v>0</v>
      </c>
    </row>
    <row r="2299" spans="72:75">
      <c r="BT2299">
        <v>5</v>
      </c>
      <c r="BU2299">
        <v>5</v>
      </c>
      <c r="BV2299">
        <v>5</v>
      </c>
      <c r="BW2299">
        <f t="shared" si="139"/>
        <v>0</v>
      </c>
    </row>
    <row r="2300" spans="72:75">
      <c r="BT2300">
        <v>5</v>
      </c>
      <c r="BU2300">
        <v>5</v>
      </c>
      <c r="BV2300">
        <v>5</v>
      </c>
      <c r="BW2300">
        <f t="shared" si="139"/>
        <v>0</v>
      </c>
    </row>
    <row r="2301" spans="72:75">
      <c r="BT2301">
        <v>5</v>
      </c>
      <c r="BU2301">
        <v>5</v>
      </c>
      <c r="BV2301">
        <v>5</v>
      </c>
      <c r="BW2301">
        <f t="shared" si="139"/>
        <v>0</v>
      </c>
    </row>
    <row r="2302" spans="72:75">
      <c r="BT2302">
        <v>5</v>
      </c>
      <c r="BU2302">
        <v>5</v>
      </c>
      <c r="BV2302">
        <v>5</v>
      </c>
      <c r="BW2302">
        <f t="shared" si="139"/>
        <v>0</v>
      </c>
    </row>
    <row r="2303" spans="72:75">
      <c r="BT2303">
        <v>8</v>
      </c>
      <c r="BU2303">
        <v>8</v>
      </c>
      <c r="BV2303">
        <v>8</v>
      </c>
      <c r="BW2303">
        <f t="shared" si="139"/>
        <v>0</v>
      </c>
    </row>
    <row r="2304" spans="72:75">
      <c r="BT2304">
        <v>3</v>
      </c>
      <c r="BU2304">
        <v>3</v>
      </c>
      <c r="BV2304">
        <v>3</v>
      </c>
      <c r="BW2304">
        <f t="shared" si="139"/>
        <v>0</v>
      </c>
    </row>
    <row r="2305" spans="72:75">
      <c r="BT2305">
        <v>6</v>
      </c>
      <c r="BU2305">
        <v>6</v>
      </c>
      <c r="BV2305">
        <v>6</v>
      </c>
      <c r="BW2305">
        <f t="shared" si="139"/>
        <v>0</v>
      </c>
    </row>
    <row r="2306" spans="72:75">
      <c r="BT2306">
        <v>3</v>
      </c>
      <c r="BU2306">
        <v>3</v>
      </c>
      <c r="BV2306">
        <v>3</v>
      </c>
      <c r="BW2306">
        <f t="shared" si="139"/>
        <v>0</v>
      </c>
    </row>
    <row r="2307" spans="72:75">
      <c r="BT2307">
        <v>6</v>
      </c>
      <c r="BU2307">
        <v>6</v>
      </c>
      <c r="BV2307">
        <v>6</v>
      </c>
      <c r="BW2307">
        <f t="shared" si="139"/>
        <v>0</v>
      </c>
    </row>
    <row r="2308" spans="72:75">
      <c r="BT2308">
        <v>13</v>
      </c>
      <c r="BU2308">
        <v>13</v>
      </c>
      <c r="BV2308">
        <v>13</v>
      </c>
      <c r="BW2308">
        <f t="shared" si="139"/>
        <v>0</v>
      </c>
    </row>
    <row r="2309" spans="72:75">
      <c r="BT2309">
        <v>3</v>
      </c>
      <c r="BU2309">
        <v>3</v>
      </c>
      <c r="BV2309">
        <v>3</v>
      </c>
      <c r="BW2309">
        <f t="shared" si="139"/>
        <v>0</v>
      </c>
    </row>
    <row r="2310" spans="72:75">
      <c r="BT2310">
        <v>1</v>
      </c>
      <c r="BU2310">
        <v>1</v>
      </c>
      <c r="BV2310">
        <v>1</v>
      </c>
      <c r="BW2310">
        <f t="shared" si="139"/>
        <v>0</v>
      </c>
    </row>
    <row r="2311" spans="72:75">
      <c r="BT2311">
        <v>9</v>
      </c>
      <c r="BU2311">
        <v>9</v>
      </c>
      <c r="BV2311">
        <v>9</v>
      </c>
      <c r="BW2311">
        <f t="shared" si="139"/>
        <v>0</v>
      </c>
    </row>
    <row r="2312" spans="72:75">
      <c r="BT2312">
        <v>8</v>
      </c>
      <c r="BU2312">
        <v>8</v>
      </c>
      <c r="BV2312">
        <v>8</v>
      </c>
      <c r="BW2312">
        <f t="shared" si="139"/>
        <v>0</v>
      </c>
    </row>
    <row r="2313" spans="72:75">
      <c r="BT2313">
        <v>1</v>
      </c>
      <c r="BU2313">
        <v>1</v>
      </c>
      <c r="BV2313">
        <v>1</v>
      </c>
      <c r="BW2313">
        <f t="shared" si="139"/>
        <v>0</v>
      </c>
    </row>
    <row r="2314" spans="72:75">
      <c r="BT2314">
        <v>9</v>
      </c>
      <c r="BU2314">
        <v>9</v>
      </c>
      <c r="BV2314">
        <v>9</v>
      </c>
      <c r="BW2314">
        <f t="shared" si="139"/>
        <v>0</v>
      </c>
    </row>
    <row r="2315" spans="72:75">
      <c r="BT2315">
        <v>10</v>
      </c>
      <c r="BU2315">
        <v>10</v>
      </c>
      <c r="BV2315">
        <v>11</v>
      </c>
      <c r="BW2315">
        <f t="shared" si="139"/>
        <v>-1</v>
      </c>
    </row>
    <row r="2316" spans="72:75">
      <c r="BT2316">
        <v>7</v>
      </c>
      <c r="BU2316">
        <v>7</v>
      </c>
      <c r="BV2316">
        <v>7</v>
      </c>
      <c r="BW2316">
        <f t="shared" si="139"/>
        <v>0</v>
      </c>
    </row>
    <row r="2317" spans="72:75">
      <c r="BT2317">
        <v>4</v>
      </c>
      <c r="BU2317">
        <v>4</v>
      </c>
      <c r="BV2317">
        <v>4</v>
      </c>
      <c r="BW2317">
        <f t="shared" ref="BW2317:BW2380" si="140">BU2317-BV2317</f>
        <v>0</v>
      </c>
    </row>
    <row r="2318" spans="72:75">
      <c r="BT2318">
        <v>1</v>
      </c>
      <c r="BU2318">
        <v>1</v>
      </c>
      <c r="BV2318">
        <v>1</v>
      </c>
      <c r="BW2318">
        <f t="shared" si="140"/>
        <v>0</v>
      </c>
    </row>
    <row r="2319" spans="72:75">
      <c r="BT2319">
        <v>3</v>
      </c>
      <c r="BU2319">
        <v>3</v>
      </c>
      <c r="BV2319">
        <v>3</v>
      </c>
      <c r="BW2319">
        <f t="shared" si="140"/>
        <v>0</v>
      </c>
    </row>
    <row r="2320" spans="72:75">
      <c r="BT2320">
        <v>10</v>
      </c>
      <c r="BU2320">
        <v>10</v>
      </c>
      <c r="BV2320">
        <v>11</v>
      </c>
      <c r="BW2320">
        <f t="shared" si="140"/>
        <v>-1</v>
      </c>
    </row>
    <row r="2321" spans="72:75">
      <c r="BT2321">
        <v>1</v>
      </c>
      <c r="BU2321">
        <v>1</v>
      </c>
      <c r="BV2321">
        <v>1</v>
      </c>
      <c r="BW2321">
        <f t="shared" si="140"/>
        <v>0</v>
      </c>
    </row>
    <row r="2322" spans="72:75">
      <c r="BT2322">
        <v>2</v>
      </c>
      <c r="BU2322">
        <v>2</v>
      </c>
      <c r="BV2322">
        <v>2</v>
      </c>
      <c r="BW2322">
        <f t="shared" si="140"/>
        <v>0</v>
      </c>
    </row>
    <row r="2323" spans="72:75">
      <c r="BT2323">
        <v>4</v>
      </c>
      <c r="BU2323">
        <v>4</v>
      </c>
      <c r="BV2323">
        <v>4</v>
      </c>
      <c r="BW2323">
        <f t="shared" si="140"/>
        <v>0</v>
      </c>
    </row>
    <row r="2324" spans="72:75">
      <c r="BT2324">
        <v>5</v>
      </c>
      <c r="BU2324">
        <v>5</v>
      </c>
      <c r="BV2324">
        <v>5</v>
      </c>
      <c r="BW2324">
        <f t="shared" si="140"/>
        <v>0</v>
      </c>
    </row>
    <row r="2325" spans="72:75">
      <c r="BT2325">
        <v>5</v>
      </c>
      <c r="BU2325">
        <v>5</v>
      </c>
      <c r="BV2325">
        <v>5</v>
      </c>
      <c r="BW2325">
        <f t="shared" si="140"/>
        <v>0</v>
      </c>
    </row>
    <row r="2326" spans="72:75">
      <c r="BT2326">
        <v>5</v>
      </c>
      <c r="BU2326">
        <v>5</v>
      </c>
      <c r="BV2326">
        <v>5</v>
      </c>
      <c r="BW2326">
        <f t="shared" si="140"/>
        <v>0</v>
      </c>
    </row>
    <row r="2327" spans="72:75">
      <c r="BT2327">
        <v>1</v>
      </c>
      <c r="BU2327">
        <v>1</v>
      </c>
      <c r="BV2327">
        <v>1</v>
      </c>
      <c r="BW2327">
        <f t="shared" si="140"/>
        <v>0</v>
      </c>
    </row>
    <row r="2328" spans="72:75">
      <c r="BT2328">
        <v>2</v>
      </c>
      <c r="BU2328">
        <v>2</v>
      </c>
      <c r="BV2328">
        <v>2</v>
      </c>
      <c r="BW2328">
        <f t="shared" si="140"/>
        <v>0</v>
      </c>
    </row>
    <row r="2329" spans="72:75">
      <c r="BT2329">
        <v>2</v>
      </c>
      <c r="BU2329">
        <v>2</v>
      </c>
      <c r="BV2329">
        <v>2</v>
      </c>
      <c r="BW2329">
        <f t="shared" si="140"/>
        <v>0</v>
      </c>
    </row>
    <row r="2330" spans="72:75">
      <c r="BT2330">
        <v>8</v>
      </c>
      <c r="BU2330">
        <v>8</v>
      </c>
      <c r="BV2330">
        <v>8</v>
      </c>
      <c r="BW2330">
        <f t="shared" si="140"/>
        <v>0</v>
      </c>
    </row>
    <row r="2331" spans="72:75">
      <c r="BT2331">
        <v>1</v>
      </c>
      <c r="BU2331">
        <v>1</v>
      </c>
      <c r="BV2331">
        <v>1</v>
      </c>
      <c r="BW2331">
        <f t="shared" si="140"/>
        <v>0</v>
      </c>
    </row>
    <row r="2332" spans="72:75">
      <c r="BT2332">
        <v>2</v>
      </c>
      <c r="BU2332">
        <v>2</v>
      </c>
      <c r="BV2332">
        <v>2</v>
      </c>
      <c r="BW2332">
        <f t="shared" si="140"/>
        <v>0</v>
      </c>
    </row>
    <row r="2333" spans="72:75">
      <c r="BT2333">
        <v>4</v>
      </c>
      <c r="BU2333">
        <v>4</v>
      </c>
      <c r="BV2333">
        <v>4</v>
      </c>
      <c r="BW2333">
        <f t="shared" si="140"/>
        <v>0</v>
      </c>
    </row>
    <row r="2334" spans="72:75">
      <c r="BT2334">
        <v>4</v>
      </c>
      <c r="BU2334">
        <v>4</v>
      </c>
      <c r="BV2334">
        <v>4</v>
      </c>
      <c r="BW2334">
        <f t="shared" si="140"/>
        <v>0</v>
      </c>
    </row>
    <row r="2335" spans="72:75">
      <c r="BT2335">
        <v>1</v>
      </c>
      <c r="BU2335">
        <v>1</v>
      </c>
      <c r="BV2335">
        <v>1</v>
      </c>
      <c r="BW2335">
        <f t="shared" si="140"/>
        <v>0</v>
      </c>
    </row>
    <row r="2336" spans="72:75">
      <c r="BT2336">
        <v>4</v>
      </c>
      <c r="BU2336">
        <v>4</v>
      </c>
      <c r="BV2336">
        <v>4</v>
      </c>
      <c r="BW2336">
        <f t="shared" si="140"/>
        <v>0</v>
      </c>
    </row>
    <row r="2337" spans="72:75">
      <c r="BT2337">
        <v>4</v>
      </c>
      <c r="BU2337">
        <v>4</v>
      </c>
      <c r="BV2337">
        <v>4</v>
      </c>
      <c r="BW2337">
        <f t="shared" si="140"/>
        <v>0</v>
      </c>
    </row>
    <row r="2338" spans="72:75">
      <c r="BT2338">
        <v>3</v>
      </c>
      <c r="BU2338">
        <v>3</v>
      </c>
      <c r="BV2338">
        <v>3</v>
      </c>
      <c r="BW2338">
        <f t="shared" si="140"/>
        <v>0</v>
      </c>
    </row>
    <row r="2339" spans="72:75">
      <c r="BT2339">
        <v>11</v>
      </c>
      <c r="BU2339">
        <v>11</v>
      </c>
      <c r="BV2339">
        <v>11</v>
      </c>
      <c r="BW2339">
        <f t="shared" si="140"/>
        <v>0</v>
      </c>
    </row>
    <row r="2340" spans="72:75">
      <c r="BT2340">
        <v>6</v>
      </c>
      <c r="BU2340">
        <v>6</v>
      </c>
      <c r="BV2340">
        <v>6</v>
      </c>
      <c r="BW2340">
        <f t="shared" si="140"/>
        <v>0</v>
      </c>
    </row>
    <row r="2341" spans="72:75">
      <c r="BT2341">
        <v>4</v>
      </c>
      <c r="BU2341">
        <v>4</v>
      </c>
      <c r="BV2341">
        <v>4</v>
      </c>
      <c r="BW2341">
        <f t="shared" si="140"/>
        <v>0</v>
      </c>
    </row>
    <row r="2342" spans="72:75">
      <c r="BT2342">
        <v>4</v>
      </c>
      <c r="BU2342">
        <v>4</v>
      </c>
      <c r="BV2342">
        <v>4</v>
      </c>
      <c r="BW2342">
        <f t="shared" si="140"/>
        <v>0</v>
      </c>
    </row>
    <row r="2343" spans="72:75">
      <c r="BT2343">
        <v>6</v>
      </c>
      <c r="BU2343">
        <v>6</v>
      </c>
      <c r="BV2343">
        <v>6</v>
      </c>
      <c r="BW2343">
        <f t="shared" si="140"/>
        <v>0</v>
      </c>
    </row>
    <row r="2344" spans="72:75">
      <c r="BT2344">
        <v>3</v>
      </c>
      <c r="BU2344">
        <v>3</v>
      </c>
      <c r="BV2344">
        <v>3</v>
      </c>
      <c r="BW2344">
        <f t="shared" si="140"/>
        <v>0</v>
      </c>
    </row>
    <row r="2345" spans="72:75">
      <c r="BT2345">
        <v>5</v>
      </c>
      <c r="BU2345">
        <v>5</v>
      </c>
      <c r="BV2345">
        <v>5</v>
      </c>
      <c r="BW2345">
        <f t="shared" si="140"/>
        <v>0</v>
      </c>
    </row>
    <row r="2346" spans="72:75">
      <c r="BT2346">
        <v>11</v>
      </c>
      <c r="BU2346">
        <v>11</v>
      </c>
      <c r="BV2346">
        <v>11</v>
      </c>
      <c r="BW2346">
        <f t="shared" si="140"/>
        <v>0</v>
      </c>
    </row>
    <row r="2347" spans="72:75">
      <c r="BT2347">
        <v>4</v>
      </c>
      <c r="BU2347">
        <v>4</v>
      </c>
      <c r="BV2347">
        <v>4</v>
      </c>
      <c r="BW2347">
        <f t="shared" si="140"/>
        <v>0</v>
      </c>
    </row>
    <row r="2348" spans="72:75">
      <c r="BT2348">
        <v>4</v>
      </c>
      <c r="BU2348">
        <v>4</v>
      </c>
      <c r="BV2348">
        <v>4</v>
      </c>
      <c r="BW2348">
        <f t="shared" si="140"/>
        <v>0</v>
      </c>
    </row>
    <row r="2349" spans="72:75">
      <c r="BT2349">
        <v>2</v>
      </c>
      <c r="BU2349">
        <v>2</v>
      </c>
      <c r="BV2349">
        <v>2</v>
      </c>
      <c r="BW2349">
        <f t="shared" si="140"/>
        <v>0</v>
      </c>
    </row>
    <row r="2350" spans="72:75">
      <c r="BT2350">
        <v>1</v>
      </c>
      <c r="BU2350">
        <v>1</v>
      </c>
      <c r="BV2350">
        <v>1</v>
      </c>
      <c r="BW2350">
        <f t="shared" si="140"/>
        <v>0</v>
      </c>
    </row>
    <row r="2351" spans="72:75">
      <c r="BT2351">
        <v>4</v>
      </c>
      <c r="BU2351">
        <v>4</v>
      </c>
      <c r="BV2351">
        <v>4</v>
      </c>
      <c r="BW2351">
        <f t="shared" si="140"/>
        <v>0</v>
      </c>
    </row>
    <row r="2352" spans="72:75">
      <c r="BT2352">
        <v>3</v>
      </c>
      <c r="BU2352">
        <v>3</v>
      </c>
      <c r="BV2352">
        <v>3</v>
      </c>
      <c r="BW2352">
        <f t="shared" si="140"/>
        <v>0</v>
      </c>
    </row>
    <row r="2353" spans="72:75">
      <c r="BT2353">
        <v>5</v>
      </c>
      <c r="BU2353">
        <v>5</v>
      </c>
      <c r="BV2353">
        <v>5</v>
      </c>
      <c r="BW2353">
        <f t="shared" si="140"/>
        <v>0</v>
      </c>
    </row>
    <row r="2354" spans="72:75">
      <c r="BT2354">
        <v>6</v>
      </c>
      <c r="BU2354">
        <v>6</v>
      </c>
      <c r="BV2354">
        <v>6</v>
      </c>
      <c r="BW2354">
        <f t="shared" si="140"/>
        <v>0</v>
      </c>
    </row>
    <row r="2355" spans="72:75">
      <c r="BT2355">
        <v>2</v>
      </c>
      <c r="BU2355">
        <v>2</v>
      </c>
      <c r="BV2355">
        <v>2</v>
      </c>
      <c r="BW2355">
        <f t="shared" si="140"/>
        <v>0</v>
      </c>
    </row>
    <row r="2356" spans="72:75">
      <c r="BT2356">
        <v>4</v>
      </c>
      <c r="BU2356">
        <v>4</v>
      </c>
      <c r="BV2356">
        <v>4</v>
      </c>
      <c r="BW2356">
        <f t="shared" si="140"/>
        <v>0</v>
      </c>
    </row>
    <row r="2357" spans="72:75">
      <c r="BT2357">
        <v>4</v>
      </c>
      <c r="BU2357">
        <v>4</v>
      </c>
      <c r="BV2357">
        <v>4</v>
      </c>
      <c r="BW2357">
        <f t="shared" si="140"/>
        <v>0</v>
      </c>
    </row>
    <row r="2358" spans="72:75">
      <c r="BT2358">
        <v>4</v>
      </c>
      <c r="BU2358">
        <v>4</v>
      </c>
      <c r="BV2358">
        <v>4</v>
      </c>
      <c r="BW2358">
        <f t="shared" si="140"/>
        <v>0</v>
      </c>
    </row>
    <row r="2359" spans="72:75">
      <c r="BT2359">
        <v>5</v>
      </c>
      <c r="BU2359">
        <v>5</v>
      </c>
      <c r="BV2359">
        <v>5</v>
      </c>
      <c r="BW2359">
        <f t="shared" si="140"/>
        <v>0</v>
      </c>
    </row>
    <row r="2360" spans="72:75">
      <c r="BT2360">
        <v>3</v>
      </c>
      <c r="BU2360">
        <v>3</v>
      </c>
      <c r="BV2360">
        <v>3</v>
      </c>
      <c r="BW2360">
        <f t="shared" si="140"/>
        <v>0</v>
      </c>
    </row>
    <row r="2361" spans="72:75">
      <c r="BT2361">
        <v>5</v>
      </c>
      <c r="BU2361">
        <v>5</v>
      </c>
      <c r="BV2361">
        <v>5</v>
      </c>
      <c r="BW2361">
        <f t="shared" si="140"/>
        <v>0</v>
      </c>
    </row>
    <row r="2362" spans="72:75">
      <c r="BT2362">
        <v>2</v>
      </c>
      <c r="BU2362">
        <v>2</v>
      </c>
      <c r="BV2362">
        <v>2</v>
      </c>
      <c r="BW2362">
        <f t="shared" si="140"/>
        <v>0</v>
      </c>
    </row>
    <row r="2363" spans="72:75">
      <c r="BT2363">
        <v>2</v>
      </c>
      <c r="BU2363">
        <v>2</v>
      </c>
      <c r="BV2363">
        <v>2</v>
      </c>
      <c r="BW2363">
        <f t="shared" si="140"/>
        <v>0</v>
      </c>
    </row>
    <row r="2364" spans="72:75">
      <c r="BT2364">
        <v>1</v>
      </c>
      <c r="BU2364">
        <v>1</v>
      </c>
      <c r="BV2364">
        <v>1</v>
      </c>
      <c r="BW2364">
        <f t="shared" si="140"/>
        <v>0</v>
      </c>
    </row>
    <row r="2365" spans="72:75">
      <c r="BT2365">
        <v>4</v>
      </c>
      <c r="BU2365">
        <v>4</v>
      </c>
      <c r="BV2365">
        <v>4</v>
      </c>
      <c r="BW2365">
        <f t="shared" si="140"/>
        <v>0</v>
      </c>
    </row>
    <row r="2366" spans="72:75">
      <c r="BT2366">
        <v>6</v>
      </c>
      <c r="BU2366">
        <v>6</v>
      </c>
      <c r="BV2366">
        <v>6</v>
      </c>
      <c r="BW2366">
        <f t="shared" si="140"/>
        <v>0</v>
      </c>
    </row>
    <row r="2367" spans="72:75">
      <c r="BT2367">
        <v>3</v>
      </c>
      <c r="BU2367">
        <v>3</v>
      </c>
      <c r="BV2367">
        <v>3</v>
      </c>
      <c r="BW2367">
        <f t="shared" si="140"/>
        <v>0</v>
      </c>
    </row>
    <row r="2368" spans="72:75">
      <c r="BT2368">
        <v>1</v>
      </c>
      <c r="BU2368">
        <v>1</v>
      </c>
      <c r="BV2368">
        <v>1</v>
      </c>
      <c r="BW2368">
        <f t="shared" si="140"/>
        <v>0</v>
      </c>
    </row>
    <row r="2369" spans="72:75">
      <c r="BT2369">
        <v>3</v>
      </c>
      <c r="BU2369">
        <v>3</v>
      </c>
      <c r="BV2369">
        <v>3</v>
      </c>
      <c r="BW2369">
        <f t="shared" si="140"/>
        <v>0</v>
      </c>
    </row>
    <row r="2370" spans="72:75">
      <c r="BT2370">
        <v>5</v>
      </c>
      <c r="BU2370">
        <v>5</v>
      </c>
      <c r="BV2370">
        <v>5</v>
      </c>
      <c r="BW2370">
        <f t="shared" si="140"/>
        <v>0</v>
      </c>
    </row>
    <row r="2371" spans="72:75">
      <c r="BT2371">
        <v>5</v>
      </c>
      <c r="BU2371">
        <v>5</v>
      </c>
      <c r="BV2371">
        <v>5</v>
      </c>
      <c r="BW2371">
        <f t="shared" si="140"/>
        <v>0</v>
      </c>
    </row>
    <row r="2372" spans="72:75">
      <c r="BT2372">
        <v>7</v>
      </c>
      <c r="BU2372">
        <v>7</v>
      </c>
      <c r="BV2372">
        <v>7</v>
      </c>
      <c r="BW2372">
        <f t="shared" si="140"/>
        <v>0</v>
      </c>
    </row>
    <row r="2373" spans="72:75">
      <c r="BT2373">
        <v>3</v>
      </c>
      <c r="BU2373">
        <v>3</v>
      </c>
      <c r="BV2373">
        <v>3</v>
      </c>
      <c r="BW2373">
        <f t="shared" si="140"/>
        <v>0</v>
      </c>
    </row>
    <row r="2374" spans="72:75">
      <c r="BT2374">
        <v>2</v>
      </c>
      <c r="BU2374">
        <v>2</v>
      </c>
      <c r="BV2374">
        <v>2</v>
      </c>
      <c r="BW2374">
        <f t="shared" si="140"/>
        <v>0</v>
      </c>
    </row>
    <row r="2375" spans="72:75">
      <c r="BT2375">
        <v>3</v>
      </c>
      <c r="BU2375">
        <v>3</v>
      </c>
      <c r="BV2375">
        <v>3</v>
      </c>
      <c r="BW2375">
        <f t="shared" si="140"/>
        <v>0</v>
      </c>
    </row>
    <row r="2376" spans="72:75">
      <c r="BT2376">
        <v>6</v>
      </c>
      <c r="BU2376">
        <v>6</v>
      </c>
      <c r="BV2376">
        <v>6</v>
      </c>
      <c r="BW2376">
        <f t="shared" si="140"/>
        <v>0</v>
      </c>
    </row>
    <row r="2377" spans="72:75">
      <c r="BT2377">
        <v>3</v>
      </c>
      <c r="BU2377">
        <v>3</v>
      </c>
      <c r="BV2377">
        <v>3</v>
      </c>
      <c r="BW2377">
        <f t="shared" si="140"/>
        <v>0</v>
      </c>
    </row>
    <row r="2378" spans="72:75">
      <c r="BT2378">
        <v>1</v>
      </c>
      <c r="BU2378">
        <v>1</v>
      </c>
      <c r="BV2378">
        <v>1</v>
      </c>
      <c r="BW2378">
        <f t="shared" si="140"/>
        <v>0</v>
      </c>
    </row>
    <row r="2379" spans="72:75">
      <c r="BT2379">
        <v>5</v>
      </c>
      <c r="BU2379">
        <v>5</v>
      </c>
      <c r="BV2379">
        <v>5</v>
      </c>
      <c r="BW2379">
        <f t="shared" si="140"/>
        <v>0</v>
      </c>
    </row>
    <row r="2380" spans="72:75">
      <c r="BT2380">
        <v>4</v>
      </c>
      <c r="BU2380">
        <v>4</v>
      </c>
      <c r="BV2380">
        <v>4</v>
      </c>
      <c r="BW2380">
        <f t="shared" si="140"/>
        <v>0</v>
      </c>
    </row>
    <row r="2381" spans="72:75">
      <c r="BT2381">
        <v>6</v>
      </c>
      <c r="BU2381">
        <v>6</v>
      </c>
      <c r="BV2381">
        <v>6</v>
      </c>
      <c r="BW2381">
        <f t="shared" ref="BW2381:BW2444" si="141">BU2381-BV2381</f>
        <v>0</v>
      </c>
    </row>
    <row r="2382" spans="72:75">
      <c r="BT2382">
        <v>2</v>
      </c>
      <c r="BU2382">
        <v>2</v>
      </c>
      <c r="BV2382">
        <v>2</v>
      </c>
      <c r="BW2382">
        <f t="shared" si="141"/>
        <v>0</v>
      </c>
    </row>
    <row r="2383" spans="72:75">
      <c r="BT2383">
        <v>5</v>
      </c>
      <c r="BU2383">
        <v>5</v>
      </c>
      <c r="BV2383">
        <v>5</v>
      </c>
      <c r="BW2383">
        <f t="shared" si="141"/>
        <v>0</v>
      </c>
    </row>
    <row r="2384" spans="72:75">
      <c r="BT2384">
        <v>6</v>
      </c>
      <c r="BU2384">
        <v>6</v>
      </c>
      <c r="BV2384">
        <v>6</v>
      </c>
      <c r="BW2384">
        <f t="shared" si="141"/>
        <v>0</v>
      </c>
    </row>
    <row r="2385" spans="72:75">
      <c r="BT2385">
        <v>3</v>
      </c>
      <c r="BU2385">
        <v>3</v>
      </c>
      <c r="BV2385">
        <v>3</v>
      </c>
      <c r="BW2385">
        <f t="shared" si="141"/>
        <v>0</v>
      </c>
    </row>
    <row r="2386" spans="72:75">
      <c r="BT2386">
        <v>4</v>
      </c>
      <c r="BU2386">
        <v>4</v>
      </c>
      <c r="BV2386">
        <v>4</v>
      </c>
      <c r="BW2386">
        <f t="shared" si="141"/>
        <v>0</v>
      </c>
    </row>
    <row r="2387" spans="72:75">
      <c r="BT2387">
        <v>2</v>
      </c>
      <c r="BU2387">
        <v>2</v>
      </c>
      <c r="BV2387">
        <v>2</v>
      </c>
      <c r="BW2387">
        <f t="shared" si="141"/>
        <v>0</v>
      </c>
    </row>
    <row r="2388" spans="72:75">
      <c r="BT2388">
        <v>4</v>
      </c>
      <c r="BU2388">
        <v>4</v>
      </c>
      <c r="BV2388">
        <v>4</v>
      </c>
      <c r="BW2388">
        <f t="shared" si="141"/>
        <v>0</v>
      </c>
    </row>
    <row r="2389" spans="72:75">
      <c r="BT2389">
        <v>7</v>
      </c>
      <c r="BU2389">
        <v>7</v>
      </c>
      <c r="BV2389">
        <v>7</v>
      </c>
      <c r="BW2389">
        <f t="shared" si="141"/>
        <v>0</v>
      </c>
    </row>
    <row r="2390" spans="72:75">
      <c r="BT2390">
        <v>2</v>
      </c>
      <c r="BU2390">
        <v>2</v>
      </c>
      <c r="BV2390">
        <v>2</v>
      </c>
      <c r="BW2390">
        <f t="shared" si="141"/>
        <v>0</v>
      </c>
    </row>
    <row r="2391" spans="72:75">
      <c r="BT2391">
        <v>4</v>
      </c>
      <c r="BU2391">
        <v>4</v>
      </c>
      <c r="BV2391">
        <v>4</v>
      </c>
      <c r="BW2391">
        <f t="shared" si="141"/>
        <v>0</v>
      </c>
    </row>
    <row r="2392" spans="72:75">
      <c r="BT2392">
        <v>7</v>
      </c>
      <c r="BU2392">
        <v>7</v>
      </c>
      <c r="BV2392">
        <v>7</v>
      </c>
      <c r="BW2392">
        <f t="shared" si="141"/>
        <v>0</v>
      </c>
    </row>
    <row r="2393" spans="72:75">
      <c r="BT2393">
        <v>4</v>
      </c>
      <c r="BU2393">
        <v>4</v>
      </c>
      <c r="BV2393">
        <v>4</v>
      </c>
      <c r="BW2393">
        <f t="shared" si="141"/>
        <v>0</v>
      </c>
    </row>
    <row r="2394" spans="72:75">
      <c r="BT2394">
        <v>5</v>
      </c>
      <c r="BU2394">
        <v>5</v>
      </c>
      <c r="BV2394">
        <v>5</v>
      </c>
      <c r="BW2394">
        <f t="shared" si="141"/>
        <v>0</v>
      </c>
    </row>
    <row r="2395" spans="72:75">
      <c r="BT2395">
        <v>6</v>
      </c>
      <c r="BU2395">
        <v>6</v>
      </c>
      <c r="BV2395">
        <v>6</v>
      </c>
      <c r="BW2395">
        <f t="shared" si="141"/>
        <v>0</v>
      </c>
    </row>
    <row r="2396" spans="72:75">
      <c r="BT2396">
        <v>5</v>
      </c>
      <c r="BU2396">
        <v>5</v>
      </c>
      <c r="BV2396">
        <v>5</v>
      </c>
      <c r="BW2396">
        <f t="shared" si="141"/>
        <v>0</v>
      </c>
    </row>
    <row r="2397" spans="72:75">
      <c r="BT2397">
        <v>1</v>
      </c>
      <c r="BU2397">
        <v>1</v>
      </c>
      <c r="BV2397">
        <v>1</v>
      </c>
      <c r="BW2397">
        <f t="shared" si="141"/>
        <v>0</v>
      </c>
    </row>
    <row r="2398" spans="72:75">
      <c r="BT2398">
        <v>1</v>
      </c>
      <c r="BU2398">
        <v>1</v>
      </c>
      <c r="BV2398">
        <v>1</v>
      </c>
      <c r="BW2398">
        <f t="shared" si="141"/>
        <v>0</v>
      </c>
    </row>
    <row r="2399" spans="72:75">
      <c r="BT2399">
        <v>1</v>
      </c>
      <c r="BU2399">
        <v>1</v>
      </c>
      <c r="BV2399">
        <v>1</v>
      </c>
      <c r="BW2399">
        <f t="shared" si="141"/>
        <v>0</v>
      </c>
    </row>
    <row r="2400" spans="72:75">
      <c r="BT2400">
        <v>10</v>
      </c>
      <c r="BU2400">
        <v>10</v>
      </c>
      <c r="BV2400">
        <v>11</v>
      </c>
      <c r="BW2400">
        <f t="shared" si="141"/>
        <v>-1</v>
      </c>
    </row>
    <row r="2401" spans="72:75">
      <c r="BT2401">
        <v>2</v>
      </c>
      <c r="BU2401">
        <v>2</v>
      </c>
      <c r="BV2401">
        <v>2</v>
      </c>
      <c r="BW2401">
        <f t="shared" si="141"/>
        <v>0</v>
      </c>
    </row>
    <row r="2402" spans="72:75">
      <c r="BT2402">
        <v>9</v>
      </c>
      <c r="BU2402">
        <v>9</v>
      </c>
      <c r="BV2402">
        <v>9</v>
      </c>
      <c r="BW2402">
        <f t="shared" si="141"/>
        <v>0</v>
      </c>
    </row>
    <row r="2403" spans="72:75">
      <c r="BT2403">
        <v>5</v>
      </c>
      <c r="BU2403">
        <v>5</v>
      </c>
      <c r="BV2403">
        <v>5</v>
      </c>
      <c r="BW2403">
        <f t="shared" si="141"/>
        <v>0</v>
      </c>
    </row>
    <row r="2404" spans="72:75">
      <c r="BT2404">
        <v>7</v>
      </c>
      <c r="BU2404">
        <v>7</v>
      </c>
      <c r="BV2404">
        <v>7</v>
      </c>
      <c r="BW2404">
        <f t="shared" si="141"/>
        <v>0</v>
      </c>
    </row>
    <row r="2405" spans="72:75">
      <c r="BT2405">
        <v>10</v>
      </c>
      <c r="BU2405">
        <v>10</v>
      </c>
      <c r="BV2405">
        <v>11</v>
      </c>
      <c r="BW2405">
        <f t="shared" si="141"/>
        <v>-1</v>
      </c>
    </row>
    <row r="2406" spans="72:75">
      <c r="BT2406">
        <v>11</v>
      </c>
      <c r="BU2406">
        <v>11</v>
      </c>
      <c r="BV2406">
        <v>11</v>
      </c>
      <c r="BW2406">
        <f t="shared" si="141"/>
        <v>0</v>
      </c>
    </row>
    <row r="2407" spans="72:75">
      <c r="BT2407">
        <v>3</v>
      </c>
      <c r="BU2407">
        <v>3</v>
      </c>
      <c r="BV2407">
        <v>3</v>
      </c>
      <c r="BW2407">
        <f t="shared" si="141"/>
        <v>0</v>
      </c>
    </row>
    <row r="2408" spans="72:75">
      <c r="BT2408">
        <v>11</v>
      </c>
      <c r="BU2408">
        <v>11</v>
      </c>
      <c r="BV2408">
        <v>11</v>
      </c>
      <c r="BW2408">
        <f t="shared" si="141"/>
        <v>0</v>
      </c>
    </row>
    <row r="2409" spans="72:75">
      <c r="BT2409">
        <v>2</v>
      </c>
      <c r="BU2409">
        <v>2</v>
      </c>
      <c r="BV2409">
        <v>2</v>
      </c>
      <c r="BW2409">
        <f t="shared" si="141"/>
        <v>0</v>
      </c>
    </row>
    <row r="2410" spans="72:75">
      <c r="BT2410">
        <v>1</v>
      </c>
      <c r="BU2410">
        <v>1</v>
      </c>
      <c r="BV2410">
        <v>1</v>
      </c>
      <c r="BW2410">
        <f t="shared" si="141"/>
        <v>0</v>
      </c>
    </row>
    <row r="2411" spans="72:75">
      <c r="BT2411">
        <v>7</v>
      </c>
      <c r="BU2411">
        <v>7</v>
      </c>
      <c r="BV2411">
        <v>7</v>
      </c>
      <c r="BW2411">
        <f t="shared" si="141"/>
        <v>0</v>
      </c>
    </row>
    <row r="2412" spans="72:75">
      <c r="BT2412">
        <v>4</v>
      </c>
      <c r="BU2412">
        <v>4</v>
      </c>
      <c r="BV2412">
        <v>4</v>
      </c>
      <c r="BW2412">
        <f t="shared" si="141"/>
        <v>0</v>
      </c>
    </row>
    <row r="2413" spans="72:75">
      <c r="BT2413">
        <v>1</v>
      </c>
      <c r="BU2413">
        <v>1</v>
      </c>
      <c r="BV2413">
        <v>1</v>
      </c>
      <c r="BW2413">
        <f t="shared" si="141"/>
        <v>0</v>
      </c>
    </row>
    <row r="2414" spans="72:75">
      <c r="BT2414">
        <v>5</v>
      </c>
      <c r="BU2414">
        <v>5</v>
      </c>
      <c r="BV2414">
        <v>5</v>
      </c>
      <c r="BW2414">
        <f t="shared" si="141"/>
        <v>0</v>
      </c>
    </row>
    <row r="2415" spans="72:75">
      <c r="BT2415">
        <v>5</v>
      </c>
      <c r="BU2415">
        <v>5</v>
      </c>
      <c r="BV2415">
        <v>5</v>
      </c>
      <c r="BW2415">
        <f t="shared" si="141"/>
        <v>0</v>
      </c>
    </row>
    <row r="2416" spans="72:75">
      <c r="BT2416">
        <v>2</v>
      </c>
      <c r="BU2416">
        <v>2</v>
      </c>
      <c r="BV2416">
        <v>2</v>
      </c>
      <c r="BW2416">
        <f t="shared" si="141"/>
        <v>0</v>
      </c>
    </row>
    <row r="2417" spans="72:75">
      <c r="BT2417">
        <v>2</v>
      </c>
      <c r="BU2417">
        <v>2</v>
      </c>
      <c r="BV2417">
        <v>2</v>
      </c>
      <c r="BW2417">
        <f t="shared" si="141"/>
        <v>0</v>
      </c>
    </row>
    <row r="2418" spans="72:75">
      <c r="BT2418">
        <v>1</v>
      </c>
      <c r="BU2418">
        <v>1</v>
      </c>
      <c r="BV2418">
        <v>1</v>
      </c>
      <c r="BW2418">
        <f t="shared" si="141"/>
        <v>0</v>
      </c>
    </row>
    <row r="2419" spans="72:75">
      <c r="BT2419">
        <v>7</v>
      </c>
      <c r="BU2419">
        <v>7</v>
      </c>
      <c r="BV2419">
        <v>7</v>
      </c>
      <c r="BW2419">
        <f t="shared" si="141"/>
        <v>0</v>
      </c>
    </row>
    <row r="2420" spans="72:75">
      <c r="BT2420">
        <v>1</v>
      </c>
      <c r="BU2420">
        <v>1</v>
      </c>
      <c r="BV2420">
        <v>1</v>
      </c>
      <c r="BW2420">
        <f t="shared" si="141"/>
        <v>0</v>
      </c>
    </row>
    <row r="2421" spans="72:75">
      <c r="BT2421">
        <v>1</v>
      </c>
      <c r="BU2421">
        <v>1</v>
      </c>
      <c r="BV2421">
        <v>1</v>
      </c>
      <c r="BW2421">
        <f t="shared" si="141"/>
        <v>0</v>
      </c>
    </row>
    <row r="2422" spans="72:75">
      <c r="BT2422">
        <v>5</v>
      </c>
      <c r="BU2422">
        <v>5</v>
      </c>
      <c r="BV2422">
        <v>5</v>
      </c>
      <c r="BW2422">
        <f t="shared" si="141"/>
        <v>0</v>
      </c>
    </row>
    <row r="2423" spans="72:75">
      <c r="BT2423">
        <v>5</v>
      </c>
      <c r="BU2423">
        <v>5</v>
      </c>
      <c r="BV2423">
        <v>5</v>
      </c>
      <c r="BW2423">
        <f t="shared" si="141"/>
        <v>0</v>
      </c>
    </row>
    <row r="2424" spans="72:75">
      <c r="BT2424">
        <v>1</v>
      </c>
      <c r="BU2424">
        <v>1</v>
      </c>
      <c r="BV2424">
        <v>1</v>
      </c>
      <c r="BW2424">
        <f t="shared" si="141"/>
        <v>0</v>
      </c>
    </row>
    <row r="2425" spans="72:75">
      <c r="BT2425">
        <v>5</v>
      </c>
      <c r="BU2425">
        <v>5</v>
      </c>
      <c r="BV2425">
        <v>5</v>
      </c>
      <c r="BW2425">
        <f t="shared" si="141"/>
        <v>0</v>
      </c>
    </row>
    <row r="2426" spans="72:75">
      <c r="BT2426">
        <v>1</v>
      </c>
      <c r="BU2426">
        <v>1</v>
      </c>
      <c r="BV2426">
        <v>1</v>
      </c>
      <c r="BW2426">
        <f t="shared" si="141"/>
        <v>0</v>
      </c>
    </row>
    <row r="2427" spans="72:75">
      <c r="BT2427">
        <v>2</v>
      </c>
      <c r="BU2427">
        <v>2</v>
      </c>
      <c r="BV2427">
        <v>2</v>
      </c>
      <c r="BW2427">
        <f t="shared" si="141"/>
        <v>0</v>
      </c>
    </row>
    <row r="2428" spans="72:75">
      <c r="BT2428">
        <v>1</v>
      </c>
      <c r="BU2428">
        <v>1</v>
      </c>
      <c r="BV2428">
        <v>1</v>
      </c>
      <c r="BW2428">
        <f t="shared" si="141"/>
        <v>0</v>
      </c>
    </row>
    <row r="2429" spans="72:75">
      <c r="BT2429">
        <v>6</v>
      </c>
      <c r="BU2429">
        <v>6</v>
      </c>
      <c r="BV2429">
        <v>6</v>
      </c>
      <c r="BW2429">
        <f t="shared" si="141"/>
        <v>0</v>
      </c>
    </row>
    <row r="2430" spans="72:75">
      <c r="BT2430">
        <v>3</v>
      </c>
      <c r="BU2430">
        <v>3</v>
      </c>
      <c r="BV2430">
        <v>3</v>
      </c>
      <c r="BW2430">
        <f t="shared" si="141"/>
        <v>0</v>
      </c>
    </row>
    <row r="2431" spans="72:75">
      <c r="BT2431">
        <v>9</v>
      </c>
      <c r="BU2431">
        <v>9</v>
      </c>
      <c r="BV2431">
        <v>9</v>
      </c>
      <c r="BW2431">
        <f t="shared" si="141"/>
        <v>0</v>
      </c>
    </row>
    <row r="2432" spans="72:75">
      <c r="BT2432">
        <v>3</v>
      </c>
      <c r="BU2432">
        <v>3</v>
      </c>
      <c r="BV2432">
        <v>3</v>
      </c>
      <c r="BW2432">
        <f t="shared" si="141"/>
        <v>0</v>
      </c>
    </row>
    <row r="2433" spans="72:75">
      <c r="BT2433">
        <v>5</v>
      </c>
      <c r="BU2433">
        <v>5</v>
      </c>
      <c r="BV2433">
        <v>5</v>
      </c>
      <c r="BW2433">
        <f t="shared" si="141"/>
        <v>0</v>
      </c>
    </row>
    <row r="2434" spans="72:75">
      <c r="BT2434">
        <v>1</v>
      </c>
      <c r="BU2434">
        <v>1</v>
      </c>
      <c r="BV2434">
        <v>1</v>
      </c>
      <c r="BW2434">
        <f t="shared" si="141"/>
        <v>0</v>
      </c>
    </row>
    <row r="2435" spans="72:75">
      <c r="BT2435">
        <v>5</v>
      </c>
      <c r="BU2435">
        <v>5</v>
      </c>
      <c r="BV2435">
        <v>5</v>
      </c>
      <c r="BW2435">
        <f t="shared" si="141"/>
        <v>0</v>
      </c>
    </row>
    <row r="2436" spans="72:75">
      <c r="BT2436">
        <v>2</v>
      </c>
      <c r="BU2436">
        <v>2</v>
      </c>
      <c r="BV2436">
        <v>2</v>
      </c>
      <c r="BW2436">
        <f t="shared" si="141"/>
        <v>0</v>
      </c>
    </row>
    <row r="2437" spans="72:75">
      <c r="BT2437">
        <v>8</v>
      </c>
      <c r="BU2437">
        <v>8</v>
      </c>
      <c r="BV2437">
        <v>8</v>
      </c>
      <c r="BW2437">
        <f t="shared" si="141"/>
        <v>0</v>
      </c>
    </row>
    <row r="2438" spans="72:75">
      <c r="BT2438">
        <v>7</v>
      </c>
      <c r="BU2438">
        <v>7</v>
      </c>
      <c r="BV2438">
        <v>7</v>
      </c>
      <c r="BW2438">
        <f t="shared" si="141"/>
        <v>0</v>
      </c>
    </row>
    <row r="2439" spans="72:75">
      <c r="BT2439">
        <v>1</v>
      </c>
      <c r="BU2439">
        <v>1</v>
      </c>
      <c r="BV2439">
        <v>1</v>
      </c>
      <c r="BW2439">
        <f t="shared" si="141"/>
        <v>0</v>
      </c>
    </row>
    <row r="2440" spans="72:75">
      <c r="BT2440">
        <v>1</v>
      </c>
      <c r="BU2440">
        <v>1</v>
      </c>
      <c r="BV2440">
        <v>1</v>
      </c>
      <c r="BW2440">
        <f t="shared" si="141"/>
        <v>0</v>
      </c>
    </row>
    <row r="2441" spans="72:75">
      <c r="BT2441">
        <v>5</v>
      </c>
      <c r="BU2441">
        <v>5</v>
      </c>
      <c r="BV2441">
        <v>5</v>
      </c>
      <c r="BW2441">
        <f t="shared" si="141"/>
        <v>0</v>
      </c>
    </row>
    <row r="2442" spans="72:75">
      <c r="BT2442">
        <v>6</v>
      </c>
      <c r="BU2442">
        <v>6</v>
      </c>
      <c r="BV2442">
        <v>6</v>
      </c>
      <c r="BW2442">
        <f t="shared" si="141"/>
        <v>0</v>
      </c>
    </row>
    <row r="2443" spans="72:75">
      <c r="BT2443">
        <v>4</v>
      </c>
      <c r="BU2443">
        <v>4</v>
      </c>
      <c r="BV2443">
        <v>4</v>
      </c>
      <c r="BW2443">
        <f t="shared" si="141"/>
        <v>0</v>
      </c>
    </row>
    <row r="2444" spans="72:75">
      <c r="BT2444">
        <v>2</v>
      </c>
      <c r="BU2444">
        <v>2</v>
      </c>
      <c r="BV2444">
        <v>2</v>
      </c>
      <c r="BW2444">
        <f t="shared" si="141"/>
        <v>0</v>
      </c>
    </row>
    <row r="2445" spans="72:75">
      <c r="BT2445">
        <v>5</v>
      </c>
      <c r="BU2445">
        <v>5</v>
      </c>
      <c r="BV2445">
        <v>5</v>
      </c>
      <c r="BW2445">
        <f t="shared" ref="BW2445:BW2508" si="142">BU2445-BV2445</f>
        <v>0</v>
      </c>
    </row>
    <row r="2446" spans="72:75">
      <c r="BT2446">
        <v>5</v>
      </c>
      <c r="BU2446">
        <v>5</v>
      </c>
      <c r="BV2446">
        <v>5</v>
      </c>
      <c r="BW2446">
        <f t="shared" si="142"/>
        <v>0</v>
      </c>
    </row>
    <row r="2447" spans="72:75">
      <c r="BT2447">
        <v>2</v>
      </c>
      <c r="BU2447">
        <v>2</v>
      </c>
      <c r="BV2447">
        <v>2</v>
      </c>
      <c r="BW2447">
        <f t="shared" si="142"/>
        <v>0</v>
      </c>
    </row>
    <row r="2448" spans="72:75">
      <c r="BT2448">
        <v>2</v>
      </c>
      <c r="BU2448">
        <v>2</v>
      </c>
      <c r="BV2448">
        <v>2</v>
      </c>
      <c r="BW2448">
        <f t="shared" si="142"/>
        <v>0</v>
      </c>
    </row>
    <row r="2449" spans="72:75">
      <c r="BT2449">
        <v>4</v>
      </c>
      <c r="BU2449">
        <v>4</v>
      </c>
      <c r="BV2449">
        <v>4</v>
      </c>
      <c r="BW2449">
        <f t="shared" si="142"/>
        <v>0</v>
      </c>
    </row>
    <row r="2450" spans="72:75">
      <c r="BT2450">
        <v>3</v>
      </c>
      <c r="BU2450">
        <v>3</v>
      </c>
      <c r="BV2450">
        <v>3</v>
      </c>
      <c r="BW2450">
        <f t="shared" si="142"/>
        <v>0</v>
      </c>
    </row>
    <row r="2451" spans="72:75">
      <c r="BT2451">
        <v>7</v>
      </c>
      <c r="BU2451">
        <v>7</v>
      </c>
      <c r="BV2451">
        <v>7</v>
      </c>
      <c r="BW2451">
        <f t="shared" si="142"/>
        <v>0</v>
      </c>
    </row>
    <row r="2452" spans="72:75">
      <c r="BT2452">
        <v>3</v>
      </c>
      <c r="BU2452">
        <v>3</v>
      </c>
      <c r="BV2452">
        <v>3</v>
      </c>
      <c r="BW2452">
        <f t="shared" si="142"/>
        <v>0</v>
      </c>
    </row>
    <row r="2453" spans="72:75">
      <c r="BT2453">
        <v>7</v>
      </c>
      <c r="BU2453">
        <v>7</v>
      </c>
      <c r="BV2453">
        <v>7</v>
      </c>
      <c r="BW2453">
        <f t="shared" si="142"/>
        <v>0</v>
      </c>
    </row>
    <row r="2454" spans="72:75">
      <c r="BT2454">
        <v>5</v>
      </c>
      <c r="BU2454">
        <v>5</v>
      </c>
      <c r="BV2454">
        <v>5</v>
      </c>
      <c r="BW2454">
        <f t="shared" si="142"/>
        <v>0</v>
      </c>
    </row>
    <row r="2455" spans="72:75">
      <c r="BT2455">
        <v>3</v>
      </c>
      <c r="BU2455">
        <v>3</v>
      </c>
      <c r="BV2455">
        <v>3</v>
      </c>
      <c r="BW2455">
        <f t="shared" si="142"/>
        <v>0</v>
      </c>
    </row>
    <row r="2456" spans="72:75">
      <c r="BT2456">
        <v>2</v>
      </c>
      <c r="BU2456">
        <v>2</v>
      </c>
      <c r="BV2456">
        <v>2</v>
      </c>
      <c r="BW2456">
        <f t="shared" si="142"/>
        <v>0</v>
      </c>
    </row>
    <row r="2457" spans="72:75">
      <c r="BT2457">
        <v>6</v>
      </c>
      <c r="BU2457">
        <v>6</v>
      </c>
      <c r="BV2457">
        <v>6</v>
      </c>
      <c r="BW2457">
        <f t="shared" si="142"/>
        <v>0</v>
      </c>
    </row>
    <row r="2458" spans="72:75">
      <c r="BT2458">
        <v>5</v>
      </c>
      <c r="BU2458">
        <v>5</v>
      </c>
      <c r="BV2458">
        <v>5</v>
      </c>
      <c r="BW2458">
        <f t="shared" si="142"/>
        <v>0</v>
      </c>
    </row>
    <row r="2459" spans="72:75">
      <c r="BT2459">
        <v>1</v>
      </c>
      <c r="BU2459">
        <v>1</v>
      </c>
      <c r="BV2459">
        <v>1</v>
      </c>
      <c r="BW2459">
        <f t="shared" si="142"/>
        <v>0</v>
      </c>
    </row>
    <row r="2460" spans="72:75">
      <c r="BT2460">
        <v>6</v>
      </c>
      <c r="BU2460">
        <v>6</v>
      </c>
      <c r="BV2460">
        <v>6</v>
      </c>
      <c r="BW2460">
        <f t="shared" si="142"/>
        <v>0</v>
      </c>
    </row>
    <row r="2461" spans="72:75">
      <c r="BT2461">
        <v>1</v>
      </c>
      <c r="BU2461">
        <v>1</v>
      </c>
      <c r="BV2461">
        <v>1</v>
      </c>
      <c r="BW2461">
        <f t="shared" si="142"/>
        <v>0</v>
      </c>
    </row>
    <row r="2462" spans="72:75">
      <c r="BT2462">
        <v>6</v>
      </c>
      <c r="BU2462">
        <v>6</v>
      </c>
      <c r="BV2462">
        <v>6</v>
      </c>
      <c r="BW2462">
        <f t="shared" si="142"/>
        <v>0</v>
      </c>
    </row>
    <row r="2463" spans="72:75">
      <c r="BT2463">
        <v>2</v>
      </c>
      <c r="BU2463">
        <v>2</v>
      </c>
      <c r="BV2463">
        <v>2</v>
      </c>
      <c r="BW2463">
        <f t="shared" si="142"/>
        <v>0</v>
      </c>
    </row>
    <row r="2464" spans="72:75">
      <c r="BT2464">
        <v>2</v>
      </c>
      <c r="BU2464">
        <v>2</v>
      </c>
      <c r="BV2464">
        <v>2</v>
      </c>
      <c r="BW2464">
        <f t="shared" si="142"/>
        <v>0</v>
      </c>
    </row>
    <row r="2465" spans="72:75">
      <c r="BT2465">
        <v>2</v>
      </c>
      <c r="BU2465">
        <v>2</v>
      </c>
      <c r="BV2465">
        <v>2</v>
      </c>
      <c r="BW2465">
        <f t="shared" si="142"/>
        <v>0</v>
      </c>
    </row>
    <row r="2466" spans="72:75">
      <c r="BT2466">
        <v>1</v>
      </c>
      <c r="BU2466">
        <v>1</v>
      </c>
      <c r="BV2466">
        <v>1</v>
      </c>
      <c r="BW2466">
        <f t="shared" si="142"/>
        <v>0</v>
      </c>
    </row>
    <row r="2467" spans="72:75">
      <c r="BT2467">
        <v>7</v>
      </c>
      <c r="BU2467">
        <v>7</v>
      </c>
      <c r="BV2467">
        <v>7</v>
      </c>
      <c r="BW2467">
        <f t="shared" si="142"/>
        <v>0</v>
      </c>
    </row>
    <row r="2468" spans="72:75">
      <c r="BT2468">
        <v>2</v>
      </c>
      <c r="BU2468">
        <v>2</v>
      </c>
      <c r="BV2468">
        <v>2</v>
      </c>
      <c r="BW2468">
        <f t="shared" si="142"/>
        <v>0</v>
      </c>
    </row>
    <row r="2469" spans="72:75">
      <c r="BT2469">
        <v>1</v>
      </c>
      <c r="BU2469">
        <v>1</v>
      </c>
      <c r="BV2469">
        <v>1</v>
      </c>
      <c r="BW2469">
        <f t="shared" si="142"/>
        <v>0</v>
      </c>
    </row>
    <row r="2470" spans="72:75">
      <c r="BT2470">
        <v>3</v>
      </c>
      <c r="BU2470">
        <v>3</v>
      </c>
      <c r="BV2470">
        <v>3</v>
      </c>
      <c r="BW2470">
        <f t="shared" si="142"/>
        <v>0</v>
      </c>
    </row>
    <row r="2471" spans="72:75">
      <c r="BT2471">
        <v>3</v>
      </c>
      <c r="BU2471">
        <v>3</v>
      </c>
      <c r="BV2471">
        <v>3</v>
      </c>
      <c r="BW2471">
        <f t="shared" si="142"/>
        <v>0</v>
      </c>
    </row>
    <row r="2472" spans="72:75">
      <c r="BT2472">
        <v>2</v>
      </c>
      <c r="BU2472">
        <v>2</v>
      </c>
      <c r="BV2472">
        <v>2</v>
      </c>
      <c r="BW2472">
        <f t="shared" si="142"/>
        <v>0</v>
      </c>
    </row>
    <row r="2473" spans="72:75">
      <c r="BT2473">
        <v>3</v>
      </c>
      <c r="BU2473">
        <v>3</v>
      </c>
      <c r="BV2473">
        <v>3</v>
      </c>
      <c r="BW2473">
        <f t="shared" si="142"/>
        <v>0</v>
      </c>
    </row>
    <row r="2474" spans="72:75">
      <c r="BT2474">
        <v>10</v>
      </c>
      <c r="BU2474">
        <v>10</v>
      </c>
      <c r="BV2474">
        <v>11</v>
      </c>
      <c r="BW2474">
        <f t="shared" si="142"/>
        <v>-1</v>
      </c>
    </row>
    <row r="2475" spans="72:75">
      <c r="BT2475">
        <v>6</v>
      </c>
      <c r="BU2475">
        <v>6</v>
      </c>
      <c r="BV2475">
        <v>6</v>
      </c>
      <c r="BW2475">
        <f t="shared" si="142"/>
        <v>0</v>
      </c>
    </row>
    <row r="2476" spans="72:75">
      <c r="BT2476">
        <v>1</v>
      </c>
      <c r="BU2476">
        <v>1</v>
      </c>
      <c r="BV2476">
        <v>1</v>
      </c>
      <c r="BW2476">
        <f t="shared" si="142"/>
        <v>0</v>
      </c>
    </row>
    <row r="2477" spans="72:75">
      <c r="BT2477">
        <v>5</v>
      </c>
      <c r="BU2477">
        <v>5</v>
      </c>
      <c r="BV2477">
        <v>5</v>
      </c>
      <c r="BW2477">
        <f t="shared" si="142"/>
        <v>0</v>
      </c>
    </row>
    <row r="2478" spans="72:75">
      <c r="BT2478">
        <v>1</v>
      </c>
      <c r="BU2478">
        <v>1</v>
      </c>
      <c r="BV2478">
        <v>1</v>
      </c>
      <c r="BW2478">
        <f t="shared" si="142"/>
        <v>0</v>
      </c>
    </row>
    <row r="2479" spans="72:75">
      <c r="BT2479">
        <v>1</v>
      </c>
      <c r="BU2479">
        <v>1</v>
      </c>
      <c r="BV2479">
        <v>1</v>
      </c>
      <c r="BW2479">
        <f t="shared" si="142"/>
        <v>0</v>
      </c>
    </row>
    <row r="2480" spans="72:75">
      <c r="BT2480">
        <v>6</v>
      </c>
      <c r="BU2480">
        <v>6</v>
      </c>
      <c r="BV2480">
        <v>6</v>
      </c>
      <c r="BW2480">
        <f t="shared" si="142"/>
        <v>0</v>
      </c>
    </row>
    <row r="2481" spans="72:75">
      <c r="BT2481">
        <v>6</v>
      </c>
      <c r="BU2481">
        <v>6</v>
      </c>
      <c r="BV2481">
        <v>6</v>
      </c>
      <c r="BW2481">
        <f t="shared" si="142"/>
        <v>0</v>
      </c>
    </row>
    <row r="2482" spans="72:75">
      <c r="BT2482">
        <v>5</v>
      </c>
      <c r="BU2482">
        <v>5</v>
      </c>
      <c r="BV2482">
        <v>5</v>
      </c>
      <c r="BW2482">
        <f t="shared" si="142"/>
        <v>0</v>
      </c>
    </row>
    <row r="2483" spans="72:75">
      <c r="BT2483">
        <v>1</v>
      </c>
      <c r="BU2483">
        <v>1</v>
      </c>
      <c r="BV2483">
        <v>1</v>
      </c>
      <c r="BW2483">
        <f t="shared" si="142"/>
        <v>0</v>
      </c>
    </row>
    <row r="2484" spans="72:75">
      <c r="BT2484">
        <v>4</v>
      </c>
      <c r="BU2484">
        <v>4</v>
      </c>
      <c r="BV2484">
        <v>4</v>
      </c>
      <c r="BW2484">
        <f t="shared" si="142"/>
        <v>0</v>
      </c>
    </row>
    <row r="2485" spans="72:75">
      <c r="BT2485">
        <v>8</v>
      </c>
      <c r="BU2485">
        <v>8</v>
      </c>
      <c r="BV2485">
        <v>8</v>
      </c>
      <c r="BW2485">
        <f t="shared" si="142"/>
        <v>0</v>
      </c>
    </row>
    <row r="2486" spans="72:75">
      <c r="BT2486">
        <v>1</v>
      </c>
      <c r="BU2486">
        <v>1</v>
      </c>
      <c r="BV2486">
        <v>1</v>
      </c>
      <c r="BW2486">
        <f t="shared" si="142"/>
        <v>0</v>
      </c>
    </row>
    <row r="2487" spans="72:75">
      <c r="BT2487">
        <v>1</v>
      </c>
      <c r="BU2487">
        <v>1</v>
      </c>
      <c r="BV2487">
        <v>1</v>
      </c>
      <c r="BW2487">
        <f t="shared" si="142"/>
        <v>0</v>
      </c>
    </row>
    <row r="2488" spans="72:75">
      <c r="BT2488">
        <v>4</v>
      </c>
      <c r="BU2488">
        <v>4</v>
      </c>
      <c r="BV2488">
        <v>4</v>
      </c>
      <c r="BW2488">
        <f t="shared" si="142"/>
        <v>0</v>
      </c>
    </row>
    <row r="2489" spans="72:75">
      <c r="BT2489">
        <v>4</v>
      </c>
      <c r="BU2489">
        <v>4</v>
      </c>
      <c r="BV2489">
        <v>4</v>
      </c>
      <c r="BW2489">
        <f t="shared" si="142"/>
        <v>0</v>
      </c>
    </row>
    <row r="2490" spans="72:75">
      <c r="BT2490">
        <v>3</v>
      </c>
      <c r="BU2490">
        <v>3</v>
      </c>
      <c r="BV2490">
        <v>3</v>
      </c>
      <c r="BW2490">
        <f t="shared" si="142"/>
        <v>0</v>
      </c>
    </row>
    <row r="2491" spans="72:75">
      <c r="BT2491">
        <v>1</v>
      </c>
      <c r="BU2491">
        <v>1</v>
      </c>
      <c r="BV2491">
        <v>1</v>
      </c>
      <c r="BW2491">
        <f t="shared" si="142"/>
        <v>0</v>
      </c>
    </row>
    <row r="2492" spans="72:75">
      <c r="BT2492">
        <v>3</v>
      </c>
      <c r="BU2492">
        <v>3</v>
      </c>
      <c r="BV2492">
        <v>3</v>
      </c>
      <c r="BW2492">
        <f t="shared" si="142"/>
        <v>0</v>
      </c>
    </row>
    <row r="2493" spans="72:75">
      <c r="BT2493">
        <v>4</v>
      </c>
      <c r="BU2493">
        <v>4</v>
      </c>
      <c r="BV2493">
        <v>4</v>
      </c>
      <c r="BW2493">
        <f t="shared" si="142"/>
        <v>0</v>
      </c>
    </row>
    <row r="2494" spans="72:75">
      <c r="BT2494">
        <v>2</v>
      </c>
      <c r="BU2494">
        <v>2</v>
      </c>
      <c r="BV2494">
        <v>2</v>
      </c>
      <c r="BW2494">
        <f t="shared" si="142"/>
        <v>0</v>
      </c>
    </row>
    <row r="2495" spans="72:75">
      <c r="BT2495">
        <v>1</v>
      </c>
      <c r="BU2495">
        <v>1</v>
      </c>
      <c r="BV2495">
        <v>1</v>
      </c>
      <c r="BW2495">
        <f t="shared" si="142"/>
        <v>0</v>
      </c>
    </row>
    <row r="2496" spans="72:75">
      <c r="BT2496">
        <v>3</v>
      </c>
      <c r="BU2496">
        <v>3</v>
      </c>
      <c r="BV2496">
        <v>3</v>
      </c>
      <c r="BW2496">
        <f t="shared" si="142"/>
        <v>0</v>
      </c>
    </row>
    <row r="2497" spans="72:75">
      <c r="BT2497">
        <v>6</v>
      </c>
      <c r="BU2497">
        <v>6</v>
      </c>
      <c r="BV2497">
        <v>6</v>
      </c>
      <c r="BW2497">
        <f t="shared" si="142"/>
        <v>0</v>
      </c>
    </row>
    <row r="2498" spans="72:75">
      <c r="BT2498">
        <v>3</v>
      </c>
      <c r="BU2498">
        <v>3</v>
      </c>
      <c r="BV2498">
        <v>3</v>
      </c>
      <c r="BW2498">
        <f t="shared" si="142"/>
        <v>0</v>
      </c>
    </row>
    <row r="2499" spans="72:75">
      <c r="BT2499">
        <v>4</v>
      </c>
      <c r="BU2499">
        <v>4</v>
      </c>
      <c r="BV2499">
        <v>4</v>
      </c>
      <c r="BW2499">
        <f t="shared" si="142"/>
        <v>0</v>
      </c>
    </row>
    <row r="2500" spans="72:75">
      <c r="BT2500">
        <v>4</v>
      </c>
      <c r="BU2500">
        <v>4</v>
      </c>
      <c r="BV2500">
        <v>4</v>
      </c>
      <c r="BW2500">
        <f t="shared" si="142"/>
        <v>0</v>
      </c>
    </row>
    <row r="2501" spans="72:75">
      <c r="BT2501">
        <v>5</v>
      </c>
      <c r="BU2501">
        <v>5</v>
      </c>
      <c r="BV2501">
        <v>5</v>
      </c>
      <c r="BW2501">
        <f t="shared" si="142"/>
        <v>0</v>
      </c>
    </row>
    <row r="2502" spans="72:75">
      <c r="BT2502">
        <v>1</v>
      </c>
      <c r="BU2502">
        <v>1</v>
      </c>
      <c r="BV2502">
        <v>1</v>
      </c>
      <c r="BW2502">
        <f t="shared" si="142"/>
        <v>0</v>
      </c>
    </row>
    <row r="2503" spans="72:75">
      <c r="BT2503">
        <v>3</v>
      </c>
      <c r="BU2503">
        <v>3</v>
      </c>
      <c r="BV2503">
        <v>3</v>
      </c>
      <c r="BW2503">
        <f t="shared" si="142"/>
        <v>0</v>
      </c>
    </row>
    <row r="2504" spans="72:75">
      <c r="BT2504">
        <v>1</v>
      </c>
      <c r="BU2504">
        <v>1</v>
      </c>
      <c r="BV2504">
        <v>1</v>
      </c>
      <c r="BW2504">
        <f t="shared" si="142"/>
        <v>0</v>
      </c>
    </row>
    <row r="2505" spans="72:75">
      <c r="BT2505">
        <v>6</v>
      </c>
      <c r="BU2505">
        <v>6</v>
      </c>
      <c r="BV2505">
        <v>6</v>
      </c>
      <c r="BW2505">
        <f t="shared" si="142"/>
        <v>0</v>
      </c>
    </row>
    <row r="2506" spans="72:75">
      <c r="BT2506">
        <v>5</v>
      </c>
      <c r="BU2506">
        <v>5</v>
      </c>
      <c r="BV2506">
        <v>5</v>
      </c>
      <c r="BW2506">
        <f t="shared" si="142"/>
        <v>0</v>
      </c>
    </row>
    <row r="2507" spans="72:75">
      <c r="BT2507">
        <v>2</v>
      </c>
      <c r="BU2507">
        <v>2</v>
      </c>
      <c r="BV2507">
        <v>2</v>
      </c>
      <c r="BW2507">
        <f t="shared" si="142"/>
        <v>0</v>
      </c>
    </row>
    <row r="2508" spans="72:75">
      <c r="BT2508">
        <v>4</v>
      </c>
      <c r="BU2508">
        <v>4</v>
      </c>
      <c r="BV2508">
        <v>4</v>
      </c>
      <c r="BW2508">
        <f t="shared" si="142"/>
        <v>0</v>
      </c>
    </row>
    <row r="2509" spans="72:75">
      <c r="BT2509">
        <v>1</v>
      </c>
      <c r="BU2509">
        <v>1</v>
      </c>
      <c r="BV2509">
        <v>1</v>
      </c>
      <c r="BW2509">
        <f t="shared" ref="BW2509:BW2572" si="143">BU2509-BV2509</f>
        <v>0</v>
      </c>
    </row>
    <row r="2510" spans="72:75">
      <c r="BT2510">
        <v>6</v>
      </c>
      <c r="BU2510">
        <v>6</v>
      </c>
      <c r="BV2510">
        <v>6</v>
      </c>
      <c r="BW2510">
        <f t="shared" si="143"/>
        <v>0</v>
      </c>
    </row>
    <row r="2511" spans="72:75">
      <c r="BT2511">
        <v>5</v>
      </c>
      <c r="BU2511">
        <v>5</v>
      </c>
      <c r="BV2511">
        <v>5</v>
      </c>
      <c r="BW2511">
        <f t="shared" si="143"/>
        <v>0</v>
      </c>
    </row>
    <row r="2512" spans="72:75">
      <c r="BT2512">
        <v>3</v>
      </c>
      <c r="BU2512">
        <v>3</v>
      </c>
      <c r="BV2512">
        <v>3</v>
      </c>
      <c r="BW2512">
        <f t="shared" si="143"/>
        <v>0</v>
      </c>
    </row>
    <row r="2513" spans="72:75">
      <c r="BT2513">
        <v>3</v>
      </c>
      <c r="BU2513">
        <v>3</v>
      </c>
      <c r="BV2513">
        <v>3</v>
      </c>
      <c r="BW2513">
        <f t="shared" si="143"/>
        <v>0</v>
      </c>
    </row>
    <row r="2514" spans="72:75">
      <c r="BT2514">
        <v>3</v>
      </c>
      <c r="BU2514">
        <v>3</v>
      </c>
      <c r="BV2514">
        <v>3</v>
      </c>
      <c r="BW2514">
        <f t="shared" si="143"/>
        <v>0</v>
      </c>
    </row>
    <row r="2515" spans="72:75">
      <c r="BT2515">
        <v>4</v>
      </c>
      <c r="BU2515">
        <v>4</v>
      </c>
      <c r="BV2515">
        <v>4</v>
      </c>
      <c r="BW2515">
        <f t="shared" si="143"/>
        <v>0</v>
      </c>
    </row>
    <row r="2516" spans="72:75">
      <c r="BT2516">
        <v>5</v>
      </c>
      <c r="BU2516">
        <v>5</v>
      </c>
      <c r="BV2516">
        <v>5</v>
      </c>
      <c r="BW2516">
        <f t="shared" si="143"/>
        <v>0</v>
      </c>
    </row>
    <row r="2517" spans="72:75">
      <c r="BT2517">
        <v>1</v>
      </c>
      <c r="BU2517">
        <v>1</v>
      </c>
      <c r="BV2517">
        <v>1</v>
      </c>
      <c r="BW2517">
        <f t="shared" si="143"/>
        <v>0</v>
      </c>
    </row>
    <row r="2518" spans="72:75">
      <c r="BT2518">
        <v>8</v>
      </c>
      <c r="BU2518">
        <v>8</v>
      </c>
      <c r="BV2518">
        <v>8</v>
      </c>
      <c r="BW2518">
        <f t="shared" si="143"/>
        <v>0</v>
      </c>
    </row>
    <row r="2519" spans="72:75">
      <c r="BT2519">
        <v>1</v>
      </c>
      <c r="BU2519">
        <v>1</v>
      </c>
      <c r="BV2519">
        <v>1</v>
      </c>
      <c r="BW2519">
        <f t="shared" si="143"/>
        <v>0</v>
      </c>
    </row>
    <row r="2520" spans="72:75">
      <c r="BT2520">
        <v>5</v>
      </c>
      <c r="BU2520">
        <v>5</v>
      </c>
      <c r="BV2520">
        <v>5</v>
      </c>
      <c r="BW2520">
        <f t="shared" si="143"/>
        <v>0</v>
      </c>
    </row>
    <row r="2521" spans="72:75">
      <c r="BT2521">
        <v>1</v>
      </c>
      <c r="BU2521">
        <v>1</v>
      </c>
      <c r="BV2521">
        <v>1</v>
      </c>
      <c r="BW2521">
        <f t="shared" si="143"/>
        <v>0</v>
      </c>
    </row>
    <row r="2522" spans="72:75">
      <c r="BT2522">
        <v>4</v>
      </c>
      <c r="BU2522">
        <v>4</v>
      </c>
      <c r="BV2522">
        <v>4</v>
      </c>
      <c r="BW2522">
        <f t="shared" si="143"/>
        <v>0</v>
      </c>
    </row>
    <row r="2523" spans="72:75">
      <c r="BT2523">
        <v>7</v>
      </c>
      <c r="BU2523">
        <v>7</v>
      </c>
      <c r="BV2523">
        <v>7</v>
      </c>
      <c r="BW2523">
        <f t="shared" si="143"/>
        <v>0</v>
      </c>
    </row>
    <row r="2524" spans="72:75">
      <c r="BT2524">
        <v>16</v>
      </c>
      <c r="BU2524">
        <v>16</v>
      </c>
      <c r="BV2524">
        <v>16</v>
      </c>
      <c r="BW2524">
        <f t="shared" si="143"/>
        <v>0</v>
      </c>
    </row>
    <row r="2525" spans="72:75">
      <c r="BT2525">
        <v>2</v>
      </c>
      <c r="BU2525">
        <v>2</v>
      </c>
      <c r="BV2525">
        <v>2</v>
      </c>
      <c r="BW2525">
        <f t="shared" si="143"/>
        <v>0</v>
      </c>
    </row>
    <row r="2526" spans="72:75">
      <c r="BT2526">
        <v>5</v>
      </c>
      <c r="BU2526">
        <v>5</v>
      </c>
      <c r="BV2526">
        <v>5</v>
      </c>
      <c r="BW2526">
        <f t="shared" si="143"/>
        <v>0</v>
      </c>
    </row>
    <row r="2527" spans="72:75">
      <c r="BT2527">
        <v>2</v>
      </c>
      <c r="BU2527">
        <v>2</v>
      </c>
      <c r="BV2527">
        <v>2</v>
      </c>
      <c r="BW2527">
        <f t="shared" si="143"/>
        <v>0</v>
      </c>
    </row>
    <row r="2528" spans="72:75">
      <c r="BT2528">
        <v>4</v>
      </c>
      <c r="BU2528">
        <v>4</v>
      </c>
      <c r="BV2528">
        <v>4</v>
      </c>
      <c r="BW2528">
        <f t="shared" si="143"/>
        <v>0</v>
      </c>
    </row>
    <row r="2529" spans="72:75">
      <c r="BT2529">
        <v>7</v>
      </c>
      <c r="BU2529">
        <v>7</v>
      </c>
      <c r="BV2529">
        <v>7</v>
      </c>
      <c r="BW2529">
        <f t="shared" si="143"/>
        <v>0</v>
      </c>
    </row>
    <row r="2530" spans="72:75">
      <c r="BT2530">
        <v>3</v>
      </c>
      <c r="BU2530">
        <v>3</v>
      </c>
      <c r="BV2530">
        <v>3</v>
      </c>
      <c r="BW2530">
        <f t="shared" si="143"/>
        <v>0</v>
      </c>
    </row>
    <row r="2531" spans="72:75">
      <c r="BT2531">
        <v>3</v>
      </c>
      <c r="BU2531">
        <v>3</v>
      </c>
      <c r="BV2531">
        <v>3</v>
      </c>
      <c r="BW2531">
        <f t="shared" si="143"/>
        <v>0</v>
      </c>
    </row>
    <row r="2532" spans="72:75">
      <c r="BT2532">
        <v>5</v>
      </c>
      <c r="BU2532">
        <v>5</v>
      </c>
      <c r="BV2532">
        <v>5</v>
      </c>
      <c r="BW2532">
        <f t="shared" si="143"/>
        <v>0</v>
      </c>
    </row>
    <row r="2533" spans="72:75">
      <c r="BT2533">
        <v>10</v>
      </c>
      <c r="BU2533">
        <v>10</v>
      </c>
      <c r="BV2533">
        <v>11</v>
      </c>
      <c r="BW2533">
        <f t="shared" si="143"/>
        <v>-1</v>
      </c>
    </row>
    <row r="2534" spans="72:75">
      <c r="BT2534">
        <v>3</v>
      </c>
      <c r="BU2534">
        <v>3</v>
      </c>
      <c r="BV2534">
        <v>3</v>
      </c>
      <c r="BW2534">
        <f t="shared" si="143"/>
        <v>0</v>
      </c>
    </row>
    <row r="2535" spans="72:75">
      <c r="BT2535">
        <v>2</v>
      </c>
      <c r="BU2535">
        <v>2</v>
      </c>
      <c r="BV2535">
        <v>2</v>
      </c>
      <c r="BW2535">
        <f t="shared" si="143"/>
        <v>0</v>
      </c>
    </row>
    <row r="2536" spans="72:75">
      <c r="BT2536">
        <v>5</v>
      </c>
      <c r="BU2536">
        <v>5</v>
      </c>
      <c r="BV2536">
        <v>5</v>
      </c>
      <c r="BW2536">
        <f t="shared" si="143"/>
        <v>0</v>
      </c>
    </row>
    <row r="2537" spans="72:75">
      <c r="BT2537">
        <v>6</v>
      </c>
      <c r="BU2537">
        <v>6</v>
      </c>
      <c r="BV2537">
        <v>6</v>
      </c>
      <c r="BW2537">
        <f t="shared" si="143"/>
        <v>0</v>
      </c>
    </row>
    <row r="2538" spans="72:75">
      <c r="BT2538">
        <v>2</v>
      </c>
      <c r="BU2538">
        <v>2</v>
      </c>
      <c r="BV2538">
        <v>2</v>
      </c>
      <c r="BW2538">
        <f t="shared" si="143"/>
        <v>0</v>
      </c>
    </row>
    <row r="2539" spans="72:75">
      <c r="BT2539">
        <v>8</v>
      </c>
      <c r="BU2539">
        <v>8</v>
      </c>
      <c r="BV2539">
        <v>8</v>
      </c>
      <c r="BW2539">
        <f t="shared" si="143"/>
        <v>0</v>
      </c>
    </row>
    <row r="2540" spans="72:75">
      <c r="BT2540">
        <v>4</v>
      </c>
      <c r="BU2540">
        <v>4</v>
      </c>
      <c r="BV2540">
        <v>4</v>
      </c>
      <c r="BW2540">
        <f t="shared" si="143"/>
        <v>0</v>
      </c>
    </row>
    <row r="2541" spans="72:75">
      <c r="BT2541">
        <v>2</v>
      </c>
      <c r="BU2541">
        <v>2</v>
      </c>
      <c r="BV2541">
        <v>2</v>
      </c>
      <c r="BW2541">
        <f t="shared" si="143"/>
        <v>0</v>
      </c>
    </row>
    <row r="2542" spans="72:75">
      <c r="BT2542">
        <v>14</v>
      </c>
      <c r="BU2542">
        <v>14</v>
      </c>
      <c r="BV2542">
        <v>14</v>
      </c>
      <c r="BW2542">
        <f t="shared" si="143"/>
        <v>0</v>
      </c>
    </row>
    <row r="2543" spans="72:75">
      <c r="BT2543">
        <v>4</v>
      </c>
      <c r="BU2543">
        <v>4</v>
      </c>
      <c r="BV2543">
        <v>4</v>
      </c>
      <c r="BW2543">
        <f t="shared" si="143"/>
        <v>0</v>
      </c>
    </row>
    <row r="2544" spans="72:75">
      <c r="BT2544">
        <v>2</v>
      </c>
      <c r="BU2544">
        <v>2</v>
      </c>
      <c r="BV2544">
        <v>2</v>
      </c>
      <c r="BW2544">
        <f t="shared" si="143"/>
        <v>0</v>
      </c>
    </row>
    <row r="2545" spans="72:75">
      <c r="BT2545">
        <v>5</v>
      </c>
      <c r="BU2545">
        <v>5</v>
      </c>
      <c r="BV2545">
        <v>5</v>
      </c>
      <c r="BW2545">
        <f t="shared" si="143"/>
        <v>0</v>
      </c>
    </row>
    <row r="2546" spans="72:75">
      <c r="BT2546">
        <v>12</v>
      </c>
      <c r="BU2546">
        <v>12</v>
      </c>
      <c r="BV2546">
        <v>12</v>
      </c>
      <c r="BW2546">
        <f t="shared" si="143"/>
        <v>0</v>
      </c>
    </row>
    <row r="2547" spans="72:75">
      <c r="BT2547">
        <v>4</v>
      </c>
      <c r="BU2547">
        <v>4</v>
      </c>
      <c r="BV2547">
        <v>4</v>
      </c>
      <c r="BW2547">
        <f t="shared" si="143"/>
        <v>0</v>
      </c>
    </row>
    <row r="2548" spans="72:75">
      <c r="BT2548">
        <v>6</v>
      </c>
      <c r="BU2548">
        <v>6</v>
      </c>
      <c r="BV2548">
        <v>6</v>
      </c>
      <c r="BW2548">
        <f t="shared" si="143"/>
        <v>0</v>
      </c>
    </row>
    <row r="2549" spans="72:75">
      <c r="BT2549">
        <v>2</v>
      </c>
      <c r="BU2549">
        <v>2</v>
      </c>
      <c r="BV2549">
        <v>2</v>
      </c>
      <c r="BW2549">
        <f t="shared" si="143"/>
        <v>0</v>
      </c>
    </row>
    <row r="2550" spans="72:75">
      <c r="BT2550">
        <v>2</v>
      </c>
      <c r="BU2550">
        <v>2</v>
      </c>
      <c r="BV2550">
        <v>2</v>
      </c>
      <c r="BW2550">
        <f t="shared" si="143"/>
        <v>0</v>
      </c>
    </row>
    <row r="2551" spans="72:75">
      <c r="BT2551">
        <v>6</v>
      </c>
      <c r="BU2551">
        <v>6</v>
      </c>
      <c r="BV2551">
        <v>6</v>
      </c>
      <c r="BW2551">
        <f t="shared" si="143"/>
        <v>0</v>
      </c>
    </row>
    <row r="2552" spans="72:75">
      <c r="BT2552">
        <v>6</v>
      </c>
      <c r="BU2552">
        <v>6</v>
      </c>
      <c r="BV2552">
        <v>6</v>
      </c>
      <c r="BW2552">
        <f t="shared" si="143"/>
        <v>0</v>
      </c>
    </row>
    <row r="2553" spans="72:75">
      <c r="BT2553">
        <v>8</v>
      </c>
      <c r="BU2553">
        <v>8</v>
      </c>
      <c r="BV2553">
        <v>8</v>
      </c>
      <c r="BW2553">
        <f t="shared" si="143"/>
        <v>0</v>
      </c>
    </row>
    <row r="2554" spans="72:75">
      <c r="BT2554">
        <v>3</v>
      </c>
      <c r="BU2554">
        <v>3</v>
      </c>
      <c r="BV2554">
        <v>3</v>
      </c>
      <c r="BW2554">
        <f t="shared" si="143"/>
        <v>0</v>
      </c>
    </row>
    <row r="2555" spans="72:75">
      <c r="BT2555">
        <v>8</v>
      </c>
      <c r="BU2555">
        <v>8</v>
      </c>
      <c r="BV2555">
        <v>8</v>
      </c>
      <c r="BW2555">
        <f t="shared" si="143"/>
        <v>0</v>
      </c>
    </row>
    <row r="2556" spans="72:75">
      <c r="BT2556">
        <v>3</v>
      </c>
      <c r="BU2556">
        <v>3</v>
      </c>
      <c r="BV2556">
        <v>3</v>
      </c>
      <c r="BW2556">
        <f t="shared" si="143"/>
        <v>0</v>
      </c>
    </row>
    <row r="2557" spans="72:75">
      <c r="BT2557">
        <v>2</v>
      </c>
      <c r="BU2557">
        <v>2</v>
      </c>
      <c r="BV2557">
        <v>2</v>
      </c>
      <c r="BW2557">
        <f t="shared" si="143"/>
        <v>0</v>
      </c>
    </row>
    <row r="2558" spans="72:75">
      <c r="BT2558">
        <v>5</v>
      </c>
      <c r="BU2558">
        <v>5</v>
      </c>
      <c r="BV2558">
        <v>5</v>
      </c>
      <c r="BW2558">
        <f t="shared" si="143"/>
        <v>0</v>
      </c>
    </row>
    <row r="2559" spans="72:75">
      <c r="BT2559">
        <v>3</v>
      </c>
      <c r="BU2559">
        <v>3</v>
      </c>
      <c r="BV2559">
        <v>3</v>
      </c>
      <c r="BW2559">
        <f t="shared" si="143"/>
        <v>0</v>
      </c>
    </row>
    <row r="2560" spans="72:75">
      <c r="BT2560">
        <v>2</v>
      </c>
      <c r="BU2560">
        <v>2</v>
      </c>
      <c r="BV2560">
        <v>2</v>
      </c>
      <c r="BW2560">
        <f t="shared" si="143"/>
        <v>0</v>
      </c>
    </row>
    <row r="2561" spans="72:75">
      <c r="BT2561">
        <v>1</v>
      </c>
      <c r="BU2561">
        <v>1</v>
      </c>
      <c r="BV2561">
        <v>1</v>
      </c>
      <c r="BW2561">
        <f t="shared" si="143"/>
        <v>0</v>
      </c>
    </row>
    <row r="2562" spans="72:75">
      <c r="BT2562">
        <v>1</v>
      </c>
      <c r="BU2562">
        <v>1</v>
      </c>
      <c r="BV2562">
        <v>1</v>
      </c>
      <c r="BW2562">
        <f t="shared" si="143"/>
        <v>0</v>
      </c>
    </row>
    <row r="2563" spans="72:75">
      <c r="BT2563">
        <v>1</v>
      </c>
      <c r="BU2563">
        <v>1</v>
      </c>
      <c r="BV2563">
        <v>1</v>
      </c>
      <c r="BW2563">
        <f t="shared" si="143"/>
        <v>0</v>
      </c>
    </row>
    <row r="2564" spans="72:75">
      <c r="BT2564">
        <v>4</v>
      </c>
      <c r="BU2564">
        <v>4</v>
      </c>
      <c r="BV2564">
        <v>4</v>
      </c>
      <c r="BW2564">
        <f t="shared" si="143"/>
        <v>0</v>
      </c>
    </row>
    <row r="2565" spans="72:75">
      <c r="BT2565">
        <v>1</v>
      </c>
      <c r="BU2565">
        <v>1</v>
      </c>
      <c r="BV2565">
        <v>1</v>
      </c>
      <c r="BW2565">
        <f t="shared" si="143"/>
        <v>0</v>
      </c>
    </row>
    <row r="2566" spans="72:75">
      <c r="BT2566">
        <v>4</v>
      </c>
      <c r="BU2566">
        <v>4</v>
      </c>
      <c r="BV2566">
        <v>4</v>
      </c>
      <c r="BW2566">
        <f t="shared" si="143"/>
        <v>0</v>
      </c>
    </row>
    <row r="2567" spans="72:75">
      <c r="BT2567">
        <v>1</v>
      </c>
      <c r="BU2567">
        <v>1</v>
      </c>
      <c r="BV2567">
        <v>1</v>
      </c>
      <c r="BW2567">
        <f t="shared" si="143"/>
        <v>0</v>
      </c>
    </row>
    <row r="2568" spans="72:75">
      <c r="BT2568">
        <v>3</v>
      </c>
      <c r="BU2568">
        <v>3</v>
      </c>
      <c r="BV2568">
        <v>3</v>
      </c>
      <c r="BW2568">
        <f t="shared" si="143"/>
        <v>0</v>
      </c>
    </row>
    <row r="2569" spans="72:75">
      <c r="BT2569">
        <v>6</v>
      </c>
      <c r="BU2569">
        <v>6</v>
      </c>
      <c r="BV2569">
        <v>6</v>
      </c>
      <c r="BW2569">
        <f t="shared" si="143"/>
        <v>0</v>
      </c>
    </row>
    <row r="2570" spans="72:75">
      <c r="BT2570">
        <v>7</v>
      </c>
      <c r="BU2570">
        <v>7</v>
      </c>
      <c r="BV2570">
        <v>7</v>
      </c>
      <c r="BW2570">
        <f t="shared" si="143"/>
        <v>0</v>
      </c>
    </row>
    <row r="2571" spans="72:75">
      <c r="BT2571">
        <v>1</v>
      </c>
      <c r="BU2571">
        <v>1</v>
      </c>
      <c r="BV2571">
        <v>1</v>
      </c>
      <c r="BW2571">
        <f t="shared" si="143"/>
        <v>0</v>
      </c>
    </row>
    <row r="2572" spans="72:75">
      <c r="BT2572">
        <v>6</v>
      </c>
      <c r="BU2572">
        <v>6</v>
      </c>
      <c r="BV2572">
        <v>6</v>
      </c>
      <c r="BW2572">
        <f t="shared" si="143"/>
        <v>0</v>
      </c>
    </row>
    <row r="2573" spans="72:75">
      <c r="BT2573">
        <v>6</v>
      </c>
      <c r="BU2573">
        <v>6</v>
      </c>
      <c r="BV2573">
        <v>6</v>
      </c>
      <c r="BW2573">
        <f t="shared" ref="BW2573:BW2636" si="144">BU2573-BV2573</f>
        <v>0</v>
      </c>
    </row>
    <row r="2574" spans="72:75">
      <c r="BT2574">
        <v>6</v>
      </c>
      <c r="BU2574">
        <v>6</v>
      </c>
      <c r="BV2574">
        <v>6</v>
      </c>
      <c r="BW2574">
        <f t="shared" si="144"/>
        <v>0</v>
      </c>
    </row>
    <row r="2575" spans="72:75">
      <c r="BT2575">
        <v>6</v>
      </c>
      <c r="BU2575">
        <v>6</v>
      </c>
      <c r="BV2575">
        <v>6</v>
      </c>
      <c r="BW2575">
        <f t="shared" si="144"/>
        <v>0</v>
      </c>
    </row>
    <row r="2576" spans="72:75">
      <c r="BT2576">
        <v>3</v>
      </c>
      <c r="BU2576">
        <v>3</v>
      </c>
      <c r="BV2576">
        <v>3</v>
      </c>
      <c r="BW2576">
        <f t="shared" si="144"/>
        <v>0</v>
      </c>
    </row>
    <row r="2577" spans="72:75">
      <c r="BT2577">
        <v>9</v>
      </c>
      <c r="BU2577">
        <v>9</v>
      </c>
      <c r="BV2577">
        <v>9</v>
      </c>
      <c r="BW2577">
        <f t="shared" si="144"/>
        <v>0</v>
      </c>
    </row>
    <row r="2578" spans="72:75">
      <c r="BT2578">
        <v>5</v>
      </c>
      <c r="BU2578">
        <v>5</v>
      </c>
      <c r="BV2578">
        <v>5</v>
      </c>
      <c r="BW2578">
        <f t="shared" si="144"/>
        <v>0</v>
      </c>
    </row>
    <row r="2579" spans="72:75">
      <c r="BT2579">
        <v>1</v>
      </c>
      <c r="BU2579">
        <v>1</v>
      </c>
      <c r="BV2579">
        <v>1</v>
      </c>
      <c r="BW2579">
        <f t="shared" si="144"/>
        <v>0</v>
      </c>
    </row>
    <row r="2580" spans="72:75">
      <c r="BT2580">
        <v>5</v>
      </c>
      <c r="BU2580">
        <v>5</v>
      </c>
      <c r="BV2580">
        <v>5</v>
      </c>
      <c r="BW2580">
        <f t="shared" si="144"/>
        <v>0</v>
      </c>
    </row>
    <row r="2581" spans="72:75">
      <c r="BT2581">
        <v>2</v>
      </c>
      <c r="BU2581">
        <v>2</v>
      </c>
      <c r="BV2581">
        <v>2</v>
      </c>
      <c r="BW2581">
        <f t="shared" si="144"/>
        <v>0</v>
      </c>
    </row>
    <row r="2582" spans="72:75">
      <c r="BT2582">
        <v>6</v>
      </c>
      <c r="BU2582">
        <v>6</v>
      </c>
      <c r="BV2582">
        <v>6</v>
      </c>
      <c r="BW2582">
        <f t="shared" si="144"/>
        <v>0</v>
      </c>
    </row>
    <row r="2583" spans="72:75">
      <c r="BT2583">
        <v>4</v>
      </c>
      <c r="BU2583">
        <v>4</v>
      </c>
      <c r="BV2583">
        <v>4</v>
      </c>
      <c r="BW2583">
        <f t="shared" si="144"/>
        <v>0</v>
      </c>
    </row>
    <row r="2584" spans="72:75">
      <c r="BT2584">
        <v>5</v>
      </c>
      <c r="BU2584">
        <v>5</v>
      </c>
      <c r="BV2584">
        <v>5</v>
      </c>
      <c r="BW2584">
        <f t="shared" si="144"/>
        <v>0</v>
      </c>
    </row>
    <row r="2585" spans="72:75">
      <c r="BT2585">
        <v>4</v>
      </c>
      <c r="BU2585">
        <v>4</v>
      </c>
      <c r="BV2585">
        <v>4</v>
      </c>
      <c r="BW2585">
        <f t="shared" si="144"/>
        <v>0</v>
      </c>
    </row>
    <row r="2586" spans="72:75">
      <c r="BT2586">
        <v>5</v>
      </c>
      <c r="BU2586">
        <v>5</v>
      </c>
      <c r="BV2586">
        <v>5</v>
      </c>
      <c r="BW2586">
        <f t="shared" si="144"/>
        <v>0</v>
      </c>
    </row>
    <row r="2587" spans="72:75">
      <c r="BT2587">
        <v>1</v>
      </c>
      <c r="BU2587">
        <v>1</v>
      </c>
      <c r="BV2587">
        <v>1</v>
      </c>
      <c r="BW2587">
        <f t="shared" si="144"/>
        <v>0</v>
      </c>
    </row>
    <row r="2588" spans="72:75">
      <c r="BT2588">
        <v>1</v>
      </c>
      <c r="BU2588">
        <v>1</v>
      </c>
      <c r="BV2588">
        <v>1</v>
      </c>
      <c r="BW2588">
        <f t="shared" si="144"/>
        <v>0</v>
      </c>
    </row>
    <row r="2589" spans="72:75">
      <c r="BT2589">
        <v>1</v>
      </c>
      <c r="BU2589">
        <v>1</v>
      </c>
      <c r="BV2589">
        <v>1</v>
      </c>
      <c r="BW2589">
        <f t="shared" si="144"/>
        <v>0</v>
      </c>
    </row>
    <row r="2590" spans="72:75">
      <c r="BT2590">
        <v>10</v>
      </c>
      <c r="BU2590">
        <v>10</v>
      </c>
      <c r="BV2590">
        <v>11</v>
      </c>
      <c r="BW2590">
        <f t="shared" si="144"/>
        <v>-1</v>
      </c>
    </row>
    <row r="2591" spans="72:75">
      <c r="BT2591">
        <v>2</v>
      </c>
      <c r="BU2591">
        <v>2</v>
      </c>
      <c r="BV2591">
        <v>2</v>
      </c>
      <c r="BW2591">
        <f t="shared" si="144"/>
        <v>0</v>
      </c>
    </row>
    <row r="2592" spans="72:75">
      <c r="BT2592">
        <v>1</v>
      </c>
      <c r="BU2592">
        <v>1</v>
      </c>
      <c r="BV2592">
        <v>1</v>
      </c>
      <c r="BW2592">
        <f t="shared" si="144"/>
        <v>0</v>
      </c>
    </row>
    <row r="2593" spans="72:75">
      <c r="BT2593">
        <v>2</v>
      </c>
      <c r="BU2593">
        <v>2</v>
      </c>
      <c r="BV2593">
        <v>2</v>
      </c>
      <c r="BW2593">
        <f t="shared" si="144"/>
        <v>0</v>
      </c>
    </row>
    <row r="2594" spans="72:75">
      <c r="BT2594">
        <v>6</v>
      </c>
      <c r="BU2594">
        <v>6</v>
      </c>
      <c r="BV2594">
        <v>6</v>
      </c>
      <c r="BW2594">
        <f t="shared" si="144"/>
        <v>0</v>
      </c>
    </row>
    <row r="2595" spans="72:75">
      <c r="BT2595">
        <v>1</v>
      </c>
      <c r="BU2595">
        <v>1</v>
      </c>
      <c r="BV2595">
        <v>1</v>
      </c>
      <c r="BW2595">
        <f t="shared" si="144"/>
        <v>0</v>
      </c>
    </row>
    <row r="2596" spans="72:75">
      <c r="BT2596">
        <v>8</v>
      </c>
      <c r="BU2596">
        <v>8</v>
      </c>
      <c r="BV2596">
        <v>8</v>
      </c>
      <c r="BW2596">
        <f t="shared" si="144"/>
        <v>0</v>
      </c>
    </row>
    <row r="2597" spans="72:75">
      <c r="BT2597">
        <v>1</v>
      </c>
      <c r="BU2597">
        <v>1</v>
      </c>
      <c r="BV2597">
        <v>1</v>
      </c>
      <c r="BW2597">
        <f t="shared" si="144"/>
        <v>0</v>
      </c>
    </row>
    <row r="2598" spans="72:75">
      <c r="BT2598">
        <v>1</v>
      </c>
      <c r="BU2598">
        <v>1</v>
      </c>
      <c r="BV2598">
        <v>1</v>
      </c>
      <c r="BW2598">
        <f t="shared" si="144"/>
        <v>0</v>
      </c>
    </row>
    <row r="2599" spans="72:75">
      <c r="BT2599">
        <v>1</v>
      </c>
      <c r="BU2599">
        <v>1</v>
      </c>
      <c r="BV2599">
        <v>1</v>
      </c>
      <c r="BW2599">
        <f t="shared" si="144"/>
        <v>0</v>
      </c>
    </row>
    <row r="2600" spans="72:75">
      <c r="BT2600">
        <v>4</v>
      </c>
      <c r="BU2600">
        <v>4</v>
      </c>
      <c r="BV2600">
        <v>4</v>
      </c>
      <c r="BW2600">
        <f t="shared" si="144"/>
        <v>0</v>
      </c>
    </row>
    <row r="2601" spans="72:75">
      <c r="BT2601">
        <v>9</v>
      </c>
      <c r="BU2601">
        <v>9</v>
      </c>
      <c r="BV2601">
        <v>9</v>
      </c>
      <c r="BW2601">
        <f t="shared" si="144"/>
        <v>0</v>
      </c>
    </row>
    <row r="2602" spans="72:75">
      <c r="BT2602">
        <v>9</v>
      </c>
      <c r="BU2602">
        <v>9</v>
      </c>
      <c r="BV2602">
        <v>9</v>
      </c>
      <c r="BW2602">
        <f t="shared" si="144"/>
        <v>0</v>
      </c>
    </row>
    <row r="2603" spans="72:75">
      <c r="BT2603">
        <v>8</v>
      </c>
      <c r="BU2603">
        <v>8</v>
      </c>
      <c r="BV2603">
        <v>8</v>
      </c>
      <c r="BW2603">
        <f t="shared" si="144"/>
        <v>0</v>
      </c>
    </row>
    <row r="2604" spans="72:75">
      <c r="BT2604">
        <v>9</v>
      </c>
      <c r="BU2604">
        <v>9</v>
      </c>
      <c r="BV2604">
        <v>9</v>
      </c>
      <c r="BW2604">
        <f t="shared" si="144"/>
        <v>0</v>
      </c>
    </row>
    <row r="2605" spans="72:75">
      <c r="BT2605">
        <v>2</v>
      </c>
      <c r="BU2605">
        <v>2</v>
      </c>
      <c r="BV2605">
        <v>2</v>
      </c>
      <c r="BW2605">
        <f t="shared" si="144"/>
        <v>0</v>
      </c>
    </row>
    <row r="2606" spans="72:75">
      <c r="BT2606">
        <v>5</v>
      </c>
      <c r="BU2606">
        <v>5</v>
      </c>
      <c r="BV2606">
        <v>5</v>
      </c>
      <c r="BW2606">
        <f t="shared" si="144"/>
        <v>0</v>
      </c>
    </row>
    <row r="2607" spans="72:75">
      <c r="BT2607">
        <v>2</v>
      </c>
      <c r="BU2607">
        <v>2</v>
      </c>
      <c r="BV2607">
        <v>2</v>
      </c>
      <c r="BW2607">
        <f t="shared" si="144"/>
        <v>0</v>
      </c>
    </row>
    <row r="2608" spans="72:75">
      <c r="BT2608">
        <v>10</v>
      </c>
      <c r="BU2608">
        <v>10</v>
      </c>
      <c r="BV2608">
        <v>11</v>
      </c>
      <c r="BW2608">
        <f t="shared" si="144"/>
        <v>-1</v>
      </c>
    </row>
    <row r="2609" spans="72:75">
      <c r="BT2609">
        <v>3</v>
      </c>
      <c r="BU2609">
        <v>3</v>
      </c>
      <c r="BV2609">
        <v>3</v>
      </c>
      <c r="BW2609">
        <f t="shared" si="144"/>
        <v>0</v>
      </c>
    </row>
    <row r="2610" spans="72:75">
      <c r="BT2610">
        <v>2</v>
      </c>
      <c r="BU2610">
        <v>2</v>
      </c>
      <c r="BV2610">
        <v>2</v>
      </c>
      <c r="BW2610">
        <f t="shared" si="144"/>
        <v>0</v>
      </c>
    </row>
    <row r="2611" spans="72:75">
      <c r="BT2611">
        <v>12</v>
      </c>
      <c r="BU2611">
        <v>12</v>
      </c>
      <c r="BV2611">
        <v>12</v>
      </c>
      <c r="BW2611">
        <f t="shared" si="144"/>
        <v>0</v>
      </c>
    </row>
    <row r="2612" spans="72:75">
      <c r="BT2612">
        <v>9</v>
      </c>
      <c r="BU2612">
        <v>9</v>
      </c>
      <c r="BV2612">
        <v>9</v>
      </c>
      <c r="BW2612">
        <f t="shared" si="144"/>
        <v>0</v>
      </c>
    </row>
    <row r="2613" spans="72:75">
      <c r="BT2613">
        <v>1</v>
      </c>
      <c r="BU2613">
        <v>1</v>
      </c>
      <c r="BV2613">
        <v>1</v>
      </c>
      <c r="BW2613">
        <f t="shared" si="144"/>
        <v>0</v>
      </c>
    </row>
    <row r="2614" spans="72:75">
      <c r="BT2614">
        <v>3</v>
      </c>
      <c r="BU2614">
        <v>3</v>
      </c>
      <c r="BV2614">
        <v>3</v>
      </c>
      <c r="BW2614">
        <f t="shared" si="144"/>
        <v>0</v>
      </c>
    </row>
    <row r="2615" spans="72:75">
      <c r="BT2615">
        <v>6</v>
      </c>
      <c r="BU2615">
        <v>6</v>
      </c>
      <c r="BV2615">
        <v>6</v>
      </c>
      <c r="BW2615">
        <f t="shared" si="144"/>
        <v>0</v>
      </c>
    </row>
    <row r="2616" spans="72:75">
      <c r="BT2616">
        <v>8</v>
      </c>
      <c r="BU2616">
        <v>8</v>
      </c>
      <c r="BV2616">
        <v>8</v>
      </c>
      <c r="BW2616">
        <f t="shared" si="144"/>
        <v>0</v>
      </c>
    </row>
    <row r="2617" spans="72:75">
      <c r="BT2617">
        <v>4</v>
      </c>
      <c r="BU2617">
        <v>4</v>
      </c>
      <c r="BV2617">
        <v>4</v>
      </c>
      <c r="BW2617">
        <f t="shared" si="144"/>
        <v>0</v>
      </c>
    </row>
    <row r="2618" spans="72:75">
      <c r="BT2618">
        <v>2</v>
      </c>
      <c r="BU2618">
        <v>2</v>
      </c>
      <c r="BV2618">
        <v>2</v>
      </c>
      <c r="BW2618">
        <f t="shared" si="144"/>
        <v>0</v>
      </c>
    </row>
    <row r="2619" spans="72:75">
      <c r="BT2619">
        <v>13</v>
      </c>
      <c r="BU2619">
        <v>13</v>
      </c>
      <c r="BV2619">
        <v>13</v>
      </c>
      <c r="BW2619">
        <f t="shared" si="144"/>
        <v>0</v>
      </c>
    </row>
    <row r="2620" spans="72:75">
      <c r="BT2620">
        <v>2</v>
      </c>
      <c r="BU2620">
        <v>2</v>
      </c>
      <c r="BV2620">
        <v>2</v>
      </c>
      <c r="BW2620">
        <f t="shared" si="144"/>
        <v>0</v>
      </c>
    </row>
    <row r="2621" spans="72:75">
      <c r="BT2621">
        <v>2</v>
      </c>
      <c r="BU2621">
        <v>2</v>
      </c>
      <c r="BV2621">
        <v>2</v>
      </c>
      <c r="BW2621">
        <f t="shared" si="144"/>
        <v>0</v>
      </c>
    </row>
    <row r="2622" spans="72:75">
      <c r="BT2622">
        <v>1</v>
      </c>
      <c r="BU2622">
        <v>1</v>
      </c>
      <c r="BV2622">
        <v>1</v>
      </c>
      <c r="BW2622">
        <f t="shared" si="144"/>
        <v>0</v>
      </c>
    </row>
    <row r="2623" spans="72:75">
      <c r="BT2623">
        <v>4</v>
      </c>
      <c r="BU2623">
        <v>4</v>
      </c>
      <c r="BV2623">
        <v>4</v>
      </c>
      <c r="BW2623">
        <f t="shared" si="144"/>
        <v>0</v>
      </c>
    </row>
    <row r="2624" spans="72:75">
      <c r="BT2624">
        <v>2</v>
      </c>
      <c r="BU2624">
        <v>2</v>
      </c>
      <c r="BV2624">
        <v>2</v>
      </c>
      <c r="BW2624">
        <f t="shared" si="144"/>
        <v>0</v>
      </c>
    </row>
    <row r="2625" spans="72:75">
      <c r="BT2625">
        <v>2</v>
      </c>
      <c r="BU2625">
        <v>2</v>
      </c>
      <c r="BV2625">
        <v>2</v>
      </c>
      <c r="BW2625">
        <f t="shared" si="144"/>
        <v>0</v>
      </c>
    </row>
    <row r="2626" spans="72:75">
      <c r="BT2626">
        <v>1</v>
      </c>
      <c r="BU2626">
        <v>1</v>
      </c>
      <c r="BV2626">
        <v>1</v>
      </c>
      <c r="BW2626">
        <f t="shared" si="144"/>
        <v>0</v>
      </c>
    </row>
    <row r="2627" spans="72:75">
      <c r="BT2627">
        <v>2</v>
      </c>
      <c r="BU2627">
        <v>2</v>
      </c>
      <c r="BV2627">
        <v>2</v>
      </c>
      <c r="BW2627">
        <f t="shared" si="144"/>
        <v>0</v>
      </c>
    </row>
    <row r="2628" spans="72:75">
      <c r="BT2628">
        <v>11</v>
      </c>
      <c r="BU2628">
        <v>11</v>
      </c>
      <c r="BV2628">
        <v>11</v>
      </c>
      <c r="BW2628">
        <f t="shared" si="144"/>
        <v>0</v>
      </c>
    </row>
    <row r="2629" spans="72:75">
      <c r="BT2629">
        <v>4</v>
      </c>
      <c r="BU2629">
        <v>4</v>
      </c>
      <c r="BV2629">
        <v>4</v>
      </c>
      <c r="BW2629">
        <f t="shared" si="144"/>
        <v>0</v>
      </c>
    </row>
    <row r="2630" spans="72:75">
      <c r="BT2630">
        <v>2</v>
      </c>
      <c r="BU2630">
        <v>2</v>
      </c>
      <c r="BV2630">
        <v>2</v>
      </c>
      <c r="BW2630">
        <f t="shared" si="144"/>
        <v>0</v>
      </c>
    </row>
    <row r="2631" spans="72:75">
      <c r="BT2631">
        <v>5</v>
      </c>
      <c r="BU2631">
        <v>5</v>
      </c>
      <c r="BV2631">
        <v>5</v>
      </c>
      <c r="BW2631">
        <f t="shared" si="144"/>
        <v>0</v>
      </c>
    </row>
    <row r="2632" spans="72:75">
      <c r="BT2632">
        <v>4</v>
      </c>
      <c r="BU2632">
        <v>4</v>
      </c>
      <c r="BV2632">
        <v>4</v>
      </c>
      <c r="BW2632">
        <f t="shared" si="144"/>
        <v>0</v>
      </c>
    </row>
    <row r="2633" spans="72:75">
      <c r="BT2633">
        <v>1</v>
      </c>
      <c r="BU2633">
        <v>1</v>
      </c>
      <c r="BV2633">
        <v>1</v>
      </c>
      <c r="BW2633">
        <f t="shared" si="144"/>
        <v>0</v>
      </c>
    </row>
    <row r="2634" spans="72:75">
      <c r="BT2634">
        <v>1</v>
      </c>
      <c r="BU2634">
        <v>1</v>
      </c>
      <c r="BV2634">
        <v>1</v>
      </c>
      <c r="BW2634">
        <f t="shared" si="144"/>
        <v>0</v>
      </c>
    </row>
    <row r="2635" spans="72:75">
      <c r="BT2635">
        <v>18</v>
      </c>
      <c r="BU2635">
        <v>18</v>
      </c>
      <c r="BV2635">
        <v>18</v>
      </c>
      <c r="BW2635">
        <f t="shared" si="144"/>
        <v>0</v>
      </c>
    </row>
    <row r="2636" spans="72:75">
      <c r="BT2636">
        <v>3</v>
      </c>
      <c r="BU2636">
        <v>3</v>
      </c>
      <c r="BV2636">
        <v>3</v>
      </c>
      <c r="BW2636">
        <f t="shared" si="144"/>
        <v>0</v>
      </c>
    </row>
    <row r="2637" spans="72:75">
      <c r="BT2637">
        <v>9</v>
      </c>
      <c r="BU2637">
        <v>9</v>
      </c>
      <c r="BV2637">
        <v>9</v>
      </c>
      <c r="BW2637">
        <f t="shared" ref="BW2637:BW2700" si="145">BU2637-BV2637</f>
        <v>0</v>
      </c>
    </row>
    <row r="2638" spans="72:75">
      <c r="BT2638">
        <v>5</v>
      </c>
      <c r="BU2638">
        <v>5</v>
      </c>
      <c r="BV2638">
        <v>5</v>
      </c>
      <c r="BW2638">
        <f t="shared" si="145"/>
        <v>0</v>
      </c>
    </row>
    <row r="2639" spans="72:75">
      <c r="BT2639">
        <v>3</v>
      </c>
      <c r="BU2639">
        <v>3</v>
      </c>
      <c r="BV2639">
        <v>3</v>
      </c>
      <c r="BW2639">
        <f t="shared" si="145"/>
        <v>0</v>
      </c>
    </row>
    <row r="2640" spans="72:75">
      <c r="BT2640">
        <v>7</v>
      </c>
      <c r="BU2640">
        <v>7</v>
      </c>
      <c r="BV2640">
        <v>7</v>
      </c>
      <c r="BW2640">
        <f t="shared" si="145"/>
        <v>0</v>
      </c>
    </row>
    <row r="2641" spans="72:75">
      <c r="BT2641">
        <v>3</v>
      </c>
      <c r="BU2641">
        <v>3</v>
      </c>
      <c r="BV2641">
        <v>3</v>
      </c>
      <c r="BW2641">
        <f t="shared" si="145"/>
        <v>0</v>
      </c>
    </row>
    <row r="2642" spans="72:75">
      <c r="BT2642">
        <v>5</v>
      </c>
      <c r="BU2642">
        <v>5</v>
      </c>
      <c r="BV2642">
        <v>5</v>
      </c>
      <c r="BW2642">
        <f t="shared" si="145"/>
        <v>0</v>
      </c>
    </row>
    <row r="2643" spans="72:75">
      <c r="BT2643">
        <v>5</v>
      </c>
      <c r="BU2643">
        <v>5</v>
      </c>
      <c r="BV2643">
        <v>5</v>
      </c>
      <c r="BW2643">
        <f t="shared" si="145"/>
        <v>0</v>
      </c>
    </row>
    <row r="2644" spans="72:75">
      <c r="BT2644">
        <v>1</v>
      </c>
      <c r="BU2644">
        <v>1</v>
      </c>
      <c r="BV2644">
        <v>1</v>
      </c>
      <c r="BW2644">
        <f t="shared" si="145"/>
        <v>0</v>
      </c>
    </row>
    <row r="2645" spans="72:75">
      <c r="BT2645">
        <v>1</v>
      </c>
      <c r="BU2645">
        <v>1</v>
      </c>
      <c r="BV2645">
        <v>1</v>
      </c>
      <c r="BW2645">
        <f t="shared" si="145"/>
        <v>0</v>
      </c>
    </row>
    <row r="2646" spans="72:75">
      <c r="BT2646">
        <v>1</v>
      </c>
      <c r="BU2646">
        <v>1</v>
      </c>
      <c r="BV2646">
        <v>1</v>
      </c>
      <c r="BW2646">
        <f t="shared" si="145"/>
        <v>0</v>
      </c>
    </row>
    <row r="2647" spans="72:75">
      <c r="BT2647">
        <v>6</v>
      </c>
      <c r="BU2647">
        <v>6</v>
      </c>
      <c r="BV2647">
        <v>6</v>
      </c>
      <c r="BW2647">
        <f t="shared" si="145"/>
        <v>0</v>
      </c>
    </row>
    <row r="2648" spans="72:75">
      <c r="BT2648">
        <v>4</v>
      </c>
      <c r="BU2648">
        <v>4</v>
      </c>
      <c r="BV2648">
        <v>4</v>
      </c>
      <c r="BW2648">
        <f t="shared" si="145"/>
        <v>0</v>
      </c>
    </row>
    <row r="2649" spans="72:75">
      <c r="BT2649">
        <v>3</v>
      </c>
      <c r="BU2649">
        <v>3</v>
      </c>
      <c r="BV2649">
        <v>3</v>
      </c>
      <c r="BW2649">
        <f t="shared" si="145"/>
        <v>0</v>
      </c>
    </row>
    <row r="2650" spans="72:75">
      <c r="BT2650">
        <v>1</v>
      </c>
      <c r="BU2650">
        <v>1</v>
      </c>
      <c r="BV2650">
        <v>1</v>
      </c>
      <c r="BW2650">
        <f t="shared" si="145"/>
        <v>0</v>
      </c>
    </row>
    <row r="2651" spans="72:75">
      <c r="BT2651">
        <v>2</v>
      </c>
      <c r="BU2651">
        <v>2</v>
      </c>
      <c r="BV2651">
        <v>2</v>
      </c>
      <c r="BW2651">
        <f t="shared" si="145"/>
        <v>0</v>
      </c>
    </row>
    <row r="2652" spans="72:75">
      <c r="BT2652">
        <v>2</v>
      </c>
      <c r="BU2652">
        <v>2</v>
      </c>
      <c r="BV2652">
        <v>2</v>
      </c>
      <c r="BW2652">
        <f t="shared" si="145"/>
        <v>0</v>
      </c>
    </row>
    <row r="2653" spans="72:75">
      <c r="BT2653">
        <v>4</v>
      </c>
      <c r="BU2653">
        <v>4</v>
      </c>
      <c r="BV2653">
        <v>4</v>
      </c>
      <c r="BW2653">
        <f t="shared" si="145"/>
        <v>0</v>
      </c>
    </row>
    <row r="2654" spans="72:75">
      <c r="BT2654">
        <v>1</v>
      </c>
      <c r="BU2654">
        <v>1</v>
      </c>
      <c r="BV2654">
        <v>1</v>
      </c>
      <c r="BW2654">
        <f t="shared" si="145"/>
        <v>0</v>
      </c>
    </row>
    <row r="2655" spans="72:75">
      <c r="BT2655">
        <v>3</v>
      </c>
      <c r="BU2655">
        <v>3</v>
      </c>
      <c r="BV2655">
        <v>3</v>
      </c>
      <c r="BW2655">
        <f t="shared" si="145"/>
        <v>0</v>
      </c>
    </row>
    <row r="2656" spans="72:75">
      <c r="BT2656">
        <v>7</v>
      </c>
      <c r="BU2656">
        <v>7</v>
      </c>
      <c r="BV2656">
        <v>7</v>
      </c>
      <c r="BW2656">
        <f t="shared" si="145"/>
        <v>0</v>
      </c>
    </row>
    <row r="2657" spans="72:75">
      <c r="BT2657">
        <v>1</v>
      </c>
      <c r="BU2657">
        <v>1</v>
      </c>
      <c r="BV2657">
        <v>1</v>
      </c>
      <c r="BW2657">
        <f t="shared" si="145"/>
        <v>0</v>
      </c>
    </row>
    <row r="2658" spans="72:75">
      <c r="BT2658">
        <v>4</v>
      </c>
      <c r="BU2658">
        <v>4</v>
      </c>
      <c r="BV2658">
        <v>4</v>
      </c>
      <c r="BW2658">
        <f t="shared" si="145"/>
        <v>0</v>
      </c>
    </row>
    <row r="2659" spans="72:75">
      <c r="BT2659">
        <v>12</v>
      </c>
      <c r="BU2659">
        <v>12</v>
      </c>
      <c r="BV2659">
        <v>12</v>
      </c>
      <c r="BW2659">
        <f t="shared" si="145"/>
        <v>0</v>
      </c>
    </row>
    <row r="2660" spans="72:75">
      <c r="BT2660">
        <v>4</v>
      </c>
      <c r="BU2660">
        <v>4</v>
      </c>
      <c r="BV2660">
        <v>4</v>
      </c>
      <c r="BW2660">
        <f t="shared" si="145"/>
        <v>0</v>
      </c>
    </row>
    <row r="2661" spans="72:75">
      <c r="BT2661">
        <v>7</v>
      </c>
      <c r="BU2661">
        <v>7</v>
      </c>
      <c r="BV2661">
        <v>7</v>
      </c>
      <c r="BW2661">
        <f t="shared" si="145"/>
        <v>0</v>
      </c>
    </row>
    <row r="2662" spans="72:75">
      <c r="BT2662">
        <v>10</v>
      </c>
      <c r="BU2662">
        <v>10</v>
      </c>
      <c r="BV2662">
        <v>11</v>
      </c>
      <c r="BW2662">
        <f t="shared" si="145"/>
        <v>-1</v>
      </c>
    </row>
    <row r="2663" spans="72:75">
      <c r="BT2663">
        <v>8</v>
      </c>
      <c r="BU2663">
        <v>8</v>
      </c>
      <c r="BV2663">
        <v>8</v>
      </c>
      <c r="BW2663">
        <f t="shared" si="145"/>
        <v>0</v>
      </c>
    </row>
    <row r="2664" spans="72:75">
      <c r="BT2664">
        <v>3</v>
      </c>
      <c r="BU2664">
        <v>3</v>
      </c>
      <c r="BV2664">
        <v>3</v>
      </c>
      <c r="BW2664">
        <f t="shared" si="145"/>
        <v>0</v>
      </c>
    </row>
    <row r="2665" spans="72:75">
      <c r="BT2665">
        <v>3</v>
      </c>
      <c r="BU2665">
        <v>3</v>
      </c>
      <c r="BV2665">
        <v>3</v>
      </c>
      <c r="BW2665">
        <f t="shared" si="145"/>
        <v>0</v>
      </c>
    </row>
    <row r="2666" spans="72:75">
      <c r="BT2666">
        <v>4</v>
      </c>
      <c r="BU2666">
        <v>4</v>
      </c>
      <c r="BV2666">
        <v>4</v>
      </c>
      <c r="BW2666">
        <f t="shared" si="145"/>
        <v>0</v>
      </c>
    </row>
    <row r="2667" spans="72:75">
      <c r="BT2667">
        <v>1</v>
      </c>
      <c r="BU2667">
        <v>1</v>
      </c>
      <c r="BV2667">
        <v>1</v>
      </c>
      <c r="BW2667">
        <f t="shared" si="145"/>
        <v>0</v>
      </c>
    </row>
    <row r="2668" spans="72:75">
      <c r="BT2668">
        <v>3</v>
      </c>
      <c r="BU2668">
        <v>3</v>
      </c>
      <c r="BV2668">
        <v>3</v>
      </c>
      <c r="BW2668">
        <f t="shared" si="145"/>
        <v>0</v>
      </c>
    </row>
    <row r="2669" spans="72:75">
      <c r="BT2669">
        <v>5</v>
      </c>
      <c r="BU2669">
        <v>5</v>
      </c>
      <c r="BV2669">
        <v>5</v>
      </c>
      <c r="BW2669">
        <f t="shared" si="145"/>
        <v>0</v>
      </c>
    </row>
    <row r="2670" spans="72:75">
      <c r="BT2670">
        <v>2</v>
      </c>
      <c r="BU2670">
        <v>2</v>
      </c>
      <c r="BV2670">
        <v>2</v>
      </c>
      <c r="BW2670">
        <f t="shared" si="145"/>
        <v>0</v>
      </c>
    </row>
    <row r="2671" spans="72:75">
      <c r="BT2671">
        <v>6</v>
      </c>
      <c r="BU2671">
        <v>6</v>
      </c>
      <c r="BV2671">
        <v>6</v>
      </c>
      <c r="BW2671">
        <f t="shared" si="145"/>
        <v>0</v>
      </c>
    </row>
    <row r="2672" spans="72:75">
      <c r="BT2672">
        <v>2</v>
      </c>
      <c r="BU2672">
        <v>2</v>
      </c>
      <c r="BV2672">
        <v>2</v>
      </c>
      <c r="BW2672">
        <f t="shared" si="145"/>
        <v>0</v>
      </c>
    </row>
    <row r="2673" spans="72:75">
      <c r="BT2673">
        <v>4</v>
      </c>
      <c r="BU2673">
        <v>4</v>
      </c>
      <c r="BV2673">
        <v>4</v>
      </c>
      <c r="BW2673">
        <f t="shared" si="145"/>
        <v>0</v>
      </c>
    </row>
    <row r="2674" spans="72:75">
      <c r="BT2674">
        <v>2</v>
      </c>
      <c r="BU2674">
        <v>2</v>
      </c>
      <c r="BV2674">
        <v>2</v>
      </c>
      <c r="BW2674">
        <f t="shared" si="145"/>
        <v>0</v>
      </c>
    </row>
    <row r="2675" spans="72:75">
      <c r="BT2675">
        <v>1</v>
      </c>
      <c r="BU2675">
        <v>1</v>
      </c>
      <c r="BV2675">
        <v>1</v>
      </c>
      <c r="BW2675">
        <f t="shared" si="145"/>
        <v>0</v>
      </c>
    </row>
    <row r="2676" spans="72:75">
      <c r="BT2676">
        <v>8</v>
      </c>
      <c r="BU2676">
        <v>8</v>
      </c>
      <c r="BV2676">
        <v>8</v>
      </c>
      <c r="BW2676">
        <f t="shared" si="145"/>
        <v>0</v>
      </c>
    </row>
    <row r="2677" spans="72:75">
      <c r="BT2677">
        <v>4</v>
      </c>
      <c r="BU2677">
        <v>4</v>
      </c>
      <c r="BV2677">
        <v>4</v>
      </c>
      <c r="BW2677">
        <f t="shared" si="145"/>
        <v>0</v>
      </c>
    </row>
    <row r="2678" spans="72:75">
      <c r="BT2678">
        <v>5</v>
      </c>
      <c r="BU2678">
        <v>5</v>
      </c>
      <c r="BV2678">
        <v>5</v>
      </c>
      <c r="BW2678">
        <f t="shared" si="145"/>
        <v>0</v>
      </c>
    </row>
    <row r="2679" spans="72:75">
      <c r="BT2679">
        <v>4</v>
      </c>
      <c r="BU2679">
        <v>4</v>
      </c>
      <c r="BV2679">
        <v>4</v>
      </c>
      <c r="BW2679">
        <f t="shared" si="145"/>
        <v>0</v>
      </c>
    </row>
    <row r="2680" spans="72:75">
      <c r="BT2680">
        <v>2</v>
      </c>
      <c r="BU2680">
        <v>2</v>
      </c>
      <c r="BV2680">
        <v>2</v>
      </c>
      <c r="BW2680">
        <f t="shared" si="145"/>
        <v>0</v>
      </c>
    </row>
    <row r="2681" spans="72:75">
      <c r="BT2681">
        <v>1</v>
      </c>
      <c r="BU2681">
        <v>1</v>
      </c>
      <c r="BV2681">
        <v>1</v>
      </c>
      <c r="BW2681">
        <f t="shared" si="145"/>
        <v>0</v>
      </c>
    </row>
    <row r="2682" spans="72:75">
      <c r="BT2682">
        <v>11</v>
      </c>
      <c r="BU2682">
        <v>11</v>
      </c>
      <c r="BV2682">
        <v>11</v>
      </c>
      <c r="BW2682">
        <f t="shared" si="145"/>
        <v>0</v>
      </c>
    </row>
    <row r="2683" spans="72:75">
      <c r="BT2683">
        <v>7</v>
      </c>
      <c r="BU2683">
        <v>7</v>
      </c>
      <c r="BV2683">
        <v>7</v>
      </c>
      <c r="BW2683">
        <f t="shared" si="145"/>
        <v>0</v>
      </c>
    </row>
    <row r="2684" spans="72:75">
      <c r="BT2684">
        <v>3</v>
      </c>
      <c r="BU2684">
        <v>3</v>
      </c>
      <c r="BV2684">
        <v>3</v>
      </c>
      <c r="BW2684">
        <f t="shared" si="145"/>
        <v>0</v>
      </c>
    </row>
    <row r="2685" spans="72:75">
      <c r="BT2685">
        <v>8</v>
      </c>
      <c r="BU2685">
        <v>8</v>
      </c>
      <c r="BV2685">
        <v>8</v>
      </c>
      <c r="BW2685">
        <f t="shared" si="145"/>
        <v>0</v>
      </c>
    </row>
    <row r="2686" spans="72:75">
      <c r="BT2686">
        <v>1</v>
      </c>
      <c r="BU2686">
        <v>1</v>
      </c>
      <c r="BV2686">
        <v>1</v>
      </c>
      <c r="BW2686">
        <f t="shared" si="145"/>
        <v>0</v>
      </c>
    </row>
    <row r="2687" spans="72:75">
      <c r="BT2687">
        <v>2</v>
      </c>
      <c r="BU2687">
        <v>2</v>
      </c>
      <c r="BV2687">
        <v>2</v>
      </c>
      <c r="BW2687">
        <f t="shared" si="145"/>
        <v>0</v>
      </c>
    </row>
    <row r="2688" spans="72:75">
      <c r="BT2688">
        <v>12</v>
      </c>
      <c r="BU2688">
        <v>12</v>
      </c>
      <c r="BV2688">
        <v>12</v>
      </c>
      <c r="BW2688">
        <f t="shared" si="145"/>
        <v>0</v>
      </c>
    </row>
    <row r="2689" spans="72:75">
      <c r="BT2689">
        <v>1</v>
      </c>
      <c r="BU2689">
        <v>1</v>
      </c>
      <c r="BV2689">
        <v>1</v>
      </c>
      <c r="BW2689">
        <f t="shared" si="145"/>
        <v>0</v>
      </c>
    </row>
    <row r="2690" spans="72:75">
      <c r="BT2690">
        <v>2</v>
      </c>
      <c r="BU2690">
        <v>2</v>
      </c>
      <c r="BV2690">
        <v>2</v>
      </c>
      <c r="BW2690">
        <f t="shared" si="145"/>
        <v>0</v>
      </c>
    </row>
    <row r="2691" spans="72:75">
      <c r="BT2691">
        <v>4</v>
      </c>
      <c r="BU2691">
        <v>4</v>
      </c>
      <c r="BV2691">
        <v>4</v>
      </c>
      <c r="BW2691">
        <f t="shared" si="145"/>
        <v>0</v>
      </c>
    </row>
    <row r="2692" spans="72:75">
      <c r="BT2692">
        <v>6</v>
      </c>
      <c r="BU2692">
        <v>6</v>
      </c>
      <c r="BV2692">
        <v>6</v>
      </c>
      <c r="BW2692">
        <f t="shared" si="145"/>
        <v>0</v>
      </c>
    </row>
    <row r="2693" spans="72:75">
      <c r="BT2693">
        <v>1</v>
      </c>
      <c r="BU2693">
        <v>1</v>
      </c>
      <c r="BV2693">
        <v>1</v>
      </c>
      <c r="BW2693">
        <f t="shared" si="145"/>
        <v>0</v>
      </c>
    </row>
    <row r="2694" spans="72:75">
      <c r="BT2694">
        <v>2</v>
      </c>
      <c r="BU2694">
        <v>2</v>
      </c>
      <c r="BV2694">
        <v>2</v>
      </c>
      <c r="BW2694">
        <f t="shared" si="145"/>
        <v>0</v>
      </c>
    </row>
    <row r="2695" spans="72:75">
      <c r="BT2695">
        <v>4</v>
      </c>
      <c r="BU2695">
        <v>4</v>
      </c>
      <c r="BV2695">
        <v>4</v>
      </c>
      <c r="BW2695">
        <f t="shared" si="145"/>
        <v>0</v>
      </c>
    </row>
    <row r="2696" spans="72:75">
      <c r="BT2696">
        <v>6</v>
      </c>
      <c r="BU2696">
        <v>6</v>
      </c>
      <c r="BV2696">
        <v>6</v>
      </c>
      <c r="BW2696">
        <f t="shared" si="145"/>
        <v>0</v>
      </c>
    </row>
    <row r="2697" spans="72:75">
      <c r="BT2697">
        <v>1</v>
      </c>
      <c r="BU2697">
        <v>1</v>
      </c>
      <c r="BV2697">
        <v>1</v>
      </c>
      <c r="BW2697">
        <f t="shared" si="145"/>
        <v>0</v>
      </c>
    </row>
    <row r="2698" spans="72:75">
      <c r="BT2698">
        <v>5</v>
      </c>
      <c r="BU2698">
        <v>5</v>
      </c>
      <c r="BV2698">
        <v>5</v>
      </c>
      <c r="BW2698">
        <f t="shared" si="145"/>
        <v>0</v>
      </c>
    </row>
    <row r="2699" spans="72:75">
      <c r="BT2699">
        <v>6</v>
      </c>
      <c r="BU2699">
        <v>6</v>
      </c>
      <c r="BV2699">
        <v>6</v>
      </c>
      <c r="BW2699">
        <f t="shared" si="145"/>
        <v>0</v>
      </c>
    </row>
    <row r="2700" spans="72:75">
      <c r="BT2700">
        <v>5</v>
      </c>
      <c r="BU2700">
        <v>5</v>
      </c>
      <c r="BV2700">
        <v>5</v>
      </c>
      <c r="BW2700">
        <f t="shared" si="145"/>
        <v>0</v>
      </c>
    </row>
    <row r="2701" spans="72:75">
      <c r="BT2701">
        <v>4</v>
      </c>
      <c r="BU2701">
        <v>4</v>
      </c>
      <c r="BV2701">
        <v>4</v>
      </c>
      <c r="BW2701">
        <f t="shared" ref="BW2701:BW2764" si="146">BU2701-BV2701</f>
        <v>0</v>
      </c>
    </row>
    <row r="2702" spans="72:75">
      <c r="BT2702">
        <v>1</v>
      </c>
      <c r="BU2702">
        <v>1</v>
      </c>
      <c r="BV2702">
        <v>1</v>
      </c>
      <c r="BW2702">
        <f t="shared" si="146"/>
        <v>0</v>
      </c>
    </row>
    <row r="2703" spans="72:75">
      <c r="BT2703">
        <v>4</v>
      </c>
      <c r="BU2703">
        <v>4</v>
      </c>
      <c r="BV2703">
        <v>4</v>
      </c>
      <c r="BW2703">
        <f t="shared" si="146"/>
        <v>0</v>
      </c>
    </row>
    <row r="2704" spans="72:75">
      <c r="BT2704">
        <v>1</v>
      </c>
      <c r="BU2704">
        <v>1</v>
      </c>
      <c r="BV2704">
        <v>1</v>
      </c>
      <c r="BW2704">
        <f t="shared" si="146"/>
        <v>0</v>
      </c>
    </row>
    <row r="2705" spans="72:75">
      <c r="BT2705">
        <v>1</v>
      </c>
      <c r="BU2705">
        <v>1</v>
      </c>
      <c r="BV2705">
        <v>1</v>
      </c>
      <c r="BW2705">
        <f t="shared" si="146"/>
        <v>0</v>
      </c>
    </row>
    <row r="2706" spans="72:75">
      <c r="BT2706">
        <v>10</v>
      </c>
      <c r="BU2706">
        <v>10</v>
      </c>
      <c r="BV2706">
        <v>11</v>
      </c>
      <c r="BW2706">
        <f t="shared" si="146"/>
        <v>-1</v>
      </c>
    </row>
    <row r="2707" spans="72:75">
      <c r="BT2707">
        <v>4</v>
      </c>
      <c r="BU2707">
        <v>4</v>
      </c>
      <c r="BV2707">
        <v>4</v>
      </c>
      <c r="BW2707">
        <f t="shared" si="146"/>
        <v>0</v>
      </c>
    </row>
    <row r="2708" spans="72:75">
      <c r="BT2708">
        <v>4</v>
      </c>
      <c r="BU2708">
        <v>4</v>
      </c>
      <c r="BV2708">
        <v>4</v>
      </c>
      <c r="BW2708">
        <f t="shared" si="146"/>
        <v>0</v>
      </c>
    </row>
    <row r="2709" spans="72:75">
      <c r="BT2709">
        <v>5</v>
      </c>
      <c r="BU2709">
        <v>5</v>
      </c>
      <c r="BV2709">
        <v>5</v>
      </c>
      <c r="BW2709">
        <f t="shared" si="146"/>
        <v>0</v>
      </c>
    </row>
    <row r="2710" spans="72:75">
      <c r="BT2710">
        <v>4</v>
      </c>
      <c r="BU2710">
        <v>4</v>
      </c>
      <c r="BV2710">
        <v>4</v>
      </c>
      <c r="BW2710">
        <f t="shared" si="146"/>
        <v>0</v>
      </c>
    </row>
    <row r="2711" spans="72:75">
      <c r="BT2711">
        <v>2</v>
      </c>
      <c r="BU2711">
        <v>2</v>
      </c>
      <c r="BV2711">
        <v>2</v>
      </c>
      <c r="BW2711">
        <f t="shared" si="146"/>
        <v>0</v>
      </c>
    </row>
    <row r="2712" spans="72:75">
      <c r="BT2712">
        <v>6</v>
      </c>
      <c r="BU2712">
        <v>6</v>
      </c>
      <c r="BV2712">
        <v>6</v>
      </c>
      <c r="BW2712">
        <f t="shared" si="146"/>
        <v>0</v>
      </c>
    </row>
    <row r="2713" spans="72:75">
      <c r="BT2713">
        <v>5</v>
      </c>
      <c r="BU2713">
        <v>5</v>
      </c>
      <c r="BV2713">
        <v>5</v>
      </c>
      <c r="BW2713">
        <f t="shared" si="146"/>
        <v>0</v>
      </c>
    </row>
    <row r="2714" spans="72:75">
      <c r="BT2714">
        <v>1</v>
      </c>
      <c r="BU2714">
        <v>1</v>
      </c>
      <c r="BV2714">
        <v>1</v>
      </c>
      <c r="BW2714">
        <f t="shared" si="146"/>
        <v>0</v>
      </c>
    </row>
    <row r="2715" spans="72:75">
      <c r="BT2715">
        <v>1</v>
      </c>
      <c r="BU2715">
        <v>1</v>
      </c>
      <c r="BV2715">
        <v>1</v>
      </c>
      <c r="BW2715">
        <f t="shared" si="146"/>
        <v>0</v>
      </c>
    </row>
    <row r="2716" spans="72:75">
      <c r="BT2716">
        <v>5</v>
      </c>
      <c r="BU2716">
        <v>5</v>
      </c>
      <c r="BV2716">
        <v>5</v>
      </c>
      <c r="BW2716">
        <f t="shared" si="146"/>
        <v>0</v>
      </c>
    </row>
    <row r="2717" spans="72:75">
      <c r="BT2717">
        <v>7</v>
      </c>
      <c r="BU2717">
        <v>7</v>
      </c>
      <c r="BV2717">
        <v>7</v>
      </c>
      <c r="BW2717">
        <f t="shared" si="146"/>
        <v>0</v>
      </c>
    </row>
    <row r="2718" spans="72:75">
      <c r="BT2718">
        <v>2</v>
      </c>
      <c r="BU2718">
        <v>2</v>
      </c>
      <c r="BV2718">
        <v>2</v>
      </c>
      <c r="BW2718">
        <f t="shared" si="146"/>
        <v>0</v>
      </c>
    </row>
    <row r="2719" spans="72:75">
      <c r="BT2719">
        <v>1</v>
      </c>
      <c r="BU2719">
        <v>1</v>
      </c>
      <c r="BV2719">
        <v>1</v>
      </c>
      <c r="BW2719">
        <f t="shared" si="146"/>
        <v>0</v>
      </c>
    </row>
    <row r="2720" spans="72:75">
      <c r="BT2720">
        <v>5</v>
      </c>
      <c r="BU2720">
        <v>5</v>
      </c>
      <c r="BV2720">
        <v>5</v>
      </c>
      <c r="BW2720">
        <f t="shared" si="146"/>
        <v>0</v>
      </c>
    </row>
    <row r="2721" spans="72:75">
      <c r="BT2721">
        <v>5</v>
      </c>
      <c r="BU2721">
        <v>5</v>
      </c>
      <c r="BV2721">
        <v>5</v>
      </c>
      <c r="BW2721">
        <f t="shared" si="146"/>
        <v>0</v>
      </c>
    </row>
    <row r="2722" spans="72:75">
      <c r="BT2722">
        <v>5</v>
      </c>
      <c r="BU2722">
        <v>5</v>
      </c>
      <c r="BV2722">
        <v>5</v>
      </c>
      <c r="BW2722">
        <f t="shared" si="146"/>
        <v>0</v>
      </c>
    </row>
    <row r="2723" spans="72:75">
      <c r="BT2723">
        <v>2</v>
      </c>
      <c r="BU2723">
        <v>2</v>
      </c>
      <c r="BV2723">
        <v>2</v>
      </c>
      <c r="BW2723">
        <f t="shared" si="146"/>
        <v>0</v>
      </c>
    </row>
    <row r="2724" spans="72:75">
      <c r="BT2724">
        <v>5</v>
      </c>
      <c r="BU2724">
        <v>5</v>
      </c>
      <c r="BV2724">
        <v>5</v>
      </c>
      <c r="BW2724">
        <f t="shared" si="146"/>
        <v>0</v>
      </c>
    </row>
    <row r="2725" spans="72:75">
      <c r="BT2725">
        <v>3</v>
      </c>
      <c r="BU2725">
        <v>3</v>
      </c>
      <c r="BV2725">
        <v>3</v>
      </c>
      <c r="BW2725">
        <f t="shared" si="146"/>
        <v>0</v>
      </c>
    </row>
    <row r="2726" spans="72:75">
      <c r="BT2726">
        <v>2</v>
      </c>
      <c r="BU2726">
        <v>2</v>
      </c>
      <c r="BV2726">
        <v>2</v>
      </c>
      <c r="BW2726">
        <f t="shared" si="146"/>
        <v>0</v>
      </c>
    </row>
    <row r="2727" spans="72:75">
      <c r="BT2727">
        <v>1</v>
      </c>
      <c r="BU2727">
        <v>1</v>
      </c>
      <c r="BV2727">
        <v>1</v>
      </c>
      <c r="BW2727">
        <f t="shared" si="146"/>
        <v>0</v>
      </c>
    </row>
    <row r="2728" spans="72:75">
      <c r="BT2728">
        <v>2</v>
      </c>
      <c r="BU2728">
        <v>2</v>
      </c>
      <c r="BV2728">
        <v>2</v>
      </c>
      <c r="BW2728">
        <f t="shared" si="146"/>
        <v>0</v>
      </c>
    </row>
    <row r="2729" spans="72:75">
      <c r="BT2729">
        <v>2</v>
      </c>
      <c r="BU2729">
        <v>2</v>
      </c>
      <c r="BV2729">
        <v>2</v>
      </c>
      <c r="BW2729">
        <f t="shared" si="146"/>
        <v>0</v>
      </c>
    </row>
    <row r="2730" spans="72:75">
      <c r="BT2730">
        <v>1</v>
      </c>
      <c r="BU2730">
        <v>1</v>
      </c>
      <c r="BV2730">
        <v>1</v>
      </c>
      <c r="BW2730">
        <f t="shared" si="146"/>
        <v>0</v>
      </c>
    </row>
    <row r="2731" spans="72:75">
      <c r="BT2731">
        <v>2</v>
      </c>
      <c r="BU2731">
        <v>2</v>
      </c>
      <c r="BV2731">
        <v>2</v>
      </c>
      <c r="BW2731">
        <f t="shared" si="146"/>
        <v>0</v>
      </c>
    </row>
    <row r="2732" spans="72:75">
      <c r="BT2732">
        <v>3</v>
      </c>
      <c r="BU2732">
        <v>3</v>
      </c>
      <c r="BV2732">
        <v>3</v>
      </c>
      <c r="BW2732">
        <f t="shared" si="146"/>
        <v>0</v>
      </c>
    </row>
    <row r="2733" spans="72:75">
      <c r="BT2733">
        <v>3</v>
      </c>
      <c r="BU2733">
        <v>3</v>
      </c>
      <c r="BV2733">
        <v>3</v>
      </c>
      <c r="BW2733">
        <f t="shared" si="146"/>
        <v>0</v>
      </c>
    </row>
    <row r="2734" spans="72:75">
      <c r="BT2734">
        <v>3</v>
      </c>
      <c r="BU2734">
        <v>3</v>
      </c>
      <c r="BV2734">
        <v>3</v>
      </c>
      <c r="BW2734">
        <f t="shared" si="146"/>
        <v>0</v>
      </c>
    </row>
    <row r="2735" spans="72:75">
      <c r="BT2735">
        <v>1</v>
      </c>
      <c r="BU2735">
        <v>1</v>
      </c>
      <c r="BV2735">
        <v>1</v>
      </c>
      <c r="BW2735">
        <f t="shared" si="146"/>
        <v>0</v>
      </c>
    </row>
    <row r="2736" spans="72:75">
      <c r="BT2736">
        <v>4</v>
      </c>
      <c r="BU2736">
        <v>4</v>
      </c>
      <c r="BV2736">
        <v>4</v>
      </c>
      <c r="BW2736">
        <f t="shared" si="146"/>
        <v>0</v>
      </c>
    </row>
    <row r="2737" spans="72:75">
      <c r="BT2737">
        <v>6</v>
      </c>
      <c r="BU2737">
        <v>6</v>
      </c>
      <c r="BV2737">
        <v>6</v>
      </c>
      <c r="BW2737">
        <f t="shared" si="146"/>
        <v>0</v>
      </c>
    </row>
    <row r="2738" spans="72:75">
      <c r="BT2738">
        <v>6</v>
      </c>
      <c r="BU2738">
        <v>6</v>
      </c>
      <c r="BV2738">
        <v>6</v>
      </c>
      <c r="BW2738">
        <f t="shared" si="146"/>
        <v>0</v>
      </c>
    </row>
    <row r="2739" spans="72:75">
      <c r="BT2739">
        <v>1</v>
      </c>
      <c r="BU2739">
        <v>1</v>
      </c>
      <c r="BV2739">
        <v>1</v>
      </c>
      <c r="BW2739">
        <f t="shared" si="146"/>
        <v>0</v>
      </c>
    </row>
    <row r="2740" spans="72:75">
      <c r="BT2740">
        <v>3</v>
      </c>
      <c r="BU2740">
        <v>3</v>
      </c>
      <c r="BV2740">
        <v>3</v>
      </c>
      <c r="BW2740">
        <f t="shared" si="146"/>
        <v>0</v>
      </c>
    </row>
    <row r="2741" spans="72:75">
      <c r="BT2741">
        <v>11</v>
      </c>
      <c r="BU2741">
        <v>11</v>
      </c>
      <c r="BV2741">
        <v>11</v>
      </c>
      <c r="BW2741">
        <f t="shared" si="146"/>
        <v>0</v>
      </c>
    </row>
    <row r="2742" spans="72:75">
      <c r="BT2742">
        <v>7</v>
      </c>
      <c r="BU2742">
        <v>7</v>
      </c>
      <c r="BV2742">
        <v>7</v>
      </c>
      <c r="BW2742">
        <f t="shared" si="146"/>
        <v>0</v>
      </c>
    </row>
    <row r="2743" spans="72:75">
      <c r="BT2743">
        <v>1</v>
      </c>
      <c r="BU2743">
        <v>1</v>
      </c>
      <c r="BV2743">
        <v>1</v>
      </c>
      <c r="BW2743">
        <f t="shared" si="146"/>
        <v>0</v>
      </c>
    </row>
    <row r="2744" spans="72:75">
      <c r="BT2744">
        <v>1</v>
      </c>
      <c r="BU2744">
        <v>1</v>
      </c>
      <c r="BV2744">
        <v>1</v>
      </c>
      <c r="BW2744">
        <f t="shared" si="146"/>
        <v>0</v>
      </c>
    </row>
    <row r="2745" spans="72:75">
      <c r="BT2745">
        <v>2</v>
      </c>
      <c r="BU2745">
        <v>2</v>
      </c>
      <c r="BV2745">
        <v>2</v>
      </c>
      <c r="BW2745">
        <f t="shared" si="146"/>
        <v>0</v>
      </c>
    </row>
    <row r="2746" spans="72:75">
      <c r="BT2746">
        <v>4</v>
      </c>
      <c r="BU2746">
        <v>4</v>
      </c>
      <c r="BV2746">
        <v>4</v>
      </c>
      <c r="BW2746">
        <f t="shared" si="146"/>
        <v>0</v>
      </c>
    </row>
    <row r="2747" spans="72:75">
      <c r="BT2747">
        <v>5</v>
      </c>
      <c r="BU2747">
        <v>5</v>
      </c>
      <c r="BV2747">
        <v>5</v>
      </c>
      <c r="BW2747">
        <f t="shared" si="146"/>
        <v>0</v>
      </c>
    </row>
    <row r="2748" spans="72:75">
      <c r="BT2748">
        <v>7</v>
      </c>
      <c r="BU2748">
        <v>7</v>
      </c>
      <c r="BV2748">
        <v>7</v>
      </c>
      <c r="BW2748">
        <f t="shared" si="146"/>
        <v>0</v>
      </c>
    </row>
    <row r="2749" spans="72:75">
      <c r="BT2749">
        <v>1</v>
      </c>
      <c r="BU2749">
        <v>1</v>
      </c>
      <c r="BV2749">
        <v>1</v>
      </c>
      <c r="BW2749">
        <f t="shared" si="146"/>
        <v>0</v>
      </c>
    </row>
    <row r="2750" spans="72:75">
      <c r="BT2750">
        <v>1</v>
      </c>
      <c r="BU2750">
        <v>1</v>
      </c>
      <c r="BV2750">
        <v>1</v>
      </c>
      <c r="BW2750">
        <f t="shared" si="146"/>
        <v>0</v>
      </c>
    </row>
    <row r="2751" spans="72:75">
      <c r="BT2751">
        <v>1</v>
      </c>
      <c r="BU2751">
        <v>1</v>
      </c>
      <c r="BV2751">
        <v>1</v>
      </c>
      <c r="BW2751">
        <f t="shared" si="146"/>
        <v>0</v>
      </c>
    </row>
    <row r="2752" spans="72:75">
      <c r="BT2752">
        <v>4</v>
      </c>
      <c r="BU2752">
        <v>4</v>
      </c>
      <c r="BV2752">
        <v>4</v>
      </c>
      <c r="BW2752">
        <f t="shared" si="146"/>
        <v>0</v>
      </c>
    </row>
    <row r="2753" spans="72:75">
      <c r="BT2753">
        <v>3</v>
      </c>
      <c r="BU2753">
        <v>3</v>
      </c>
      <c r="BV2753">
        <v>3</v>
      </c>
      <c r="BW2753">
        <f t="shared" si="146"/>
        <v>0</v>
      </c>
    </row>
    <row r="2754" spans="72:75">
      <c r="BT2754">
        <v>2</v>
      </c>
      <c r="BU2754">
        <v>2</v>
      </c>
      <c r="BV2754">
        <v>2</v>
      </c>
      <c r="BW2754">
        <f t="shared" si="146"/>
        <v>0</v>
      </c>
    </row>
    <row r="2755" spans="72:75">
      <c r="BT2755">
        <v>4</v>
      </c>
      <c r="BU2755">
        <v>4</v>
      </c>
      <c r="BV2755">
        <v>4</v>
      </c>
      <c r="BW2755">
        <f t="shared" si="146"/>
        <v>0</v>
      </c>
    </row>
    <row r="2756" spans="72:75">
      <c r="BT2756">
        <v>4</v>
      </c>
      <c r="BU2756">
        <v>4</v>
      </c>
      <c r="BV2756">
        <v>4</v>
      </c>
      <c r="BW2756">
        <f t="shared" si="146"/>
        <v>0</v>
      </c>
    </row>
    <row r="2757" spans="72:75">
      <c r="BT2757">
        <v>10</v>
      </c>
      <c r="BU2757">
        <v>10</v>
      </c>
      <c r="BV2757">
        <v>11</v>
      </c>
      <c r="BW2757">
        <f t="shared" si="146"/>
        <v>-1</v>
      </c>
    </row>
    <row r="2758" spans="72:75">
      <c r="BT2758">
        <v>4</v>
      </c>
      <c r="BU2758">
        <v>4</v>
      </c>
      <c r="BV2758">
        <v>4</v>
      </c>
      <c r="BW2758">
        <f t="shared" si="146"/>
        <v>0</v>
      </c>
    </row>
    <row r="2759" spans="72:75">
      <c r="BT2759">
        <v>8</v>
      </c>
      <c r="BU2759">
        <v>8</v>
      </c>
      <c r="BV2759">
        <v>8</v>
      </c>
      <c r="BW2759">
        <f t="shared" si="146"/>
        <v>0</v>
      </c>
    </row>
    <row r="2760" spans="72:75">
      <c r="BT2760">
        <v>4</v>
      </c>
      <c r="BU2760">
        <v>4</v>
      </c>
      <c r="BV2760">
        <v>4</v>
      </c>
      <c r="BW2760">
        <f t="shared" si="146"/>
        <v>0</v>
      </c>
    </row>
    <row r="2761" spans="72:75">
      <c r="BT2761">
        <v>1</v>
      </c>
      <c r="BU2761">
        <v>1</v>
      </c>
      <c r="BV2761">
        <v>1</v>
      </c>
      <c r="BW2761">
        <f t="shared" si="146"/>
        <v>0</v>
      </c>
    </row>
    <row r="2762" spans="72:75">
      <c r="BT2762">
        <v>4</v>
      </c>
      <c r="BU2762">
        <v>4</v>
      </c>
      <c r="BV2762">
        <v>4</v>
      </c>
      <c r="BW2762">
        <f t="shared" si="146"/>
        <v>0</v>
      </c>
    </row>
    <row r="2763" spans="72:75">
      <c r="BT2763">
        <v>6</v>
      </c>
      <c r="BU2763">
        <v>6</v>
      </c>
      <c r="BV2763">
        <v>6</v>
      </c>
      <c r="BW2763">
        <f t="shared" si="146"/>
        <v>0</v>
      </c>
    </row>
    <row r="2764" spans="72:75">
      <c r="BT2764">
        <v>2</v>
      </c>
      <c r="BU2764">
        <v>2</v>
      </c>
      <c r="BV2764">
        <v>2</v>
      </c>
      <c r="BW2764">
        <f t="shared" si="146"/>
        <v>0</v>
      </c>
    </row>
    <row r="2765" spans="72:75">
      <c r="BT2765">
        <v>4</v>
      </c>
      <c r="BU2765">
        <v>4</v>
      </c>
      <c r="BV2765">
        <v>4</v>
      </c>
      <c r="BW2765">
        <f t="shared" ref="BW2765:BW2828" si="147">BU2765-BV2765</f>
        <v>0</v>
      </c>
    </row>
    <row r="2766" spans="72:75">
      <c r="BT2766">
        <v>1</v>
      </c>
      <c r="BU2766">
        <v>1</v>
      </c>
      <c r="BV2766">
        <v>1</v>
      </c>
      <c r="BW2766">
        <f t="shared" si="147"/>
        <v>0</v>
      </c>
    </row>
    <row r="2767" spans="72:75">
      <c r="BT2767">
        <v>2</v>
      </c>
      <c r="BU2767">
        <v>2</v>
      </c>
      <c r="BV2767">
        <v>2</v>
      </c>
      <c r="BW2767">
        <f t="shared" si="147"/>
        <v>0</v>
      </c>
    </row>
    <row r="2768" spans="72:75">
      <c r="BT2768">
        <v>7</v>
      </c>
      <c r="BU2768">
        <v>7</v>
      </c>
      <c r="BV2768">
        <v>7</v>
      </c>
      <c r="BW2768">
        <f t="shared" si="147"/>
        <v>0</v>
      </c>
    </row>
    <row r="2769" spans="72:75">
      <c r="BT2769">
        <v>2</v>
      </c>
      <c r="BU2769">
        <v>2</v>
      </c>
      <c r="BV2769">
        <v>2</v>
      </c>
      <c r="BW2769">
        <f t="shared" si="147"/>
        <v>0</v>
      </c>
    </row>
    <row r="2770" spans="72:75">
      <c r="BT2770">
        <v>6</v>
      </c>
      <c r="BU2770">
        <v>6</v>
      </c>
      <c r="BV2770">
        <v>6</v>
      </c>
      <c r="BW2770">
        <f t="shared" si="147"/>
        <v>0</v>
      </c>
    </row>
    <row r="2771" spans="72:75">
      <c r="BT2771">
        <v>9</v>
      </c>
      <c r="BU2771">
        <v>9</v>
      </c>
      <c r="BV2771">
        <v>9</v>
      </c>
      <c r="BW2771">
        <f t="shared" si="147"/>
        <v>0</v>
      </c>
    </row>
    <row r="2772" spans="72:75">
      <c r="BT2772">
        <v>16</v>
      </c>
      <c r="BU2772">
        <v>16</v>
      </c>
      <c r="BV2772">
        <v>16</v>
      </c>
      <c r="BW2772">
        <f t="shared" si="147"/>
        <v>0</v>
      </c>
    </row>
    <row r="2773" spans="72:75">
      <c r="BT2773">
        <v>2</v>
      </c>
      <c r="BU2773">
        <v>2</v>
      </c>
      <c r="BV2773">
        <v>2</v>
      </c>
      <c r="BW2773">
        <f t="shared" si="147"/>
        <v>0</v>
      </c>
    </row>
    <row r="2774" spans="72:75">
      <c r="BT2774">
        <v>1</v>
      </c>
      <c r="BU2774">
        <v>1</v>
      </c>
      <c r="BV2774">
        <v>1</v>
      </c>
      <c r="BW2774">
        <f t="shared" si="147"/>
        <v>0</v>
      </c>
    </row>
    <row r="2775" spans="72:75">
      <c r="BT2775">
        <v>6</v>
      </c>
      <c r="BU2775">
        <v>6</v>
      </c>
      <c r="BV2775">
        <v>6</v>
      </c>
      <c r="BW2775">
        <f t="shared" si="147"/>
        <v>0</v>
      </c>
    </row>
    <row r="2776" spans="72:75">
      <c r="BT2776">
        <v>2</v>
      </c>
      <c r="BU2776">
        <v>2</v>
      </c>
      <c r="BV2776">
        <v>2</v>
      </c>
      <c r="BW2776">
        <f t="shared" si="147"/>
        <v>0</v>
      </c>
    </row>
    <row r="2777" spans="72:75">
      <c r="BT2777">
        <v>4</v>
      </c>
      <c r="BU2777">
        <v>4</v>
      </c>
      <c r="BV2777">
        <v>4</v>
      </c>
      <c r="BW2777">
        <f t="shared" si="147"/>
        <v>0</v>
      </c>
    </row>
    <row r="2778" spans="72:75">
      <c r="BT2778">
        <v>5</v>
      </c>
      <c r="BU2778">
        <v>5</v>
      </c>
      <c r="BV2778">
        <v>5</v>
      </c>
      <c r="BW2778">
        <f t="shared" si="147"/>
        <v>0</v>
      </c>
    </row>
    <row r="2779" spans="72:75">
      <c r="BT2779">
        <v>5</v>
      </c>
      <c r="BU2779">
        <v>5</v>
      </c>
      <c r="BV2779">
        <v>5</v>
      </c>
      <c r="BW2779">
        <f t="shared" si="147"/>
        <v>0</v>
      </c>
    </row>
    <row r="2780" spans="72:75">
      <c r="BT2780">
        <v>4</v>
      </c>
      <c r="BU2780">
        <v>4</v>
      </c>
      <c r="BV2780">
        <v>4</v>
      </c>
      <c r="BW2780">
        <f t="shared" si="147"/>
        <v>0</v>
      </c>
    </row>
    <row r="2781" spans="72:75">
      <c r="BT2781">
        <v>6</v>
      </c>
      <c r="BU2781">
        <v>6</v>
      </c>
      <c r="BV2781">
        <v>6</v>
      </c>
      <c r="BW2781">
        <f t="shared" si="147"/>
        <v>0</v>
      </c>
    </row>
    <row r="2782" spans="72:75">
      <c r="BT2782">
        <v>3</v>
      </c>
      <c r="BU2782">
        <v>3</v>
      </c>
      <c r="BV2782">
        <v>3</v>
      </c>
      <c r="BW2782">
        <f t="shared" si="147"/>
        <v>0</v>
      </c>
    </row>
    <row r="2783" spans="72:75">
      <c r="BT2783">
        <v>1</v>
      </c>
      <c r="BU2783">
        <v>1</v>
      </c>
      <c r="BV2783">
        <v>1</v>
      </c>
      <c r="BW2783">
        <f t="shared" si="147"/>
        <v>0</v>
      </c>
    </row>
    <row r="2784" spans="72:75">
      <c r="BT2784">
        <v>2</v>
      </c>
      <c r="BU2784">
        <v>2</v>
      </c>
      <c r="BV2784">
        <v>2</v>
      </c>
      <c r="BW2784">
        <f t="shared" si="147"/>
        <v>0</v>
      </c>
    </row>
    <row r="2785" spans="72:75">
      <c r="BT2785">
        <v>2</v>
      </c>
      <c r="BU2785">
        <v>2</v>
      </c>
      <c r="BV2785">
        <v>2</v>
      </c>
      <c r="BW2785">
        <f t="shared" si="147"/>
        <v>0</v>
      </c>
    </row>
    <row r="2786" spans="72:75">
      <c r="BT2786">
        <v>3</v>
      </c>
      <c r="BU2786">
        <v>3</v>
      </c>
      <c r="BV2786">
        <v>3</v>
      </c>
      <c r="BW2786">
        <f t="shared" si="147"/>
        <v>0</v>
      </c>
    </row>
    <row r="2787" spans="72:75">
      <c r="BT2787">
        <v>2</v>
      </c>
      <c r="BU2787">
        <v>2</v>
      </c>
      <c r="BV2787">
        <v>2</v>
      </c>
      <c r="BW2787">
        <f t="shared" si="147"/>
        <v>0</v>
      </c>
    </row>
    <row r="2788" spans="72:75">
      <c r="BT2788">
        <v>2</v>
      </c>
      <c r="BU2788">
        <v>2</v>
      </c>
      <c r="BV2788">
        <v>2</v>
      </c>
      <c r="BW2788">
        <f t="shared" si="147"/>
        <v>0</v>
      </c>
    </row>
    <row r="2789" spans="72:75">
      <c r="BT2789">
        <v>7</v>
      </c>
      <c r="BU2789">
        <v>7</v>
      </c>
      <c r="BV2789">
        <v>7</v>
      </c>
      <c r="BW2789">
        <f t="shared" si="147"/>
        <v>0</v>
      </c>
    </row>
    <row r="2790" spans="72:75">
      <c r="BT2790">
        <v>2</v>
      </c>
      <c r="BU2790">
        <v>2</v>
      </c>
      <c r="BV2790">
        <v>2</v>
      </c>
      <c r="BW2790">
        <f t="shared" si="147"/>
        <v>0</v>
      </c>
    </row>
    <row r="2791" spans="72:75">
      <c r="BT2791">
        <v>2</v>
      </c>
      <c r="BU2791">
        <v>2</v>
      </c>
      <c r="BV2791">
        <v>2</v>
      </c>
      <c r="BW2791">
        <f t="shared" si="147"/>
        <v>0</v>
      </c>
    </row>
    <row r="2792" spans="72:75">
      <c r="BT2792">
        <v>4</v>
      </c>
      <c r="BU2792">
        <v>4</v>
      </c>
      <c r="BV2792">
        <v>4</v>
      </c>
      <c r="BW2792">
        <f t="shared" si="147"/>
        <v>0</v>
      </c>
    </row>
    <row r="2793" spans="72:75">
      <c r="BT2793">
        <v>7</v>
      </c>
      <c r="BU2793">
        <v>7</v>
      </c>
      <c r="BV2793">
        <v>7</v>
      </c>
      <c r="BW2793">
        <f t="shared" si="147"/>
        <v>0</v>
      </c>
    </row>
    <row r="2794" spans="72:75">
      <c r="BT2794">
        <v>8</v>
      </c>
      <c r="BU2794">
        <v>8</v>
      </c>
      <c r="BV2794">
        <v>8</v>
      </c>
      <c r="BW2794">
        <f t="shared" si="147"/>
        <v>0</v>
      </c>
    </row>
    <row r="2795" spans="72:75">
      <c r="BT2795">
        <v>5</v>
      </c>
      <c r="BU2795">
        <v>5</v>
      </c>
      <c r="BV2795">
        <v>5</v>
      </c>
      <c r="BW2795">
        <f t="shared" si="147"/>
        <v>0</v>
      </c>
    </row>
    <row r="2796" spans="72:75">
      <c r="BT2796">
        <v>13</v>
      </c>
      <c r="BU2796">
        <v>13</v>
      </c>
      <c r="BV2796">
        <v>13</v>
      </c>
      <c r="BW2796">
        <f t="shared" si="147"/>
        <v>0</v>
      </c>
    </row>
    <row r="2797" spans="72:75">
      <c r="BT2797">
        <v>4</v>
      </c>
      <c r="BU2797">
        <v>4</v>
      </c>
      <c r="BV2797">
        <v>4</v>
      </c>
      <c r="BW2797">
        <f t="shared" si="147"/>
        <v>0</v>
      </c>
    </row>
    <row r="2798" spans="72:75">
      <c r="BT2798">
        <v>6</v>
      </c>
      <c r="BU2798">
        <v>6</v>
      </c>
      <c r="BV2798">
        <v>6</v>
      </c>
      <c r="BW2798">
        <f t="shared" si="147"/>
        <v>0</v>
      </c>
    </row>
    <row r="2799" spans="72:75">
      <c r="BT2799">
        <v>4</v>
      </c>
      <c r="BU2799">
        <v>4</v>
      </c>
      <c r="BV2799">
        <v>4</v>
      </c>
      <c r="BW2799">
        <f t="shared" si="147"/>
        <v>0</v>
      </c>
    </row>
    <row r="2800" spans="72:75">
      <c r="BT2800">
        <v>5</v>
      </c>
      <c r="BU2800">
        <v>5</v>
      </c>
      <c r="BV2800">
        <v>5</v>
      </c>
      <c r="BW2800">
        <f t="shared" si="147"/>
        <v>0</v>
      </c>
    </row>
    <row r="2801" spans="72:75">
      <c r="BT2801">
        <v>4</v>
      </c>
      <c r="BU2801">
        <v>4</v>
      </c>
      <c r="BV2801">
        <v>4</v>
      </c>
      <c r="BW2801">
        <f t="shared" si="147"/>
        <v>0</v>
      </c>
    </row>
    <row r="2802" spans="72:75">
      <c r="BT2802">
        <v>2</v>
      </c>
      <c r="BU2802">
        <v>2</v>
      </c>
      <c r="BV2802">
        <v>2</v>
      </c>
      <c r="BW2802">
        <f t="shared" si="147"/>
        <v>0</v>
      </c>
    </row>
    <row r="2803" spans="72:75">
      <c r="BT2803">
        <v>7</v>
      </c>
      <c r="BU2803">
        <v>7</v>
      </c>
      <c r="BV2803">
        <v>7</v>
      </c>
      <c r="BW2803">
        <f t="shared" si="147"/>
        <v>0</v>
      </c>
    </row>
    <row r="2804" spans="72:75">
      <c r="BT2804">
        <v>9</v>
      </c>
      <c r="BU2804">
        <v>9</v>
      </c>
      <c r="BV2804">
        <v>9</v>
      </c>
      <c r="BW2804">
        <f t="shared" si="147"/>
        <v>0</v>
      </c>
    </row>
    <row r="2805" spans="72:75">
      <c r="BT2805">
        <v>5</v>
      </c>
      <c r="BU2805">
        <v>5</v>
      </c>
      <c r="BV2805">
        <v>5</v>
      </c>
      <c r="BW2805">
        <f t="shared" si="147"/>
        <v>0</v>
      </c>
    </row>
    <row r="2806" spans="72:75">
      <c r="BT2806">
        <v>2</v>
      </c>
      <c r="BU2806">
        <v>2</v>
      </c>
      <c r="BV2806">
        <v>2</v>
      </c>
      <c r="BW2806">
        <f t="shared" si="147"/>
        <v>0</v>
      </c>
    </row>
    <row r="2807" spans="72:75">
      <c r="BT2807">
        <v>2</v>
      </c>
      <c r="BU2807">
        <v>2</v>
      </c>
      <c r="BV2807">
        <v>2</v>
      </c>
      <c r="BW2807">
        <f t="shared" si="147"/>
        <v>0</v>
      </c>
    </row>
    <row r="2808" spans="72:75">
      <c r="BT2808">
        <v>4</v>
      </c>
      <c r="BU2808">
        <v>4</v>
      </c>
      <c r="BV2808">
        <v>4</v>
      </c>
      <c r="BW2808">
        <f t="shared" si="147"/>
        <v>0</v>
      </c>
    </row>
    <row r="2809" spans="72:75">
      <c r="BT2809">
        <v>1</v>
      </c>
      <c r="BU2809">
        <v>1</v>
      </c>
      <c r="BV2809">
        <v>1</v>
      </c>
      <c r="BW2809">
        <f t="shared" si="147"/>
        <v>0</v>
      </c>
    </row>
    <row r="2810" spans="72:75">
      <c r="BT2810">
        <v>2</v>
      </c>
      <c r="BU2810">
        <v>2</v>
      </c>
      <c r="BV2810">
        <v>2</v>
      </c>
      <c r="BW2810">
        <f t="shared" si="147"/>
        <v>0</v>
      </c>
    </row>
    <row r="2811" spans="72:75">
      <c r="BT2811">
        <v>4</v>
      </c>
      <c r="BU2811">
        <v>4</v>
      </c>
      <c r="BV2811">
        <v>4</v>
      </c>
      <c r="BW2811">
        <f t="shared" si="147"/>
        <v>0</v>
      </c>
    </row>
    <row r="2812" spans="72:75">
      <c r="BT2812">
        <v>1</v>
      </c>
      <c r="BU2812">
        <v>1</v>
      </c>
      <c r="BV2812">
        <v>1</v>
      </c>
      <c r="BW2812">
        <f t="shared" si="147"/>
        <v>0</v>
      </c>
    </row>
    <row r="2813" spans="72:75">
      <c r="BT2813">
        <v>2</v>
      </c>
      <c r="BU2813">
        <v>2</v>
      </c>
      <c r="BV2813">
        <v>2</v>
      </c>
      <c r="BW2813">
        <f t="shared" si="147"/>
        <v>0</v>
      </c>
    </row>
    <row r="2814" spans="72:75">
      <c r="BT2814">
        <v>2</v>
      </c>
      <c r="BU2814">
        <v>2</v>
      </c>
      <c r="BV2814">
        <v>2</v>
      </c>
      <c r="BW2814">
        <f t="shared" si="147"/>
        <v>0</v>
      </c>
    </row>
    <row r="2815" spans="72:75">
      <c r="BT2815">
        <v>2</v>
      </c>
      <c r="BU2815">
        <v>2</v>
      </c>
      <c r="BV2815">
        <v>2</v>
      </c>
      <c r="BW2815">
        <f t="shared" si="147"/>
        <v>0</v>
      </c>
    </row>
    <row r="2816" spans="72:75">
      <c r="BT2816">
        <v>7</v>
      </c>
      <c r="BU2816">
        <v>7</v>
      </c>
      <c r="BV2816">
        <v>7</v>
      </c>
      <c r="BW2816">
        <f t="shared" si="147"/>
        <v>0</v>
      </c>
    </row>
    <row r="2817" spans="72:75">
      <c r="BT2817">
        <v>2</v>
      </c>
      <c r="BU2817">
        <v>2</v>
      </c>
      <c r="BV2817">
        <v>2</v>
      </c>
      <c r="BW2817">
        <f t="shared" si="147"/>
        <v>0</v>
      </c>
    </row>
    <row r="2818" spans="72:75">
      <c r="BT2818">
        <v>4</v>
      </c>
      <c r="BU2818">
        <v>4</v>
      </c>
      <c r="BV2818">
        <v>4</v>
      </c>
      <c r="BW2818">
        <f t="shared" si="147"/>
        <v>0</v>
      </c>
    </row>
    <row r="2819" spans="72:75">
      <c r="BT2819">
        <v>11</v>
      </c>
      <c r="BU2819">
        <v>11</v>
      </c>
      <c r="BV2819">
        <v>11</v>
      </c>
      <c r="BW2819">
        <f t="shared" si="147"/>
        <v>0</v>
      </c>
    </row>
    <row r="2820" spans="72:75">
      <c r="BT2820">
        <v>8</v>
      </c>
      <c r="BU2820">
        <v>8</v>
      </c>
      <c r="BV2820">
        <v>8</v>
      </c>
      <c r="BW2820">
        <f t="shared" si="147"/>
        <v>0</v>
      </c>
    </row>
    <row r="2821" spans="72:75">
      <c r="BT2821">
        <v>2</v>
      </c>
      <c r="BU2821">
        <v>2</v>
      </c>
      <c r="BV2821">
        <v>2</v>
      </c>
      <c r="BW2821">
        <f t="shared" si="147"/>
        <v>0</v>
      </c>
    </row>
    <row r="2822" spans="72:75">
      <c r="BT2822">
        <v>6</v>
      </c>
      <c r="BU2822">
        <v>6</v>
      </c>
      <c r="BV2822">
        <v>6</v>
      </c>
      <c r="BW2822">
        <f t="shared" si="147"/>
        <v>0</v>
      </c>
    </row>
    <row r="2823" spans="72:75">
      <c r="BT2823">
        <v>5</v>
      </c>
      <c r="BU2823">
        <v>5</v>
      </c>
      <c r="BV2823">
        <v>5</v>
      </c>
      <c r="BW2823">
        <f t="shared" si="147"/>
        <v>0</v>
      </c>
    </row>
    <row r="2824" spans="72:75">
      <c r="BT2824">
        <v>9</v>
      </c>
      <c r="BU2824">
        <v>9</v>
      </c>
      <c r="BV2824">
        <v>9</v>
      </c>
      <c r="BW2824">
        <f t="shared" si="147"/>
        <v>0</v>
      </c>
    </row>
    <row r="2825" spans="72:75">
      <c r="BT2825">
        <v>5</v>
      </c>
      <c r="BU2825">
        <v>5</v>
      </c>
      <c r="BV2825">
        <v>5</v>
      </c>
      <c r="BW2825">
        <f t="shared" si="147"/>
        <v>0</v>
      </c>
    </row>
    <row r="2826" spans="72:75">
      <c r="BT2826">
        <v>5</v>
      </c>
      <c r="BU2826">
        <v>5</v>
      </c>
      <c r="BV2826">
        <v>5</v>
      </c>
      <c r="BW2826">
        <f t="shared" si="147"/>
        <v>0</v>
      </c>
    </row>
    <row r="2827" spans="72:75">
      <c r="BT2827">
        <v>1</v>
      </c>
      <c r="BU2827">
        <v>1</v>
      </c>
      <c r="BV2827">
        <v>1</v>
      </c>
      <c r="BW2827">
        <f t="shared" si="147"/>
        <v>0</v>
      </c>
    </row>
    <row r="2828" spans="72:75">
      <c r="BT2828">
        <v>17</v>
      </c>
      <c r="BU2828">
        <v>17</v>
      </c>
      <c r="BV2828">
        <v>17</v>
      </c>
      <c r="BW2828">
        <f t="shared" si="147"/>
        <v>0</v>
      </c>
    </row>
    <row r="2829" spans="72:75">
      <c r="BT2829">
        <v>4</v>
      </c>
      <c r="BU2829">
        <v>4</v>
      </c>
      <c r="BV2829">
        <v>4</v>
      </c>
      <c r="BW2829">
        <f t="shared" ref="BW2829:BW2892" si="148">BU2829-BV2829</f>
        <v>0</v>
      </c>
    </row>
    <row r="2830" spans="72:75">
      <c r="BT2830">
        <v>4</v>
      </c>
      <c r="BU2830">
        <v>4</v>
      </c>
      <c r="BV2830">
        <v>4</v>
      </c>
      <c r="BW2830">
        <f t="shared" si="148"/>
        <v>0</v>
      </c>
    </row>
    <row r="2831" spans="72:75">
      <c r="BT2831">
        <v>4</v>
      </c>
      <c r="BU2831">
        <v>4</v>
      </c>
      <c r="BV2831">
        <v>4</v>
      </c>
      <c r="BW2831">
        <f t="shared" si="148"/>
        <v>0</v>
      </c>
    </row>
    <row r="2832" spans="72:75">
      <c r="BT2832">
        <v>8</v>
      </c>
      <c r="BU2832">
        <v>8</v>
      </c>
      <c r="BV2832">
        <v>8</v>
      </c>
      <c r="BW2832">
        <f t="shared" si="148"/>
        <v>0</v>
      </c>
    </row>
    <row r="2833" spans="72:75">
      <c r="BT2833">
        <v>6</v>
      </c>
      <c r="BU2833">
        <v>6</v>
      </c>
      <c r="BV2833">
        <v>6</v>
      </c>
      <c r="BW2833">
        <f t="shared" si="148"/>
        <v>0</v>
      </c>
    </row>
    <row r="2834" spans="72:75">
      <c r="BT2834">
        <v>9</v>
      </c>
      <c r="BU2834">
        <v>9</v>
      </c>
      <c r="BV2834">
        <v>9</v>
      </c>
      <c r="BW2834">
        <f t="shared" si="148"/>
        <v>0</v>
      </c>
    </row>
    <row r="2835" spans="72:75">
      <c r="BT2835">
        <v>3</v>
      </c>
      <c r="BU2835">
        <v>3</v>
      </c>
      <c r="BV2835">
        <v>3</v>
      </c>
      <c r="BW2835">
        <f t="shared" si="148"/>
        <v>0</v>
      </c>
    </row>
    <row r="2836" spans="72:75">
      <c r="BT2836">
        <v>2</v>
      </c>
      <c r="BU2836">
        <v>2</v>
      </c>
      <c r="BV2836">
        <v>2</v>
      </c>
      <c r="BW2836">
        <f t="shared" si="148"/>
        <v>0</v>
      </c>
    </row>
    <row r="2837" spans="72:75">
      <c r="BT2837">
        <v>5</v>
      </c>
      <c r="BU2837">
        <v>5</v>
      </c>
      <c r="BV2837">
        <v>5</v>
      </c>
      <c r="BW2837">
        <f t="shared" si="148"/>
        <v>0</v>
      </c>
    </row>
    <row r="2838" spans="72:75">
      <c r="BT2838">
        <v>7</v>
      </c>
      <c r="BU2838">
        <v>7</v>
      </c>
      <c r="BV2838">
        <v>7</v>
      </c>
      <c r="BW2838">
        <f t="shared" si="148"/>
        <v>0</v>
      </c>
    </row>
    <row r="2839" spans="72:75">
      <c r="BT2839">
        <v>19</v>
      </c>
      <c r="BU2839">
        <v>19</v>
      </c>
      <c r="BV2839">
        <v>19</v>
      </c>
      <c r="BW2839">
        <f t="shared" si="148"/>
        <v>0</v>
      </c>
    </row>
    <row r="2840" spans="72:75">
      <c r="BT2840">
        <v>5</v>
      </c>
      <c r="BU2840">
        <v>5</v>
      </c>
      <c r="BV2840">
        <v>5</v>
      </c>
      <c r="BW2840">
        <f t="shared" si="148"/>
        <v>0</v>
      </c>
    </row>
    <row r="2841" spans="72:75">
      <c r="BT2841">
        <v>6</v>
      </c>
      <c r="BU2841">
        <v>6</v>
      </c>
      <c r="BV2841">
        <v>6</v>
      </c>
      <c r="BW2841">
        <f t="shared" si="148"/>
        <v>0</v>
      </c>
    </row>
    <row r="2842" spans="72:75">
      <c r="BT2842">
        <v>7</v>
      </c>
      <c r="BU2842">
        <v>7</v>
      </c>
      <c r="BV2842">
        <v>7</v>
      </c>
      <c r="BW2842">
        <f t="shared" si="148"/>
        <v>0</v>
      </c>
    </row>
    <row r="2843" spans="72:75">
      <c r="BT2843">
        <v>1</v>
      </c>
      <c r="BU2843">
        <v>1</v>
      </c>
      <c r="BV2843">
        <v>1</v>
      </c>
      <c r="BW2843">
        <f t="shared" si="148"/>
        <v>0</v>
      </c>
    </row>
    <row r="2844" spans="72:75">
      <c r="BT2844">
        <v>2</v>
      </c>
      <c r="BU2844">
        <v>2</v>
      </c>
      <c r="BV2844">
        <v>2</v>
      </c>
      <c r="BW2844">
        <f t="shared" si="148"/>
        <v>0</v>
      </c>
    </row>
    <row r="2845" spans="72:75">
      <c r="BT2845">
        <v>2</v>
      </c>
      <c r="BU2845">
        <v>2</v>
      </c>
      <c r="BV2845">
        <v>2</v>
      </c>
      <c r="BW2845">
        <f t="shared" si="148"/>
        <v>0</v>
      </c>
    </row>
    <row r="2846" spans="72:75">
      <c r="BT2846">
        <v>4</v>
      </c>
      <c r="BU2846">
        <v>4</v>
      </c>
      <c r="BV2846">
        <v>4</v>
      </c>
      <c r="BW2846">
        <f t="shared" si="148"/>
        <v>0</v>
      </c>
    </row>
    <row r="2847" spans="72:75">
      <c r="BT2847">
        <v>10</v>
      </c>
      <c r="BU2847">
        <v>10</v>
      </c>
      <c r="BV2847">
        <v>11</v>
      </c>
      <c r="BW2847">
        <f t="shared" si="148"/>
        <v>-1</v>
      </c>
    </row>
    <row r="2848" spans="72:75">
      <c r="BT2848">
        <v>12</v>
      </c>
      <c r="BU2848">
        <v>12</v>
      </c>
      <c r="BV2848">
        <v>12</v>
      </c>
      <c r="BW2848">
        <f t="shared" si="148"/>
        <v>0</v>
      </c>
    </row>
    <row r="2849" spans="72:75">
      <c r="BT2849">
        <v>6</v>
      </c>
      <c r="BU2849">
        <v>6</v>
      </c>
      <c r="BV2849">
        <v>6</v>
      </c>
      <c r="BW2849">
        <f t="shared" si="148"/>
        <v>0</v>
      </c>
    </row>
    <row r="2850" spans="72:75">
      <c r="BT2850">
        <v>8</v>
      </c>
      <c r="BU2850">
        <v>8</v>
      </c>
      <c r="BV2850">
        <v>8</v>
      </c>
      <c r="BW2850">
        <f t="shared" si="148"/>
        <v>0</v>
      </c>
    </row>
    <row r="2851" spans="72:75">
      <c r="BT2851">
        <v>4</v>
      </c>
      <c r="BU2851">
        <v>4</v>
      </c>
      <c r="BV2851">
        <v>4</v>
      </c>
      <c r="BW2851">
        <f t="shared" si="148"/>
        <v>0</v>
      </c>
    </row>
    <row r="2852" spans="72:75">
      <c r="BT2852">
        <v>3</v>
      </c>
      <c r="BU2852">
        <v>3</v>
      </c>
      <c r="BV2852">
        <v>3</v>
      </c>
      <c r="BW2852">
        <f t="shared" si="148"/>
        <v>0</v>
      </c>
    </row>
    <row r="2853" spans="72:75">
      <c r="BT2853">
        <v>2</v>
      </c>
      <c r="BU2853">
        <v>2</v>
      </c>
      <c r="BV2853">
        <v>2</v>
      </c>
      <c r="BW2853">
        <f t="shared" si="148"/>
        <v>0</v>
      </c>
    </row>
    <row r="2854" spans="72:75">
      <c r="BT2854">
        <v>7</v>
      </c>
      <c r="BU2854">
        <v>7</v>
      </c>
      <c r="BV2854">
        <v>7</v>
      </c>
      <c r="BW2854">
        <f t="shared" si="148"/>
        <v>0</v>
      </c>
    </row>
    <row r="2855" spans="72:75">
      <c r="BT2855">
        <v>3</v>
      </c>
      <c r="BU2855">
        <v>3</v>
      </c>
      <c r="BV2855">
        <v>3</v>
      </c>
      <c r="BW2855">
        <f t="shared" si="148"/>
        <v>0</v>
      </c>
    </row>
    <row r="2856" spans="72:75">
      <c r="BT2856">
        <v>5</v>
      </c>
      <c r="BU2856">
        <v>5</v>
      </c>
      <c r="BV2856">
        <v>5</v>
      </c>
      <c r="BW2856">
        <f t="shared" si="148"/>
        <v>0</v>
      </c>
    </row>
    <row r="2857" spans="72:75">
      <c r="BT2857">
        <v>4</v>
      </c>
      <c r="BU2857">
        <v>4</v>
      </c>
      <c r="BV2857">
        <v>4</v>
      </c>
      <c r="BW2857">
        <f t="shared" si="148"/>
        <v>0</v>
      </c>
    </row>
    <row r="2858" spans="72:75">
      <c r="BT2858">
        <v>2</v>
      </c>
      <c r="BU2858">
        <v>2</v>
      </c>
      <c r="BV2858">
        <v>2</v>
      </c>
      <c r="BW2858">
        <f t="shared" si="148"/>
        <v>0</v>
      </c>
    </row>
    <row r="2859" spans="72:75">
      <c r="BT2859">
        <v>3</v>
      </c>
      <c r="BU2859">
        <v>3</v>
      </c>
      <c r="BV2859">
        <v>3</v>
      </c>
      <c r="BW2859">
        <f t="shared" si="148"/>
        <v>0</v>
      </c>
    </row>
    <row r="2860" spans="72:75">
      <c r="BT2860">
        <v>1</v>
      </c>
      <c r="BU2860">
        <v>1</v>
      </c>
      <c r="BV2860">
        <v>1</v>
      </c>
      <c r="BW2860">
        <f t="shared" si="148"/>
        <v>0</v>
      </c>
    </row>
    <row r="2861" spans="72:75">
      <c r="BT2861">
        <v>1</v>
      </c>
      <c r="BU2861">
        <v>1</v>
      </c>
      <c r="BV2861">
        <v>1</v>
      </c>
      <c r="BW2861">
        <f t="shared" si="148"/>
        <v>0</v>
      </c>
    </row>
    <row r="2862" spans="72:75">
      <c r="BT2862">
        <v>4</v>
      </c>
      <c r="BU2862">
        <v>4</v>
      </c>
      <c r="BV2862">
        <v>4</v>
      </c>
      <c r="BW2862">
        <f t="shared" si="148"/>
        <v>0</v>
      </c>
    </row>
    <row r="2863" spans="72:75">
      <c r="BT2863">
        <v>1</v>
      </c>
      <c r="BU2863">
        <v>1</v>
      </c>
      <c r="BV2863">
        <v>1</v>
      </c>
      <c r="BW2863">
        <f t="shared" si="148"/>
        <v>0</v>
      </c>
    </row>
    <row r="2864" spans="72:75">
      <c r="BT2864">
        <v>4</v>
      </c>
      <c r="BU2864">
        <v>4</v>
      </c>
      <c r="BV2864">
        <v>4</v>
      </c>
      <c r="BW2864">
        <f t="shared" si="148"/>
        <v>0</v>
      </c>
    </row>
    <row r="2865" spans="72:75">
      <c r="BT2865">
        <v>2</v>
      </c>
      <c r="BU2865">
        <v>2</v>
      </c>
      <c r="BV2865">
        <v>2</v>
      </c>
      <c r="BW2865">
        <f t="shared" si="148"/>
        <v>0</v>
      </c>
    </row>
    <row r="2866" spans="72:75">
      <c r="BT2866">
        <v>4</v>
      </c>
      <c r="BU2866">
        <v>4</v>
      </c>
      <c r="BV2866">
        <v>4</v>
      </c>
      <c r="BW2866">
        <f t="shared" si="148"/>
        <v>0</v>
      </c>
    </row>
    <row r="2867" spans="72:75">
      <c r="BT2867">
        <v>4</v>
      </c>
      <c r="BU2867">
        <v>4</v>
      </c>
      <c r="BV2867">
        <v>4</v>
      </c>
      <c r="BW2867">
        <f t="shared" si="148"/>
        <v>0</v>
      </c>
    </row>
    <row r="2868" spans="72:75">
      <c r="BT2868">
        <v>1</v>
      </c>
      <c r="BU2868">
        <v>1</v>
      </c>
      <c r="BV2868">
        <v>1</v>
      </c>
      <c r="BW2868">
        <f t="shared" si="148"/>
        <v>0</v>
      </c>
    </row>
    <row r="2869" spans="72:75">
      <c r="BT2869">
        <v>1</v>
      </c>
      <c r="BU2869">
        <v>1</v>
      </c>
      <c r="BV2869">
        <v>1</v>
      </c>
      <c r="BW2869">
        <f t="shared" si="148"/>
        <v>0</v>
      </c>
    </row>
    <row r="2870" spans="72:75">
      <c r="BT2870">
        <v>3</v>
      </c>
      <c r="BU2870">
        <v>3</v>
      </c>
      <c r="BV2870">
        <v>3</v>
      </c>
      <c r="BW2870">
        <f t="shared" si="148"/>
        <v>0</v>
      </c>
    </row>
    <row r="2871" spans="72:75">
      <c r="BT2871">
        <v>2</v>
      </c>
      <c r="BU2871">
        <v>2</v>
      </c>
      <c r="BV2871">
        <v>2</v>
      </c>
      <c r="BW2871">
        <f t="shared" si="148"/>
        <v>0</v>
      </c>
    </row>
    <row r="2872" spans="72:75">
      <c r="BT2872">
        <v>2</v>
      </c>
      <c r="BU2872">
        <v>2</v>
      </c>
      <c r="BV2872">
        <v>2</v>
      </c>
      <c r="BW2872">
        <f t="shared" si="148"/>
        <v>0</v>
      </c>
    </row>
    <row r="2873" spans="72:75">
      <c r="BT2873">
        <v>1</v>
      </c>
      <c r="BU2873">
        <v>1</v>
      </c>
      <c r="BV2873">
        <v>1</v>
      </c>
      <c r="BW2873">
        <f t="shared" si="148"/>
        <v>0</v>
      </c>
    </row>
    <row r="2874" spans="72:75">
      <c r="BT2874">
        <v>5</v>
      </c>
      <c r="BU2874">
        <v>5</v>
      </c>
      <c r="BV2874">
        <v>5</v>
      </c>
      <c r="BW2874">
        <f t="shared" si="148"/>
        <v>0</v>
      </c>
    </row>
    <row r="2875" spans="72:75">
      <c r="BT2875">
        <v>1</v>
      </c>
      <c r="BU2875">
        <v>1</v>
      </c>
      <c r="BV2875">
        <v>1</v>
      </c>
      <c r="BW2875">
        <f t="shared" si="148"/>
        <v>0</v>
      </c>
    </row>
    <row r="2876" spans="72:75">
      <c r="BT2876">
        <v>3</v>
      </c>
      <c r="BU2876">
        <v>3</v>
      </c>
      <c r="BV2876">
        <v>3</v>
      </c>
      <c r="BW2876">
        <f t="shared" si="148"/>
        <v>0</v>
      </c>
    </row>
    <row r="2877" spans="72:75">
      <c r="BT2877">
        <v>1</v>
      </c>
      <c r="BU2877">
        <v>1</v>
      </c>
      <c r="BV2877">
        <v>1</v>
      </c>
      <c r="BW2877">
        <f t="shared" si="148"/>
        <v>0</v>
      </c>
    </row>
    <row r="2878" spans="72:75">
      <c r="BT2878">
        <v>5</v>
      </c>
      <c r="BU2878">
        <v>5</v>
      </c>
      <c r="BV2878">
        <v>5</v>
      </c>
      <c r="BW2878">
        <f t="shared" si="148"/>
        <v>0</v>
      </c>
    </row>
    <row r="2879" spans="72:75">
      <c r="BT2879">
        <v>3</v>
      </c>
      <c r="BU2879">
        <v>3</v>
      </c>
      <c r="BV2879">
        <v>3</v>
      </c>
      <c r="BW2879">
        <f t="shared" si="148"/>
        <v>0</v>
      </c>
    </row>
    <row r="2880" spans="72:75">
      <c r="BT2880">
        <v>2</v>
      </c>
      <c r="BU2880">
        <v>2</v>
      </c>
      <c r="BV2880">
        <v>2</v>
      </c>
      <c r="BW2880">
        <f t="shared" si="148"/>
        <v>0</v>
      </c>
    </row>
    <row r="2881" spans="72:75">
      <c r="BT2881">
        <v>2</v>
      </c>
      <c r="BU2881">
        <v>2</v>
      </c>
      <c r="BV2881">
        <v>2</v>
      </c>
      <c r="BW2881">
        <f t="shared" si="148"/>
        <v>0</v>
      </c>
    </row>
    <row r="2882" spans="72:75">
      <c r="BT2882">
        <v>2</v>
      </c>
      <c r="BU2882">
        <v>2</v>
      </c>
      <c r="BV2882">
        <v>2</v>
      </c>
      <c r="BW2882">
        <f t="shared" si="148"/>
        <v>0</v>
      </c>
    </row>
    <row r="2883" spans="72:75">
      <c r="BT2883">
        <v>2</v>
      </c>
      <c r="BU2883">
        <v>2</v>
      </c>
      <c r="BV2883">
        <v>2</v>
      </c>
      <c r="BW2883">
        <f t="shared" si="148"/>
        <v>0</v>
      </c>
    </row>
    <row r="2884" spans="72:75">
      <c r="BT2884">
        <v>2</v>
      </c>
      <c r="BU2884">
        <v>2</v>
      </c>
      <c r="BV2884">
        <v>2</v>
      </c>
      <c r="BW2884">
        <f t="shared" si="148"/>
        <v>0</v>
      </c>
    </row>
    <row r="2885" spans="72:75">
      <c r="BT2885">
        <v>1</v>
      </c>
      <c r="BU2885">
        <v>1</v>
      </c>
      <c r="BV2885">
        <v>1</v>
      </c>
      <c r="BW2885">
        <f t="shared" si="148"/>
        <v>0</v>
      </c>
    </row>
    <row r="2886" spans="72:75">
      <c r="BT2886">
        <v>5</v>
      </c>
      <c r="BU2886">
        <v>5</v>
      </c>
      <c r="BV2886">
        <v>5</v>
      </c>
      <c r="BW2886">
        <f t="shared" si="148"/>
        <v>0</v>
      </c>
    </row>
    <row r="2887" spans="72:75">
      <c r="BT2887">
        <v>1</v>
      </c>
      <c r="BU2887">
        <v>1</v>
      </c>
      <c r="BV2887">
        <v>1</v>
      </c>
      <c r="BW2887">
        <f t="shared" si="148"/>
        <v>0</v>
      </c>
    </row>
    <row r="2888" spans="72:75">
      <c r="BT2888">
        <v>4</v>
      </c>
      <c r="BU2888">
        <v>4</v>
      </c>
      <c r="BV2888">
        <v>4</v>
      </c>
      <c r="BW2888">
        <f t="shared" si="148"/>
        <v>0</v>
      </c>
    </row>
    <row r="2889" spans="72:75">
      <c r="BT2889">
        <v>16</v>
      </c>
      <c r="BU2889">
        <v>16</v>
      </c>
      <c r="BV2889">
        <v>16</v>
      </c>
      <c r="BW2889">
        <f t="shared" si="148"/>
        <v>0</v>
      </c>
    </row>
    <row r="2890" spans="72:75">
      <c r="BT2890">
        <v>5</v>
      </c>
      <c r="BU2890">
        <v>5</v>
      </c>
      <c r="BV2890">
        <v>5</v>
      </c>
      <c r="BW2890">
        <f t="shared" si="148"/>
        <v>0</v>
      </c>
    </row>
    <row r="2891" spans="72:75">
      <c r="BT2891">
        <v>4</v>
      </c>
      <c r="BU2891">
        <v>4</v>
      </c>
      <c r="BV2891">
        <v>4</v>
      </c>
      <c r="BW2891">
        <f t="shared" si="148"/>
        <v>0</v>
      </c>
    </row>
    <row r="2892" spans="72:75">
      <c r="BT2892">
        <v>1</v>
      </c>
      <c r="BU2892">
        <v>1</v>
      </c>
      <c r="BV2892">
        <v>1</v>
      </c>
      <c r="BW2892">
        <f t="shared" si="148"/>
        <v>0</v>
      </c>
    </row>
    <row r="2893" spans="72:75">
      <c r="BT2893">
        <v>3</v>
      </c>
      <c r="BU2893">
        <v>3</v>
      </c>
      <c r="BV2893">
        <v>3</v>
      </c>
      <c r="BW2893">
        <f t="shared" ref="BW2893:BW2956" si="149">BU2893-BV2893</f>
        <v>0</v>
      </c>
    </row>
    <row r="2894" spans="72:75">
      <c r="BT2894">
        <v>5</v>
      </c>
      <c r="BU2894">
        <v>5</v>
      </c>
      <c r="BV2894">
        <v>5</v>
      </c>
      <c r="BW2894">
        <f t="shared" si="149"/>
        <v>0</v>
      </c>
    </row>
    <row r="2895" spans="72:75">
      <c r="BT2895">
        <v>1</v>
      </c>
      <c r="BU2895">
        <v>1</v>
      </c>
      <c r="BV2895">
        <v>1</v>
      </c>
      <c r="BW2895">
        <f t="shared" si="149"/>
        <v>0</v>
      </c>
    </row>
    <row r="2896" spans="72:75">
      <c r="BT2896">
        <v>1</v>
      </c>
      <c r="BU2896">
        <v>1</v>
      </c>
      <c r="BV2896">
        <v>1</v>
      </c>
      <c r="BW2896">
        <f t="shared" si="149"/>
        <v>0</v>
      </c>
    </row>
    <row r="2897" spans="72:75">
      <c r="BT2897">
        <v>13</v>
      </c>
      <c r="BU2897">
        <v>13</v>
      </c>
      <c r="BV2897">
        <v>13</v>
      </c>
      <c r="BW2897">
        <f t="shared" si="149"/>
        <v>0</v>
      </c>
    </row>
    <row r="2898" spans="72:75">
      <c r="BT2898">
        <v>4</v>
      </c>
      <c r="BU2898">
        <v>4</v>
      </c>
      <c r="BV2898">
        <v>4</v>
      </c>
      <c r="BW2898">
        <f t="shared" si="149"/>
        <v>0</v>
      </c>
    </row>
    <row r="2899" spans="72:75">
      <c r="BT2899">
        <v>4</v>
      </c>
      <c r="BU2899">
        <v>4</v>
      </c>
      <c r="BV2899">
        <v>4</v>
      </c>
      <c r="BW2899">
        <f t="shared" si="149"/>
        <v>0</v>
      </c>
    </row>
    <row r="2900" spans="72:75">
      <c r="BT2900">
        <v>2</v>
      </c>
      <c r="BU2900">
        <v>2</v>
      </c>
      <c r="BV2900">
        <v>2</v>
      </c>
      <c r="BW2900">
        <f t="shared" si="149"/>
        <v>0</v>
      </c>
    </row>
    <row r="2901" spans="72:75">
      <c r="BT2901">
        <v>4</v>
      </c>
      <c r="BU2901">
        <v>4</v>
      </c>
      <c r="BV2901">
        <v>4</v>
      </c>
      <c r="BW2901">
        <f t="shared" si="149"/>
        <v>0</v>
      </c>
    </row>
    <row r="2902" spans="72:75">
      <c r="BT2902">
        <v>5</v>
      </c>
      <c r="BU2902">
        <v>5</v>
      </c>
      <c r="BV2902">
        <v>5</v>
      </c>
      <c r="BW2902">
        <f t="shared" si="149"/>
        <v>0</v>
      </c>
    </row>
    <row r="2903" spans="72:75">
      <c r="BT2903">
        <v>3</v>
      </c>
      <c r="BU2903">
        <v>3</v>
      </c>
      <c r="BV2903">
        <v>3</v>
      </c>
      <c r="BW2903">
        <f t="shared" si="149"/>
        <v>0</v>
      </c>
    </row>
    <row r="2904" spans="72:75">
      <c r="BT2904">
        <v>5</v>
      </c>
      <c r="BU2904">
        <v>5</v>
      </c>
      <c r="BV2904">
        <v>5</v>
      </c>
      <c r="BW2904">
        <f t="shared" si="149"/>
        <v>0</v>
      </c>
    </row>
    <row r="2905" spans="72:75">
      <c r="BT2905">
        <v>3</v>
      </c>
      <c r="BU2905">
        <v>3</v>
      </c>
      <c r="BV2905">
        <v>3</v>
      </c>
      <c r="BW2905">
        <f t="shared" si="149"/>
        <v>0</v>
      </c>
    </row>
    <row r="2906" spans="72:75">
      <c r="BT2906">
        <v>3</v>
      </c>
      <c r="BU2906">
        <v>3</v>
      </c>
      <c r="BV2906">
        <v>3</v>
      </c>
      <c r="BW2906">
        <f t="shared" si="149"/>
        <v>0</v>
      </c>
    </row>
    <row r="2907" spans="72:75">
      <c r="BT2907">
        <v>4</v>
      </c>
      <c r="BU2907">
        <v>4</v>
      </c>
      <c r="BV2907">
        <v>4</v>
      </c>
      <c r="BW2907">
        <f t="shared" si="149"/>
        <v>0</v>
      </c>
    </row>
    <row r="2908" spans="72:75">
      <c r="BT2908">
        <v>4</v>
      </c>
      <c r="BU2908">
        <v>4</v>
      </c>
      <c r="BV2908">
        <v>4</v>
      </c>
      <c r="BW2908">
        <f t="shared" si="149"/>
        <v>0</v>
      </c>
    </row>
    <row r="2909" spans="72:75">
      <c r="BT2909">
        <v>6</v>
      </c>
      <c r="BU2909">
        <v>6</v>
      </c>
      <c r="BV2909">
        <v>6</v>
      </c>
      <c r="BW2909">
        <f t="shared" si="149"/>
        <v>0</v>
      </c>
    </row>
    <row r="2910" spans="72:75">
      <c r="BT2910">
        <v>4</v>
      </c>
      <c r="BU2910">
        <v>4</v>
      </c>
      <c r="BV2910">
        <v>4</v>
      </c>
      <c r="BW2910">
        <f t="shared" si="149"/>
        <v>0</v>
      </c>
    </row>
    <row r="2911" spans="72:75">
      <c r="BT2911">
        <v>7</v>
      </c>
      <c r="BU2911">
        <v>7</v>
      </c>
      <c r="BV2911">
        <v>7</v>
      </c>
      <c r="BW2911">
        <f t="shared" si="149"/>
        <v>0</v>
      </c>
    </row>
    <row r="2912" spans="72:75">
      <c r="BT2912">
        <v>3</v>
      </c>
      <c r="BU2912">
        <v>3</v>
      </c>
      <c r="BV2912">
        <v>3</v>
      </c>
      <c r="BW2912">
        <f t="shared" si="149"/>
        <v>0</v>
      </c>
    </row>
    <row r="2913" spans="72:75">
      <c r="BT2913">
        <v>1</v>
      </c>
      <c r="BU2913">
        <v>1</v>
      </c>
      <c r="BV2913">
        <v>1</v>
      </c>
      <c r="BW2913">
        <f t="shared" si="149"/>
        <v>0</v>
      </c>
    </row>
    <row r="2914" spans="72:75">
      <c r="BT2914">
        <v>3</v>
      </c>
      <c r="BU2914">
        <v>3</v>
      </c>
      <c r="BV2914">
        <v>3</v>
      </c>
      <c r="BW2914">
        <f t="shared" si="149"/>
        <v>0</v>
      </c>
    </row>
    <row r="2915" spans="72:75">
      <c r="BT2915">
        <v>1</v>
      </c>
      <c r="BU2915">
        <v>1</v>
      </c>
      <c r="BV2915">
        <v>1</v>
      </c>
      <c r="BW2915">
        <f t="shared" si="149"/>
        <v>0</v>
      </c>
    </row>
    <row r="2916" spans="72:75">
      <c r="BT2916">
        <v>2</v>
      </c>
      <c r="BU2916">
        <v>2</v>
      </c>
      <c r="BV2916">
        <v>2</v>
      </c>
      <c r="BW2916">
        <f t="shared" si="149"/>
        <v>0</v>
      </c>
    </row>
    <row r="2917" spans="72:75">
      <c r="BT2917">
        <v>4</v>
      </c>
      <c r="BU2917">
        <v>4</v>
      </c>
      <c r="BV2917">
        <v>4</v>
      </c>
      <c r="BW2917">
        <f t="shared" si="149"/>
        <v>0</v>
      </c>
    </row>
    <row r="2918" spans="72:75">
      <c r="BT2918">
        <v>5</v>
      </c>
      <c r="BU2918">
        <v>5</v>
      </c>
      <c r="BV2918">
        <v>5</v>
      </c>
      <c r="BW2918">
        <f t="shared" si="149"/>
        <v>0</v>
      </c>
    </row>
    <row r="2919" spans="72:75">
      <c r="BT2919">
        <v>2</v>
      </c>
      <c r="BU2919">
        <v>2</v>
      </c>
      <c r="BV2919">
        <v>2</v>
      </c>
      <c r="BW2919">
        <f t="shared" si="149"/>
        <v>0</v>
      </c>
    </row>
    <row r="2920" spans="72:75">
      <c r="BT2920">
        <v>4</v>
      </c>
      <c r="BU2920">
        <v>4</v>
      </c>
      <c r="BV2920">
        <v>4</v>
      </c>
      <c r="BW2920">
        <f t="shared" si="149"/>
        <v>0</v>
      </c>
    </row>
    <row r="2921" spans="72:75">
      <c r="BT2921">
        <v>1</v>
      </c>
      <c r="BU2921">
        <v>1</v>
      </c>
      <c r="BV2921">
        <v>1</v>
      </c>
      <c r="BW2921">
        <f t="shared" si="149"/>
        <v>0</v>
      </c>
    </row>
    <row r="2922" spans="72:75">
      <c r="BT2922">
        <v>6</v>
      </c>
      <c r="BU2922">
        <v>6</v>
      </c>
      <c r="BV2922">
        <v>6</v>
      </c>
      <c r="BW2922">
        <f t="shared" si="149"/>
        <v>0</v>
      </c>
    </row>
    <row r="2923" spans="72:75">
      <c r="BT2923">
        <v>6</v>
      </c>
      <c r="BU2923">
        <v>6</v>
      </c>
      <c r="BV2923">
        <v>6</v>
      </c>
      <c r="BW2923">
        <f t="shared" si="149"/>
        <v>0</v>
      </c>
    </row>
    <row r="2924" spans="72:75">
      <c r="BT2924">
        <v>6</v>
      </c>
      <c r="BU2924">
        <v>6</v>
      </c>
      <c r="BV2924">
        <v>6</v>
      </c>
      <c r="BW2924">
        <f t="shared" si="149"/>
        <v>0</v>
      </c>
    </row>
    <row r="2925" spans="72:75">
      <c r="BT2925">
        <v>1</v>
      </c>
      <c r="BU2925">
        <v>1</v>
      </c>
      <c r="BV2925">
        <v>1</v>
      </c>
      <c r="BW2925">
        <f t="shared" si="149"/>
        <v>0</v>
      </c>
    </row>
    <row r="2926" spans="72:75">
      <c r="BT2926">
        <v>3</v>
      </c>
      <c r="BU2926">
        <v>3</v>
      </c>
      <c r="BV2926">
        <v>3</v>
      </c>
      <c r="BW2926">
        <f t="shared" si="149"/>
        <v>0</v>
      </c>
    </row>
    <row r="2927" spans="72:75">
      <c r="BT2927">
        <v>4</v>
      </c>
      <c r="BU2927">
        <v>4</v>
      </c>
      <c r="BV2927">
        <v>4</v>
      </c>
      <c r="BW2927">
        <f t="shared" si="149"/>
        <v>0</v>
      </c>
    </row>
    <row r="2928" spans="72:75">
      <c r="BT2928">
        <v>4</v>
      </c>
      <c r="BU2928">
        <v>4</v>
      </c>
      <c r="BV2928">
        <v>4</v>
      </c>
      <c r="BW2928">
        <f t="shared" si="149"/>
        <v>0</v>
      </c>
    </row>
    <row r="2929" spans="72:75">
      <c r="BT2929">
        <v>1</v>
      </c>
      <c r="BU2929">
        <v>1</v>
      </c>
      <c r="BV2929">
        <v>1</v>
      </c>
      <c r="BW2929">
        <f t="shared" si="149"/>
        <v>0</v>
      </c>
    </row>
    <row r="2930" spans="72:75">
      <c r="BT2930">
        <v>1</v>
      </c>
      <c r="BU2930">
        <v>1</v>
      </c>
      <c r="BV2930">
        <v>1</v>
      </c>
      <c r="BW2930">
        <f t="shared" si="149"/>
        <v>0</v>
      </c>
    </row>
    <row r="2931" spans="72:75">
      <c r="BT2931">
        <v>7</v>
      </c>
      <c r="BU2931">
        <v>7</v>
      </c>
      <c r="BV2931">
        <v>7</v>
      </c>
      <c r="BW2931">
        <f t="shared" si="149"/>
        <v>0</v>
      </c>
    </row>
    <row r="2932" spans="72:75">
      <c r="BT2932">
        <v>6</v>
      </c>
      <c r="BU2932">
        <v>6</v>
      </c>
      <c r="BV2932">
        <v>6</v>
      </c>
      <c r="BW2932">
        <f t="shared" si="149"/>
        <v>0</v>
      </c>
    </row>
    <row r="2933" spans="72:75">
      <c r="BT2933">
        <v>4</v>
      </c>
      <c r="BU2933">
        <v>4</v>
      </c>
      <c r="BV2933">
        <v>4</v>
      </c>
      <c r="BW2933">
        <f t="shared" si="149"/>
        <v>0</v>
      </c>
    </row>
    <row r="2934" spans="72:75">
      <c r="BT2934">
        <v>4</v>
      </c>
      <c r="BU2934">
        <v>4</v>
      </c>
      <c r="BV2934">
        <v>4</v>
      </c>
      <c r="BW2934">
        <f t="shared" si="149"/>
        <v>0</v>
      </c>
    </row>
    <row r="2935" spans="72:75">
      <c r="BT2935">
        <v>5</v>
      </c>
      <c r="BU2935">
        <v>5</v>
      </c>
      <c r="BV2935">
        <v>5</v>
      </c>
      <c r="BW2935">
        <f t="shared" si="149"/>
        <v>0</v>
      </c>
    </row>
    <row r="2936" spans="72:75">
      <c r="BT2936">
        <v>3</v>
      </c>
      <c r="BU2936">
        <v>3</v>
      </c>
      <c r="BV2936">
        <v>3</v>
      </c>
      <c r="BW2936">
        <f t="shared" si="149"/>
        <v>0</v>
      </c>
    </row>
    <row r="2937" spans="72:75">
      <c r="BT2937">
        <v>3</v>
      </c>
      <c r="BU2937">
        <v>3</v>
      </c>
      <c r="BV2937">
        <v>3</v>
      </c>
      <c r="BW2937">
        <f t="shared" si="149"/>
        <v>0</v>
      </c>
    </row>
    <row r="2938" spans="72:75">
      <c r="BT2938">
        <v>13</v>
      </c>
      <c r="BU2938">
        <v>13</v>
      </c>
      <c r="BV2938">
        <v>13</v>
      </c>
      <c r="BW2938">
        <f t="shared" si="149"/>
        <v>0</v>
      </c>
    </row>
    <row r="2939" spans="72:75">
      <c r="BT2939">
        <v>5</v>
      </c>
      <c r="BU2939">
        <v>5</v>
      </c>
      <c r="BV2939">
        <v>5</v>
      </c>
      <c r="BW2939">
        <f t="shared" si="149"/>
        <v>0</v>
      </c>
    </row>
    <row r="2940" spans="72:75">
      <c r="BT2940">
        <v>17</v>
      </c>
      <c r="BU2940">
        <v>17</v>
      </c>
      <c r="BV2940">
        <v>17</v>
      </c>
      <c r="BW2940">
        <f t="shared" si="149"/>
        <v>0</v>
      </c>
    </row>
    <row r="2941" spans="72:75">
      <c r="BT2941">
        <v>2</v>
      </c>
      <c r="BU2941">
        <v>2</v>
      </c>
      <c r="BV2941">
        <v>2</v>
      </c>
      <c r="BW2941">
        <f t="shared" si="149"/>
        <v>0</v>
      </c>
    </row>
    <row r="2942" spans="72:75">
      <c r="BT2942">
        <v>2</v>
      </c>
      <c r="BU2942">
        <v>2</v>
      </c>
      <c r="BV2942">
        <v>2</v>
      </c>
      <c r="BW2942">
        <f t="shared" si="149"/>
        <v>0</v>
      </c>
    </row>
    <row r="2943" spans="72:75">
      <c r="BT2943">
        <v>8</v>
      </c>
      <c r="BU2943">
        <v>8</v>
      </c>
      <c r="BV2943">
        <v>8</v>
      </c>
      <c r="BW2943">
        <f t="shared" si="149"/>
        <v>0</v>
      </c>
    </row>
    <row r="2944" spans="72:75">
      <c r="BT2944">
        <v>3</v>
      </c>
      <c r="BU2944">
        <v>3</v>
      </c>
      <c r="BV2944">
        <v>3</v>
      </c>
      <c r="BW2944">
        <f t="shared" si="149"/>
        <v>0</v>
      </c>
    </row>
    <row r="2945" spans="72:75">
      <c r="BT2945">
        <v>10</v>
      </c>
      <c r="BU2945">
        <v>10</v>
      </c>
      <c r="BV2945">
        <v>11</v>
      </c>
      <c r="BW2945">
        <f t="shared" si="149"/>
        <v>-1</v>
      </c>
    </row>
    <row r="2946" spans="72:75">
      <c r="BT2946">
        <v>3</v>
      </c>
      <c r="BU2946">
        <v>3</v>
      </c>
      <c r="BV2946">
        <v>3</v>
      </c>
      <c r="BW2946">
        <f t="shared" si="149"/>
        <v>0</v>
      </c>
    </row>
    <row r="2947" spans="72:75">
      <c r="BT2947">
        <v>1</v>
      </c>
      <c r="BU2947">
        <v>1</v>
      </c>
      <c r="BV2947">
        <v>1</v>
      </c>
      <c r="BW2947">
        <f t="shared" si="149"/>
        <v>0</v>
      </c>
    </row>
    <row r="2948" spans="72:75">
      <c r="BT2948">
        <v>1</v>
      </c>
      <c r="BU2948">
        <v>1</v>
      </c>
      <c r="BV2948">
        <v>1</v>
      </c>
      <c r="BW2948">
        <f t="shared" si="149"/>
        <v>0</v>
      </c>
    </row>
    <row r="2949" spans="72:75">
      <c r="BT2949">
        <v>2</v>
      </c>
      <c r="BU2949">
        <v>2</v>
      </c>
      <c r="BV2949">
        <v>2</v>
      </c>
      <c r="BW2949">
        <f t="shared" si="149"/>
        <v>0</v>
      </c>
    </row>
    <row r="2950" spans="72:75">
      <c r="BT2950">
        <v>1</v>
      </c>
      <c r="BU2950">
        <v>1</v>
      </c>
      <c r="BV2950">
        <v>1</v>
      </c>
      <c r="BW2950">
        <f t="shared" si="149"/>
        <v>0</v>
      </c>
    </row>
    <row r="2951" spans="72:75">
      <c r="BT2951">
        <v>3</v>
      </c>
      <c r="BU2951">
        <v>3</v>
      </c>
      <c r="BV2951">
        <v>3</v>
      </c>
      <c r="BW2951">
        <f t="shared" si="149"/>
        <v>0</v>
      </c>
    </row>
    <row r="2952" spans="72:75">
      <c r="BT2952">
        <v>7</v>
      </c>
      <c r="BU2952">
        <v>7</v>
      </c>
      <c r="BV2952">
        <v>7</v>
      </c>
      <c r="BW2952">
        <f t="shared" si="149"/>
        <v>0</v>
      </c>
    </row>
    <row r="2953" spans="72:75">
      <c r="BT2953">
        <v>6</v>
      </c>
      <c r="BU2953">
        <v>6</v>
      </c>
      <c r="BV2953">
        <v>6</v>
      </c>
      <c r="BW2953">
        <f t="shared" si="149"/>
        <v>0</v>
      </c>
    </row>
    <row r="2954" spans="72:75">
      <c r="BT2954">
        <v>7</v>
      </c>
      <c r="BU2954">
        <v>7</v>
      </c>
      <c r="BV2954">
        <v>7</v>
      </c>
      <c r="BW2954">
        <f t="shared" si="149"/>
        <v>0</v>
      </c>
    </row>
    <row r="2955" spans="72:75">
      <c r="BT2955">
        <v>6</v>
      </c>
      <c r="BU2955">
        <v>6</v>
      </c>
      <c r="BV2955">
        <v>6</v>
      </c>
      <c r="BW2955">
        <f t="shared" si="149"/>
        <v>0</v>
      </c>
    </row>
    <row r="2956" spans="72:75">
      <c r="BT2956">
        <v>3</v>
      </c>
      <c r="BU2956">
        <v>3</v>
      </c>
      <c r="BV2956">
        <v>3</v>
      </c>
      <c r="BW2956">
        <f t="shared" si="149"/>
        <v>0</v>
      </c>
    </row>
    <row r="2957" spans="72:75">
      <c r="BT2957">
        <v>13</v>
      </c>
      <c r="BU2957">
        <v>13</v>
      </c>
      <c r="BV2957">
        <v>13</v>
      </c>
      <c r="BW2957">
        <f t="shared" ref="BW2957:BW3020" si="150">BU2957-BV2957</f>
        <v>0</v>
      </c>
    </row>
    <row r="2958" spans="72:75">
      <c r="BT2958">
        <v>4</v>
      </c>
      <c r="BU2958">
        <v>4</v>
      </c>
      <c r="BV2958">
        <v>4</v>
      </c>
      <c r="BW2958">
        <f t="shared" si="150"/>
        <v>0</v>
      </c>
    </row>
    <row r="2959" spans="72:75">
      <c r="BT2959">
        <v>1</v>
      </c>
      <c r="BU2959">
        <v>1</v>
      </c>
      <c r="BV2959">
        <v>1</v>
      </c>
      <c r="BW2959">
        <f t="shared" si="150"/>
        <v>0</v>
      </c>
    </row>
    <row r="2960" spans="72:75">
      <c r="BT2960">
        <v>1</v>
      </c>
      <c r="BU2960">
        <v>1</v>
      </c>
      <c r="BV2960">
        <v>1</v>
      </c>
      <c r="BW2960">
        <f t="shared" si="150"/>
        <v>0</v>
      </c>
    </row>
    <row r="2961" spans="72:75">
      <c r="BT2961">
        <v>9</v>
      </c>
      <c r="BU2961">
        <v>9</v>
      </c>
      <c r="BV2961">
        <v>9</v>
      </c>
      <c r="BW2961">
        <f t="shared" si="150"/>
        <v>0</v>
      </c>
    </row>
    <row r="2962" spans="72:75">
      <c r="BT2962">
        <v>7</v>
      </c>
      <c r="BU2962">
        <v>7</v>
      </c>
      <c r="BV2962">
        <v>7</v>
      </c>
      <c r="BW2962">
        <f t="shared" si="150"/>
        <v>0</v>
      </c>
    </row>
    <row r="2963" spans="72:75">
      <c r="BT2963">
        <v>1</v>
      </c>
      <c r="BU2963">
        <v>1</v>
      </c>
      <c r="BV2963">
        <v>1</v>
      </c>
      <c r="BW2963">
        <f t="shared" si="150"/>
        <v>0</v>
      </c>
    </row>
    <row r="2964" spans="72:75">
      <c r="BT2964">
        <v>6</v>
      </c>
      <c r="BU2964">
        <v>6</v>
      </c>
      <c r="BV2964">
        <v>6</v>
      </c>
      <c r="BW2964">
        <f t="shared" si="150"/>
        <v>0</v>
      </c>
    </row>
    <row r="2965" spans="72:75">
      <c r="BT2965">
        <v>5</v>
      </c>
      <c r="BU2965">
        <v>5</v>
      </c>
      <c r="BV2965">
        <v>5</v>
      </c>
      <c r="BW2965">
        <f t="shared" si="150"/>
        <v>0</v>
      </c>
    </row>
    <row r="2966" spans="72:75">
      <c r="BT2966">
        <v>1</v>
      </c>
      <c r="BU2966">
        <v>1</v>
      </c>
      <c r="BV2966">
        <v>1</v>
      </c>
      <c r="BW2966">
        <f t="shared" si="150"/>
        <v>0</v>
      </c>
    </row>
    <row r="2967" spans="72:75">
      <c r="BT2967">
        <v>3</v>
      </c>
      <c r="BU2967">
        <v>3</v>
      </c>
      <c r="BV2967">
        <v>3</v>
      </c>
      <c r="BW2967">
        <f t="shared" si="150"/>
        <v>0</v>
      </c>
    </row>
    <row r="2968" spans="72:75">
      <c r="BT2968">
        <v>3</v>
      </c>
      <c r="BU2968">
        <v>3</v>
      </c>
      <c r="BV2968">
        <v>3</v>
      </c>
      <c r="BW2968">
        <f t="shared" si="150"/>
        <v>0</v>
      </c>
    </row>
    <row r="2969" spans="72:75">
      <c r="BT2969">
        <v>10</v>
      </c>
      <c r="BU2969">
        <v>10</v>
      </c>
      <c r="BV2969">
        <v>11</v>
      </c>
      <c r="BW2969">
        <f t="shared" si="150"/>
        <v>-1</v>
      </c>
    </row>
    <row r="2970" spans="72:75">
      <c r="BT2970">
        <v>1</v>
      </c>
      <c r="BU2970">
        <v>1</v>
      </c>
      <c r="BV2970">
        <v>1</v>
      </c>
      <c r="BW2970">
        <f t="shared" si="150"/>
        <v>0</v>
      </c>
    </row>
    <row r="2971" spans="72:75">
      <c r="BT2971">
        <v>1</v>
      </c>
      <c r="BU2971">
        <v>1</v>
      </c>
      <c r="BV2971">
        <v>1</v>
      </c>
      <c r="BW2971">
        <f t="shared" si="150"/>
        <v>0</v>
      </c>
    </row>
    <row r="2972" spans="72:75">
      <c r="BT2972">
        <v>7</v>
      </c>
      <c r="BU2972">
        <v>7</v>
      </c>
      <c r="BV2972">
        <v>7</v>
      </c>
      <c r="BW2972">
        <f t="shared" si="150"/>
        <v>0</v>
      </c>
    </row>
    <row r="2973" spans="72:75">
      <c r="BT2973">
        <v>4</v>
      </c>
      <c r="BU2973">
        <v>4</v>
      </c>
      <c r="BV2973">
        <v>4</v>
      </c>
      <c r="BW2973">
        <f t="shared" si="150"/>
        <v>0</v>
      </c>
    </row>
    <row r="2974" spans="72:75">
      <c r="BT2974">
        <v>3</v>
      </c>
      <c r="BU2974">
        <v>3</v>
      </c>
      <c r="BV2974">
        <v>3</v>
      </c>
      <c r="BW2974">
        <f t="shared" si="150"/>
        <v>0</v>
      </c>
    </row>
    <row r="2975" spans="72:75">
      <c r="BT2975">
        <v>3</v>
      </c>
      <c r="BU2975">
        <v>3</v>
      </c>
      <c r="BV2975">
        <v>3</v>
      </c>
      <c r="BW2975">
        <f t="shared" si="150"/>
        <v>0</v>
      </c>
    </row>
    <row r="2976" spans="72:75">
      <c r="BT2976">
        <v>5</v>
      </c>
      <c r="BU2976">
        <v>5</v>
      </c>
      <c r="BV2976">
        <v>5</v>
      </c>
      <c r="BW2976">
        <f t="shared" si="150"/>
        <v>0</v>
      </c>
    </row>
    <row r="2977" spans="72:75">
      <c r="BT2977">
        <v>8</v>
      </c>
      <c r="BU2977">
        <v>8</v>
      </c>
      <c r="BV2977">
        <v>8</v>
      </c>
      <c r="BW2977">
        <f t="shared" si="150"/>
        <v>0</v>
      </c>
    </row>
    <row r="2978" spans="72:75">
      <c r="BT2978">
        <v>2</v>
      </c>
      <c r="BU2978">
        <v>2</v>
      </c>
      <c r="BV2978">
        <v>2</v>
      </c>
      <c r="BW2978">
        <f t="shared" si="150"/>
        <v>0</v>
      </c>
    </row>
    <row r="2979" spans="72:75">
      <c r="BT2979">
        <v>5</v>
      </c>
      <c r="BU2979">
        <v>5</v>
      </c>
      <c r="BV2979">
        <v>5</v>
      </c>
      <c r="BW2979">
        <f t="shared" si="150"/>
        <v>0</v>
      </c>
    </row>
    <row r="2980" spans="72:75">
      <c r="BT2980">
        <v>2</v>
      </c>
      <c r="BU2980">
        <v>2</v>
      </c>
      <c r="BV2980">
        <v>2</v>
      </c>
      <c r="BW2980">
        <f t="shared" si="150"/>
        <v>0</v>
      </c>
    </row>
    <row r="2981" spans="72:75">
      <c r="BT2981">
        <v>6</v>
      </c>
      <c r="BU2981">
        <v>6</v>
      </c>
      <c r="BV2981">
        <v>6</v>
      </c>
      <c r="BW2981">
        <f t="shared" si="150"/>
        <v>0</v>
      </c>
    </row>
    <row r="2982" spans="72:75">
      <c r="BT2982">
        <v>1</v>
      </c>
      <c r="BU2982">
        <v>1</v>
      </c>
      <c r="BV2982">
        <v>1</v>
      </c>
      <c r="BW2982">
        <f t="shared" si="150"/>
        <v>0</v>
      </c>
    </row>
    <row r="2983" spans="72:75">
      <c r="BT2983">
        <v>5</v>
      </c>
      <c r="BU2983">
        <v>5</v>
      </c>
      <c r="BV2983">
        <v>5</v>
      </c>
      <c r="BW2983">
        <f t="shared" si="150"/>
        <v>0</v>
      </c>
    </row>
    <row r="2984" spans="72:75">
      <c r="BT2984">
        <v>5</v>
      </c>
      <c r="BU2984">
        <v>5</v>
      </c>
      <c r="BV2984">
        <v>5</v>
      </c>
      <c r="BW2984">
        <f t="shared" si="150"/>
        <v>0</v>
      </c>
    </row>
    <row r="2985" spans="72:75">
      <c r="BT2985">
        <v>4</v>
      </c>
      <c r="BU2985">
        <v>4</v>
      </c>
      <c r="BV2985">
        <v>4</v>
      </c>
      <c r="BW2985">
        <f t="shared" si="150"/>
        <v>0</v>
      </c>
    </row>
    <row r="2986" spans="72:75">
      <c r="BT2986">
        <v>1</v>
      </c>
      <c r="BU2986">
        <v>1</v>
      </c>
      <c r="BV2986">
        <v>1</v>
      </c>
      <c r="BW2986">
        <f t="shared" si="150"/>
        <v>0</v>
      </c>
    </row>
    <row r="2987" spans="72:75">
      <c r="BT2987">
        <v>1</v>
      </c>
      <c r="BU2987">
        <v>1</v>
      </c>
      <c r="BV2987">
        <v>1</v>
      </c>
      <c r="BW2987">
        <f t="shared" si="150"/>
        <v>0</v>
      </c>
    </row>
    <row r="2988" spans="72:75">
      <c r="BT2988">
        <v>5</v>
      </c>
      <c r="BU2988">
        <v>5</v>
      </c>
      <c r="BV2988">
        <v>5</v>
      </c>
      <c r="BW2988">
        <f t="shared" si="150"/>
        <v>0</v>
      </c>
    </row>
    <row r="2989" spans="72:75">
      <c r="BT2989">
        <v>10</v>
      </c>
      <c r="BU2989">
        <v>10</v>
      </c>
      <c r="BV2989">
        <v>11</v>
      </c>
      <c r="BW2989">
        <f t="shared" si="150"/>
        <v>-1</v>
      </c>
    </row>
    <row r="2990" spans="72:75">
      <c r="BT2990">
        <v>8</v>
      </c>
      <c r="BU2990">
        <v>8</v>
      </c>
      <c r="BV2990">
        <v>8</v>
      </c>
      <c r="BW2990">
        <f t="shared" si="150"/>
        <v>0</v>
      </c>
    </row>
    <row r="2991" spans="72:75">
      <c r="BT2991">
        <v>4</v>
      </c>
      <c r="BU2991">
        <v>4</v>
      </c>
      <c r="BV2991">
        <v>4</v>
      </c>
      <c r="BW2991">
        <f t="shared" si="150"/>
        <v>0</v>
      </c>
    </row>
    <row r="2992" spans="72:75">
      <c r="BT2992">
        <v>4</v>
      </c>
      <c r="BU2992">
        <v>4</v>
      </c>
      <c r="BV2992">
        <v>4</v>
      </c>
      <c r="BW2992">
        <f t="shared" si="150"/>
        <v>0</v>
      </c>
    </row>
    <row r="2993" spans="72:75">
      <c r="BT2993">
        <v>6</v>
      </c>
      <c r="BU2993">
        <v>6</v>
      </c>
      <c r="BV2993">
        <v>6</v>
      </c>
      <c r="BW2993">
        <f t="shared" si="150"/>
        <v>0</v>
      </c>
    </row>
    <row r="2994" spans="72:75">
      <c r="BT2994">
        <v>8</v>
      </c>
      <c r="BU2994">
        <v>8</v>
      </c>
      <c r="BV2994">
        <v>8</v>
      </c>
      <c r="BW2994">
        <f t="shared" si="150"/>
        <v>0</v>
      </c>
    </row>
    <row r="2995" spans="72:75">
      <c r="BT2995">
        <v>4</v>
      </c>
      <c r="BU2995">
        <v>4</v>
      </c>
      <c r="BV2995">
        <v>4</v>
      </c>
      <c r="BW2995">
        <f t="shared" si="150"/>
        <v>0</v>
      </c>
    </row>
    <row r="2996" spans="72:75">
      <c r="BT2996">
        <v>5</v>
      </c>
      <c r="BU2996">
        <v>5</v>
      </c>
      <c r="BV2996">
        <v>5</v>
      </c>
      <c r="BW2996">
        <f t="shared" si="150"/>
        <v>0</v>
      </c>
    </row>
    <row r="2997" spans="72:75">
      <c r="BT2997">
        <v>1</v>
      </c>
      <c r="BU2997">
        <v>1</v>
      </c>
      <c r="BV2997">
        <v>1</v>
      </c>
      <c r="BW2997">
        <f t="shared" si="150"/>
        <v>0</v>
      </c>
    </row>
    <row r="2998" spans="72:75">
      <c r="BT2998">
        <v>1</v>
      </c>
      <c r="BU2998">
        <v>1</v>
      </c>
      <c r="BV2998">
        <v>1</v>
      </c>
      <c r="BW2998">
        <f t="shared" si="150"/>
        <v>0</v>
      </c>
    </row>
    <row r="2999" spans="72:75">
      <c r="BT2999">
        <v>6</v>
      </c>
      <c r="BU2999">
        <v>6</v>
      </c>
      <c r="BV2999">
        <v>6</v>
      </c>
      <c r="BW2999">
        <f t="shared" si="150"/>
        <v>0</v>
      </c>
    </row>
    <row r="3000" spans="72:75">
      <c r="BT3000">
        <v>4</v>
      </c>
      <c r="BU3000">
        <v>4</v>
      </c>
      <c r="BV3000">
        <v>4</v>
      </c>
      <c r="BW3000">
        <f t="shared" si="150"/>
        <v>0</v>
      </c>
    </row>
    <row r="3001" spans="72:75">
      <c r="BT3001">
        <v>1</v>
      </c>
      <c r="BU3001">
        <v>1</v>
      </c>
      <c r="BV3001">
        <v>1</v>
      </c>
      <c r="BW3001">
        <f t="shared" si="150"/>
        <v>0</v>
      </c>
    </row>
    <row r="3002" spans="72:75">
      <c r="BT3002">
        <v>1</v>
      </c>
      <c r="BU3002">
        <v>1</v>
      </c>
      <c r="BV3002">
        <v>1</v>
      </c>
      <c r="BW3002">
        <f t="shared" si="150"/>
        <v>0</v>
      </c>
    </row>
    <row r="3003" spans="72:75">
      <c r="BT3003">
        <v>11</v>
      </c>
      <c r="BU3003">
        <v>11</v>
      </c>
      <c r="BV3003">
        <v>11</v>
      </c>
      <c r="BW3003">
        <f t="shared" si="150"/>
        <v>0</v>
      </c>
    </row>
    <row r="3004" spans="72:75">
      <c r="BT3004">
        <v>8</v>
      </c>
      <c r="BU3004">
        <v>8</v>
      </c>
      <c r="BV3004">
        <v>8</v>
      </c>
      <c r="BW3004">
        <f t="shared" si="150"/>
        <v>0</v>
      </c>
    </row>
    <row r="3005" spans="72:75">
      <c r="BT3005">
        <v>5</v>
      </c>
      <c r="BU3005">
        <v>5</v>
      </c>
      <c r="BV3005">
        <v>5</v>
      </c>
      <c r="BW3005">
        <f t="shared" si="150"/>
        <v>0</v>
      </c>
    </row>
    <row r="3006" spans="72:75">
      <c r="BT3006">
        <v>6</v>
      </c>
      <c r="BU3006">
        <v>6</v>
      </c>
      <c r="BV3006">
        <v>6</v>
      </c>
      <c r="BW3006">
        <f t="shared" si="150"/>
        <v>0</v>
      </c>
    </row>
    <row r="3007" spans="72:75">
      <c r="BT3007">
        <v>1</v>
      </c>
      <c r="BU3007">
        <v>1</v>
      </c>
      <c r="BV3007">
        <v>1</v>
      </c>
      <c r="BW3007">
        <f t="shared" si="150"/>
        <v>0</v>
      </c>
    </row>
    <row r="3008" spans="72:75">
      <c r="BT3008">
        <v>7</v>
      </c>
      <c r="BU3008">
        <v>7</v>
      </c>
      <c r="BV3008">
        <v>7</v>
      </c>
      <c r="BW3008">
        <f t="shared" si="150"/>
        <v>0</v>
      </c>
    </row>
    <row r="3009" spans="72:75">
      <c r="BT3009">
        <v>11</v>
      </c>
      <c r="BU3009">
        <v>11</v>
      </c>
      <c r="BV3009">
        <v>11</v>
      </c>
      <c r="BW3009">
        <f t="shared" si="150"/>
        <v>0</v>
      </c>
    </row>
    <row r="3010" spans="72:75">
      <c r="BT3010">
        <v>1</v>
      </c>
      <c r="BU3010">
        <v>1</v>
      </c>
      <c r="BV3010">
        <v>1</v>
      </c>
      <c r="BW3010">
        <f t="shared" si="150"/>
        <v>0</v>
      </c>
    </row>
    <row r="3011" spans="72:75">
      <c r="BT3011">
        <v>8</v>
      </c>
      <c r="BU3011">
        <v>8</v>
      </c>
      <c r="BV3011">
        <v>8</v>
      </c>
      <c r="BW3011">
        <f t="shared" si="150"/>
        <v>0</v>
      </c>
    </row>
    <row r="3012" spans="72:75">
      <c r="BT3012">
        <v>5</v>
      </c>
      <c r="BU3012">
        <v>5</v>
      </c>
      <c r="BV3012">
        <v>5</v>
      </c>
      <c r="BW3012">
        <f t="shared" si="150"/>
        <v>0</v>
      </c>
    </row>
    <row r="3013" spans="72:75">
      <c r="BT3013">
        <v>7</v>
      </c>
      <c r="BU3013">
        <v>7</v>
      </c>
      <c r="BV3013">
        <v>7</v>
      </c>
      <c r="BW3013">
        <f t="shared" si="150"/>
        <v>0</v>
      </c>
    </row>
    <row r="3014" spans="72:75">
      <c r="BT3014">
        <v>5</v>
      </c>
      <c r="BU3014">
        <v>5</v>
      </c>
      <c r="BV3014">
        <v>5</v>
      </c>
      <c r="BW3014">
        <f t="shared" si="150"/>
        <v>0</v>
      </c>
    </row>
    <row r="3015" spans="72:75">
      <c r="BT3015">
        <v>5</v>
      </c>
      <c r="BU3015">
        <v>5</v>
      </c>
      <c r="BV3015">
        <v>5</v>
      </c>
      <c r="BW3015">
        <f t="shared" si="150"/>
        <v>0</v>
      </c>
    </row>
    <row r="3016" spans="72:75">
      <c r="BT3016">
        <v>2</v>
      </c>
      <c r="BU3016">
        <v>2</v>
      </c>
      <c r="BV3016">
        <v>2</v>
      </c>
      <c r="BW3016">
        <f t="shared" si="150"/>
        <v>0</v>
      </c>
    </row>
    <row r="3017" spans="72:75">
      <c r="BT3017">
        <v>2</v>
      </c>
      <c r="BU3017">
        <v>2</v>
      </c>
      <c r="BV3017">
        <v>2</v>
      </c>
      <c r="BW3017">
        <f t="shared" si="150"/>
        <v>0</v>
      </c>
    </row>
    <row r="3018" spans="72:75">
      <c r="BT3018">
        <v>12</v>
      </c>
      <c r="BU3018">
        <v>12</v>
      </c>
      <c r="BV3018">
        <v>12</v>
      </c>
      <c r="BW3018">
        <f t="shared" si="150"/>
        <v>0</v>
      </c>
    </row>
    <row r="3019" spans="72:75">
      <c r="BT3019">
        <v>6</v>
      </c>
      <c r="BU3019">
        <v>6</v>
      </c>
      <c r="BV3019">
        <v>6</v>
      </c>
      <c r="BW3019">
        <f t="shared" si="150"/>
        <v>0</v>
      </c>
    </row>
    <row r="3020" spans="72:75">
      <c r="BT3020">
        <v>5</v>
      </c>
      <c r="BU3020">
        <v>5</v>
      </c>
      <c r="BV3020">
        <v>5</v>
      </c>
      <c r="BW3020">
        <f t="shared" si="150"/>
        <v>0</v>
      </c>
    </row>
    <row r="3021" spans="72:75">
      <c r="BT3021">
        <v>4</v>
      </c>
      <c r="BU3021">
        <v>4</v>
      </c>
      <c r="BV3021">
        <v>4</v>
      </c>
      <c r="BW3021">
        <f t="shared" ref="BW3021:BW3084" si="151">BU3021-BV3021</f>
        <v>0</v>
      </c>
    </row>
    <row r="3022" spans="72:75">
      <c r="BT3022">
        <v>6</v>
      </c>
      <c r="BU3022">
        <v>6</v>
      </c>
      <c r="BV3022">
        <v>6</v>
      </c>
      <c r="BW3022">
        <f t="shared" si="151"/>
        <v>0</v>
      </c>
    </row>
    <row r="3023" spans="72:75">
      <c r="BT3023">
        <v>6</v>
      </c>
      <c r="BU3023">
        <v>6</v>
      </c>
      <c r="BV3023">
        <v>6</v>
      </c>
      <c r="BW3023">
        <f t="shared" si="151"/>
        <v>0</v>
      </c>
    </row>
    <row r="3024" spans="72:75">
      <c r="BT3024">
        <v>4</v>
      </c>
      <c r="BU3024">
        <v>4</v>
      </c>
      <c r="BV3024">
        <v>4</v>
      </c>
      <c r="BW3024">
        <f t="shared" si="151"/>
        <v>0</v>
      </c>
    </row>
    <row r="3025" spans="72:75">
      <c r="BT3025">
        <v>3</v>
      </c>
      <c r="BU3025">
        <v>3</v>
      </c>
      <c r="BV3025">
        <v>3</v>
      </c>
      <c r="BW3025">
        <f t="shared" si="151"/>
        <v>0</v>
      </c>
    </row>
    <row r="3026" spans="72:75">
      <c r="BT3026">
        <v>8</v>
      </c>
      <c r="BU3026">
        <v>8</v>
      </c>
      <c r="BV3026">
        <v>8</v>
      </c>
      <c r="BW3026">
        <f t="shared" si="151"/>
        <v>0</v>
      </c>
    </row>
    <row r="3027" spans="72:75">
      <c r="BT3027">
        <v>4</v>
      </c>
      <c r="BU3027">
        <v>4</v>
      </c>
      <c r="BV3027">
        <v>4</v>
      </c>
      <c r="BW3027">
        <f t="shared" si="151"/>
        <v>0</v>
      </c>
    </row>
    <row r="3028" spans="72:75">
      <c r="BT3028">
        <v>10</v>
      </c>
      <c r="BU3028">
        <v>10</v>
      </c>
      <c r="BV3028">
        <v>11</v>
      </c>
      <c r="BW3028">
        <f t="shared" si="151"/>
        <v>-1</v>
      </c>
    </row>
    <row r="3029" spans="72:75">
      <c r="BT3029">
        <v>1</v>
      </c>
      <c r="BU3029">
        <v>1</v>
      </c>
      <c r="BV3029">
        <v>1</v>
      </c>
      <c r="BW3029">
        <f t="shared" si="151"/>
        <v>0</v>
      </c>
    </row>
    <row r="3030" spans="72:75">
      <c r="BT3030">
        <v>2</v>
      </c>
      <c r="BU3030">
        <v>2</v>
      </c>
      <c r="BV3030">
        <v>2</v>
      </c>
      <c r="BW3030">
        <f t="shared" si="151"/>
        <v>0</v>
      </c>
    </row>
    <row r="3031" spans="72:75">
      <c r="BT3031">
        <v>10</v>
      </c>
      <c r="BU3031">
        <v>10</v>
      </c>
      <c r="BV3031">
        <v>11</v>
      </c>
      <c r="BW3031">
        <f t="shared" si="151"/>
        <v>-1</v>
      </c>
    </row>
    <row r="3032" spans="72:75">
      <c r="BT3032">
        <v>5</v>
      </c>
      <c r="BU3032">
        <v>5</v>
      </c>
      <c r="BV3032">
        <v>5</v>
      </c>
      <c r="BW3032">
        <f t="shared" si="151"/>
        <v>0</v>
      </c>
    </row>
    <row r="3033" spans="72:75">
      <c r="BT3033">
        <v>7</v>
      </c>
      <c r="BU3033">
        <v>7</v>
      </c>
      <c r="BV3033">
        <v>7</v>
      </c>
      <c r="BW3033">
        <f t="shared" si="151"/>
        <v>0</v>
      </c>
    </row>
    <row r="3034" spans="72:75">
      <c r="BT3034">
        <v>7</v>
      </c>
      <c r="BU3034">
        <v>7</v>
      </c>
      <c r="BV3034">
        <v>7</v>
      </c>
      <c r="BW3034">
        <f t="shared" si="151"/>
        <v>0</v>
      </c>
    </row>
    <row r="3035" spans="72:75">
      <c r="BT3035">
        <v>4</v>
      </c>
      <c r="BU3035">
        <v>4</v>
      </c>
      <c r="BV3035">
        <v>4</v>
      </c>
      <c r="BW3035">
        <f t="shared" si="151"/>
        <v>0</v>
      </c>
    </row>
    <row r="3036" spans="72:75">
      <c r="BT3036">
        <v>3</v>
      </c>
      <c r="BU3036">
        <v>3</v>
      </c>
      <c r="BV3036">
        <v>3</v>
      </c>
      <c r="BW3036">
        <f t="shared" si="151"/>
        <v>0</v>
      </c>
    </row>
    <row r="3037" spans="72:75">
      <c r="BT3037">
        <v>1</v>
      </c>
      <c r="BU3037">
        <v>1</v>
      </c>
      <c r="BV3037">
        <v>1</v>
      </c>
      <c r="BW3037">
        <f t="shared" si="151"/>
        <v>0</v>
      </c>
    </row>
    <row r="3038" spans="72:75">
      <c r="BT3038">
        <v>1</v>
      </c>
      <c r="BU3038">
        <v>1</v>
      </c>
      <c r="BV3038">
        <v>1</v>
      </c>
      <c r="BW3038">
        <f t="shared" si="151"/>
        <v>0</v>
      </c>
    </row>
    <row r="3039" spans="72:75">
      <c r="BT3039">
        <v>10</v>
      </c>
      <c r="BU3039">
        <v>10</v>
      </c>
      <c r="BV3039">
        <v>11</v>
      </c>
      <c r="BW3039">
        <f t="shared" si="151"/>
        <v>-1</v>
      </c>
    </row>
    <row r="3040" spans="72:75">
      <c r="BT3040">
        <v>2</v>
      </c>
      <c r="BU3040">
        <v>2</v>
      </c>
      <c r="BV3040">
        <v>2</v>
      </c>
      <c r="BW3040">
        <f t="shared" si="151"/>
        <v>0</v>
      </c>
    </row>
    <row r="3041" spans="72:75">
      <c r="BT3041">
        <v>2</v>
      </c>
      <c r="BU3041">
        <v>2</v>
      </c>
      <c r="BV3041">
        <v>2</v>
      </c>
      <c r="BW3041">
        <f t="shared" si="151"/>
        <v>0</v>
      </c>
    </row>
    <row r="3042" spans="72:75">
      <c r="BT3042">
        <v>9</v>
      </c>
      <c r="BU3042">
        <v>9</v>
      </c>
      <c r="BV3042">
        <v>9</v>
      </c>
      <c r="BW3042">
        <f t="shared" si="151"/>
        <v>0</v>
      </c>
    </row>
    <row r="3043" spans="72:75">
      <c r="BT3043">
        <v>4</v>
      </c>
      <c r="BU3043">
        <v>4</v>
      </c>
      <c r="BV3043">
        <v>4</v>
      </c>
      <c r="BW3043">
        <f t="shared" si="151"/>
        <v>0</v>
      </c>
    </row>
    <row r="3044" spans="72:75">
      <c r="BT3044">
        <v>1</v>
      </c>
      <c r="BU3044">
        <v>1</v>
      </c>
      <c r="BV3044">
        <v>1</v>
      </c>
      <c r="BW3044">
        <f t="shared" si="151"/>
        <v>0</v>
      </c>
    </row>
    <row r="3045" spans="72:75">
      <c r="BT3045">
        <v>1</v>
      </c>
      <c r="BU3045">
        <v>1</v>
      </c>
      <c r="BV3045">
        <v>1</v>
      </c>
      <c r="BW3045">
        <f t="shared" si="151"/>
        <v>0</v>
      </c>
    </row>
    <row r="3046" spans="72:75">
      <c r="BT3046">
        <v>13</v>
      </c>
      <c r="BU3046">
        <v>13</v>
      </c>
      <c r="BV3046">
        <v>13</v>
      </c>
      <c r="BW3046">
        <f t="shared" si="151"/>
        <v>0</v>
      </c>
    </row>
    <row r="3047" spans="72:75">
      <c r="BT3047">
        <v>4</v>
      </c>
      <c r="BU3047">
        <v>4</v>
      </c>
      <c r="BV3047">
        <v>4</v>
      </c>
      <c r="BW3047">
        <f t="shared" si="151"/>
        <v>0</v>
      </c>
    </row>
    <row r="3048" spans="72:75">
      <c r="BT3048">
        <v>6</v>
      </c>
      <c r="BU3048">
        <v>6</v>
      </c>
      <c r="BV3048">
        <v>6</v>
      </c>
      <c r="BW3048">
        <f t="shared" si="151"/>
        <v>0</v>
      </c>
    </row>
    <row r="3049" spans="72:75">
      <c r="BT3049">
        <v>13</v>
      </c>
      <c r="BU3049">
        <v>13</v>
      </c>
      <c r="BV3049">
        <v>13</v>
      </c>
      <c r="BW3049">
        <f t="shared" si="151"/>
        <v>0</v>
      </c>
    </row>
    <row r="3050" spans="72:75">
      <c r="BT3050">
        <v>1</v>
      </c>
      <c r="BU3050">
        <v>1</v>
      </c>
      <c r="BV3050">
        <v>1</v>
      </c>
      <c r="BW3050">
        <f t="shared" si="151"/>
        <v>0</v>
      </c>
    </row>
    <row r="3051" spans="72:75">
      <c r="BT3051">
        <v>11</v>
      </c>
      <c r="BU3051">
        <v>11</v>
      </c>
      <c r="BV3051">
        <v>11</v>
      </c>
      <c r="BW3051">
        <f t="shared" si="151"/>
        <v>0</v>
      </c>
    </row>
    <row r="3052" spans="72:75">
      <c r="BT3052">
        <v>6</v>
      </c>
      <c r="BU3052">
        <v>6</v>
      </c>
      <c r="BV3052">
        <v>6</v>
      </c>
      <c r="BW3052">
        <f t="shared" si="151"/>
        <v>0</v>
      </c>
    </row>
    <row r="3053" spans="72:75">
      <c r="BT3053">
        <v>6</v>
      </c>
      <c r="BU3053">
        <v>6</v>
      </c>
      <c r="BV3053">
        <v>6</v>
      </c>
      <c r="BW3053">
        <f t="shared" si="151"/>
        <v>0</v>
      </c>
    </row>
    <row r="3054" spans="72:75">
      <c r="BT3054">
        <v>2</v>
      </c>
      <c r="BU3054">
        <v>2</v>
      </c>
      <c r="BV3054">
        <v>2</v>
      </c>
      <c r="BW3054">
        <f t="shared" si="151"/>
        <v>0</v>
      </c>
    </row>
    <row r="3055" spans="72:75">
      <c r="BT3055">
        <v>4</v>
      </c>
      <c r="BU3055">
        <v>4</v>
      </c>
      <c r="BV3055">
        <v>4</v>
      </c>
      <c r="BW3055">
        <f t="shared" si="151"/>
        <v>0</v>
      </c>
    </row>
    <row r="3056" spans="72:75">
      <c r="BT3056">
        <v>10</v>
      </c>
      <c r="BU3056">
        <v>10</v>
      </c>
      <c r="BV3056">
        <v>11</v>
      </c>
      <c r="BW3056">
        <f t="shared" si="151"/>
        <v>-1</v>
      </c>
    </row>
    <row r="3057" spans="72:75">
      <c r="BT3057">
        <v>3</v>
      </c>
      <c r="BU3057">
        <v>3</v>
      </c>
      <c r="BV3057">
        <v>3</v>
      </c>
      <c r="BW3057">
        <f t="shared" si="151"/>
        <v>0</v>
      </c>
    </row>
    <row r="3058" spans="72:75">
      <c r="BT3058">
        <v>2</v>
      </c>
      <c r="BU3058">
        <v>2</v>
      </c>
      <c r="BV3058">
        <v>2</v>
      </c>
      <c r="BW3058">
        <f t="shared" si="151"/>
        <v>0</v>
      </c>
    </row>
    <row r="3059" spans="72:75">
      <c r="BT3059">
        <v>3</v>
      </c>
      <c r="BU3059">
        <v>3</v>
      </c>
      <c r="BV3059">
        <v>3</v>
      </c>
      <c r="BW3059">
        <f t="shared" si="151"/>
        <v>0</v>
      </c>
    </row>
    <row r="3060" spans="72:75">
      <c r="BT3060">
        <v>6</v>
      </c>
      <c r="BU3060">
        <v>6</v>
      </c>
      <c r="BV3060">
        <v>6</v>
      </c>
      <c r="BW3060">
        <f t="shared" si="151"/>
        <v>0</v>
      </c>
    </row>
    <row r="3061" spans="72:75">
      <c r="BT3061">
        <v>3</v>
      </c>
      <c r="BU3061">
        <v>3</v>
      </c>
      <c r="BV3061">
        <v>3</v>
      </c>
      <c r="BW3061">
        <f t="shared" si="151"/>
        <v>0</v>
      </c>
    </row>
    <row r="3062" spans="72:75">
      <c r="BT3062">
        <v>5</v>
      </c>
      <c r="BU3062">
        <v>5</v>
      </c>
      <c r="BV3062">
        <v>5</v>
      </c>
      <c r="BW3062">
        <f t="shared" si="151"/>
        <v>0</v>
      </c>
    </row>
    <row r="3063" spans="72:75">
      <c r="BT3063">
        <v>4</v>
      </c>
      <c r="BU3063">
        <v>4</v>
      </c>
      <c r="BV3063">
        <v>4</v>
      </c>
      <c r="BW3063">
        <f t="shared" si="151"/>
        <v>0</v>
      </c>
    </row>
    <row r="3064" spans="72:75">
      <c r="BT3064">
        <v>1</v>
      </c>
      <c r="BU3064">
        <v>1</v>
      </c>
      <c r="BV3064">
        <v>1</v>
      </c>
      <c r="BW3064">
        <f t="shared" si="151"/>
        <v>0</v>
      </c>
    </row>
    <row r="3065" spans="72:75">
      <c r="BT3065">
        <v>4</v>
      </c>
      <c r="BU3065">
        <v>4</v>
      </c>
      <c r="BV3065">
        <v>4</v>
      </c>
      <c r="BW3065">
        <f t="shared" si="151"/>
        <v>0</v>
      </c>
    </row>
    <row r="3066" spans="72:75">
      <c r="BT3066">
        <v>3</v>
      </c>
      <c r="BU3066">
        <v>3</v>
      </c>
      <c r="BV3066">
        <v>3</v>
      </c>
      <c r="BW3066">
        <f t="shared" si="151"/>
        <v>0</v>
      </c>
    </row>
    <row r="3067" spans="72:75">
      <c r="BT3067">
        <v>4</v>
      </c>
      <c r="BU3067">
        <v>4</v>
      </c>
      <c r="BV3067">
        <v>4</v>
      </c>
      <c r="BW3067">
        <f t="shared" si="151"/>
        <v>0</v>
      </c>
    </row>
    <row r="3068" spans="72:75">
      <c r="BT3068">
        <v>3</v>
      </c>
      <c r="BU3068">
        <v>3</v>
      </c>
      <c r="BV3068">
        <v>3</v>
      </c>
      <c r="BW3068">
        <f t="shared" si="151"/>
        <v>0</v>
      </c>
    </row>
    <row r="3069" spans="72:75">
      <c r="BT3069">
        <v>5</v>
      </c>
      <c r="BU3069">
        <v>5</v>
      </c>
      <c r="BV3069">
        <v>5</v>
      </c>
      <c r="BW3069">
        <f t="shared" si="151"/>
        <v>0</v>
      </c>
    </row>
    <row r="3070" spans="72:75">
      <c r="BT3070">
        <v>1</v>
      </c>
      <c r="BU3070">
        <v>1</v>
      </c>
      <c r="BV3070">
        <v>1</v>
      </c>
      <c r="BW3070">
        <f t="shared" si="151"/>
        <v>0</v>
      </c>
    </row>
    <row r="3071" spans="72:75">
      <c r="BT3071">
        <v>1</v>
      </c>
      <c r="BU3071">
        <v>1</v>
      </c>
      <c r="BV3071">
        <v>1</v>
      </c>
      <c r="BW3071">
        <f t="shared" si="151"/>
        <v>0</v>
      </c>
    </row>
    <row r="3072" spans="72:75">
      <c r="BT3072">
        <v>5</v>
      </c>
      <c r="BU3072">
        <v>5</v>
      </c>
      <c r="BV3072">
        <v>5</v>
      </c>
      <c r="BW3072">
        <f t="shared" si="151"/>
        <v>0</v>
      </c>
    </row>
    <row r="3073" spans="72:75">
      <c r="BT3073">
        <v>7</v>
      </c>
      <c r="BU3073">
        <v>7</v>
      </c>
      <c r="BV3073">
        <v>7</v>
      </c>
      <c r="BW3073">
        <f t="shared" si="151"/>
        <v>0</v>
      </c>
    </row>
    <row r="3074" spans="72:75">
      <c r="BT3074">
        <v>4</v>
      </c>
      <c r="BU3074">
        <v>4</v>
      </c>
      <c r="BV3074">
        <v>4</v>
      </c>
      <c r="BW3074">
        <f t="shared" si="151"/>
        <v>0</v>
      </c>
    </row>
    <row r="3075" spans="72:75">
      <c r="BT3075">
        <v>1</v>
      </c>
      <c r="BU3075">
        <v>1</v>
      </c>
      <c r="BV3075">
        <v>1</v>
      </c>
      <c r="BW3075">
        <f t="shared" si="151"/>
        <v>0</v>
      </c>
    </row>
    <row r="3076" spans="72:75">
      <c r="BT3076">
        <v>2</v>
      </c>
      <c r="BU3076">
        <v>2</v>
      </c>
      <c r="BV3076">
        <v>2</v>
      </c>
      <c r="BW3076">
        <f t="shared" si="151"/>
        <v>0</v>
      </c>
    </row>
    <row r="3077" spans="72:75">
      <c r="BT3077">
        <v>7</v>
      </c>
      <c r="BU3077">
        <v>7</v>
      </c>
      <c r="BV3077">
        <v>7</v>
      </c>
      <c r="BW3077">
        <f t="shared" si="151"/>
        <v>0</v>
      </c>
    </row>
    <row r="3078" spans="72:75">
      <c r="BT3078">
        <v>2</v>
      </c>
      <c r="BU3078">
        <v>2</v>
      </c>
      <c r="BV3078">
        <v>2</v>
      </c>
      <c r="BW3078">
        <f t="shared" si="151"/>
        <v>0</v>
      </c>
    </row>
    <row r="3079" spans="72:75">
      <c r="BT3079">
        <v>7</v>
      </c>
      <c r="BU3079">
        <v>7</v>
      </c>
      <c r="BV3079">
        <v>7</v>
      </c>
      <c r="BW3079">
        <f t="shared" si="151"/>
        <v>0</v>
      </c>
    </row>
    <row r="3080" spans="72:75">
      <c r="BT3080">
        <v>2</v>
      </c>
      <c r="BU3080">
        <v>2</v>
      </c>
      <c r="BV3080">
        <v>2</v>
      </c>
      <c r="BW3080">
        <f t="shared" si="151"/>
        <v>0</v>
      </c>
    </row>
    <row r="3081" spans="72:75">
      <c r="BT3081">
        <v>4</v>
      </c>
      <c r="BU3081">
        <v>4</v>
      </c>
      <c r="BV3081">
        <v>4</v>
      </c>
      <c r="BW3081">
        <f t="shared" si="151"/>
        <v>0</v>
      </c>
    </row>
    <row r="3082" spans="72:75">
      <c r="BT3082">
        <v>1</v>
      </c>
      <c r="BU3082">
        <v>1</v>
      </c>
      <c r="BV3082">
        <v>1</v>
      </c>
      <c r="BW3082">
        <f t="shared" si="151"/>
        <v>0</v>
      </c>
    </row>
    <row r="3083" spans="72:75">
      <c r="BT3083">
        <v>1</v>
      </c>
      <c r="BU3083">
        <v>1</v>
      </c>
      <c r="BV3083">
        <v>1</v>
      </c>
      <c r="BW3083">
        <f t="shared" si="151"/>
        <v>0</v>
      </c>
    </row>
    <row r="3084" spans="72:75">
      <c r="BT3084">
        <v>4</v>
      </c>
      <c r="BU3084">
        <v>4</v>
      </c>
      <c r="BV3084">
        <v>4</v>
      </c>
      <c r="BW3084">
        <f t="shared" si="151"/>
        <v>0</v>
      </c>
    </row>
    <row r="3085" spans="72:75">
      <c r="BT3085">
        <v>5</v>
      </c>
      <c r="BU3085">
        <v>5</v>
      </c>
      <c r="BV3085">
        <v>5</v>
      </c>
      <c r="BW3085">
        <f t="shared" ref="BW3085:BW3148" si="152">BU3085-BV3085</f>
        <v>0</v>
      </c>
    </row>
    <row r="3086" spans="72:75">
      <c r="BT3086">
        <v>9</v>
      </c>
      <c r="BU3086">
        <v>9</v>
      </c>
      <c r="BV3086">
        <v>9</v>
      </c>
      <c r="BW3086">
        <f t="shared" si="152"/>
        <v>0</v>
      </c>
    </row>
    <row r="3087" spans="72:75">
      <c r="BT3087">
        <v>7</v>
      </c>
      <c r="BU3087">
        <v>7</v>
      </c>
      <c r="BV3087">
        <v>7</v>
      </c>
      <c r="BW3087">
        <f t="shared" si="152"/>
        <v>0</v>
      </c>
    </row>
    <row r="3088" spans="72:75">
      <c r="BT3088">
        <v>1</v>
      </c>
      <c r="BU3088">
        <v>1</v>
      </c>
      <c r="BV3088">
        <v>1</v>
      </c>
      <c r="BW3088">
        <f t="shared" si="152"/>
        <v>0</v>
      </c>
    </row>
    <row r="3089" spans="72:75">
      <c r="BT3089">
        <v>4</v>
      </c>
      <c r="BU3089">
        <v>4</v>
      </c>
      <c r="BV3089">
        <v>4</v>
      </c>
      <c r="BW3089">
        <f t="shared" si="152"/>
        <v>0</v>
      </c>
    </row>
    <row r="3090" spans="72:75">
      <c r="BT3090">
        <v>2</v>
      </c>
      <c r="BU3090">
        <v>2</v>
      </c>
      <c r="BV3090">
        <v>2</v>
      </c>
      <c r="BW3090">
        <f t="shared" si="152"/>
        <v>0</v>
      </c>
    </row>
    <row r="3091" spans="72:75">
      <c r="BT3091">
        <v>7</v>
      </c>
      <c r="BU3091">
        <v>7</v>
      </c>
      <c r="BV3091">
        <v>7</v>
      </c>
      <c r="BW3091">
        <f t="shared" si="152"/>
        <v>0</v>
      </c>
    </row>
    <row r="3092" spans="72:75">
      <c r="BT3092">
        <v>1</v>
      </c>
      <c r="BU3092">
        <v>1</v>
      </c>
      <c r="BV3092">
        <v>1</v>
      </c>
      <c r="BW3092">
        <f t="shared" si="152"/>
        <v>0</v>
      </c>
    </row>
    <row r="3093" spans="72:75">
      <c r="BT3093">
        <v>1</v>
      </c>
      <c r="BU3093">
        <v>1</v>
      </c>
      <c r="BV3093">
        <v>1</v>
      </c>
      <c r="BW3093">
        <f t="shared" si="152"/>
        <v>0</v>
      </c>
    </row>
    <row r="3094" spans="72:75">
      <c r="BT3094">
        <v>3</v>
      </c>
      <c r="BU3094">
        <v>3</v>
      </c>
      <c r="BV3094">
        <v>3</v>
      </c>
      <c r="BW3094">
        <f t="shared" si="152"/>
        <v>0</v>
      </c>
    </row>
    <row r="3095" spans="72:75">
      <c r="BT3095">
        <v>3</v>
      </c>
      <c r="BU3095">
        <v>3</v>
      </c>
      <c r="BV3095">
        <v>3</v>
      </c>
      <c r="BW3095">
        <f t="shared" si="152"/>
        <v>0</v>
      </c>
    </row>
    <row r="3096" spans="72:75">
      <c r="BT3096">
        <v>7</v>
      </c>
      <c r="BU3096">
        <v>7</v>
      </c>
      <c r="BV3096">
        <v>7</v>
      </c>
      <c r="BW3096">
        <f t="shared" si="152"/>
        <v>0</v>
      </c>
    </row>
    <row r="3097" spans="72:75">
      <c r="BT3097">
        <v>1</v>
      </c>
      <c r="BU3097">
        <v>1</v>
      </c>
      <c r="BV3097">
        <v>1</v>
      </c>
      <c r="BW3097">
        <f t="shared" si="152"/>
        <v>0</v>
      </c>
    </row>
    <row r="3098" spans="72:75">
      <c r="BT3098">
        <v>3</v>
      </c>
      <c r="BU3098">
        <v>3</v>
      </c>
      <c r="BV3098">
        <v>3</v>
      </c>
      <c r="BW3098">
        <f t="shared" si="152"/>
        <v>0</v>
      </c>
    </row>
    <row r="3099" spans="72:75">
      <c r="BT3099">
        <v>2</v>
      </c>
      <c r="BU3099">
        <v>2</v>
      </c>
      <c r="BV3099">
        <v>2</v>
      </c>
      <c r="BW3099">
        <f t="shared" si="152"/>
        <v>0</v>
      </c>
    </row>
    <row r="3100" spans="72:75">
      <c r="BT3100">
        <v>7</v>
      </c>
      <c r="BU3100">
        <v>7</v>
      </c>
      <c r="BV3100">
        <v>7</v>
      </c>
      <c r="BW3100">
        <f t="shared" si="152"/>
        <v>0</v>
      </c>
    </row>
    <row r="3101" spans="72:75">
      <c r="BT3101">
        <v>1</v>
      </c>
      <c r="BU3101">
        <v>1</v>
      </c>
      <c r="BV3101">
        <v>1</v>
      </c>
      <c r="BW3101">
        <f t="shared" si="152"/>
        <v>0</v>
      </c>
    </row>
    <row r="3102" spans="72:75">
      <c r="BT3102">
        <v>7</v>
      </c>
      <c r="BU3102">
        <v>7</v>
      </c>
      <c r="BV3102">
        <v>7</v>
      </c>
      <c r="BW3102">
        <f t="shared" si="152"/>
        <v>0</v>
      </c>
    </row>
    <row r="3103" spans="72:75">
      <c r="BT3103">
        <v>5</v>
      </c>
      <c r="BU3103">
        <v>5</v>
      </c>
      <c r="BV3103">
        <v>5</v>
      </c>
      <c r="BW3103">
        <f t="shared" si="152"/>
        <v>0</v>
      </c>
    </row>
    <row r="3104" spans="72:75">
      <c r="BT3104">
        <v>11</v>
      </c>
      <c r="BU3104">
        <v>11</v>
      </c>
      <c r="BV3104">
        <v>11</v>
      </c>
      <c r="BW3104">
        <f t="shared" si="152"/>
        <v>0</v>
      </c>
    </row>
    <row r="3105" spans="72:75">
      <c r="BT3105">
        <v>11</v>
      </c>
      <c r="BU3105">
        <v>11</v>
      </c>
      <c r="BV3105">
        <v>11</v>
      </c>
      <c r="BW3105">
        <f t="shared" si="152"/>
        <v>0</v>
      </c>
    </row>
    <row r="3106" spans="72:75">
      <c r="BT3106">
        <v>2</v>
      </c>
      <c r="BU3106">
        <v>2</v>
      </c>
      <c r="BV3106">
        <v>2</v>
      </c>
      <c r="BW3106">
        <f t="shared" si="152"/>
        <v>0</v>
      </c>
    </row>
    <row r="3107" spans="72:75">
      <c r="BT3107">
        <v>1</v>
      </c>
      <c r="BU3107">
        <v>1</v>
      </c>
      <c r="BV3107">
        <v>1</v>
      </c>
      <c r="BW3107">
        <f t="shared" si="152"/>
        <v>0</v>
      </c>
    </row>
    <row r="3108" spans="72:75">
      <c r="BT3108">
        <v>2</v>
      </c>
      <c r="BU3108">
        <v>2</v>
      </c>
      <c r="BV3108">
        <v>2</v>
      </c>
      <c r="BW3108">
        <f t="shared" si="152"/>
        <v>0</v>
      </c>
    </row>
    <row r="3109" spans="72:75">
      <c r="BT3109">
        <v>4</v>
      </c>
      <c r="BU3109">
        <v>4</v>
      </c>
      <c r="BV3109">
        <v>4</v>
      </c>
      <c r="BW3109">
        <f t="shared" si="152"/>
        <v>0</v>
      </c>
    </row>
    <row r="3110" spans="72:75">
      <c r="BT3110">
        <v>1</v>
      </c>
      <c r="BU3110">
        <v>1</v>
      </c>
      <c r="BV3110">
        <v>1</v>
      </c>
      <c r="BW3110">
        <f t="shared" si="152"/>
        <v>0</v>
      </c>
    </row>
    <row r="3111" spans="72:75">
      <c r="BT3111">
        <v>2</v>
      </c>
      <c r="BU3111">
        <v>2</v>
      </c>
      <c r="BV3111">
        <v>2</v>
      </c>
      <c r="BW3111">
        <f t="shared" si="152"/>
        <v>0</v>
      </c>
    </row>
    <row r="3112" spans="72:75">
      <c r="BT3112">
        <v>14</v>
      </c>
      <c r="BU3112">
        <v>14</v>
      </c>
      <c r="BV3112">
        <v>14</v>
      </c>
      <c r="BW3112">
        <f t="shared" si="152"/>
        <v>0</v>
      </c>
    </row>
    <row r="3113" spans="72:75">
      <c r="BT3113">
        <v>6</v>
      </c>
      <c r="BU3113">
        <v>6</v>
      </c>
      <c r="BV3113">
        <v>6</v>
      </c>
      <c r="BW3113">
        <f t="shared" si="152"/>
        <v>0</v>
      </c>
    </row>
    <row r="3114" spans="72:75">
      <c r="BT3114">
        <v>2</v>
      </c>
      <c r="BU3114">
        <v>2</v>
      </c>
      <c r="BV3114">
        <v>2</v>
      </c>
      <c r="BW3114">
        <f t="shared" si="152"/>
        <v>0</v>
      </c>
    </row>
    <row r="3115" spans="72:75">
      <c r="BT3115">
        <v>1</v>
      </c>
      <c r="BU3115">
        <v>1</v>
      </c>
      <c r="BV3115">
        <v>1</v>
      </c>
      <c r="BW3115">
        <f t="shared" si="152"/>
        <v>0</v>
      </c>
    </row>
    <row r="3116" spans="72:75">
      <c r="BT3116">
        <v>1</v>
      </c>
      <c r="BU3116">
        <v>1</v>
      </c>
      <c r="BV3116">
        <v>1</v>
      </c>
      <c r="BW3116">
        <f t="shared" si="152"/>
        <v>0</v>
      </c>
    </row>
    <row r="3117" spans="72:75">
      <c r="BT3117">
        <v>4</v>
      </c>
      <c r="BU3117">
        <v>4</v>
      </c>
      <c r="BV3117">
        <v>4</v>
      </c>
      <c r="BW3117">
        <f t="shared" si="152"/>
        <v>0</v>
      </c>
    </row>
    <row r="3118" spans="72:75">
      <c r="BT3118">
        <v>5</v>
      </c>
      <c r="BU3118">
        <v>5</v>
      </c>
      <c r="BV3118">
        <v>5</v>
      </c>
      <c r="BW3118">
        <f t="shared" si="152"/>
        <v>0</v>
      </c>
    </row>
    <row r="3119" spans="72:75">
      <c r="BT3119">
        <v>5</v>
      </c>
      <c r="BU3119">
        <v>5</v>
      </c>
      <c r="BV3119">
        <v>5</v>
      </c>
      <c r="BW3119">
        <f t="shared" si="152"/>
        <v>0</v>
      </c>
    </row>
    <row r="3120" spans="72:75">
      <c r="BT3120">
        <v>8</v>
      </c>
      <c r="BU3120">
        <v>8</v>
      </c>
      <c r="BV3120">
        <v>8</v>
      </c>
      <c r="BW3120">
        <f t="shared" si="152"/>
        <v>0</v>
      </c>
    </row>
    <row r="3121" spans="72:75">
      <c r="BT3121">
        <v>3</v>
      </c>
      <c r="BU3121">
        <v>3</v>
      </c>
      <c r="BV3121">
        <v>3</v>
      </c>
      <c r="BW3121">
        <f t="shared" si="152"/>
        <v>0</v>
      </c>
    </row>
    <row r="3122" spans="72:75">
      <c r="BT3122">
        <v>6</v>
      </c>
      <c r="BU3122">
        <v>6</v>
      </c>
      <c r="BV3122">
        <v>6</v>
      </c>
      <c r="BW3122">
        <f t="shared" si="152"/>
        <v>0</v>
      </c>
    </row>
    <row r="3123" spans="72:75">
      <c r="BT3123">
        <v>4</v>
      </c>
      <c r="BU3123">
        <v>4</v>
      </c>
      <c r="BV3123">
        <v>4</v>
      </c>
      <c r="BW3123">
        <f t="shared" si="152"/>
        <v>0</v>
      </c>
    </row>
    <row r="3124" spans="72:75">
      <c r="BT3124">
        <v>2</v>
      </c>
      <c r="BU3124">
        <v>2</v>
      </c>
      <c r="BV3124">
        <v>2</v>
      </c>
      <c r="BW3124">
        <f t="shared" si="152"/>
        <v>0</v>
      </c>
    </row>
    <row r="3125" spans="72:75">
      <c r="BT3125">
        <v>6</v>
      </c>
      <c r="BU3125">
        <v>6</v>
      </c>
      <c r="BV3125">
        <v>6</v>
      </c>
      <c r="BW3125">
        <f t="shared" si="152"/>
        <v>0</v>
      </c>
    </row>
    <row r="3126" spans="72:75">
      <c r="BT3126">
        <v>5</v>
      </c>
      <c r="BU3126">
        <v>5</v>
      </c>
      <c r="BV3126">
        <v>5</v>
      </c>
      <c r="BW3126">
        <f t="shared" si="152"/>
        <v>0</v>
      </c>
    </row>
    <row r="3127" spans="72:75">
      <c r="BT3127">
        <v>1</v>
      </c>
      <c r="BU3127">
        <v>1</v>
      </c>
      <c r="BV3127">
        <v>1</v>
      </c>
      <c r="BW3127">
        <f t="shared" si="152"/>
        <v>0</v>
      </c>
    </row>
    <row r="3128" spans="72:75">
      <c r="BT3128">
        <v>3</v>
      </c>
      <c r="BU3128">
        <v>3</v>
      </c>
      <c r="BV3128">
        <v>3</v>
      </c>
      <c r="BW3128">
        <f t="shared" si="152"/>
        <v>0</v>
      </c>
    </row>
    <row r="3129" spans="72:75">
      <c r="BT3129">
        <v>2</v>
      </c>
      <c r="BU3129">
        <v>2</v>
      </c>
      <c r="BV3129">
        <v>2</v>
      </c>
      <c r="BW3129">
        <f t="shared" si="152"/>
        <v>0</v>
      </c>
    </row>
    <row r="3130" spans="72:75">
      <c r="BT3130">
        <v>7</v>
      </c>
      <c r="BU3130">
        <v>7</v>
      </c>
      <c r="BV3130">
        <v>7</v>
      </c>
      <c r="BW3130">
        <f t="shared" si="152"/>
        <v>0</v>
      </c>
    </row>
    <row r="3131" spans="72:75">
      <c r="BT3131">
        <v>2</v>
      </c>
      <c r="BU3131">
        <v>2</v>
      </c>
      <c r="BV3131">
        <v>2</v>
      </c>
      <c r="BW3131">
        <f t="shared" si="152"/>
        <v>0</v>
      </c>
    </row>
    <row r="3132" spans="72:75">
      <c r="BT3132">
        <v>7</v>
      </c>
      <c r="BU3132">
        <v>7</v>
      </c>
      <c r="BV3132">
        <v>7</v>
      </c>
      <c r="BW3132">
        <f t="shared" si="152"/>
        <v>0</v>
      </c>
    </row>
    <row r="3133" spans="72:75">
      <c r="BT3133">
        <v>5</v>
      </c>
      <c r="BU3133">
        <v>5</v>
      </c>
      <c r="BV3133">
        <v>5</v>
      </c>
      <c r="BW3133">
        <f t="shared" si="152"/>
        <v>0</v>
      </c>
    </row>
    <row r="3134" spans="72:75">
      <c r="BT3134">
        <v>3</v>
      </c>
      <c r="BU3134">
        <v>3</v>
      </c>
      <c r="BV3134">
        <v>3</v>
      </c>
      <c r="BW3134">
        <f t="shared" si="152"/>
        <v>0</v>
      </c>
    </row>
    <row r="3135" spans="72:75">
      <c r="BT3135">
        <v>8</v>
      </c>
      <c r="BU3135">
        <v>8</v>
      </c>
      <c r="BV3135">
        <v>8</v>
      </c>
      <c r="BW3135">
        <f t="shared" si="152"/>
        <v>0</v>
      </c>
    </row>
    <row r="3136" spans="72:75">
      <c r="BT3136">
        <v>3</v>
      </c>
      <c r="BU3136">
        <v>3</v>
      </c>
      <c r="BV3136">
        <v>3</v>
      </c>
      <c r="BW3136">
        <f t="shared" si="152"/>
        <v>0</v>
      </c>
    </row>
    <row r="3137" spans="72:75">
      <c r="BT3137">
        <v>1</v>
      </c>
      <c r="BU3137">
        <v>1</v>
      </c>
      <c r="BV3137">
        <v>1</v>
      </c>
      <c r="BW3137">
        <f t="shared" si="152"/>
        <v>0</v>
      </c>
    </row>
    <row r="3138" spans="72:75">
      <c r="BT3138">
        <v>5</v>
      </c>
      <c r="BU3138">
        <v>5</v>
      </c>
      <c r="BV3138">
        <v>5</v>
      </c>
      <c r="BW3138">
        <f t="shared" si="152"/>
        <v>0</v>
      </c>
    </row>
    <row r="3139" spans="72:75">
      <c r="BT3139">
        <v>2</v>
      </c>
      <c r="BU3139">
        <v>2</v>
      </c>
      <c r="BV3139">
        <v>2</v>
      </c>
      <c r="BW3139">
        <f t="shared" si="152"/>
        <v>0</v>
      </c>
    </row>
    <row r="3140" spans="72:75">
      <c r="BT3140">
        <v>13</v>
      </c>
      <c r="BU3140">
        <v>13</v>
      </c>
      <c r="BV3140">
        <v>13</v>
      </c>
      <c r="BW3140">
        <f t="shared" si="152"/>
        <v>0</v>
      </c>
    </row>
    <row r="3141" spans="72:75">
      <c r="BT3141">
        <v>1</v>
      </c>
      <c r="BU3141">
        <v>1</v>
      </c>
      <c r="BV3141">
        <v>1</v>
      </c>
      <c r="BW3141">
        <f t="shared" si="152"/>
        <v>0</v>
      </c>
    </row>
    <row r="3142" spans="72:75">
      <c r="BT3142">
        <v>8</v>
      </c>
      <c r="BU3142">
        <v>8</v>
      </c>
      <c r="BV3142">
        <v>8</v>
      </c>
      <c r="BW3142">
        <f t="shared" si="152"/>
        <v>0</v>
      </c>
    </row>
    <row r="3143" spans="72:75">
      <c r="BT3143">
        <v>6</v>
      </c>
      <c r="BU3143">
        <v>6</v>
      </c>
      <c r="BV3143">
        <v>6</v>
      </c>
      <c r="BW3143">
        <f t="shared" si="152"/>
        <v>0</v>
      </c>
    </row>
    <row r="3144" spans="72:75">
      <c r="BT3144">
        <v>4</v>
      </c>
      <c r="BU3144">
        <v>4</v>
      </c>
      <c r="BV3144">
        <v>4</v>
      </c>
      <c r="BW3144">
        <f t="shared" si="152"/>
        <v>0</v>
      </c>
    </row>
    <row r="3145" spans="72:75">
      <c r="BT3145">
        <v>5</v>
      </c>
      <c r="BU3145">
        <v>5</v>
      </c>
      <c r="BV3145">
        <v>5</v>
      </c>
      <c r="BW3145">
        <f t="shared" si="152"/>
        <v>0</v>
      </c>
    </row>
    <row r="3146" spans="72:75">
      <c r="BT3146">
        <v>4</v>
      </c>
      <c r="BU3146">
        <v>4</v>
      </c>
      <c r="BV3146">
        <v>4</v>
      </c>
      <c r="BW3146">
        <f t="shared" si="152"/>
        <v>0</v>
      </c>
    </row>
    <row r="3147" spans="72:75">
      <c r="BT3147">
        <v>4</v>
      </c>
      <c r="BU3147">
        <v>4</v>
      </c>
      <c r="BV3147">
        <v>4</v>
      </c>
      <c r="BW3147">
        <f t="shared" si="152"/>
        <v>0</v>
      </c>
    </row>
    <row r="3148" spans="72:75">
      <c r="BT3148">
        <v>7</v>
      </c>
      <c r="BU3148">
        <v>7</v>
      </c>
      <c r="BV3148">
        <v>7</v>
      </c>
      <c r="BW3148">
        <f t="shared" si="152"/>
        <v>0</v>
      </c>
    </row>
    <row r="3149" spans="72:75">
      <c r="BT3149">
        <v>2</v>
      </c>
      <c r="BU3149">
        <v>2</v>
      </c>
      <c r="BV3149">
        <v>2</v>
      </c>
      <c r="BW3149">
        <f t="shared" ref="BW3149:BW3212" si="153">BU3149-BV3149</f>
        <v>0</v>
      </c>
    </row>
    <row r="3150" spans="72:75">
      <c r="BT3150">
        <v>2</v>
      </c>
      <c r="BU3150">
        <v>2</v>
      </c>
      <c r="BV3150">
        <v>2</v>
      </c>
      <c r="BW3150">
        <f t="shared" si="153"/>
        <v>0</v>
      </c>
    </row>
    <row r="3151" spans="72:75">
      <c r="BT3151">
        <v>2</v>
      </c>
      <c r="BU3151">
        <v>2</v>
      </c>
      <c r="BV3151">
        <v>2</v>
      </c>
      <c r="BW3151">
        <f t="shared" si="153"/>
        <v>0</v>
      </c>
    </row>
    <row r="3152" spans="72:75">
      <c r="BT3152">
        <v>3</v>
      </c>
      <c r="BU3152">
        <v>3</v>
      </c>
      <c r="BV3152">
        <v>3</v>
      </c>
      <c r="BW3152">
        <f t="shared" si="153"/>
        <v>0</v>
      </c>
    </row>
    <row r="3153" spans="72:75">
      <c r="BT3153">
        <v>1</v>
      </c>
      <c r="BU3153">
        <v>1</v>
      </c>
      <c r="BV3153">
        <v>1</v>
      </c>
      <c r="BW3153">
        <f t="shared" si="153"/>
        <v>0</v>
      </c>
    </row>
    <row r="3154" spans="72:75">
      <c r="BT3154">
        <v>3</v>
      </c>
      <c r="BU3154">
        <v>3</v>
      </c>
      <c r="BV3154">
        <v>3</v>
      </c>
      <c r="BW3154">
        <f t="shared" si="153"/>
        <v>0</v>
      </c>
    </row>
    <row r="3155" spans="72:75">
      <c r="BT3155">
        <v>2</v>
      </c>
      <c r="BU3155">
        <v>2</v>
      </c>
      <c r="BV3155">
        <v>2</v>
      </c>
      <c r="BW3155">
        <f t="shared" si="153"/>
        <v>0</v>
      </c>
    </row>
    <row r="3156" spans="72:75">
      <c r="BT3156">
        <v>1</v>
      </c>
      <c r="BU3156">
        <v>1</v>
      </c>
      <c r="BV3156">
        <v>1</v>
      </c>
      <c r="BW3156">
        <f t="shared" si="153"/>
        <v>0</v>
      </c>
    </row>
    <row r="3157" spans="72:75">
      <c r="BT3157">
        <v>1</v>
      </c>
      <c r="BU3157">
        <v>1</v>
      </c>
      <c r="BV3157">
        <v>1</v>
      </c>
      <c r="BW3157">
        <f t="shared" si="153"/>
        <v>0</v>
      </c>
    </row>
    <row r="3158" spans="72:75">
      <c r="BT3158">
        <v>4</v>
      </c>
      <c r="BU3158">
        <v>4</v>
      </c>
      <c r="BV3158">
        <v>4</v>
      </c>
      <c r="BW3158">
        <f t="shared" si="153"/>
        <v>0</v>
      </c>
    </row>
    <row r="3159" spans="72:75">
      <c r="BT3159">
        <v>8</v>
      </c>
      <c r="BU3159">
        <v>8</v>
      </c>
      <c r="BV3159">
        <v>8</v>
      </c>
      <c r="BW3159">
        <f t="shared" si="153"/>
        <v>0</v>
      </c>
    </row>
    <row r="3160" spans="72:75">
      <c r="BT3160">
        <v>9</v>
      </c>
      <c r="BU3160">
        <v>9</v>
      </c>
      <c r="BV3160">
        <v>9</v>
      </c>
      <c r="BW3160">
        <f t="shared" si="153"/>
        <v>0</v>
      </c>
    </row>
    <row r="3161" spans="72:75">
      <c r="BT3161">
        <v>1</v>
      </c>
      <c r="BU3161">
        <v>1</v>
      </c>
      <c r="BV3161">
        <v>1</v>
      </c>
      <c r="BW3161">
        <f t="shared" si="153"/>
        <v>0</v>
      </c>
    </row>
    <row r="3162" spans="72:75">
      <c r="BT3162">
        <v>7</v>
      </c>
      <c r="BU3162">
        <v>7</v>
      </c>
      <c r="BV3162">
        <v>7</v>
      </c>
      <c r="BW3162">
        <f t="shared" si="153"/>
        <v>0</v>
      </c>
    </row>
    <row r="3163" spans="72:75">
      <c r="BT3163">
        <v>7</v>
      </c>
      <c r="BU3163">
        <v>7</v>
      </c>
      <c r="BV3163">
        <v>7</v>
      </c>
      <c r="BW3163">
        <f t="shared" si="153"/>
        <v>0</v>
      </c>
    </row>
    <row r="3164" spans="72:75">
      <c r="BT3164">
        <v>3</v>
      </c>
      <c r="BU3164">
        <v>3</v>
      </c>
      <c r="BV3164">
        <v>3</v>
      </c>
      <c r="BW3164">
        <f t="shared" si="153"/>
        <v>0</v>
      </c>
    </row>
    <row r="3165" spans="72:75">
      <c r="BT3165">
        <v>7</v>
      </c>
      <c r="BU3165">
        <v>7</v>
      </c>
      <c r="BV3165">
        <v>7</v>
      </c>
      <c r="BW3165">
        <f t="shared" si="153"/>
        <v>0</v>
      </c>
    </row>
    <row r="3166" spans="72:75">
      <c r="BT3166">
        <v>11</v>
      </c>
      <c r="BU3166">
        <v>11</v>
      </c>
      <c r="BV3166">
        <v>11</v>
      </c>
      <c r="BW3166">
        <f t="shared" si="153"/>
        <v>0</v>
      </c>
    </row>
    <row r="3167" spans="72:75">
      <c r="BT3167">
        <v>4</v>
      </c>
      <c r="BU3167">
        <v>4</v>
      </c>
      <c r="BV3167">
        <v>4</v>
      </c>
      <c r="BW3167">
        <f t="shared" si="153"/>
        <v>0</v>
      </c>
    </row>
    <row r="3168" spans="72:75">
      <c r="BT3168">
        <v>6</v>
      </c>
      <c r="BU3168">
        <v>6</v>
      </c>
      <c r="BV3168">
        <v>6</v>
      </c>
      <c r="BW3168">
        <f t="shared" si="153"/>
        <v>0</v>
      </c>
    </row>
    <row r="3169" spans="72:75">
      <c r="BT3169">
        <v>2</v>
      </c>
      <c r="BU3169">
        <v>2</v>
      </c>
      <c r="BV3169">
        <v>2</v>
      </c>
      <c r="BW3169">
        <f t="shared" si="153"/>
        <v>0</v>
      </c>
    </row>
    <row r="3170" spans="72:75">
      <c r="BT3170">
        <v>3</v>
      </c>
      <c r="BU3170">
        <v>3</v>
      </c>
      <c r="BV3170">
        <v>3</v>
      </c>
      <c r="BW3170">
        <f t="shared" si="153"/>
        <v>0</v>
      </c>
    </row>
    <row r="3171" spans="72:75">
      <c r="BT3171">
        <v>4</v>
      </c>
      <c r="BU3171">
        <v>4</v>
      </c>
      <c r="BV3171">
        <v>4</v>
      </c>
      <c r="BW3171">
        <f t="shared" si="153"/>
        <v>0</v>
      </c>
    </row>
    <row r="3172" spans="72:75">
      <c r="BT3172">
        <v>1</v>
      </c>
      <c r="BU3172">
        <v>1</v>
      </c>
      <c r="BV3172">
        <v>1</v>
      </c>
      <c r="BW3172">
        <f t="shared" si="153"/>
        <v>0</v>
      </c>
    </row>
    <row r="3173" spans="72:75">
      <c r="BT3173">
        <v>3</v>
      </c>
      <c r="BU3173">
        <v>3</v>
      </c>
      <c r="BV3173">
        <v>3</v>
      </c>
      <c r="BW3173">
        <f t="shared" si="153"/>
        <v>0</v>
      </c>
    </row>
    <row r="3174" spans="72:75">
      <c r="BT3174">
        <v>2</v>
      </c>
      <c r="BU3174">
        <v>2</v>
      </c>
      <c r="BV3174">
        <v>2</v>
      </c>
      <c r="BW3174">
        <f t="shared" si="153"/>
        <v>0</v>
      </c>
    </row>
    <row r="3175" spans="72:75">
      <c r="BT3175">
        <v>4</v>
      </c>
      <c r="BU3175">
        <v>4</v>
      </c>
      <c r="BV3175">
        <v>4</v>
      </c>
      <c r="BW3175">
        <f t="shared" si="153"/>
        <v>0</v>
      </c>
    </row>
    <row r="3176" spans="72:75">
      <c r="BT3176">
        <v>1</v>
      </c>
      <c r="BU3176">
        <v>1</v>
      </c>
      <c r="BV3176">
        <v>1</v>
      </c>
      <c r="BW3176">
        <f t="shared" si="153"/>
        <v>0</v>
      </c>
    </row>
    <row r="3177" spans="72:75">
      <c r="BT3177">
        <v>4</v>
      </c>
      <c r="BU3177">
        <v>4</v>
      </c>
      <c r="BV3177">
        <v>4</v>
      </c>
      <c r="BW3177">
        <f t="shared" si="153"/>
        <v>0</v>
      </c>
    </row>
    <row r="3178" spans="72:75">
      <c r="BT3178">
        <v>1</v>
      </c>
      <c r="BU3178">
        <v>1</v>
      </c>
      <c r="BV3178">
        <v>1</v>
      </c>
      <c r="BW3178">
        <f t="shared" si="153"/>
        <v>0</v>
      </c>
    </row>
    <row r="3179" spans="72:75">
      <c r="BT3179">
        <v>2</v>
      </c>
      <c r="BU3179">
        <v>2</v>
      </c>
      <c r="BV3179">
        <v>2</v>
      </c>
      <c r="BW3179">
        <f t="shared" si="153"/>
        <v>0</v>
      </c>
    </row>
    <row r="3180" spans="72:75">
      <c r="BT3180">
        <v>6</v>
      </c>
      <c r="BU3180">
        <v>6</v>
      </c>
      <c r="BV3180">
        <v>6</v>
      </c>
      <c r="BW3180">
        <f t="shared" si="153"/>
        <v>0</v>
      </c>
    </row>
    <row r="3181" spans="72:75">
      <c r="BT3181">
        <v>15</v>
      </c>
      <c r="BU3181">
        <v>15</v>
      </c>
      <c r="BV3181">
        <v>15</v>
      </c>
      <c r="BW3181">
        <f t="shared" si="153"/>
        <v>0</v>
      </c>
    </row>
    <row r="3182" spans="72:75">
      <c r="BT3182">
        <v>1</v>
      </c>
      <c r="BU3182">
        <v>1</v>
      </c>
      <c r="BV3182">
        <v>1</v>
      </c>
      <c r="BW3182">
        <f t="shared" si="153"/>
        <v>0</v>
      </c>
    </row>
    <row r="3183" spans="72:75">
      <c r="BT3183">
        <v>8</v>
      </c>
      <c r="BU3183">
        <v>8</v>
      </c>
      <c r="BV3183">
        <v>8</v>
      </c>
      <c r="BW3183">
        <f t="shared" si="153"/>
        <v>0</v>
      </c>
    </row>
    <row r="3184" spans="72:75">
      <c r="BT3184">
        <v>3</v>
      </c>
      <c r="BU3184">
        <v>3</v>
      </c>
      <c r="BV3184">
        <v>3</v>
      </c>
      <c r="BW3184">
        <f t="shared" si="153"/>
        <v>0</v>
      </c>
    </row>
    <row r="3185" spans="72:75">
      <c r="BT3185">
        <v>6</v>
      </c>
      <c r="BU3185">
        <v>6</v>
      </c>
      <c r="BV3185">
        <v>6</v>
      </c>
      <c r="BW3185">
        <f t="shared" si="153"/>
        <v>0</v>
      </c>
    </row>
    <row r="3186" spans="72:75">
      <c r="BT3186">
        <v>8</v>
      </c>
      <c r="BU3186">
        <v>8</v>
      </c>
      <c r="BV3186">
        <v>8</v>
      </c>
      <c r="BW3186">
        <f t="shared" si="153"/>
        <v>0</v>
      </c>
    </row>
    <row r="3187" spans="72:75">
      <c r="BT3187">
        <v>5</v>
      </c>
      <c r="BU3187">
        <v>5</v>
      </c>
      <c r="BV3187">
        <v>5</v>
      </c>
      <c r="BW3187">
        <f t="shared" si="153"/>
        <v>0</v>
      </c>
    </row>
    <row r="3188" spans="72:75">
      <c r="BT3188">
        <v>5</v>
      </c>
      <c r="BU3188">
        <v>5</v>
      </c>
      <c r="BV3188">
        <v>5</v>
      </c>
      <c r="BW3188">
        <f t="shared" si="153"/>
        <v>0</v>
      </c>
    </row>
    <row r="3189" spans="72:75">
      <c r="BT3189">
        <v>7</v>
      </c>
      <c r="BU3189">
        <v>7</v>
      </c>
      <c r="BV3189">
        <v>7</v>
      </c>
      <c r="BW3189">
        <f t="shared" si="153"/>
        <v>0</v>
      </c>
    </row>
    <row r="3190" spans="72:75">
      <c r="BT3190">
        <v>7</v>
      </c>
      <c r="BU3190">
        <v>7</v>
      </c>
      <c r="BV3190">
        <v>7</v>
      </c>
      <c r="BW3190">
        <f t="shared" si="153"/>
        <v>0</v>
      </c>
    </row>
    <row r="3191" spans="72:75">
      <c r="BT3191">
        <v>1</v>
      </c>
      <c r="BU3191">
        <v>1</v>
      </c>
      <c r="BV3191">
        <v>1</v>
      </c>
      <c r="BW3191">
        <f t="shared" si="153"/>
        <v>0</v>
      </c>
    </row>
    <row r="3192" spans="72:75">
      <c r="BT3192">
        <v>4</v>
      </c>
      <c r="BU3192">
        <v>4</v>
      </c>
      <c r="BV3192">
        <v>4</v>
      </c>
      <c r="BW3192">
        <f t="shared" si="153"/>
        <v>0</v>
      </c>
    </row>
    <row r="3193" spans="72:75">
      <c r="BT3193">
        <v>7</v>
      </c>
      <c r="BU3193">
        <v>7</v>
      </c>
      <c r="BV3193">
        <v>7</v>
      </c>
      <c r="BW3193">
        <f t="shared" si="153"/>
        <v>0</v>
      </c>
    </row>
    <row r="3194" spans="72:75">
      <c r="BT3194">
        <v>2</v>
      </c>
      <c r="BU3194">
        <v>2</v>
      </c>
      <c r="BV3194">
        <v>2</v>
      </c>
      <c r="BW3194">
        <f t="shared" si="153"/>
        <v>0</v>
      </c>
    </row>
    <row r="3195" spans="72:75">
      <c r="BT3195">
        <v>3</v>
      </c>
      <c r="BU3195">
        <v>3</v>
      </c>
      <c r="BV3195">
        <v>3</v>
      </c>
      <c r="BW3195">
        <f t="shared" si="153"/>
        <v>0</v>
      </c>
    </row>
    <row r="3196" spans="72:75">
      <c r="BT3196">
        <v>9</v>
      </c>
      <c r="BU3196">
        <v>9</v>
      </c>
      <c r="BV3196">
        <v>9</v>
      </c>
      <c r="BW3196">
        <f t="shared" si="153"/>
        <v>0</v>
      </c>
    </row>
    <row r="3197" spans="72:75">
      <c r="BT3197">
        <v>6</v>
      </c>
      <c r="BU3197">
        <v>6</v>
      </c>
      <c r="BV3197">
        <v>6</v>
      </c>
      <c r="BW3197">
        <f t="shared" si="153"/>
        <v>0</v>
      </c>
    </row>
    <row r="3198" spans="72:75">
      <c r="BT3198">
        <v>1</v>
      </c>
      <c r="BU3198">
        <v>1</v>
      </c>
      <c r="BV3198">
        <v>1</v>
      </c>
      <c r="BW3198">
        <f t="shared" si="153"/>
        <v>0</v>
      </c>
    </row>
    <row r="3199" spans="72:75">
      <c r="BT3199">
        <v>2</v>
      </c>
      <c r="BU3199">
        <v>2</v>
      </c>
      <c r="BV3199">
        <v>2</v>
      </c>
      <c r="BW3199">
        <f t="shared" si="153"/>
        <v>0</v>
      </c>
    </row>
    <row r="3200" spans="72:75">
      <c r="BT3200">
        <v>5</v>
      </c>
      <c r="BU3200">
        <v>5</v>
      </c>
      <c r="BV3200">
        <v>5</v>
      </c>
      <c r="BW3200">
        <f t="shared" si="153"/>
        <v>0</v>
      </c>
    </row>
    <row r="3201" spans="72:75">
      <c r="BT3201">
        <v>4</v>
      </c>
      <c r="BU3201">
        <v>4</v>
      </c>
      <c r="BV3201">
        <v>4</v>
      </c>
      <c r="BW3201">
        <f t="shared" si="153"/>
        <v>0</v>
      </c>
    </row>
    <row r="3202" spans="72:75">
      <c r="BT3202">
        <v>8</v>
      </c>
      <c r="BU3202">
        <v>8</v>
      </c>
      <c r="BV3202">
        <v>8</v>
      </c>
      <c r="BW3202">
        <f t="shared" si="153"/>
        <v>0</v>
      </c>
    </row>
    <row r="3203" spans="72:75">
      <c r="BT3203">
        <v>7</v>
      </c>
      <c r="BU3203">
        <v>7</v>
      </c>
      <c r="BV3203">
        <v>7</v>
      </c>
      <c r="BW3203">
        <f t="shared" si="153"/>
        <v>0</v>
      </c>
    </row>
    <row r="3204" spans="72:75">
      <c r="BT3204">
        <v>5</v>
      </c>
      <c r="BU3204">
        <v>5</v>
      </c>
      <c r="BV3204">
        <v>5</v>
      </c>
      <c r="BW3204">
        <f t="shared" si="153"/>
        <v>0</v>
      </c>
    </row>
    <row r="3205" spans="72:75">
      <c r="BT3205">
        <v>3</v>
      </c>
      <c r="BU3205">
        <v>3</v>
      </c>
      <c r="BV3205">
        <v>3</v>
      </c>
      <c r="BW3205">
        <f t="shared" si="153"/>
        <v>0</v>
      </c>
    </row>
    <row r="3206" spans="72:75">
      <c r="BT3206">
        <v>4</v>
      </c>
      <c r="BU3206">
        <v>4</v>
      </c>
      <c r="BV3206">
        <v>4</v>
      </c>
      <c r="BW3206">
        <f t="shared" si="153"/>
        <v>0</v>
      </c>
    </row>
    <row r="3207" spans="72:75">
      <c r="BT3207">
        <v>6</v>
      </c>
      <c r="BU3207">
        <v>6</v>
      </c>
      <c r="BV3207">
        <v>6</v>
      </c>
      <c r="BW3207">
        <f t="shared" si="153"/>
        <v>0</v>
      </c>
    </row>
    <row r="3208" spans="72:75">
      <c r="BT3208">
        <v>1</v>
      </c>
      <c r="BU3208">
        <v>1</v>
      </c>
      <c r="BV3208">
        <v>1</v>
      </c>
      <c r="BW3208">
        <f t="shared" si="153"/>
        <v>0</v>
      </c>
    </row>
    <row r="3209" spans="72:75">
      <c r="BT3209">
        <v>2</v>
      </c>
      <c r="BU3209">
        <v>2</v>
      </c>
      <c r="BV3209">
        <v>2</v>
      </c>
      <c r="BW3209">
        <f t="shared" si="153"/>
        <v>0</v>
      </c>
    </row>
    <row r="3210" spans="72:75">
      <c r="BT3210">
        <v>4</v>
      </c>
      <c r="BU3210">
        <v>4</v>
      </c>
      <c r="BV3210">
        <v>4</v>
      </c>
      <c r="BW3210">
        <f t="shared" si="153"/>
        <v>0</v>
      </c>
    </row>
    <row r="3211" spans="72:75">
      <c r="BT3211">
        <v>2</v>
      </c>
      <c r="BU3211">
        <v>2</v>
      </c>
      <c r="BV3211">
        <v>2</v>
      </c>
      <c r="BW3211">
        <f t="shared" si="153"/>
        <v>0</v>
      </c>
    </row>
    <row r="3212" spans="72:75">
      <c r="BT3212">
        <v>1</v>
      </c>
      <c r="BU3212">
        <v>1</v>
      </c>
      <c r="BV3212">
        <v>1</v>
      </c>
      <c r="BW3212">
        <f t="shared" si="153"/>
        <v>0</v>
      </c>
    </row>
    <row r="3213" spans="72:75">
      <c r="BT3213">
        <v>1</v>
      </c>
      <c r="BU3213">
        <v>1</v>
      </c>
      <c r="BV3213">
        <v>1</v>
      </c>
      <c r="BW3213">
        <f t="shared" ref="BW3213:BW3276" si="154">BU3213-BV3213</f>
        <v>0</v>
      </c>
    </row>
    <row r="3214" spans="72:75">
      <c r="BT3214">
        <v>1</v>
      </c>
      <c r="BU3214">
        <v>1</v>
      </c>
      <c r="BV3214">
        <v>1</v>
      </c>
      <c r="BW3214">
        <f t="shared" si="154"/>
        <v>0</v>
      </c>
    </row>
    <row r="3215" spans="72:75">
      <c r="BT3215">
        <v>1</v>
      </c>
      <c r="BU3215">
        <v>1</v>
      </c>
      <c r="BV3215">
        <v>1</v>
      </c>
      <c r="BW3215">
        <f t="shared" si="154"/>
        <v>0</v>
      </c>
    </row>
    <row r="3216" spans="72:75">
      <c r="BT3216">
        <v>2</v>
      </c>
      <c r="BU3216">
        <v>2</v>
      </c>
      <c r="BV3216">
        <v>2</v>
      </c>
      <c r="BW3216">
        <f t="shared" si="154"/>
        <v>0</v>
      </c>
    </row>
    <row r="3217" spans="72:75">
      <c r="BT3217">
        <v>5</v>
      </c>
      <c r="BU3217">
        <v>5</v>
      </c>
      <c r="BV3217">
        <v>5</v>
      </c>
      <c r="BW3217">
        <f t="shared" si="154"/>
        <v>0</v>
      </c>
    </row>
    <row r="3218" spans="72:75">
      <c r="BT3218">
        <v>3</v>
      </c>
      <c r="BU3218">
        <v>3</v>
      </c>
      <c r="BV3218">
        <v>3</v>
      </c>
      <c r="BW3218">
        <f t="shared" si="154"/>
        <v>0</v>
      </c>
    </row>
    <row r="3219" spans="72:75">
      <c r="BT3219">
        <v>5</v>
      </c>
      <c r="BU3219">
        <v>5</v>
      </c>
      <c r="BV3219">
        <v>5</v>
      </c>
      <c r="BW3219">
        <f t="shared" si="154"/>
        <v>0</v>
      </c>
    </row>
    <row r="3220" spans="72:75">
      <c r="BT3220">
        <v>6</v>
      </c>
      <c r="BU3220">
        <v>6</v>
      </c>
      <c r="BV3220">
        <v>6</v>
      </c>
      <c r="BW3220">
        <f t="shared" si="154"/>
        <v>0</v>
      </c>
    </row>
    <row r="3221" spans="72:75">
      <c r="BT3221">
        <v>4</v>
      </c>
      <c r="BU3221">
        <v>4</v>
      </c>
      <c r="BV3221">
        <v>4</v>
      </c>
      <c r="BW3221">
        <f t="shared" si="154"/>
        <v>0</v>
      </c>
    </row>
    <row r="3222" spans="72:75">
      <c r="BT3222">
        <v>7</v>
      </c>
      <c r="BU3222">
        <v>7</v>
      </c>
      <c r="BV3222">
        <v>7</v>
      </c>
      <c r="BW3222">
        <f t="shared" si="154"/>
        <v>0</v>
      </c>
    </row>
    <row r="3223" spans="72:75">
      <c r="BT3223">
        <v>4</v>
      </c>
      <c r="BU3223">
        <v>4</v>
      </c>
      <c r="BV3223">
        <v>4</v>
      </c>
      <c r="BW3223">
        <f t="shared" si="154"/>
        <v>0</v>
      </c>
    </row>
    <row r="3224" spans="72:75">
      <c r="BT3224">
        <v>1</v>
      </c>
      <c r="BU3224">
        <v>1</v>
      </c>
      <c r="BV3224">
        <v>1</v>
      </c>
      <c r="BW3224">
        <f t="shared" si="154"/>
        <v>0</v>
      </c>
    </row>
    <row r="3225" spans="72:75">
      <c r="BT3225">
        <v>6</v>
      </c>
      <c r="BU3225">
        <v>6</v>
      </c>
      <c r="BV3225">
        <v>6</v>
      </c>
      <c r="BW3225">
        <f t="shared" si="154"/>
        <v>0</v>
      </c>
    </row>
    <row r="3226" spans="72:75">
      <c r="BT3226">
        <v>9</v>
      </c>
      <c r="BU3226">
        <v>9</v>
      </c>
      <c r="BV3226">
        <v>9</v>
      </c>
      <c r="BW3226">
        <f t="shared" si="154"/>
        <v>0</v>
      </c>
    </row>
    <row r="3227" spans="72:75">
      <c r="BT3227">
        <v>6</v>
      </c>
      <c r="BU3227">
        <v>6</v>
      </c>
      <c r="BV3227">
        <v>6</v>
      </c>
      <c r="BW3227">
        <f t="shared" si="154"/>
        <v>0</v>
      </c>
    </row>
    <row r="3228" spans="72:75">
      <c r="BT3228">
        <v>6</v>
      </c>
      <c r="BU3228">
        <v>6</v>
      </c>
      <c r="BV3228">
        <v>6</v>
      </c>
      <c r="BW3228">
        <f t="shared" si="154"/>
        <v>0</v>
      </c>
    </row>
    <row r="3229" spans="72:75">
      <c r="BT3229">
        <v>3</v>
      </c>
      <c r="BU3229">
        <v>3</v>
      </c>
      <c r="BV3229">
        <v>3</v>
      </c>
      <c r="BW3229">
        <f t="shared" si="154"/>
        <v>0</v>
      </c>
    </row>
    <row r="3230" spans="72:75">
      <c r="BT3230">
        <v>1</v>
      </c>
      <c r="BU3230">
        <v>1</v>
      </c>
      <c r="BV3230">
        <v>1</v>
      </c>
      <c r="BW3230">
        <f t="shared" si="154"/>
        <v>0</v>
      </c>
    </row>
    <row r="3231" spans="72:75">
      <c r="BT3231">
        <v>2</v>
      </c>
      <c r="BU3231">
        <v>2</v>
      </c>
      <c r="BV3231">
        <v>2</v>
      </c>
      <c r="BW3231">
        <f t="shared" si="154"/>
        <v>0</v>
      </c>
    </row>
    <row r="3232" spans="72:75">
      <c r="BT3232">
        <v>10</v>
      </c>
      <c r="BU3232">
        <v>10</v>
      </c>
      <c r="BV3232">
        <v>11</v>
      </c>
      <c r="BW3232">
        <f t="shared" si="154"/>
        <v>-1</v>
      </c>
    </row>
    <row r="3233" spans="72:75">
      <c r="BT3233">
        <v>5</v>
      </c>
      <c r="BU3233">
        <v>5</v>
      </c>
      <c r="BV3233">
        <v>5</v>
      </c>
      <c r="BW3233">
        <f t="shared" si="154"/>
        <v>0</v>
      </c>
    </row>
    <row r="3234" spans="72:75">
      <c r="BT3234">
        <v>6</v>
      </c>
      <c r="BU3234">
        <v>6</v>
      </c>
      <c r="BV3234">
        <v>6</v>
      </c>
      <c r="BW3234">
        <f t="shared" si="154"/>
        <v>0</v>
      </c>
    </row>
    <row r="3235" spans="72:75">
      <c r="BT3235">
        <v>3</v>
      </c>
      <c r="BU3235">
        <v>3</v>
      </c>
      <c r="BV3235">
        <v>3</v>
      </c>
      <c r="BW3235">
        <f t="shared" si="154"/>
        <v>0</v>
      </c>
    </row>
    <row r="3236" spans="72:75">
      <c r="BT3236">
        <v>2</v>
      </c>
      <c r="BU3236">
        <v>2</v>
      </c>
      <c r="BV3236">
        <v>2</v>
      </c>
      <c r="BW3236">
        <f t="shared" si="154"/>
        <v>0</v>
      </c>
    </row>
    <row r="3237" spans="72:75">
      <c r="BT3237">
        <v>6</v>
      </c>
      <c r="BU3237">
        <v>6</v>
      </c>
      <c r="BV3237">
        <v>6</v>
      </c>
      <c r="BW3237">
        <f t="shared" si="154"/>
        <v>0</v>
      </c>
    </row>
    <row r="3238" spans="72:75">
      <c r="BT3238">
        <v>1</v>
      </c>
      <c r="BU3238">
        <v>1</v>
      </c>
      <c r="BV3238">
        <v>1</v>
      </c>
      <c r="BW3238">
        <f t="shared" si="154"/>
        <v>0</v>
      </c>
    </row>
    <row r="3239" spans="72:75">
      <c r="BT3239">
        <v>1</v>
      </c>
      <c r="BU3239">
        <v>1</v>
      </c>
      <c r="BV3239">
        <v>1</v>
      </c>
      <c r="BW3239">
        <f t="shared" si="154"/>
        <v>0</v>
      </c>
    </row>
    <row r="3240" spans="72:75">
      <c r="BT3240">
        <v>1</v>
      </c>
      <c r="BU3240">
        <v>1</v>
      </c>
      <c r="BV3240">
        <v>1</v>
      </c>
      <c r="BW3240">
        <f t="shared" si="154"/>
        <v>0</v>
      </c>
    </row>
    <row r="3241" spans="72:75">
      <c r="BT3241">
        <v>2</v>
      </c>
      <c r="BU3241">
        <v>2</v>
      </c>
      <c r="BV3241">
        <v>2</v>
      </c>
      <c r="BW3241">
        <f t="shared" si="154"/>
        <v>0</v>
      </c>
    </row>
    <row r="3242" spans="72:75">
      <c r="BT3242">
        <v>1</v>
      </c>
      <c r="BU3242">
        <v>1</v>
      </c>
      <c r="BV3242">
        <v>1</v>
      </c>
      <c r="BW3242">
        <f t="shared" si="154"/>
        <v>0</v>
      </c>
    </row>
    <row r="3243" spans="72:75">
      <c r="BT3243">
        <v>5</v>
      </c>
      <c r="BU3243">
        <v>5</v>
      </c>
      <c r="BV3243">
        <v>5</v>
      </c>
      <c r="BW3243">
        <f t="shared" si="154"/>
        <v>0</v>
      </c>
    </row>
    <row r="3244" spans="72:75">
      <c r="BT3244">
        <v>4</v>
      </c>
      <c r="BU3244">
        <v>4</v>
      </c>
      <c r="BV3244">
        <v>4</v>
      </c>
      <c r="BW3244">
        <f t="shared" si="154"/>
        <v>0</v>
      </c>
    </row>
    <row r="3245" spans="72:75">
      <c r="BT3245">
        <v>8</v>
      </c>
      <c r="BU3245">
        <v>8</v>
      </c>
      <c r="BV3245">
        <v>8</v>
      </c>
      <c r="BW3245">
        <f t="shared" si="154"/>
        <v>0</v>
      </c>
    </row>
    <row r="3246" spans="72:75">
      <c r="BT3246">
        <v>2</v>
      </c>
      <c r="BU3246">
        <v>2</v>
      </c>
      <c r="BV3246">
        <v>2</v>
      </c>
      <c r="BW3246">
        <f t="shared" si="154"/>
        <v>0</v>
      </c>
    </row>
    <row r="3247" spans="72:75">
      <c r="BT3247">
        <v>13</v>
      </c>
      <c r="BU3247">
        <v>13</v>
      </c>
      <c r="BV3247">
        <v>13</v>
      </c>
      <c r="BW3247">
        <f t="shared" si="154"/>
        <v>0</v>
      </c>
    </row>
    <row r="3248" spans="72:75">
      <c r="BT3248">
        <v>3</v>
      </c>
      <c r="BU3248">
        <v>3</v>
      </c>
      <c r="BV3248">
        <v>3</v>
      </c>
      <c r="BW3248">
        <f t="shared" si="154"/>
        <v>0</v>
      </c>
    </row>
    <row r="3249" spans="72:75">
      <c r="BT3249">
        <v>2</v>
      </c>
      <c r="BU3249">
        <v>2</v>
      </c>
      <c r="BV3249">
        <v>2</v>
      </c>
      <c r="BW3249">
        <f t="shared" si="154"/>
        <v>0</v>
      </c>
    </row>
    <row r="3250" spans="72:75">
      <c r="BT3250">
        <v>7</v>
      </c>
      <c r="BU3250">
        <v>7</v>
      </c>
      <c r="BV3250">
        <v>7</v>
      </c>
      <c r="BW3250">
        <f t="shared" si="154"/>
        <v>0</v>
      </c>
    </row>
    <row r="3251" spans="72:75">
      <c r="BT3251">
        <v>1</v>
      </c>
      <c r="BU3251">
        <v>1</v>
      </c>
      <c r="BV3251">
        <v>1</v>
      </c>
      <c r="BW3251">
        <f t="shared" si="154"/>
        <v>0</v>
      </c>
    </row>
    <row r="3252" spans="72:75">
      <c r="BT3252">
        <v>4</v>
      </c>
      <c r="BU3252">
        <v>4</v>
      </c>
      <c r="BV3252">
        <v>4</v>
      </c>
      <c r="BW3252">
        <f t="shared" si="154"/>
        <v>0</v>
      </c>
    </row>
    <row r="3253" spans="72:75">
      <c r="BT3253">
        <v>11</v>
      </c>
      <c r="BU3253">
        <v>11</v>
      </c>
      <c r="BV3253">
        <v>11</v>
      </c>
      <c r="BW3253">
        <f t="shared" si="154"/>
        <v>0</v>
      </c>
    </row>
    <row r="3254" spans="72:75">
      <c r="BT3254">
        <v>5</v>
      </c>
      <c r="BU3254">
        <v>5</v>
      </c>
      <c r="BV3254">
        <v>5</v>
      </c>
      <c r="BW3254">
        <f t="shared" si="154"/>
        <v>0</v>
      </c>
    </row>
    <row r="3255" spans="72:75">
      <c r="BT3255">
        <v>4</v>
      </c>
      <c r="BU3255">
        <v>4</v>
      </c>
      <c r="BV3255">
        <v>4</v>
      </c>
      <c r="BW3255">
        <f t="shared" si="154"/>
        <v>0</v>
      </c>
    </row>
    <row r="3256" spans="72:75">
      <c r="BT3256">
        <v>3</v>
      </c>
      <c r="BU3256">
        <v>3</v>
      </c>
      <c r="BV3256">
        <v>3</v>
      </c>
      <c r="BW3256">
        <f t="shared" si="154"/>
        <v>0</v>
      </c>
    </row>
    <row r="3257" spans="72:75">
      <c r="BT3257">
        <v>9</v>
      </c>
      <c r="BU3257">
        <v>9</v>
      </c>
      <c r="BV3257">
        <v>9</v>
      </c>
      <c r="BW3257">
        <f t="shared" si="154"/>
        <v>0</v>
      </c>
    </row>
    <row r="3258" spans="72:75">
      <c r="BT3258">
        <v>6</v>
      </c>
      <c r="BU3258">
        <v>6</v>
      </c>
      <c r="BV3258">
        <v>6</v>
      </c>
      <c r="BW3258">
        <f t="shared" si="154"/>
        <v>0</v>
      </c>
    </row>
    <row r="3259" spans="72:75">
      <c r="BT3259">
        <v>4</v>
      </c>
      <c r="BU3259">
        <v>4</v>
      </c>
      <c r="BV3259">
        <v>4</v>
      </c>
      <c r="BW3259">
        <f t="shared" si="154"/>
        <v>0</v>
      </c>
    </row>
    <row r="3260" spans="72:75">
      <c r="BT3260">
        <v>5</v>
      </c>
      <c r="BU3260">
        <v>5</v>
      </c>
      <c r="BV3260">
        <v>5</v>
      </c>
      <c r="BW3260">
        <f t="shared" si="154"/>
        <v>0</v>
      </c>
    </row>
    <row r="3261" spans="72:75">
      <c r="BT3261">
        <v>7</v>
      </c>
      <c r="BU3261">
        <v>7</v>
      </c>
      <c r="BV3261">
        <v>7</v>
      </c>
      <c r="BW3261">
        <f t="shared" si="154"/>
        <v>0</v>
      </c>
    </row>
    <row r="3262" spans="72:75">
      <c r="BT3262">
        <v>8</v>
      </c>
      <c r="BU3262">
        <v>8</v>
      </c>
      <c r="BV3262">
        <v>8</v>
      </c>
      <c r="BW3262">
        <f t="shared" si="154"/>
        <v>0</v>
      </c>
    </row>
    <row r="3263" spans="72:75">
      <c r="BT3263">
        <v>2</v>
      </c>
      <c r="BU3263">
        <v>2</v>
      </c>
      <c r="BV3263">
        <v>2</v>
      </c>
      <c r="BW3263">
        <f t="shared" si="154"/>
        <v>0</v>
      </c>
    </row>
    <row r="3264" spans="72:75">
      <c r="BT3264">
        <v>9</v>
      </c>
      <c r="BU3264">
        <v>9</v>
      </c>
      <c r="BV3264">
        <v>9</v>
      </c>
      <c r="BW3264">
        <f t="shared" si="154"/>
        <v>0</v>
      </c>
    </row>
    <row r="3265" spans="72:75">
      <c r="BT3265">
        <v>3</v>
      </c>
      <c r="BU3265">
        <v>3</v>
      </c>
      <c r="BV3265">
        <v>3</v>
      </c>
      <c r="BW3265">
        <f t="shared" si="154"/>
        <v>0</v>
      </c>
    </row>
    <row r="3266" spans="72:75">
      <c r="BT3266">
        <v>6</v>
      </c>
      <c r="BU3266">
        <v>6</v>
      </c>
      <c r="BV3266">
        <v>6</v>
      </c>
      <c r="BW3266">
        <f t="shared" si="154"/>
        <v>0</v>
      </c>
    </row>
    <row r="3267" spans="72:75">
      <c r="BT3267">
        <v>1</v>
      </c>
      <c r="BU3267">
        <v>1</v>
      </c>
      <c r="BV3267">
        <v>1</v>
      </c>
      <c r="BW3267">
        <f t="shared" si="154"/>
        <v>0</v>
      </c>
    </row>
    <row r="3268" spans="72:75">
      <c r="BT3268">
        <v>3</v>
      </c>
      <c r="BU3268">
        <v>3</v>
      </c>
      <c r="BV3268">
        <v>3</v>
      </c>
      <c r="BW3268">
        <f t="shared" si="154"/>
        <v>0</v>
      </c>
    </row>
    <row r="3269" spans="72:75">
      <c r="BT3269">
        <v>1</v>
      </c>
      <c r="BU3269">
        <v>1</v>
      </c>
      <c r="BV3269">
        <v>1</v>
      </c>
      <c r="BW3269">
        <f t="shared" si="154"/>
        <v>0</v>
      </c>
    </row>
    <row r="3270" spans="72:75">
      <c r="BT3270">
        <v>1</v>
      </c>
      <c r="BU3270">
        <v>1</v>
      </c>
      <c r="BV3270">
        <v>1</v>
      </c>
      <c r="BW3270">
        <f t="shared" si="154"/>
        <v>0</v>
      </c>
    </row>
    <row r="3271" spans="72:75">
      <c r="BT3271">
        <v>13</v>
      </c>
      <c r="BU3271">
        <v>13</v>
      </c>
      <c r="BV3271">
        <v>13</v>
      </c>
      <c r="BW3271">
        <f t="shared" si="154"/>
        <v>0</v>
      </c>
    </row>
    <row r="3272" spans="72:75">
      <c r="BT3272">
        <v>2</v>
      </c>
      <c r="BU3272">
        <v>2</v>
      </c>
      <c r="BV3272">
        <v>2</v>
      </c>
      <c r="BW3272">
        <f t="shared" si="154"/>
        <v>0</v>
      </c>
    </row>
    <row r="3273" spans="72:75">
      <c r="BT3273">
        <v>4</v>
      </c>
      <c r="BU3273">
        <v>4</v>
      </c>
      <c r="BV3273">
        <v>4</v>
      </c>
      <c r="BW3273">
        <f t="shared" si="154"/>
        <v>0</v>
      </c>
    </row>
    <row r="3274" spans="72:75">
      <c r="BT3274">
        <v>3</v>
      </c>
      <c r="BU3274">
        <v>3</v>
      </c>
      <c r="BV3274">
        <v>3</v>
      </c>
      <c r="BW3274">
        <f t="shared" si="154"/>
        <v>0</v>
      </c>
    </row>
    <row r="3275" spans="72:75">
      <c r="BT3275">
        <v>5</v>
      </c>
      <c r="BU3275">
        <v>5</v>
      </c>
      <c r="BV3275">
        <v>5</v>
      </c>
      <c r="BW3275">
        <f t="shared" si="154"/>
        <v>0</v>
      </c>
    </row>
    <row r="3276" spans="72:75">
      <c r="BT3276">
        <v>4</v>
      </c>
      <c r="BU3276">
        <v>4</v>
      </c>
      <c r="BV3276">
        <v>4</v>
      </c>
      <c r="BW3276">
        <f t="shared" si="154"/>
        <v>0</v>
      </c>
    </row>
    <row r="3277" spans="72:75">
      <c r="BT3277">
        <v>14</v>
      </c>
      <c r="BU3277">
        <v>14</v>
      </c>
      <c r="BV3277">
        <v>14</v>
      </c>
      <c r="BW3277">
        <f t="shared" ref="BW3277:BW3340" si="155">BU3277-BV3277</f>
        <v>0</v>
      </c>
    </row>
    <row r="3278" spans="72:75">
      <c r="BT3278">
        <v>3</v>
      </c>
      <c r="BU3278">
        <v>3</v>
      </c>
      <c r="BV3278">
        <v>3</v>
      </c>
      <c r="BW3278">
        <f t="shared" si="155"/>
        <v>0</v>
      </c>
    </row>
    <row r="3279" spans="72:75">
      <c r="BT3279">
        <v>1</v>
      </c>
      <c r="BU3279">
        <v>1</v>
      </c>
      <c r="BV3279">
        <v>1</v>
      </c>
      <c r="BW3279">
        <f t="shared" si="155"/>
        <v>0</v>
      </c>
    </row>
    <row r="3280" spans="72:75">
      <c r="BT3280">
        <v>3</v>
      </c>
      <c r="BU3280">
        <v>3</v>
      </c>
      <c r="BV3280">
        <v>3</v>
      </c>
      <c r="BW3280">
        <f t="shared" si="155"/>
        <v>0</v>
      </c>
    </row>
    <row r="3281" spans="72:75">
      <c r="BT3281">
        <v>5</v>
      </c>
      <c r="BU3281">
        <v>5</v>
      </c>
      <c r="BV3281">
        <v>5</v>
      </c>
      <c r="BW3281">
        <f t="shared" si="155"/>
        <v>0</v>
      </c>
    </row>
    <row r="3282" spans="72:75">
      <c r="BT3282">
        <v>5</v>
      </c>
      <c r="BU3282">
        <v>5</v>
      </c>
      <c r="BV3282">
        <v>5</v>
      </c>
      <c r="BW3282">
        <f t="shared" si="155"/>
        <v>0</v>
      </c>
    </row>
    <row r="3283" spans="72:75">
      <c r="BT3283">
        <v>5</v>
      </c>
      <c r="BU3283">
        <v>5</v>
      </c>
      <c r="BV3283">
        <v>5</v>
      </c>
      <c r="BW3283">
        <f t="shared" si="155"/>
        <v>0</v>
      </c>
    </row>
    <row r="3284" spans="72:75">
      <c r="BT3284">
        <v>2</v>
      </c>
      <c r="BU3284">
        <v>2</v>
      </c>
      <c r="BV3284">
        <v>2</v>
      </c>
      <c r="BW3284">
        <f t="shared" si="155"/>
        <v>0</v>
      </c>
    </row>
    <row r="3285" spans="72:75">
      <c r="BT3285">
        <v>3</v>
      </c>
      <c r="BU3285">
        <v>3</v>
      </c>
      <c r="BV3285">
        <v>3</v>
      </c>
      <c r="BW3285">
        <f t="shared" si="155"/>
        <v>0</v>
      </c>
    </row>
    <row r="3286" spans="72:75">
      <c r="BT3286">
        <v>3</v>
      </c>
      <c r="BU3286">
        <v>3</v>
      </c>
      <c r="BV3286">
        <v>3</v>
      </c>
      <c r="BW3286">
        <f t="shared" si="155"/>
        <v>0</v>
      </c>
    </row>
    <row r="3287" spans="72:75">
      <c r="BT3287">
        <v>7</v>
      </c>
      <c r="BU3287">
        <v>7</v>
      </c>
      <c r="BV3287">
        <v>7</v>
      </c>
      <c r="BW3287">
        <f t="shared" si="155"/>
        <v>0</v>
      </c>
    </row>
    <row r="3288" spans="72:75">
      <c r="BT3288">
        <v>4</v>
      </c>
      <c r="BU3288">
        <v>4</v>
      </c>
      <c r="BV3288">
        <v>4</v>
      </c>
      <c r="BW3288">
        <f t="shared" si="155"/>
        <v>0</v>
      </c>
    </row>
    <row r="3289" spans="72:75">
      <c r="BT3289">
        <v>1</v>
      </c>
      <c r="BU3289">
        <v>1</v>
      </c>
      <c r="BV3289">
        <v>1</v>
      </c>
      <c r="BW3289">
        <f t="shared" si="155"/>
        <v>0</v>
      </c>
    </row>
    <row r="3290" spans="72:75">
      <c r="BT3290">
        <v>6</v>
      </c>
      <c r="BU3290">
        <v>6</v>
      </c>
      <c r="BV3290">
        <v>6</v>
      </c>
      <c r="BW3290">
        <f t="shared" si="155"/>
        <v>0</v>
      </c>
    </row>
    <row r="3291" spans="72:75">
      <c r="BT3291">
        <v>2</v>
      </c>
      <c r="BU3291">
        <v>2</v>
      </c>
      <c r="BV3291">
        <v>2</v>
      </c>
      <c r="BW3291">
        <f t="shared" si="155"/>
        <v>0</v>
      </c>
    </row>
    <row r="3292" spans="72:75">
      <c r="BT3292">
        <v>5</v>
      </c>
      <c r="BU3292">
        <v>5</v>
      </c>
      <c r="BV3292">
        <v>5</v>
      </c>
      <c r="BW3292">
        <f t="shared" si="155"/>
        <v>0</v>
      </c>
    </row>
    <row r="3293" spans="72:75">
      <c r="BT3293">
        <v>2</v>
      </c>
      <c r="BU3293">
        <v>2</v>
      </c>
      <c r="BV3293">
        <v>2</v>
      </c>
      <c r="BW3293">
        <f t="shared" si="155"/>
        <v>0</v>
      </c>
    </row>
    <row r="3294" spans="72:75">
      <c r="BT3294">
        <v>5</v>
      </c>
      <c r="BU3294">
        <v>5</v>
      </c>
      <c r="BV3294">
        <v>5</v>
      </c>
      <c r="BW3294">
        <f t="shared" si="155"/>
        <v>0</v>
      </c>
    </row>
    <row r="3295" spans="72:75">
      <c r="BT3295">
        <v>3</v>
      </c>
      <c r="BU3295">
        <v>3</v>
      </c>
      <c r="BV3295">
        <v>3</v>
      </c>
      <c r="BW3295">
        <f t="shared" si="155"/>
        <v>0</v>
      </c>
    </row>
    <row r="3296" spans="72:75">
      <c r="BT3296">
        <v>7</v>
      </c>
      <c r="BU3296">
        <v>7</v>
      </c>
      <c r="BV3296">
        <v>7</v>
      </c>
      <c r="BW3296">
        <f t="shared" si="155"/>
        <v>0</v>
      </c>
    </row>
    <row r="3297" spans="72:75">
      <c r="BT3297">
        <v>1</v>
      </c>
      <c r="BU3297">
        <v>1</v>
      </c>
      <c r="BV3297">
        <v>1</v>
      </c>
      <c r="BW3297">
        <f t="shared" si="155"/>
        <v>0</v>
      </c>
    </row>
    <row r="3298" spans="72:75">
      <c r="BT3298">
        <v>9</v>
      </c>
      <c r="BU3298">
        <v>9</v>
      </c>
      <c r="BV3298">
        <v>9</v>
      </c>
      <c r="BW3298">
        <f t="shared" si="155"/>
        <v>0</v>
      </c>
    </row>
    <row r="3299" spans="72:75">
      <c r="BT3299">
        <v>8</v>
      </c>
      <c r="BU3299">
        <v>8</v>
      </c>
      <c r="BV3299">
        <v>8</v>
      </c>
      <c r="BW3299">
        <f t="shared" si="155"/>
        <v>0</v>
      </c>
    </row>
    <row r="3300" spans="72:75">
      <c r="BT3300">
        <v>5</v>
      </c>
      <c r="BU3300">
        <v>5</v>
      </c>
      <c r="BV3300">
        <v>5</v>
      </c>
      <c r="BW3300">
        <f t="shared" si="155"/>
        <v>0</v>
      </c>
    </row>
    <row r="3301" spans="72:75">
      <c r="BT3301">
        <v>7</v>
      </c>
      <c r="BU3301">
        <v>7</v>
      </c>
      <c r="BV3301">
        <v>7</v>
      </c>
      <c r="BW3301">
        <f t="shared" si="155"/>
        <v>0</v>
      </c>
    </row>
    <row r="3302" spans="72:75">
      <c r="BT3302">
        <v>6</v>
      </c>
      <c r="BU3302">
        <v>6</v>
      </c>
      <c r="BV3302">
        <v>6</v>
      </c>
      <c r="BW3302">
        <f t="shared" si="155"/>
        <v>0</v>
      </c>
    </row>
    <row r="3303" spans="72:75">
      <c r="BT3303">
        <v>2</v>
      </c>
      <c r="BU3303">
        <v>2</v>
      </c>
      <c r="BV3303">
        <v>2</v>
      </c>
      <c r="BW3303">
        <f t="shared" si="155"/>
        <v>0</v>
      </c>
    </row>
    <row r="3304" spans="72:75">
      <c r="BT3304">
        <v>1</v>
      </c>
      <c r="BU3304">
        <v>1</v>
      </c>
      <c r="BV3304">
        <v>1</v>
      </c>
      <c r="BW3304">
        <f t="shared" si="155"/>
        <v>0</v>
      </c>
    </row>
    <row r="3305" spans="72:75">
      <c r="BT3305">
        <v>7</v>
      </c>
      <c r="BU3305">
        <v>7</v>
      </c>
      <c r="BV3305">
        <v>7</v>
      </c>
      <c r="BW3305">
        <f t="shared" si="155"/>
        <v>0</v>
      </c>
    </row>
    <row r="3306" spans="72:75">
      <c r="BT3306">
        <v>1</v>
      </c>
      <c r="BU3306">
        <v>1</v>
      </c>
      <c r="BV3306">
        <v>1</v>
      </c>
      <c r="BW3306">
        <f t="shared" si="155"/>
        <v>0</v>
      </c>
    </row>
    <row r="3307" spans="72:75">
      <c r="BT3307">
        <v>3</v>
      </c>
      <c r="BU3307">
        <v>3</v>
      </c>
      <c r="BV3307">
        <v>3</v>
      </c>
      <c r="BW3307">
        <f t="shared" si="155"/>
        <v>0</v>
      </c>
    </row>
    <row r="3308" spans="72:75">
      <c r="BT3308">
        <v>1</v>
      </c>
      <c r="BU3308">
        <v>1</v>
      </c>
      <c r="BV3308">
        <v>1</v>
      </c>
      <c r="BW3308">
        <f t="shared" si="155"/>
        <v>0</v>
      </c>
    </row>
    <row r="3309" spans="72:75">
      <c r="BT3309">
        <v>3</v>
      </c>
      <c r="BU3309">
        <v>3</v>
      </c>
      <c r="BV3309">
        <v>3</v>
      </c>
      <c r="BW3309">
        <f t="shared" si="155"/>
        <v>0</v>
      </c>
    </row>
    <row r="3310" spans="72:75">
      <c r="BT3310">
        <v>4</v>
      </c>
      <c r="BU3310">
        <v>4</v>
      </c>
      <c r="BV3310">
        <v>4</v>
      </c>
      <c r="BW3310">
        <f t="shared" si="155"/>
        <v>0</v>
      </c>
    </row>
    <row r="3311" spans="72:75">
      <c r="BT3311">
        <v>8</v>
      </c>
      <c r="BU3311">
        <v>8</v>
      </c>
      <c r="BV3311">
        <v>8</v>
      </c>
      <c r="BW3311">
        <f t="shared" si="155"/>
        <v>0</v>
      </c>
    </row>
    <row r="3312" spans="72:75">
      <c r="BT3312">
        <v>3</v>
      </c>
      <c r="BU3312">
        <v>3</v>
      </c>
      <c r="BV3312">
        <v>3</v>
      </c>
      <c r="BW3312">
        <f t="shared" si="155"/>
        <v>0</v>
      </c>
    </row>
    <row r="3313" spans="72:75">
      <c r="BT3313">
        <v>8</v>
      </c>
      <c r="BU3313">
        <v>8</v>
      </c>
      <c r="BV3313">
        <v>8</v>
      </c>
      <c r="BW3313">
        <f t="shared" si="155"/>
        <v>0</v>
      </c>
    </row>
    <row r="3314" spans="72:75">
      <c r="BT3314">
        <v>2</v>
      </c>
      <c r="BU3314">
        <v>2</v>
      </c>
      <c r="BV3314">
        <v>2</v>
      </c>
      <c r="BW3314">
        <f t="shared" si="155"/>
        <v>0</v>
      </c>
    </row>
    <row r="3315" spans="72:75">
      <c r="BT3315">
        <v>4</v>
      </c>
      <c r="BU3315">
        <v>4</v>
      </c>
      <c r="BV3315">
        <v>4</v>
      </c>
      <c r="BW3315">
        <f t="shared" si="155"/>
        <v>0</v>
      </c>
    </row>
    <row r="3316" spans="72:75">
      <c r="BT3316">
        <v>3</v>
      </c>
      <c r="BU3316">
        <v>3</v>
      </c>
      <c r="BV3316">
        <v>3</v>
      </c>
      <c r="BW3316">
        <f t="shared" si="155"/>
        <v>0</v>
      </c>
    </row>
    <row r="3317" spans="72:75">
      <c r="BT3317">
        <v>1</v>
      </c>
      <c r="BU3317">
        <v>1</v>
      </c>
      <c r="BV3317">
        <v>1</v>
      </c>
      <c r="BW3317">
        <f t="shared" si="155"/>
        <v>0</v>
      </c>
    </row>
    <row r="3318" spans="72:75">
      <c r="BT3318">
        <v>2</v>
      </c>
      <c r="BU3318">
        <v>2</v>
      </c>
      <c r="BV3318">
        <v>2</v>
      </c>
      <c r="BW3318">
        <f t="shared" si="155"/>
        <v>0</v>
      </c>
    </row>
    <row r="3319" spans="72:75">
      <c r="BT3319">
        <v>5</v>
      </c>
      <c r="BU3319">
        <v>5</v>
      </c>
      <c r="BV3319">
        <v>5</v>
      </c>
      <c r="BW3319">
        <f t="shared" si="155"/>
        <v>0</v>
      </c>
    </row>
    <row r="3320" spans="72:75">
      <c r="BT3320">
        <v>3</v>
      </c>
      <c r="BU3320">
        <v>3</v>
      </c>
      <c r="BV3320">
        <v>3</v>
      </c>
      <c r="BW3320">
        <f t="shared" si="155"/>
        <v>0</v>
      </c>
    </row>
    <row r="3321" spans="72:75">
      <c r="BT3321">
        <v>6</v>
      </c>
      <c r="BU3321">
        <v>6</v>
      </c>
      <c r="BV3321">
        <v>6</v>
      </c>
      <c r="BW3321">
        <f t="shared" si="155"/>
        <v>0</v>
      </c>
    </row>
    <row r="3322" spans="72:75">
      <c r="BT3322">
        <v>1</v>
      </c>
      <c r="BU3322">
        <v>1</v>
      </c>
      <c r="BV3322">
        <v>1</v>
      </c>
      <c r="BW3322">
        <f t="shared" si="155"/>
        <v>0</v>
      </c>
    </row>
    <row r="3323" spans="72:75">
      <c r="BT3323">
        <v>4</v>
      </c>
      <c r="BU3323">
        <v>4</v>
      </c>
      <c r="BV3323">
        <v>4</v>
      </c>
      <c r="BW3323">
        <f t="shared" si="155"/>
        <v>0</v>
      </c>
    </row>
    <row r="3324" spans="72:75">
      <c r="BT3324">
        <v>4</v>
      </c>
      <c r="BU3324">
        <v>4</v>
      </c>
      <c r="BV3324">
        <v>4</v>
      </c>
      <c r="BW3324">
        <f t="shared" si="155"/>
        <v>0</v>
      </c>
    </row>
    <row r="3325" spans="72:75">
      <c r="BT3325">
        <v>1</v>
      </c>
      <c r="BU3325">
        <v>1</v>
      </c>
      <c r="BV3325">
        <v>1</v>
      </c>
      <c r="BW3325">
        <f t="shared" si="155"/>
        <v>0</v>
      </c>
    </row>
    <row r="3326" spans="72:75">
      <c r="BT3326">
        <v>1</v>
      </c>
      <c r="BU3326">
        <v>1</v>
      </c>
      <c r="BV3326">
        <v>1</v>
      </c>
      <c r="BW3326">
        <f t="shared" si="155"/>
        <v>0</v>
      </c>
    </row>
    <row r="3327" spans="72:75">
      <c r="BT3327">
        <v>1</v>
      </c>
      <c r="BU3327">
        <v>1</v>
      </c>
      <c r="BV3327">
        <v>1</v>
      </c>
      <c r="BW3327">
        <f t="shared" si="155"/>
        <v>0</v>
      </c>
    </row>
    <row r="3328" spans="72:75">
      <c r="BT3328">
        <v>2</v>
      </c>
      <c r="BU3328">
        <v>2</v>
      </c>
      <c r="BV3328">
        <v>2</v>
      </c>
      <c r="BW3328">
        <f t="shared" si="155"/>
        <v>0</v>
      </c>
    </row>
    <row r="3329" spans="72:75">
      <c r="BT3329">
        <v>6</v>
      </c>
      <c r="BU3329">
        <v>6</v>
      </c>
      <c r="BV3329">
        <v>6</v>
      </c>
      <c r="BW3329">
        <f t="shared" si="155"/>
        <v>0</v>
      </c>
    </row>
    <row r="3330" spans="72:75">
      <c r="BT3330">
        <v>3</v>
      </c>
      <c r="BU3330">
        <v>3</v>
      </c>
      <c r="BV3330">
        <v>3</v>
      </c>
      <c r="BW3330">
        <f t="shared" si="155"/>
        <v>0</v>
      </c>
    </row>
    <row r="3331" spans="72:75">
      <c r="BT3331">
        <v>7</v>
      </c>
      <c r="BU3331">
        <v>7</v>
      </c>
      <c r="BV3331">
        <v>7</v>
      </c>
      <c r="BW3331">
        <f t="shared" si="155"/>
        <v>0</v>
      </c>
    </row>
    <row r="3332" spans="72:75">
      <c r="BT3332">
        <v>3</v>
      </c>
      <c r="BU3332">
        <v>3</v>
      </c>
      <c r="BV3332">
        <v>3</v>
      </c>
      <c r="BW3332">
        <f t="shared" si="155"/>
        <v>0</v>
      </c>
    </row>
    <row r="3333" spans="72:75">
      <c r="BT3333">
        <v>3</v>
      </c>
      <c r="BU3333">
        <v>3</v>
      </c>
      <c r="BV3333">
        <v>3</v>
      </c>
      <c r="BW3333">
        <f t="shared" si="155"/>
        <v>0</v>
      </c>
    </row>
    <row r="3334" spans="72:75">
      <c r="BT3334">
        <v>4</v>
      </c>
      <c r="BU3334">
        <v>4</v>
      </c>
      <c r="BV3334">
        <v>4</v>
      </c>
      <c r="BW3334">
        <f t="shared" si="155"/>
        <v>0</v>
      </c>
    </row>
    <row r="3335" spans="72:75">
      <c r="BT3335">
        <v>1</v>
      </c>
      <c r="BU3335">
        <v>1</v>
      </c>
      <c r="BV3335">
        <v>1</v>
      </c>
      <c r="BW3335">
        <f t="shared" si="155"/>
        <v>0</v>
      </c>
    </row>
    <row r="3336" spans="72:75">
      <c r="BT3336">
        <v>9</v>
      </c>
      <c r="BU3336">
        <v>9</v>
      </c>
      <c r="BV3336">
        <v>9</v>
      </c>
      <c r="BW3336">
        <f t="shared" si="155"/>
        <v>0</v>
      </c>
    </row>
    <row r="3337" spans="72:75">
      <c r="BT3337">
        <v>1</v>
      </c>
      <c r="BU3337">
        <v>1</v>
      </c>
      <c r="BV3337">
        <v>1</v>
      </c>
      <c r="BW3337">
        <f t="shared" si="155"/>
        <v>0</v>
      </c>
    </row>
    <row r="3338" spans="72:75">
      <c r="BT3338">
        <v>4</v>
      </c>
      <c r="BU3338">
        <v>4</v>
      </c>
      <c r="BV3338">
        <v>4</v>
      </c>
      <c r="BW3338">
        <f t="shared" si="155"/>
        <v>0</v>
      </c>
    </row>
    <row r="3339" spans="72:75">
      <c r="BT3339">
        <v>4</v>
      </c>
      <c r="BU3339">
        <v>4</v>
      </c>
      <c r="BV3339">
        <v>4</v>
      </c>
      <c r="BW3339">
        <f t="shared" si="155"/>
        <v>0</v>
      </c>
    </row>
    <row r="3340" spans="72:75">
      <c r="BT3340">
        <v>5</v>
      </c>
      <c r="BU3340">
        <v>5</v>
      </c>
      <c r="BV3340">
        <v>5</v>
      </c>
      <c r="BW3340">
        <f t="shared" si="155"/>
        <v>0</v>
      </c>
    </row>
    <row r="3341" spans="72:75">
      <c r="BT3341">
        <v>8</v>
      </c>
      <c r="BU3341">
        <v>8</v>
      </c>
      <c r="BV3341">
        <v>8</v>
      </c>
      <c r="BW3341">
        <f t="shared" ref="BW3341:BW3404" si="156">BU3341-BV3341</f>
        <v>0</v>
      </c>
    </row>
    <row r="3342" spans="72:75">
      <c r="BT3342">
        <v>6</v>
      </c>
      <c r="BU3342">
        <v>6</v>
      </c>
      <c r="BV3342">
        <v>6</v>
      </c>
      <c r="BW3342">
        <f t="shared" si="156"/>
        <v>0</v>
      </c>
    </row>
    <row r="3343" spans="72:75">
      <c r="BT3343">
        <v>1</v>
      </c>
      <c r="BU3343">
        <v>1</v>
      </c>
      <c r="BV3343">
        <v>1</v>
      </c>
      <c r="BW3343">
        <f t="shared" si="156"/>
        <v>0</v>
      </c>
    </row>
    <row r="3344" spans="72:75">
      <c r="BT3344">
        <v>1</v>
      </c>
      <c r="BU3344">
        <v>1</v>
      </c>
      <c r="BV3344">
        <v>1</v>
      </c>
      <c r="BW3344">
        <f t="shared" si="156"/>
        <v>0</v>
      </c>
    </row>
    <row r="3345" spans="72:75">
      <c r="BT3345">
        <v>1</v>
      </c>
      <c r="BU3345">
        <v>1</v>
      </c>
      <c r="BV3345">
        <v>1</v>
      </c>
      <c r="BW3345">
        <f t="shared" si="156"/>
        <v>0</v>
      </c>
    </row>
    <row r="3346" spans="72:75">
      <c r="BT3346">
        <v>1</v>
      </c>
      <c r="BU3346">
        <v>1</v>
      </c>
      <c r="BV3346">
        <v>1</v>
      </c>
      <c r="BW3346">
        <f t="shared" si="156"/>
        <v>0</v>
      </c>
    </row>
    <row r="3347" spans="72:75">
      <c r="BT3347">
        <v>6</v>
      </c>
      <c r="BU3347">
        <v>6</v>
      </c>
      <c r="BV3347">
        <v>6</v>
      </c>
      <c r="BW3347">
        <f t="shared" si="156"/>
        <v>0</v>
      </c>
    </row>
    <row r="3348" spans="72:75">
      <c r="BT3348">
        <v>6</v>
      </c>
      <c r="BU3348">
        <v>6</v>
      </c>
      <c r="BV3348">
        <v>6</v>
      </c>
      <c r="BW3348">
        <f t="shared" si="156"/>
        <v>0</v>
      </c>
    </row>
    <row r="3349" spans="72:75">
      <c r="BT3349">
        <v>3</v>
      </c>
      <c r="BU3349">
        <v>3</v>
      </c>
      <c r="BV3349">
        <v>3</v>
      </c>
      <c r="BW3349">
        <f t="shared" si="156"/>
        <v>0</v>
      </c>
    </row>
    <row r="3350" spans="72:75">
      <c r="BT3350">
        <v>2</v>
      </c>
      <c r="BU3350">
        <v>2</v>
      </c>
      <c r="BV3350">
        <v>2</v>
      </c>
      <c r="BW3350">
        <f t="shared" si="156"/>
        <v>0</v>
      </c>
    </row>
    <row r="3351" spans="72:75">
      <c r="BT3351">
        <v>5</v>
      </c>
      <c r="BU3351">
        <v>5</v>
      </c>
      <c r="BV3351">
        <v>5</v>
      </c>
      <c r="BW3351">
        <f t="shared" si="156"/>
        <v>0</v>
      </c>
    </row>
    <row r="3352" spans="72:75">
      <c r="BT3352">
        <v>2</v>
      </c>
      <c r="BU3352">
        <v>2</v>
      </c>
      <c r="BV3352">
        <v>2</v>
      </c>
      <c r="BW3352">
        <f t="shared" si="156"/>
        <v>0</v>
      </c>
    </row>
    <row r="3353" spans="72:75">
      <c r="BT3353">
        <v>4</v>
      </c>
      <c r="BU3353">
        <v>4</v>
      </c>
      <c r="BV3353">
        <v>4</v>
      </c>
      <c r="BW3353">
        <f t="shared" si="156"/>
        <v>0</v>
      </c>
    </row>
    <row r="3354" spans="72:75">
      <c r="BT3354">
        <v>2</v>
      </c>
      <c r="BU3354">
        <v>2</v>
      </c>
      <c r="BV3354">
        <v>2</v>
      </c>
      <c r="BW3354">
        <f t="shared" si="156"/>
        <v>0</v>
      </c>
    </row>
    <row r="3355" spans="72:75">
      <c r="BT3355">
        <v>1</v>
      </c>
      <c r="BU3355">
        <v>1</v>
      </c>
      <c r="BV3355">
        <v>1</v>
      </c>
      <c r="BW3355">
        <f t="shared" si="156"/>
        <v>0</v>
      </c>
    </row>
    <row r="3356" spans="72:75">
      <c r="BT3356">
        <v>6</v>
      </c>
      <c r="BU3356">
        <v>6</v>
      </c>
      <c r="BV3356">
        <v>6</v>
      </c>
      <c r="BW3356">
        <f t="shared" si="156"/>
        <v>0</v>
      </c>
    </row>
    <row r="3357" spans="72:75">
      <c r="BT3357">
        <v>5</v>
      </c>
      <c r="BU3357">
        <v>5</v>
      </c>
      <c r="BV3357">
        <v>5</v>
      </c>
      <c r="BW3357">
        <f t="shared" si="156"/>
        <v>0</v>
      </c>
    </row>
    <row r="3358" spans="72:75">
      <c r="BT3358">
        <v>2</v>
      </c>
      <c r="BU3358">
        <v>2</v>
      </c>
      <c r="BV3358">
        <v>2</v>
      </c>
      <c r="BW3358">
        <f t="shared" si="156"/>
        <v>0</v>
      </c>
    </row>
    <row r="3359" spans="72:75">
      <c r="BT3359">
        <v>9</v>
      </c>
      <c r="BU3359">
        <v>9</v>
      </c>
      <c r="BV3359">
        <v>9</v>
      </c>
      <c r="BW3359">
        <f t="shared" si="156"/>
        <v>0</v>
      </c>
    </row>
    <row r="3360" spans="72:75">
      <c r="BT3360">
        <v>3</v>
      </c>
      <c r="BU3360">
        <v>3</v>
      </c>
      <c r="BV3360">
        <v>3</v>
      </c>
      <c r="BW3360">
        <f t="shared" si="156"/>
        <v>0</v>
      </c>
    </row>
    <row r="3361" spans="72:75">
      <c r="BT3361">
        <v>6</v>
      </c>
      <c r="BU3361">
        <v>6</v>
      </c>
      <c r="BV3361">
        <v>6</v>
      </c>
      <c r="BW3361">
        <f t="shared" si="156"/>
        <v>0</v>
      </c>
    </row>
    <row r="3362" spans="72:75">
      <c r="BT3362">
        <v>3</v>
      </c>
      <c r="BU3362">
        <v>3</v>
      </c>
      <c r="BV3362">
        <v>3</v>
      </c>
      <c r="BW3362">
        <f t="shared" si="156"/>
        <v>0</v>
      </c>
    </row>
    <row r="3363" spans="72:75">
      <c r="BT3363">
        <v>5</v>
      </c>
      <c r="BU3363">
        <v>5</v>
      </c>
      <c r="BV3363">
        <v>5</v>
      </c>
      <c r="BW3363">
        <f t="shared" si="156"/>
        <v>0</v>
      </c>
    </row>
    <row r="3364" spans="72:75">
      <c r="BT3364">
        <v>4</v>
      </c>
      <c r="BU3364">
        <v>4</v>
      </c>
      <c r="BV3364">
        <v>4</v>
      </c>
      <c r="BW3364">
        <f t="shared" si="156"/>
        <v>0</v>
      </c>
    </row>
    <row r="3365" spans="72:75">
      <c r="BT3365">
        <v>3</v>
      </c>
      <c r="BU3365">
        <v>3</v>
      </c>
      <c r="BV3365">
        <v>3</v>
      </c>
      <c r="BW3365">
        <f t="shared" si="156"/>
        <v>0</v>
      </c>
    </row>
    <row r="3366" spans="72:75">
      <c r="BT3366">
        <v>8</v>
      </c>
      <c r="BU3366">
        <v>8</v>
      </c>
      <c r="BV3366">
        <v>8</v>
      </c>
      <c r="BW3366">
        <f t="shared" si="156"/>
        <v>0</v>
      </c>
    </row>
    <row r="3367" spans="72:75">
      <c r="BT3367">
        <v>3</v>
      </c>
      <c r="BU3367">
        <v>3</v>
      </c>
      <c r="BV3367">
        <v>3</v>
      </c>
      <c r="BW3367">
        <f t="shared" si="156"/>
        <v>0</v>
      </c>
    </row>
    <row r="3368" spans="72:75">
      <c r="BT3368">
        <v>1</v>
      </c>
      <c r="BU3368">
        <v>1</v>
      </c>
      <c r="BV3368">
        <v>1</v>
      </c>
      <c r="BW3368">
        <f t="shared" si="156"/>
        <v>0</v>
      </c>
    </row>
    <row r="3369" spans="72:75">
      <c r="BT3369">
        <v>1</v>
      </c>
      <c r="BU3369">
        <v>1</v>
      </c>
      <c r="BV3369">
        <v>1</v>
      </c>
      <c r="BW3369">
        <f t="shared" si="156"/>
        <v>0</v>
      </c>
    </row>
    <row r="3370" spans="72:75">
      <c r="BT3370">
        <v>4</v>
      </c>
      <c r="BU3370">
        <v>4</v>
      </c>
      <c r="BV3370">
        <v>4</v>
      </c>
      <c r="BW3370">
        <f t="shared" si="156"/>
        <v>0</v>
      </c>
    </row>
    <row r="3371" spans="72:75">
      <c r="BT3371">
        <v>5</v>
      </c>
      <c r="BU3371">
        <v>5</v>
      </c>
      <c r="BV3371">
        <v>5</v>
      </c>
      <c r="BW3371">
        <f t="shared" si="156"/>
        <v>0</v>
      </c>
    </row>
    <row r="3372" spans="72:75">
      <c r="BT3372">
        <v>4</v>
      </c>
      <c r="BU3372">
        <v>4</v>
      </c>
      <c r="BV3372">
        <v>4</v>
      </c>
      <c r="BW3372">
        <f t="shared" si="156"/>
        <v>0</v>
      </c>
    </row>
    <row r="3373" spans="72:75">
      <c r="BT3373">
        <v>7</v>
      </c>
      <c r="BU3373">
        <v>7</v>
      </c>
      <c r="BV3373">
        <v>7</v>
      </c>
      <c r="BW3373">
        <f t="shared" si="156"/>
        <v>0</v>
      </c>
    </row>
    <row r="3374" spans="72:75">
      <c r="BT3374">
        <v>2</v>
      </c>
      <c r="BU3374">
        <v>2</v>
      </c>
      <c r="BV3374">
        <v>2</v>
      </c>
      <c r="BW3374">
        <f t="shared" si="156"/>
        <v>0</v>
      </c>
    </row>
    <row r="3375" spans="72:75">
      <c r="BT3375">
        <v>3</v>
      </c>
      <c r="BU3375">
        <v>3</v>
      </c>
      <c r="BV3375">
        <v>3</v>
      </c>
      <c r="BW3375">
        <f t="shared" si="156"/>
        <v>0</v>
      </c>
    </row>
    <row r="3376" spans="72:75">
      <c r="BT3376">
        <v>1</v>
      </c>
      <c r="BU3376">
        <v>1</v>
      </c>
      <c r="BV3376">
        <v>1</v>
      </c>
      <c r="BW3376">
        <f t="shared" si="156"/>
        <v>0</v>
      </c>
    </row>
    <row r="3377" spans="72:75">
      <c r="BT3377">
        <v>9</v>
      </c>
      <c r="BU3377">
        <v>9</v>
      </c>
      <c r="BV3377">
        <v>9</v>
      </c>
      <c r="BW3377">
        <f t="shared" si="156"/>
        <v>0</v>
      </c>
    </row>
    <row r="3378" spans="72:75">
      <c r="BT3378">
        <v>2</v>
      </c>
      <c r="BU3378">
        <v>2</v>
      </c>
      <c r="BV3378">
        <v>2</v>
      </c>
      <c r="BW3378">
        <f t="shared" si="156"/>
        <v>0</v>
      </c>
    </row>
    <row r="3379" spans="72:75">
      <c r="BT3379">
        <v>4</v>
      </c>
      <c r="BU3379">
        <v>4</v>
      </c>
      <c r="BV3379">
        <v>4</v>
      </c>
      <c r="BW3379">
        <f t="shared" si="156"/>
        <v>0</v>
      </c>
    </row>
    <row r="3380" spans="72:75">
      <c r="BT3380">
        <v>3</v>
      </c>
      <c r="BU3380">
        <v>3</v>
      </c>
      <c r="BV3380">
        <v>3</v>
      </c>
      <c r="BW3380">
        <f t="shared" si="156"/>
        <v>0</v>
      </c>
    </row>
    <row r="3381" spans="72:75">
      <c r="BT3381">
        <v>2</v>
      </c>
      <c r="BU3381">
        <v>2</v>
      </c>
      <c r="BV3381">
        <v>2</v>
      </c>
      <c r="BW3381">
        <f t="shared" si="156"/>
        <v>0</v>
      </c>
    </row>
    <row r="3382" spans="72:75">
      <c r="BT3382">
        <v>3</v>
      </c>
      <c r="BU3382">
        <v>3</v>
      </c>
      <c r="BV3382">
        <v>3</v>
      </c>
      <c r="BW3382">
        <f t="shared" si="156"/>
        <v>0</v>
      </c>
    </row>
    <row r="3383" spans="72:75">
      <c r="BT3383">
        <v>1</v>
      </c>
      <c r="BU3383">
        <v>1</v>
      </c>
      <c r="BV3383">
        <v>1</v>
      </c>
      <c r="BW3383">
        <f t="shared" si="156"/>
        <v>0</v>
      </c>
    </row>
    <row r="3384" spans="72:75">
      <c r="BT3384">
        <v>2</v>
      </c>
      <c r="BU3384">
        <v>2</v>
      </c>
      <c r="BV3384">
        <v>2</v>
      </c>
      <c r="BW3384">
        <f t="shared" si="156"/>
        <v>0</v>
      </c>
    </row>
    <row r="3385" spans="72:75">
      <c r="BT3385">
        <v>6</v>
      </c>
      <c r="BU3385">
        <v>6</v>
      </c>
      <c r="BV3385">
        <v>6</v>
      </c>
      <c r="BW3385">
        <f t="shared" si="156"/>
        <v>0</v>
      </c>
    </row>
    <row r="3386" spans="72:75">
      <c r="BT3386">
        <v>4</v>
      </c>
      <c r="BU3386">
        <v>4</v>
      </c>
      <c r="BV3386">
        <v>4</v>
      </c>
      <c r="BW3386">
        <f t="shared" si="156"/>
        <v>0</v>
      </c>
    </row>
    <row r="3387" spans="72:75">
      <c r="BT3387">
        <v>2</v>
      </c>
      <c r="BU3387">
        <v>2</v>
      </c>
      <c r="BV3387">
        <v>2</v>
      </c>
      <c r="BW3387">
        <f t="shared" si="156"/>
        <v>0</v>
      </c>
    </row>
    <row r="3388" spans="72:75">
      <c r="BT3388">
        <v>14</v>
      </c>
      <c r="BU3388">
        <v>14</v>
      </c>
      <c r="BV3388">
        <v>14</v>
      </c>
      <c r="BW3388">
        <f t="shared" si="156"/>
        <v>0</v>
      </c>
    </row>
    <row r="3389" spans="72:75">
      <c r="BT3389">
        <v>1</v>
      </c>
      <c r="BU3389">
        <v>1</v>
      </c>
      <c r="BV3389">
        <v>1</v>
      </c>
      <c r="BW3389">
        <f t="shared" si="156"/>
        <v>0</v>
      </c>
    </row>
    <row r="3390" spans="72:75">
      <c r="BT3390">
        <v>14</v>
      </c>
      <c r="BU3390">
        <v>14</v>
      </c>
      <c r="BV3390">
        <v>14</v>
      </c>
      <c r="BW3390">
        <f t="shared" si="156"/>
        <v>0</v>
      </c>
    </row>
    <row r="3391" spans="72:75">
      <c r="BT3391">
        <v>5</v>
      </c>
      <c r="BU3391">
        <v>5</v>
      </c>
      <c r="BV3391">
        <v>5</v>
      </c>
      <c r="BW3391">
        <f t="shared" si="156"/>
        <v>0</v>
      </c>
    </row>
    <row r="3392" spans="72:75">
      <c r="BT3392">
        <v>4</v>
      </c>
      <c r="BU3392">
        <v>4</v>
      </c>
      <c r="BV3392">
        <v>4</v>
      </c>
      <c r="BW3392">
        <f t="shared" si="156"/>
        <v>0</v>
      </c>
    </row>
    <row r="3393" spans="72:75">
      <c r="BT3393">
        <v>3</v>
      </c>
      <c r="BU3393">
        <v>3</v>
      </c>
      <c r="BV3393">
        <v>3</v>
      </c>
      <c r="BW3393">
        <f t="shared" si="156"/>
        <v>0</v>
      </c>
    </row>
    <row r="3394" spans="72:75">
      <c r="BT3394">
        <v>5</v>
      </c>
      <c r="BU3394">
        <v>5</v>
      </c>
      <c r="BV3394">
        <v>5</v>
      </c>
      <c r="BW3394">
        <f t="shared" si="156"/>
        <v>0</v>
      </c>
    </row>
    <row r="3395" spans="72:75">
      <c r="BT3395">
        <v>3</v>
      </c>
      <c r="BU3395">
        <v>3</v>
      </c>
      <c r="BV3395">
        <v>3</v>
      </c>
      <c r="BW3395">
        <f t="shared" si="156"/>
        <v>0</v>
      </c>
    </row>
    <row r="3396" spans="72:75">
      <c r="BT3396">
        <v>4</v>
      </c>
      <c r="BU3396">
        <v>4</v>
      </c>
      <c r="BV3396">
        <v>4</v>
      </c>
      <c r="BW3396">
        <f t="shared" si="156"/>
        <v>0</v>
      </c>
    </row>
    <row r="3397" spans="72:75">
      <c r="BT3397">
        <v>1</v>
      </c>
      <c r="BU3397">
        <v>1</v>
      </c>
      <c r="BV3397">
        <v>1</v>
      </c>
      <c r="BW3397">
        <f t="shared" si="156"/>
        <v>0</v>
      </c>
    </row>
    <row r="3398" spans="72:75">
      <c r="BT3398">
        <v>1</v>
      </c>
      <c r="BU3398">
        <v>1</v>
      </c>
      <c r="BV3398">
        <v>1</v>
      </c>
      <c r="BW3398">
        <f t="shared" si="156"/>
        <v>0</v>
      </c>
    </row>
    <row r="3399" spans="72:75">
      <c r="BT3399">
        <v>4</v>
      </c>
      <c r="BU3399">
        <v>4</v>
      </c>
      <c r="BV3399">
        <v>4</v>
      </c>
      <c r="BW3399">
        <f t="shared" si="156"/>
        <v>0</v>
      </c>
    </row>
    <row r="3400" spans="72:75">
      <c r="BT3400">
        <v>5</v>
      </c>
      <c r="BU3400">
        <v>5</v>
      </c>
      <c r="BV3400">
        <v>5</v>
      </c>
      <c r="BW3400">
        <f t="shared" si="156"/>
        <v>0</v>
      </c>
    </row>
    <row r="3401" spans="72:75">
      <c r="BT3401">
        <v>4</v>
      </c>
      <c r="BU3401">
        <v>4</v>
      </c>
      <c r="BV3401">
        <v>4</v>
      </c>
      <c r="BW3401">
        <f t="shared" si="156"/>
        <v>0</v>
      </c>
    </row>
    <row r="3402" spans="72:75">
      <c r="BT3402">
        <v>3</v>
      </c>
      <c r="BU3402">
        <v>3</v>
      </c>
      <c r="BV3402">
        <v>3</v>
      </c>
      <c r="BW3402">
        <f t="shared" si="156"/>
        <v>0</v>
      </c>
    </row>
    <row r="3403" spans="72:75">
      <c r="BT3403">
        <v>5</v>
      </c>
      <c r="BU3403">
        <v>5</v>
      </c>
      <c r="BV3403">
        <v>5</v>
      </c>
      <c r="BW3403">
        <f t="shared" si="156"/>
        <v>0</v>
      </c>
    </row>
    <row r="3404" spans="72:75">
      <c r="BT3404">
        <v>8</v>
      </c>
      <c r="BU3404">
        <v>8</v>
      </c>
      <c r="BV3404">
        <v>8</v>
      </c>
      <c r="BW3404">
        <f t="shared" si="156"/>
        <v>0</v>
      </c>
    </row>
    <row r="3405" spans="72:75">
      <c r="BT3405">
        <v>7</v>
      </c>
      <c r="BU3405">
        <v>7</v>
      </c>
      <c r="BV3405">
        <v>7</v>
      </c>
      <c r="BW3405">
        <f t="shared" ref="BW3405:BW3468" si="157">BU3405-BV3405</f>
        <v>0</v>
      </c>
    </row>
    <row r="3406" spans="72:75">
      <c r="BT3406">
        <v>6</v>
      </c>
      <c r="BU3406">
        <v>6</v>
      </c>
      <c r="BV3406">
        <v>6</v>
      </c>
      <c r="BW3406">
        <f t="shared" si="157"/>
        <v>0</v>
      </c>
    </row>
    <row r="3407" spans="72:75">
      <c r="BT3407">
        <v>10</v>
      </c>
      <c r="BU3407">
        <v>10</v>
      </c>
      <c r="BV3407">
        <v>11</v>
      </c>
      <c r="BW3407">
        <f t="shared" si="157"/>
        <v>-1</v>
      </c>
    </row>
    <row r="3408" spans="72:75">
      <c r="BT3408">
        <v>5</v>
      </c>
      <c r="BU3408">
        <v>5</v>
      </c>
      <c r="BV3408">
        <v>5</v>
      </c>
      <c r="BW3408">
        <f t="shared" si="157"/>
        <v>0</v>
      </c>
    </row>
    <row r="3409" spans="72:75">
      <c r="BT3409">
        <v>2</v>
      </c>
      <c r="BU3409">
        <v>2</v>
      </c>
      <c r="BV3409">
        <v>2</v>
      </c>
      <c r="BW3409">
        <f t="shared" si="157"/>
        <v>0</v>
      </c>
    </row>
    <row r="3410" spans="72:75">
      <c r="BT3410">
        <v>7</v>
      </c>
      <c r="BU3410">
        <v>7</v>
      </c>
      <c r="BV3410">
        <v>7</v>
      </c>
      <c r="BW3410">
        <f t="shared" si="157"/>
        <v>0</v>
      </c>
    </row>
    <row r="3411" spans="72:75">
      <c r="BT3411">
        <v>5</v>
      </c>
      <c r="BU3411">
        <v>5</v>
      </c>
      <c r="BV3411">
        <v>5</v>
      </c>
      <c r="BW3411">
        <f t="shared" si="157"/>
        <v>0</v>
      </c>
    </row>
    <row r="3412" spans="72:75">
      <c r="BT3412">
        <v>7</v>
      </c>
      <c r="BU3412">
        <v>7</v>
      </c>
      <c r="BV3412">
        <v>7</v>
      </c>
      <c r="BW3412">
        <f t="shared" si="157"/>
        <v>0</v>
      </c>
    </row>
    <row r="3413" spans="72:75">
      <c r="BT3413">
        <v>3</v>
      </c>
      <c r="BU3413">
        <v>3</v>
      </c>
      <c r="BV3413">
        <v>3</v>
      </c>
      <c r="BW3413">
        <f t="shared" si="157"/>
        <v>0</v>
      </c>
    </row>
    <row r="3414" spans="72:75">
      <c r="BT3414">
        <v>3</v>
      </c>
      <c r="BU3414">
        <v>3</v>
      </c>
      <c r="BV3414">
        <v>3</v>
      </c>
      <c r="BW3414">
        <f t="shared" si="157"/>
        <v>0</v>
      </c>
    </row>
    <row r="3415" spans="72:75">
      <c r="BT3415">
        <v>2</v>
      </c>
      <c r="BU3415">
        <v>2</v>
      </c>
      <c r="BV3415">
        <v>2</v>
      </c>
      <c r="BW3415">
        <f t="shared" si="157"/>
        <v>0</v>
      </c>
    </row>
    <row r="3416" spans="72:75">
      <c r="BT3416">
        <v>1</v>
      </c>
      <c r="BU3416">
        <v>1</v>
      </c>
      <c r="BV3416">
        <v>1</v>
      </c>
      <c r="BW3416">
        <f t="shared" si="157"/>
        <v>0</v>
      </c>
    </row>
    <row r="3417" spans="72:75">
      <c r="BT3417">
        <v>4</v>
      </c>
      <c r="BU3417">
        <v>4</v>
      </c>
      <c r="BV3417">
        <v>4</v>
      </c>
      <c r="BW3417">
        <f t="shared" si="157"/>
        <v>0</v>
      </c>
    </row>
    <row r="3418" spans="72:75">
      <c r="BT3418">
        <v>1</v>
      </c>
      <c r="BU3418">
        <v>1</v>
      </c>
      <c r="BV3418">
        <v>1</v>
      </c>
      <c r="BW3418">
        <f t="shared" si="157"/>
        <v>0</v>
      </c>
    </row>
    <row r="3419" spans="72:75">
      <c r="BT3419">
        <v>4</v>
      </c>
      <c r="BU3419">
        <v>4</v>
      </c>
      <c r="BV3419">
        <v>4</v>
      </c>
      <c r="BW3419">
        <f t="shared" si="157"/>
        <v>0</v>
      </c>
    </row>
    <row r="3420" spans="72:75">
      <c r="BT3420">
        <v>1</v>
      </c>
      <c r="BU3420">
        <v>1</v>
      </c>
      <c r="BV3420">
        <v>1</v>
      </c>
      <c r="BW3420">
        <f t="shared" si="157"/>
        <v>0</v>
      </c>
    </row>
    <row r="3421" spans="72:75">
      <c r="BT3421">
        <v>5</v>
      </c>
      <c r="BU3421">
        <v>5</v>
      </c>
      <c r="BV3421">
        <v>5</v>
      </c>
      <c r="BW3421">
        <f t="shared" si="157"/>
        <v>0</v>
      </c>
    </row>
    <row r="3422" spans="72:75">
      <c r="BT3422">
        <v>10</v>
      </c>
      <c r="BU3422">
        <v>10</v>
      </c>
      <c r="BV3422">
        <v>11</v>
      </c>
      <c r="BW3422">
        <f t="shared" si="157"/>
        <v>-1</v>
      </c>
    </row>
    <row r="3423" spans="72:75">
      <c r="BT3423">
        <v>5</v>
      </c>
      <c r="BU3423">
        <v>5</v>
      </c>
      <c r="BV3423">
        <v>5</v>
      </c>
      <c r="BW3423">
        <f t="shared" si="157"/>
        <v>0</v>
      </c>
    </row>
    <row r="3424" spans="72:75">
      <c r="BT3424">
        <v>4</v>
      </c>
      <c r="BU3424">
        <v>4</v>
      </c>
      <c r="BV3424">
        <v>4</v>
      </c>
      <c r="BW3424">
        <f t="shared" si="157"/>
        <v>0</v>
      </c>
    </row>
    <row r="3425" spans="72:75">
      <c r="BT3425">
        <v>4</v>
      </c>
      <c r="BU3425">
        <v>4</v>
      </c>
      <c r="BV3425">
        <v>4</v>
      </c>
      <c r="BW3425">
        <f t="shared" si="157"/>
        <v>0</v>
      </c>
    </row>
    <row r="3426" spans="72:75">
      <c r="BT3426">
        <v>2</v>
      </c>
      <c r="BU3426">
        <v>2</v>
      </c>
      <c r="BV3426">
        <v>2</v>
      </c>
      <c r="BW3426">
        <f t="shared" si="157"/>
        <v>0</v>
      </c>
    </row>
    <row r="3427" spans="72:75">
      <c r="BT3427">
        <v>2</v>
      </c>
      <c r="BU3427">
        <v>2</v>
      </c>
      <c r="BV3427">
        <v>2</v>
      </c>
      <c r="BW3427">
        <f t="shared" si="157"/>
        <v>0</v>
      </c>
    </row>
    <row r="3428" spans="72:75">
      <c r="BT3428">
        <v>2</v>
      </c>
      <c r="BU3428">
        <v>2</v>
      </c>
      <c r="BV3428">
        <v>2</v>
      </c>
      <c r="BW3428">
        <f t="shared" si="157"/>
        <v>0</v>
      </c>
    </row>
    <row r="3429" spans="72:75">
      <c r="BT3429">
        <v>5</v>
      </c>
      <c r="BU3429">
        <v>5</v>
      </c>
      <c r="BV3429">
        <v>5</v>
      </c>
      <c r="BW3429">
        <f t="shared" si="157"/>
        <v>0</v>
      </c>
    </row>
    <row r="3430" spans="72:75">
      <c r="BT3430">
        <v>3</v>
      </c>
      <c r="BU3430">
        <v>3</v>
      </c>
      <c r="BV3430">
        <v>3</v>
      </c>
      <c r="BW3430">
        <f t="shared" si="157"/>
        <v>0</v>
      </c>
    </row>
    <row r="3431" spans="72:75">
      <c r="BT3431">
        <v>3</v>
      </c>
      <c r="BU3431">
        <v>3</v>
      </c>
      <c r="BV3431">
        <v>3</v>
      </c>
      <c r="BW3431">
        <f t="shared" si="157"/>
        <v>0</v>
      </c>
    </row>
    <row r="3432" spans="72:75">
      <c r="BT3432">
        <v>11</v>
      </c>
      <c r="BU3432">
        <v>11</v>
      </c>
      <c r="BV3432">
        <v>11</v>
      </c>
      <c r="BW3432">
        <f t="shared" si="157"/>
        <v>0</v>
      </c>
    </row>
    <row r="3433" spans="72:75">
      <c r="BT3433">
        <v>7</v>
      </c>
      <c r="BU3433">
        <v>7</v>
      </c>
      <c r="BV3433">
        <v>7</v>
      </c>
      <c r="BW3433">
        <f t="shared" si="157"/>
        <v>0</v>
      </c>
    </row>
    <row r="3434" spans="72:75">
      <c r="BT3434">
        <v>3</v>
      </c>
      <c r="BU3434">
        <v>3</v>
      </c>
      <c r="BV3434">
        <v>3</v>
      </c>
      <c r="BW3434">
        <f t="shared" si="157"/>
        <v>0</v>
      </c>
    </row>
    <row r="3435" spans="72:75">
      <c r="BT3435">
        <v>7</v>
      </c>
      <c r="BU3435">
        <v>7</v>
      </c>
      <c r="BV3435">
        <v>7</v>
      </c>
      <c r="BW3435">
        <f t="shared" si="157"/>
        <v>0</v>
      </c>
    </row>
    <row r="3436" spans="72:75">
      <c r="BT3436">
        <v>1</v>
      </c>
      <c r="BU3436">
        <v>1</v>
      </c>
      <c r="BV3436">
        <v>1</v>
      </c>
      <c r="BW3436">
        <f t="shared" si="157"/>
        <v>0</v>
      </c>
    </row>
    <row r="3437" spans="72:75">
      <c r="BT3437">
        <v>6</v>
      </c>
      <c r="BU3437">
        <v>6</v>
      </c>
      <c r="BV3437">
        <v>6</v>
      </c>
      <c r="BW3437">
        <f t="shared" si="157"/>
        <v>0</v>
      </c>
    </row>
    <row r="3438" spans="72:75">
      <c r="BT3438">
        <v>3</v>
      </c>
      <c r="BU3438">
        <v>3</v>
      </c>
      <c r="BV3438">
        <v>3</v>
      </c>
      <c r="BW3438">
        <f t="shared" si="157"/>
        <v>0</v>
      </c>
    </row>
    <row r="3439" spans="72:75">
      <c r="BT3439">
        <v>2</v>
      </c>
      <c r="BU3439">
        <v>2</v>
      </c>
      <c r="BV3439">
        <v>2</v>
      </c>
      <c r="BW3439">
        <f t="shared" si="157"/>
        <v>0</v>
      </c>
    </row>
    <row r="3440" spans="72:75">
      <c r="BT3440">
        <v>7</v>
      </c>
      <c r="BU3440">
        <v>7</v>
      </c>
      <c r="BV3440">
        <v>7</v>
      </c>
      <c r="BW3440">
        <f t="shared" si="157"/>
        <v>0</v>
      </c>
    </row>
    <row r="3441" spans="72:75">
      <c r="BT3441">
        <v>7</v>
      </c>
      <c r="BU3441">
        <v>7</v>
      </c>
      <c r="BV3441">
        <v>7</v>
      </c>
      <c r="BW3441">
        <f t="shared" si="157"/>
        <v>0</v>
      </c>
    </row>
    <row r="3442" spans="72:75">
      <c r="BT3442">
        <v>4</v>
      </c>
      <c r="BU3442">
        <v>4</v>
      </c>
      <c r="BV3442">
        <v>4</v>
      </c>
      <c r="BW3442">
        <f t="shared" si="157"/>
        <v>0</v>
      </c>
    </row>
    <row r="3443" spans="72:75">
      <c r="BT3443">
        <v>7</v>
      </c>
      <c r="BU3443">
        <v>7</v>
      </c>
      <c r="BV3443">
        <v>7</v>
      </c>
      <c r="BW3443">
        <f t="shared" si="157"/>
        <v>0</v>
      </c>
    </row>
    <row r="3444" spans="72:75">
      <c r="BT3444">
        <v>7</v>
      </c>
      <c r="BU3444">
        <v>7</v>
      </c>
      <c r="BV3444">
        <v>7</v>
      </c>
      <c r="BW3444">
        <f t="shared" si="157"/>
        <v>0</v>
      </c>
    </row>
    <row r="3445" spans="72:75">
      <c r="BT3445">
        <v>3</v>
      </c>
      <c r="BU3445">
        <v>3</v>
      </c>
      <c r="BV3445">
        <v>3</v>
      </c>
      <c r="BW3445">
        <f t="shared" si="157"/>
        <v>0</v>
      </c>
    </row>
    <row r="3446" spans="72:75">
      <c r="BT3446">
        <v>4</v>
      </c>
      <c r="BU3446">
        <v>4</v>
      </c>
      <c r="BV3446">
        <v>4</v>
      </c>
      <c r="BW3446">
        <f t="shared" si="157"/>
        <v>0</v>
      </c>
    </row>
    <row r="3447" spans="72:75">
      <c r="BT3447">
        <v>5</v>
      </c>
      <c r="BU3447">
        <v>5</v>
      </c>
      <c r="BV3447">
        <v>5</v>
      </c>
      <c r="BW3447">
        <f t="shared" si="157"/>
        <v>0</v>
      </c>
    </row>
    <row r="3448" spans="72:75">
      <c r="BT3448">
        <v>5</v>
      </c>
      <c r="BU3448">
        <v>5</v>
      </c>
      <c r="BV3448">
        <v>5</v>
      </c>
      <c r="BW3448">
        <f t="shared" si="157"/>
        <v>0</v>
      </c>
    </row>
    <row r="3449" spans="72:75">
      <c r="BT3449">
        <v>2</v>
      </c>
      <c r="BU3449">
        <v>2</v>
      </c>
      <c r="BV3449">
        <v>2</v>
      </c>
      <c r="BW3449">
        <f t="shared" si="157"/>
        <v>0</v>
      </c>
    </row>
    <row r="3450" spans="72:75">
      <c r="BT3450">
        <v>4</v>
      </c>
      <c r="BU3450">
        <v>4</v>
      </c>
      <c r="BV3450">
        <v>4</v>
      </c>
      <c r="BW3450">
        <f t="shared" si="157"/>
        <v>0</v>
      </c>
    </row>
    <row r="3451" spans="72:75">
      <c r="BT3451">
        <v>1</v>
      </c>
      <c r="BU3451">
        <v>1</v>
      </c>
      <c r="BV3451">
        <v>1</v>
      </c>
      <c r="BW3451">
        <f t="shared" si="157"/>
        <v>0</v>
      </c>
    </row>
    <row r="3452" spans="72:75">
      <c r="BT3452">
        <v>6</v>
      </c>
      <c r="BU3452">
        <v>6</v>
      </c>
      <c r="BV3452">
        <v>6</v>
      </c>
      <c r="BW3452">
        <f t="shared" si="157"/>
        <v>0</v>
      </c>
    </row>
    <row r="3453" spans="72:75">
      <c r="BT3453">
        <v>7</v>
      </c>
      <c r="BU3453">
        <v>7</v>
      </c>
      <c r="BV3453">
        <v>7</v>
      </c>
      <c r="BW3453">
        <f t="shared" si="157"/>
        <v>0</v>
      </c>
    </row>
    <row r="3454" spans="72:75">
      <c r="BT3454">
        <v>1</v>
      </c>
      <c r="BU3454">
        <v>1</v>
      </c>
      <c r="BV3454">
        <v>1</v>
      </c>
      <c r="BW3454">
        <f t="shared" si="157"/>
        <v>0</v>
      </c>
    </row>
    <row r="3455" spans="72:75">
      <c r="BT3455">
        <v>1</v>
      </c>
      <c r="BU3455">
        <v>1</v>
      </c>
      <c r="BV3455">
        <v>1</v>
      </c>
      <c r="BW3455">
        <f t="shared" si="157"/>
        <v>0</v>
      </c>
    </row>
    <row r="3456" spans="72:75">
      <c r="BT3456">
        <v>4</v>
      </c>
      <c r="BU3456">
        <v>4</v>
      </c>
      <c r="BV3456">
        <v>4</v>
      </c>
      <c r="BW3456">
        <f t="shared" si="157"/>
        <v>0</v>
      </c>
    </row>
    <row r="3457" spans="72:75">
      <c r="BT3457">
        <v>13</v>
      </c>
      <c r="BU3457">
        <v>13</v>
      </c>
      <c r="BV3457">
        <v>13</v>
      </c>
      <c r="BW3457">
        <f t="shared" si="157"/>
        <v>0</v>
      </c>
    </row>
    <row r="3458" spans="72:75">
      <c r="BT3458">
        <v>1</v>
      </c>
      <c r="BU3458">
        <v>1</v>
      </c>
      <c r="BV3458">
        <v>1</v>
      </c>
      <c r="BW3458">
        <f t="shared" si="157"/>
        <v>0</v>
      </c>
    </row>
    <row r="3459" spans="72:75">
      <c r="BT3459">
        <v>1</v>
      </c>
      <c r="BU3459">
        <v>1</v>
      </c>
      <c r="BV3459">
        <v>1</v>
      </c>
      <c r="BW3459">
        <f t="shared" si="157"/>
        <v>0</v>
      </c>
    </row>
    <row r="3460" spans="72:75">
      <c r="BT3460">
        <v>6</v>
      </c>
      <c r="BU3460">
        <v>6</v>
      </c>
      <c r="BV3460">
        <v>6</v>
      </c>
      <c r="BW3460">
        <f t="shared" si="157"/>
        <v>0</v>
      </c>
    </row>
    <row r="3461" spans="72:75">
      <c r="BT3461">
        <v>4</v>
      </c>
      <c r="BU3461">
        <v>4</v>
      </c>
      <c r="BV3461">
        <v>4</v>
      </c>
      <c r="BW3461">
        <f t="shared" si="157"/>
        <v>0</v>
      </c>
    </row>
    <row r="3462" spans="72:75">
      <c r="BT3462">
        <v>1</v>
      </c>
      <c r="BU3462">
        <v>1</v>
      </c>
      <c r="BV3462">
        <v>1</v>
      </c>
      <c r="BW3462">
        <f t="shared" si="157"/>
        <v>0</v>
      </c>
    </row>
    <row r="3463" spans="72:75">
      <c r="BT3463">
        <v>4</v>
      </c>
      <c r="BU3463">
        <v>4</v>
      </c>
      <c r="BV3463">
        <v>4</v>
      </c>
      <c r="BW3463">
        <f t="shared" si="157"/>
        <v>0</v>
      </c>
    </row>
    <row r="3464" spans="72:75">
      <c r="BT3464">
        <v>3</v>
      </c>
      <c r="BU3464">
        <v>3</v>
      </c>
      <c r="BV3464">
        <v>3</v>
      </c>
      <c r="BW3464">
        <f t="shared" si="157"/>
        <v>0</v>
      </c>
    </row>
    <row r="3465" spans="72:75">
      <c r="BT3465">
        <v>3</v>
      </c>
      <c r="BU3465">
        <v>3</v>
      </c>
      <c r="BV3465">
        <v>3</v>
      </c>
      <c r="BW3465">
        <f t="shared" si="157"/>
        <v>0</v>
      </c>
    </row>
    <row r="3466" spans="72:75">
      <c r="BT3466">
        <v>7</v>
      </c>
      <c r="BU3466">
        <v>7</v>
      </c>
      <c r="BV3466">
        <v>7</v>
      </c>
      <c r="BW3466">
        <f t="shared" si="157"/>
        <v>0</v>
      </c>
    </row>
    <row r="3467" spans="72:75">
      <c r="BT3467">
        <v>14</v>
      </c>
      <c r="BU3467">
        <v>14</v>
      </c>
      <c r="BV3467">
        <v>14</v>
      </c>
      <c r="BW3467">
        <f t="shared" si="157"/>
        <v>0</v>
      </c>
    </row>
    <row r="3468" spans="72:75">
      <c r="BT3468">
        <v>3</v>
      </c>
      <c r="BU3468">
        <v>3</v>
      </c>
      <c r="BV3468">
        <v>3</v>
      </c>
      <c r="BW3468">
        <f t="shared" si="157"/>
        <v>0</v>
      </c>
    </row>
    <row r="3469" spans="72:75">
      <c r="BT3469">
        <v>1</v>
      </c>
      <c r="BU3469">
        <v>1</v>
      </c>
      <c r="BV3469">
        <v>1</v>
      </c>
      <c r="BW3469">
        <f t="shared" ref="BW3469:BW3532" si="158">BU3469-BV3469</f>
        <v>0</v>
      </c>
    </row>
    <row r="3470" spans="72:75">
      <c r="BT3470">
        <v>1</v>
      </c>
      <c r="BU3470">
        <v>1</v>
      </c>
      <c r="BV3470">
        <v>1</v>
      </c>
      <c r="BW3470">
        <f t="shared" si="158"/>
        <v>0</v>
      </c>
    </row>
    <row r="3471" spans="72:75">
      <c r="BT3471">
        <v>6</v>
      </c>
      <c r="BU3471">
        <v>6</v>
      </c>
      <c r="BV3471">
        <v>6</v>
      </c>
      <c r="BW3471">
        <f t="shared" si="158"/>
        <v>0</v>
      </c>
    </row>
    <row r="3472" spans="72:75">
      <c r="BT3472">
        <v>1</v>
      </c>
      <c r="BU3472">
        <v>1</v>
      </c>
      <c r="BV3472">
        <v>1</v>
      </c>
      <c r="BW3472">
        <f t="shared" si="158"/>
        <v>0</v>
      </c>
    </row>
    <row r="3473" spans="72:75">
      <c r="BT3473">
        <v>4</v>
      </c>
      <c r="BU3473">
        <v>4</v>
      </c>
      <c r="BV3473">
        <v>4</v>
      </c>
      <c r="BW3473">
        <f t="shared" si="158"/>
        <v>0</v>
      </c>
    </row>
    <row r="3474" spans="72:75">
      <c r="BT3474">
        <v>3</v>
      </c>
      <c r="BU3474">
        <v>3</v>
      </c>
      <c r="BV3474">
        <v>3</v>
      </c>
      <c r="BW3474">
        <f t="shared" si="158"/>
        <v>0</v>
      </c>
    </row>
    <row r="3475" spans="72:75">
      <c r="BT3475">
        <v>3</v>
      </c>
      <c r="BU3475">
        <v>3</v>
      </c>
      <c r="BV3475">
        <v>3</v>
      </c>
      <c r="BW3475">
        <f t="shared" si="158"/>
        <v>0</v>
      </c>
    </row>
    <row r="3476" spans="72:75">
      <c r="BT3476">
        <v>7</v>
      </c>
      <c r="BU3476">
        <v>7</v>
      </c>
      <c r="BV3476">
        <v>7</v>
      </c>
      <c r="BW3476">
        <f t="shared" si="158"/>
        <v>0</v>
      </c>
    </row>
    <row r="3477" spans="72:75">
      <c r="BT3477">
        <v>9</v>
      </c>
      <c r="BU3477">
        <v>9</v>
      </c>
      <c r="BV3477">
        <v>9</v>
      </c>
      <c r="BW3477">
        <f t="shared" si="158"/>
        <v>0</v>
      </c>
    </row>
    <row r="3478" spans="72:75">
      <c r="BT3478">
        <v>7</v>
      </c>
      <c r="BU3478">
        <v>7</v>
      </c>
      <c r="BV3478">
        <v>7</v>
      </c>
      <c r="BW3478">
        <f t="shared" si="158"/>
        <v>0</v>
      </c>
    </row>
    <row r="3479" spans="72:75">
      <c r="BT3479">
        <v>1</v>
      </c>
      <c r="BU3479">
        <v>1</v>
      </c>
      <c r="BV3479">
        <v>1</v>
      </c>
      <c r="BW3479">
        <f t="shared" si="158"/>
        <v>0</v>
      </c>
    </row>
    <row r="3480" spans="72:75">
      <c r="BT3480">
        <v>2</v>
      </c>
      <c r="BU3480">
        <v>2</v>
      </c>
      <c r="BV3480">
        <v>2</v>
      </c>
      <c r="BW3480">
        <f t="shared" si="158"/>
        <v>0</v>
      </c>
    </row>
    <row r="3481" spans="72:75">
      <c r="BT3481">
        <v>1</v>
      </c>
      <c r="BU3481">
        <v>1</v>
      </c>
      <c r="BV3481">
        <v>1</v>
      </c>
      <c r="BW3481">
        <f t="shared" si="158"/>
        <v>0</v>
      </c>
    </row>
    <row r="3482" spans="72:75">
      <c r="BT3482">
        <v>3</v>
      </c>
      <c r="BU3482">
        <v>3</v>
      </c>
      <c r="BV3482">
        <v>3</v>
      </c>
      <c r="BW3482">
        <f t="shared" si="158"/>
        <v>0</v>
      </c>
    </row>
    <row r="3483" spans="72:75">
      <c r="BT3483">
        <v>1</v>
      </c>
      <c r="BU3483">
        <v>1</v>
      </c>
      <c r="BV3483">
        <v>1</v>
      </c>
      <c r="BW3483">
        <f t="shared" si="158"/>
        <v>0</v>
      </c>
    </row>
    <row r="3484" spans="72:75">
      <c r="BT3484">
        <v>3</v>
      </c>
      <c r="BU3484">
        <v>3</v>
      </c>
      <c r="BV3484">
        <v>3</v>
      </c>
      <c r="BW3484">
        <f t="shared" si="158"/>
        <v>0</v>
      </c>
    </row>
    <row r="3485" spans="72:75">
      <c r="BT3485">
        <v>3</v>
      </c>
      <c r="BU3485">
        <v>3</v>
      </c>
      <c r="BV3485">
        <v>3</v>
      </c>
      <c r="BW3485">
        <f t="shared" si="158"/>
        <v>0</v>
      </c>
    </row>
    <row r="3486" spans="72:75">
      <c r="BT3486">
        <v>3</v>
      </c>
      <c r="BU3486">
        <v>3</v>
      </c>
      <c r="BV3486">
        <v>3</v>
      </c>
      <c r="BW3486">
        <f t="shared" si="158"/>
        <v>0</v>
      </c>
    </row>
    <row r="3487" spans="72:75">
      <c r="BT3487">
        <v>4</v>
      </c>
      <c r="BU3487">
        <v>4</v>
      </c>
      <c r="BV3487">
        <v>4</v>
      </c>
      <c r="BW3487">
        <f t="shared" si="158"/>
        <v>0</v>
      </c>
    </row>
    <row r="3488" spans="72:75">
      <c r="BT3488">
        <v>4</v>
      </c>
      <c r="BU3488">
        <v>4</v>
      </c>
      <c r="BV3488">
        <v>4</v>
      </c>
      <c r="BW3488">
        <f t="shared" si="158"/>
        <v>0</v>
      </c>
    </row>
    <row r="3489" spans="72:75">
      <c r="BT3489">
        <v>1</v>
      </c>
      <c r="BU3489">
        <v>1</v>
      </c>
      <c r="BV3489">
        <v>1</v>
      </c>
      <c r="BW3489">
        <f t="shared" si="158"/>
        <v>0</v>
      </c>
    </row>
    <row r="3490" spans="72:75">
      <c r="BT3490">
        <v>8</v>
      </c>
      <c r="BU3490">
        <v>8</v>
      </c>
      <c r="BV3490">
        <v>8</v>
      </c>
      <c r="BW3490">
        <f t="shared" si="158"/>
        <v>0</v>
      </c>
    </row>
    <row r="3491" spans="72:75">
      <c r="BT3491">
        <v>6</v>
      </c>
      <c r="BU3491">
        <v>6</v>
      </c>
      <c r="BV3491">
        <v>6</v>
      </c>
      <c r="BW3491">
        <f t="shared" si="158"/>
        <v>0</v>
      </c>
    </row>
    <row r="3492" spans="72:75">
      <c r="BT3492">
        <v>3</v>
      </c>
      <c r="BU3492">
        <v>3</v>
      </c>
      <c r="BV3492">
        <v>3</v>
      </c>
      <c r="BW3492">
        <f t="shared" si="158"/>
        <v>0</v>
      </c>
    </row>
    <row r="3493" spans="72:75">
      <c r="BT3493">
        <v>1</v>
      </c>
      <c r="BU3493">
        <v>1</v>
      </c>
      <c r="BV3493">
        <v>1</v>
      </c>
      <c r="BW3493">
        <f t="shared" si="158"/>
        <v>0</v>
      </c>
    </row>
    <row r="3494" spans="72:75">
      <c r="BT3494">
        <v>3</v>
      </c>
      <c r="BU3494">
        <v>3</v>
      </c>
      <c r="BV3494">
        <v>3</v>
      </c>
      <c r="BW3494">
        <f t="shared" si="158"/>
        <v>0</v>
      </c>
    </row>
    <row r="3495" spans="72:75">
      <c r="BT3495">
        <v>1</v>
      </c>
      <c r="BU3495">
        <v>1</v>
      </c>
      <c r="BV3495">
        <v>1</v>
      </c>
      <c r="BW3495">
        <f t="shared" si="158"/>
        <v>0</v>
      </c>
    </row>
    <row r="3496" spans="72:75">
      <c r="BT3496">
        <v>1</v>
      </c>
      <c r="BU3496">
        <v>1</v>
      </c>
      <c r="BV3496">
        <v>1</v>
      </c>
      <c r="BW3496">
        <f t="shared" si="158"/>
        <v>0</v>
      </c>
    </row>
    <row r="3497" spans="72:75">
      <c r="BT3497">
        <v>4</v>
      </c>
      <c r="BU3497">
        <v>4</v>
      </c>
      <c r="BV3497">
        <v>4</v>
      </c>
      <c r="BW3497">
        <f t="shared" si="158"/>
        <v>0</v>
      </c>
    </row>
    <row r="3498" spans="72:75">
      <c r="BT3498">
        <v>4</v>
      </c>
      <c r="BU3498">
        <v>4</v>
      </c>
      <c r="BV3498">
        <v>4</v>
      </c>
      <c r="BW3498">
        <f t="shared" si="158"/>
        <v>0</v>
      </c>
    </row>
    <row r="3499" spans="72:75">
      <c r="BT3499">
        <v>15</v>
      </c>
      <c r="BU3499">
        <v>15</v>
      </c>
      <c r="BV3499">
        <v>15</v>
      </c>
      <c r="BW3499">
        <f t="shared" si="158"/>
        <v>0</v>
      </c>
    </row>
    <row r="3500" spans="72:75">
      <c r="BT3500">
        <v>7</v>
      </c>
      <c r="BU3500">
        <v>7</v>
      </c>
      <c r="BV3500">
        <v>7</v>
      </c>
      <c r="BW3500">
        <f t="shared" si="158"/>
        <v>0</v>
      </c>
    </row>
    <row r="3501" spans="72:75">
      <c r="BT3501">
        <v>6</v>
      </c>
      <c r="BU3501">
        <v>6</v>
      </c>
      <c r="BV3501">
        <v>6</v>
      </c>
      <c r="BW3501">
        <f t="shared" si="158"/>
        <v>0</v>
      </c>
    </row>
    <row r="3502" spans="72:75">
      <c r="BT3502">
        <v>9</v>
      </c>
      <c r="BU3502">
        <v>9</v>
      </c>
      <c r="BV3502">
        <v>9</v>
      </c>
      <c r="BW3502">
        <f t="shared" si="158"/>
        <v>0</v>
      </c>
    </row>
    <row r="3503" spans="72:75">
      <c r="BT3503">
        <v>3</v>
      </c>
      <c r="BU3503">
        <v>3</v>
      </c>
      <c r="BV3503">
        <v>3</v>
      </c>
      <c r="BW3503">
        <f t="shared" si="158"/>
        <v>0</v>
      </c>
    </row>
    <row r="3504" spans="72:75">
      <c r="BT3504">
        <v>8</v>
      </c>
      <c r="BU3504">
        <v>8</v>
      </c>
      <c r="BV3504">
        <v>8</v>
      </c>
      <c r="BW3504">
        <f t="shared" si="158"/>
        <v>0</v>
      </c>
    </row>
    <row r="3505" spans="72:75">
      <c r="BT3505">
        <v>1</v>
      </c>
      <c r="BU3505">
        <v>1</v>
      </c>
      <c r="BV3505">
        <v>1</v>
      </c>
      <c r="BW3505">
        <f t="shared" si="158"/>
        <v>0</v>
      </c>
    </row>
    <row r="3506" spans="72:75">
      <c r="BT3506">
        <v>3</v>
      </c>
      <c r="BU3506">
        <v>3</v>
      </c>
      <c r="BV3506">
        <v>3</v>
      </c>
      <c r="BW3506">
        <f t="shared" si="158"/>
        <v>0</v>
      </c>
    </row>
    <row r="3507" spans="72:75">
      <c r="BT3507">
        <v>6</v>
      </c>
      <c r="BU3507">
        <v>6</v>
      </c>
      <c r="BV3507">
        <v>6</v>
      </c>
      <c r="BW3507">
        <f t="shared" si="158"/>
        <v>0</v>
      </c>
    </row>
    <row r="3508" spans="72:75">
      <c r="BT3508">
        <v>6</v>
      </c>
      <c r="BU3508">
        <v>6</v>
      </c>
      <c r="BV3508">
        <v>6</v>
      </c>
      <c r="BW3508">
        <f t="shared" si="158"/>
        <v>0</v>
      </c>
    </row>
    <row r="3509" spans="72:75">
      <c r="BT3509">
        <v>1</v>
      </c>
      <c r="BU3509">
        <v>1</v>
      </c>
      <c r="BV3509">
        <v>1</v>
      </c>
      <c r="BW3509">
        <f t="shared" si="158"/>
        <v>0</v>
      </c>
    </row>
    <row r="3510" spans="72:75">
      <c r="BT3510">
        <v>1</v>
      </c>
      <c r="BU3510">
        <v>1</v>
      </c>
      <c r="BV3510">
        <v>1</v>
      </c>
      <c r="BW3510">
        <f t="shared" si="158"/>
        <v>0</v>
      </c>
    </row>
    <row r="3511" spans="72:75">
      <c r="BT3511">
        <v>3</v>
      </c>
      <c r="BU3511">
        <v>3</v>
      </c>
      <c r="BV3511">
        <v>3</v>
      </c>
      <c r="BW3511">
        <f t="shared" si="158"/>
        <v>0</v>
      </c>
    </row>
    <row r="3512" spans="72:75">
      <c r="BT3512">
        <v>4</v>
      </c>
      <c r="BU3512">
        <v>4</v>
      </c>
      <c r="BV3512">
        <v>4</v>
      </c>
      <c r="BW3512">
        <f t="shared" si="158"/>
        <v>0</v>
      </c>
    </row>
    <row r="3513" spans="72:75">
      <c r="BT3513">
        <v>5</v>
      </c>
      <c r="BU3513">
        <v>5</v>
      </c>
      <c r="BV3513">
        <v>5</v>
      </c>
      <c r="BW3513">
        <f t="shared" si="158"/>
        <v>0</v>
      </c>
    </row>
    <row r="3514" spans="72:75">
      <c r="BT3514">
        <v>2</v>
      </c>
      <c r="BU3514">
        <v>2</v>
      </c>
      <c r="BV3514">
        <v>2</v>
      </c>
      <c r="BW3514">
        <f t="shared" si="158"/>
        <v>0</v>
      </c>
    </row>
    <row r="3515" spans="72:75">
      <c r="BT3515">
        <v>4</v>
      </c>
      <c r="BU3515">
        <v>4</v>
      </c>
      <c r="BV3515">
        <v>4</v>
      </c>
      <c r="BW3515">
        <f t="shared" si="158"/>
        <v>0</v>
      </c>
    </row>
    <row r="3516" spans="72:75">
      <c r="BT3516">
        <v>7</v>
      </c>
      <c r="BU3516">
        <v>7</v>
      </c>
      <c r="BV3516">
        <v>7</v>
      </c>
      <c r="BW3516">
        <f t="shared" si="158"/>
        <v>0</v>
      </c>
    </row>
    <row r="3517" spans="72:75">
      <c r="BT3517">
        <v>4</v>
      </c>
      <c r="BU3517">
        <v>4</v>
      </c>
      <c r="BV3517">
        <v>4</v>
      </c>
      <c r="BW3517">
        <f t="shared" si="158"/>
        <v>0</v>
      </c>
    </row>
    <row r="3518" spans="72:75">
      <c r="BT3518">
        <v>4</v>
      </c>
      <c r="BU3518">
        <v>4</v>
      </c>
      <c r="BV3518">
        <v>4</v>
      </c>
      <c r="BW3518">
        <f t="shared" si="158"/>
        <v>0</v>
      </c>
    </row>
    <row r="3519" spans="72:75">
      <c r="BT3519">
        <v>3</v>
      </c>
      <c r="BU3519">
        <v>3</v>
      </c>
      <c r="BV3519">
        <v>3</v>
      </c>
      <c r="BW3519">
        <f t="shared" si="158"/>
        <v>0</v>
      </c>
    </row>
    <row r="3520" spans="72:75">
      <c r="BT3520">
        <v>3</v>
      </c>
      <c r="BU3520">
        <v>3</v>
      </c>
      <c r="BV3520">
        <v>3</v>
      </c>
      <c r="BW3520">
        <f t="shared" si="158"/>
        <v>0</v>
      </c>
    </row>
    <row r="3521" spans="72:75">
      <c r="BT3521">
        <v>3</v>
      </c>
      <c r="BU3521">
        <v>3</v>
      </c>
      <c r="BV3521">
        <v>3</v>
      </c>
      <c r="BW3521">
        <f t="shared" si="158"/>
        <v>0</v>
      </c>
    </row>
    <row r="3522" spans="72:75">
      <c r="BT3522">
        <v>3</v>
      </c>
      <c r="BU3522">
        <v>3</v>
      </c>
      <c r="BV3522">
        <v>3</v>
      </c>
      <c r="BW3522">
        <f t="shared" si="158"/>
        <v>0</v>
      </c>
    </row>
    <row r="3523" spans="72:75">
      <c r="BT3523">
        <v>2</v>
      </c>
      <c r="BU3523">
        <v>2</v>
      </c>
      <c r="BV3523">
        <v>2</v>
      </c>
      <c r="BW3523">
        <f t="shared" si="158"/>
        <v>0</v>
      </c>
    </row>
    <row r="3524" spans="72:75">
      <c r="BT3524">
        <v>1</v>
      </c>
      <c r="BU3524">
        <v>1</v>
      </c>
      <c r="BV3524">
        <v>1</v>
      </c>
      <c r="BW3524">
        <f t="shared" si="158"/>
        <v>0</v>
      </c>
    </row>
    <row r="3525" spans="72:75">
      <c r="BT3525">
        <v>2</v>
      </c>
      <c r="BU3525">
        <v>2</v>
      </c>
      <c r="BV3525">
        <v>2</v>
      </c>
      <c r="BW3525">
        <f t="shared" si="158"/>
        <v>0</v>
      </c>
    </row>
    <row r="3526" spans="72:75">
      <c r="BT3526">
        <v>9</v>
      </c>
      <c r="BU3526">
        <v>9</v>
      </c>
      <c r="BV3526">
        <v>9</v>
      </c>
      <c r="BW3526">
        <f t="shared" si="158"/>
        <v>0</v>
      </c>
    </row>
    <row r="3527" spans="72:75">
      <c r="BT3527">
        <v>6</v>
      </c>
      <c r="BU3527">
        <v>6</v>
      </c>
      <c r="BV3527">
        <v>6</v>
      </c>
      <c r="BW3527">
        <f t="shared" si="158"/>
        <v>0</v>
      </c>
    </row>
    <row r="3528" spans="72:75">
      <c r="BT3528">
        <v>2</v>
      </c>
      <c r="BU3528">
        <v>2</v>
      </c>
      <c r="BV3528">
        <v>2</v>
      </c>
      <c r="BW3528">
        <f t="shared" si="158"/>
        <v>0</v>
      </c>
    </row>
    <row r="3529" spans="72:75">
      <c r="BT3529">
        <v>1</v>
      </c>
      <c r="BU3529">
        <v>1</v>
      </c>
      <c r="BV3529">
        <v>1</v>
      </c>
      <c r="BW3529">
        <f t="shared" si="158"/>
        <v>0</v>
      </c>
    </row>
    <row r="3530" spans="72:75">
      <c r="BT3530">
        <v>3</v>
      </c>
      <c r="BU3530">
        <v>3</v>
      </c>
      <c r="BV3530">
        <v>3</v>
      </c>
      <c r="BW3530">
        <f t="shared" si="158"/>
        <v>0</v>
      </c>
    </row>
    <row r="3531" spans="72:75">
      <c r="BT3531">
        <v>9</v>
      </c>
      <c r="BU3531">
        <v>9</v>
      </c>
      <c r="BV3531">
        <v>9</v>
      </c>
      <c r="BW3531">
        <f t="shared" si="158"/>
        <v>0</v>
      </c>
    </row>
    <row r="3532" spans="72:75">
      <c r="BT3532">
        <v>10</v>
      </c>
      <c r="BU3532">
        <v>10</v>
      </c>
      <c r="BV3532">
        <v>11</v>
      </c>
      <c r="BW3532">
        <f t="shared" si="158"/>
        <v>-1</v>
      </c>
    </row>
    <row r="3533" spans="72:75">
      <c r="BT3533">
        <v>1</v>
      </c>
      <c r="BU3533">
        <v>1</v>
      </c>
      <c r="BV3533">
        <v>1</v>
      </c>
      <c r="BW3533">
        <f t="shared" ref="BW3533:BW3596" si="159">BU3533-BV3533</f>
        <v>0</v>
      </c>
    </row>
    <row r="3534" spans="72:75">
      <c r="BT3534">
        <v>7</v>
      </c>
      <c r="BU3534">
        <v>7</v>
      </c>
      <c r="BV3534">
        <v>7</v>
      </c>
      <c r="BW3534">
        <f t="shared" si="159"/>
        <v>0</v>
      </c>
    </row>
    <row r="3535" spans="72:75">
      <c r="BT3535">
        <v>5</v>
      </c>
      <c r="BU3535">
        <v>5</v>
      </c>
      <c r="BV3535">
        <v>5</v>
      </c>
      <c r="BW3535">
        <f t="shared" si="159"/>
        <v>0</v>
      </c>
    </row>
    <row r="3536" spans="72:75">
      <c r="BT3536">
        <v>2</v>
      </c>
      <c r="BU3536">
        <v>2</v>
      </c>
      <c r="BV3536">
        <v>2</v>
      </c>
      <c r="BW3536">
        <f t="shared" si="159"/>
        <v>0</v>
      </c>
    </row>
    <row r="3537" spans="72:75">
      <c r="BT3537">
        <v>2</v>
      </c>
      <c r="BU3537">
        <v>2</v>
      </c>
      <c r="BV3537">
        <v>2</v>
      </c>
      <c r="BW3537">
        <f t="shared" si="159"/>
        <v>0</v>
      </c>
    </row>
    <row r="3538" spans="72:75">
      <c r="BT3538">
        <v>1</v>
      </c>
      <c r="BU3538">
        <v>1</v>
      </c>
      <c r="BV3538">
        <v>1</v>
      </c>
      <c r="BW3538">
        <f t="shared" si="159"/>
        <v>0</v>
      </c>
    </row>
    <row r="3539" spans="72:75">
      <c r="BT3539">
        <v>5</v>
      </c>
      <c r="BU3539">
        <v>5</v>
      </c>
      <c r="BV3539">
        <v>5</v>
      </c>
      <c r="BW3539">
        <f t="shared" si="159"/>
        <v>0</v>
      </c>
    </row>
    <row r="3540" spans="72:75">
      <c r="BT3540">
        <v>5</v>
      </c>
      <c r="BU3540">
        <v>5</v>
      </c>
      <c r="BV3540">
        <v>5</v>
      </c>
      <c r="BW3540">
        <f t="shared" si="159"/>
        <v>0</v>
      </c>
    </row>
    <row r="3541" spans="72:75">
      <c r="BT3541">
        <v>1</v>
      </c>
      <c r="BU3541">
        <v>1</v>
      </c>
      <c r="BV3541">
        <v>1</v>
      </c>
      <c r="BW3541">
        <f t="shared" si="159"/>
        <v>0</v>
      </c>
    </row>
    <row r="3542" spans="72:75">
      <c r="BT3542">
        <v>4</v>
      </c>
      <c r="BU3542">
        <v>4</v>
      </c>
      <c r="BV3542">
        <v>4</v>
      </c>
      <c r="BW3542">
        <f t="shared" si="159"/>
        <v>0</v>
      </c>
    </row>
    <row r="3543" spans="72:75">
      <c r="BT3543">
        <v>4</v>
      </c>
      <c r="BU3543">
        <v>4</v>
      </c>
      <c r="BV3543">
        <v>4</v>
      </c>
      <c r="BW3543">
        <f t="shared" si="159"/>
        <v>0</v>
      </c>
    </row>
    <row r="3544" spans="72:75">
      <c r="BT3544">
        <v>6</v>
      </c>
      <c r="BU3544">
        <v>6</v>
      </c>
      <c r="BV3544">
        <v>6</v>
      </c>
      <c r="BW3544">
        <f t="shared" si="159"/>
        <v>0</v>
      </c>
    </row>
    <row r="3545" spans="72:75">
      <c r="BT3545">
        <v>6</v>
      </c>
      <c r="BU3545">
        <v>6</v>
      </c>
      <c r="BV3545">
        <v>6</v>
      </c>
      <c r="BW3545">
        <f t="shared" si="159"/>
        <v>0</v>
      </c>
    </row>
    <row r="3546" spans="72:75">
      <c r="BT3546">
        <v>1</v>
      </c>
      <c r="BU3546">
        <v>1</v>
      </c>
      <c r="BV3546">
        <v>1</v>
      </c>
      <c r="BW3546">
        <f t="shared" si="159"/>
        <v>0</v>
      </c>
    </row>
    <row r="3547" spans="72:75">
      <c r="BT3547">
        <v>7</v>
      </c>
      <c r="BU3547">
        <v>7</v>
      </c>
      <c r="BV3547">
        <v>7</v>
      </c>
      <c r="BW3547">
        <f t="shared" si="159"/>
        <v>0</v>
      </c>
    </row>
    <row r="3548" spans="72:75">
      <c r="BT3548">
        <v>2</v>
      </c>
      <c r="BU3548">
        <v>2</v>
      </c>
      <c r="BV3548">
        <v>2</v>
      </c>
      <c r="BW3548">
        <f t="shared" si="159"/>
        <v>0</v>
      </c>
    </row>
    <row r="3549" spans="72:75">
      <c r="BT3549">
        <v>3</v>
      </c>
      <c r="BU3549">
        <v>3</v>
      </c>
      <c r="BV3549">
        <v>3</v>
      </c>
      <c r="BW3549">
        <f t="shared" si="159"/>
        <v>0</v>
      </c>
    </row>
    <row r="3550" spans="72:75">
      <c r="BT3550">
        <v>4</v>
      </c>
      <c r="BU3550">
        <v>4</v>
      </c>
      <c r="BV3550">
        <v>4</v>
      </c>
      <c r="BW3550">
        <f t="shared" si="159"/>
        <v>0</v>
      </c>
    </row>
    <row r="3551" spans="72:75">
      <c r="BT3551">
        <v>3</v>
      </c>
      <c r="BU3551">
        <v>3</v>
      </c>
      <c r="BV3551">
        <v>3</v>
      </c>
      <c r="BW3551">
        <f t="shared" si="159"/>
        <v>0</v>
      </c>
    </row>
    <row r="3552" spans="72:75">
      <c r="BT3552">
        <v>4</v>
      </c>
      <c r="BU3552">
        <v>4</v>
      </c>
      <c r="BV3552">
        <v>4</v>
      </c>
      <c r="BW3552">
        <f t="shared" si="159"/>
        <v>0</v>
      </c>
    </row>
    <row r="3553" spans="72:75">
      <c r="BT3553">
        <v>2</v>
      </c>
      <c r="BU3553">
        <v>2</v>
      </c>
      <c r="BV3553">
        <v>2</v>
      </c>
      <c r="BW3553">
        <f t="shared" si="159"/>
        <v>0</v>
      </c>
    </row>
    <row r="3554" spans="72:75">
      <c r="BT3554">
        <v>1</v>
      </c>
      <c r="BU3554">
        <v>1</v>
      </c>
      <c r="BV3554">
        <v>1</v>
      </c>
      <c r="BW3554">
        <f t="shared" si="159"/>
        <v>0</v>
      </c>
    </row>
    <row r="3555" spans="72:75">
      <c r="BT3555">
        <v>3</v>
      </c>
      <c r="BU3555">
        <v>3</v>
      </c>
      <c r="BV3555">
        <v>3</v>
      </c>
      <c r="BW3555">
        <f t="shared" si="159"/>
        <v>0</v>
      </c>
    </row>
    <row r="3556" spans="72:75">
      <c r="BT3556">
        <v>5</v>
      </c>
      <c r="BU3556">
        <v>5</v>
      </c>
      <c r="BV3556">
        <v>5</v>
      </c>
      <c r="BW3556">
        <f t="shared" si="159"/>
        <v>0</v>
      </c>
    </row>
    <row r="3557" spans="72:75">
      <c r="BT3557">
        <v>6</v>
      </c>
      <c r="BU3557">
        <v>6</v>
      </c>
      <c r="BV3557">
        <v>6</v>
      </c>
      <c r="BW3557">
        <f t="shared" si="159"/>
        <v>0</v>
      </c>
    </row>
    <row r="3558" spans="72:75">
      <c r="BT3558">
        <v>3</v>
      </c>
      <c r="BU3558">
        <v>3</v>
      </c>
      <c r="BV3558">
        <v>3</v>
      </c>
      <c r="BW3558">
        <f t="shared" si="159"/>
        <v>0</v>
      </c>
    </row>
    <row r="3559" spans="72:75">
      <c r="BT3559">
        <v>5</v>
      </c>
      <c r="BU3559">
        <v>5</v>
      </c>
      <c r="BV3559">
        <v>5</v>
      </c>
      <c r="BW3559">
        <f t="shared" si="159"/>
        <v>0</v>
      </c>
    </row>
    <row r="3560" spans="72:75">
      <c r="BT3560">
        <v>3</v>
      </c>
      <c r="BU3560">
        <v>3</v>
      </c>
      <c r="BV3560">
        <v>3</v>
      </c>
      <c r="BW3560">
        <f t="shared" si="159"/>
        <v>0</v>
      </c>
    </row>
    <row r="3561" spans="72:75">
      <c r="BT3561">
        <v>1</v>
      </c>
      <c r="BU3561">
        <v>1</v>
      </c>
      <c r="BV3561">
        <v>1</v>
      </c>
      <c r="BW3561">
        <f t="shared" si="159"/>
        <v>0</v>
      </c>
    </row>
    <row r="3562" spans="72:75">
      <c r="BT3562">
        <v>2</v>
      </c>
      <c r="BU3562">
        <v>2</v>
      </c>
      <c r="BV3562">
        <v>2</v>
      </c>
      <c r="BW3562">
        <f t="shared" si="159"/>
        <v>0</v>
      </c>
    </row>
    <row r="3563" spans="72:75">
      <c r="BT3563">
        <v>1</v>
      </c>
      <c r="BU3563">
        <v>1</v>
      </c>
      <c r="BV3563">
        <v>1</v>
      </c>
      <c r="BW3563">
        <f t="shared" si="159"/>
        <v>0</v>
      </c>
    </row>
    <row r="3564" spans="72:75">
      <c r="BT3564">
        <v>6</v>
      </c>
      <c r="BU3564">
        <v>6</v>
      </c>
      <c r="BV3564">
        <v>6</v>
      </c>
      <c r="BW3564">
        <f t="shared" si="159"/>
        <v>0</v>
      </c>
    </row>
    <row r="3565" spans="72:75">
      <c r="BT3565">
        <v>1</v>
      </c>
      <c r="BU3565">
        <v>1</v>
      </c>
      <c r="BV3565">
        <v>1</v>
      </c>
      <c r="BW3565">
        <f t="shared" si="159"/>
        <v>0</v>
      </c>
    </row>
    <row r="3566" spans="72:75">
      <c r="BT3566">
        <v>4</v>
      </c>
      <c r="BU3566">
        <v>4</v>
      </c>
      <c r="BV3566">
        <v>4</v>
      </c>
      <c r="BW3566">
        <f t="shared" si="159"/>
        <v>0</v>
      </c>
    </row>
    <row r="3567" spans="72:75">
      <c r="BT3567">
        <v>1</v>
      </c>
      <c r="BU3567">
        <v>1</v>
      </c>
      <c r="BV3567">
        <v>1</v>
      </c>
      <c r="BW3567">
        <f t="shared" si="159"/>
        <v>0</v>
      </c>
    </row>
    <row r="3568" spans="72:75">
      <c r="BT3568">
        <v>2</v>
      </c>
      <c r="BU3568">
        <v>2</v>
      </c>
      <c r="BV3568">
        <v>2</v>
      </c>
      <c r="BW3568">
        <f t="shared" si="159"/>
        <v>0</v>
      </c>
    </row>
    <row r="3569" spans="72:75">
      <c r="BT3569">
        <v>6</v>
      </c>
      <c r="BU3569">
        <v>6</v>
      </c>
      <c r="BV3569">
        <v>6</v>
      </c>
      <c r="BW3569">
        <f t="shared" si="159"/>
        <v>0</v>
      </c>
    </row>
    <row r="3570" spans="72:75">
      <c r="BT3570">
        <v>3</v>
      </c>
      <c r="BU3570">
        <v>3</v>
      </c>
      <c r="BV3570">
        <v>3</v>
      </c>
      <c r="BW3570">
        <f t="shared" si="159"/>
        <v>0</v>
      </c>
    </row>
    <row r="3571" spans="72:75">
      <c r="BT3571">
        <v>3</v>
      </c>
      <c r="BU3571">
        <v>3</v>
      </c>
      <c r="BV3571">
        <v>3</v>
      </c>
      <c r="BW3571">
        <f t="shared" si="159"/>
        <v>0</v>
      </c>
    </row>
    <row r="3572" spans="72:75">
      <c r="BT3572">
        <v>1</v>
      </c>
      <c r="BU3572">
        <v>1</v>
      </c>
      <c r="BV3572">
        <v>1</v>
      </c>
      <c r="BW3572">
        <f t="shared" si="159"/>
        <v>0</v>
      </c>
    </row>
    <row r="3573" spans="72:75">
      <c r="BT3573">
        <v>4</v>
      </c>
      <c r="BU3573">
        <v>4</v>
      </c>
      <c r="BV3573">
        <v>4</v>
      </c>
      <c r="BW3573">
        <f t="shared" si="159"/>
        <v>0</v>
      </c>
    </row>
    <row r="3574" spans="72:75">
      <c r="BT3574">
        <v>3</v>
      </c>
      <c r="BU3574">
        <v>3</v>
      </c>
      <c r="BV3574">
        <v>3</v>
      </c>
      <c r="BW3574">
        <f t="shared" si="159"/>
        <v>0</v>
      </c>
    </row>
    <row r="3575" spans="72:75">
      <c r="BT3575">
        <v>6</v>
      </c>
      <c r="BU3575">
        <v>6</v>
      </c>
      <c r="BV3575">
        <v>6</v>
      </c>
      <c r="BW3575">
        <f t="shared" si="159"/>
        <v>0</v>
      </c>
    </row>
    <row r="3576" spans="72:75">
      <c r="BT3576">
        <v>1</v>
      </c>
      <c r="BU3576">
        <v>1</v>
      </c>
      <c r="BV3576">
        <v>1</v>
      </c>
      <c r="BW3576">
        <f t="shared" si="159"/>
        <v>0</v>
      </c>
    </row>
    <row r="3577" spans="72:75">
      <c r="BT3577">
        <v>2</v>
      </c>
      <c r="BU3577">
        <v>2</v>
      </c>
      <c r="BV3577">
        <v>2</v>
      </c>
      <c r="BW3577">
        <f t="shared" si="159"/>
        <v>0</v>
      </c>
    </row>
    <row r="3578" spans="72:75">
      <c r="BT3578">
        <v>3</v>
      </c>
      <c r="BU3578">
        <v>3</v>
      </c>
      <c r="BV3578">
        <v>3</v>
      </c>
      <c r="BW3578">
        <f t="shared" si="159"/>
        <v>0</v>
      </c>
    </row>
    <row r="3579" spans="72:75">
      <c r="BT3579">
        <v>2</v>
      </c>
      <c r="BU3579">
        <v>2</v>
      </c>
      <c r="BV3579">
        <v>2</v>
      </c>
      <c r="BW3579">
        <f t="shared" si="159"/>
        <v>0</v>
      </c>
    </row>
    <row r="3580" spans="72:75">
      <c r="BT3580">
        <v>1</v>
      </c>
      <c r="BU3580">
        <v>1</v>
      </c>
      <c r="BV3580">
        <v>1</v>
      </c>
      <c r="BW3580">
        <f t="shared" si="159"/>
        <v>0</v>
      </c>
    </row>
    <row r="3581" spans="72:75">
      <c r="BT3581">
        <v>7</v>
      </c>
      <c r="BU3581">
        <v>7</v>
      </c>
      <c r="BV3581">
        <v>7</v>
      </c>
      <c r="BW3581">
        <f t="shared" si="159"/>
        <v>0</v>
      </c>
    </row>
    <row r="3582" spans="72:75">
      <c r="BT3582">
        <v>3</v>
      </c>
      <c r="BU3582">
        <v>3</v>
      </c>
      <c r="BV3582">
        <v>3</v>
      </c>
      <c r="BW3582">
        <f t="shared" si="159"/>
        <v>0</v>
      </c>
    </row>
    <row r="3583" spans="72:75">
      <c r="BT3583">
        <v>7</v>
      </c>
      <c r="BU3583">
        <v>7</v>
      </c>
      <c r="BV3583">
        <v>7</v>
      </c>
      <c r="BW3583">
        <f t="shared" si="159"/>
        <v>0</v>
      </c>
    </row>
    <row r="3584" spans="72:75">
      <c r="BT3584">
        <v>3</v>
      </c>
      <c r="BU3584">
        <v>3</v>
      </c>
      <c r="BV3584">
        <v>3</v>
      </c>
      <c r="BW3584">
        <f t="shared" si="159"/>
        <v>0</v>
      </c>
    </row>
    <row r="3585" spans="72:75">
      <c r="BT3585">
        <v>3</v>
      </c>
      <c r="BU3585">
        <v>3</v>
      </c>
      <c r="BV3585">
        <v>3</v>
      </c>
      <c r="BW3585">
        <f t="shared" si="159"/>
        <v>0</v>
      </c>
    </row>
    <row r="3586" spans="72:75">
      <c r="BT3586">
        <v>3</v>
      </c>
      <c r="BU3586">
        <v>3</v>
      </c>
      <c r="BV3586">
        <v>3</v>
      </c>
      <c r="BW3586">
        <f t="shared" si="159"/>
        <v>0</v>
      </c>
    </row>
    <row r="3587" spans="72:75">
      <c r="BT3587">
        <v>14</v>
      </c>
      <c r="BU3587">
        <v>14</v>
      </c>
      <c r="BV3587">
        <v>14</v>
      </c>
      <c r="BW3587">
        <f t="shared" si="159"/>
        <v>0</v>
      </c>
    </row>
    <row r="3588" spans="72:75">
      <c r="BT3588">
        <v>5</v>
      </c>
      <c r="BU3588">
        <v>5</v>
      </c>
      <c r="BV3588">
        <v>5</v>
      </c>
      <c r="BW3588">
        <f t="shared" si="159"/>
        <v>0</v>
      </c>
    </row>
    <row r="3589" spans="72:75">
      <c r="BT3589">
        <v>4</v>
      </c>
      <c r="BU3589">
        <v>4</v>
      </c>
      <c r="BV3589">
        <v>4</v>
      </c>
      <c r="BW3589">
        <f t="shared" si="159"/>
        <v>0</v>
      </c>
    </row>
    <row r="3590" spans="72:75">
      <c r="BT3590">
        <v>4</v>
      </c>
      <c r="BU3590">
        <v>4</v>
      </c>
      <c r="BV3590">
        <v>4</v>
      </c>
      <c r="BW3590">
        <f t="shared" si="159"/>
        <v>0</v>
      </c>
    </row>
    <row r="3591" spans="72:75">
      <c r="BT3591">
        <v>5</v>
      </c>
      <c r="BU3591">
        <v>5</v>
      </c>
      <c r="BV3591">
        <v>5</v>
      </c>
      <c r="BW3591">
        <f t="shared" si="159"/>
        <v>0</v>
      </c>
    </row>
    <row r="3592" spans="72:75">
      <c r="BT3592">
        <v>1</v>
      </c>
      <c r="BU3592">
        <v>1</v>
      </c>
      <c r="BV3592">
        <v>1</v>
      </c>
      <c r="BW3592">
        <f t="shared" si="159"/>
        <v>0</v>
      </c>
    </row>
    <row r="3593" spans="72:75">
      <c r="BT3593">
        <v>5</v>
      </c>
      <c r="BU3593">
        <v>5</v>
      </c>
      <c r="BV3593">
        <v>5</v>
      </c>
      <c r="BW3593">
        <f t="shared" si="159"/>
        <v>0</v>
      </c>
    </row>
    <row r="3594" spans="72:75">
      <c r="BT3594">
        <v>1</v>
      </c>
      <c r="BU3594">
        <v>1</v>
      </c>
      <c r="BV3594">
        <v>1</v>
      </c>
      <c r="BW3594">
        <f t="shared" si="159"/>
        <v>0</v>
      </c>
    </row>
    <row r="3595" spans="72:75">
      <c r="BT3595">
        <v>5</v>
      </c>
      <c r="BU3595">
        <v>5</v>
      </c>
      <c r="BV3595">
        <v>5</v>
      </c>
      <c r="BW3595">
        <f t="shared" si="159"/>
        <v>0</v>
      </c>
    </row>
    <row r="3596" spans="72:75">
      <c r="BT3596">
        <v>7</v>
      </c>
      <c r="BU3596">
        <v>7</v>
      </c>
      <c r="BV3596">
        <v>7</v>
      </c>
      <c r="BW3596">
        <f t="shared" si="159"/>
        <v>0</v>
      </c>
    </row>
    <row r="3597" spans="72:75">
      <c r="BT3597">
        <v>5</v>
      </c>
      <c r="BU3597">
        <v>5</v>
      </c>
      <c r="BV3597">
        <v>5</v>
      </c>
      <c r="BW3597">
        <f t="shared" ref="BW3597:BW3660" si="160">BU3597-BV3597</f>
        <v>0</v>
      </c>
    </row>
    <row r="3598" spans="72:75">
      <c r="BT3598">
        <v>8</v>
      </c>
      <c r="BU3598">
        <v>8</v>
      </c>
      <c r="BV3598">
        <v>8</v>
      </c>
      <c r="BW3598">
        <f t="shared" si="160"/>
        <v>0</v>
      </c>
    </row>
    <row r="3599" spans="72:75">
      <c r="BT3599">
        <v>6</v>
      </c>
      <c r="BU3599">
        <v>6</v>
      </c>
      <c r="BV3599">
        <v>6</v>
      </c>
      <c r="BW3599">
        <f t="shared" si="160"/>
        <v>0</v>
      </c>
    </row>
    <row r="3600" spans="72:75">
      <c r="BT3600">
        <v>4</v>
      </c>
      <c r="BU3600">
        <v>4</v>
      </c>
      <c r="BV3600">
        <v>4</v>
      </c>
      <c r="BW3600">
        <f t="shared" si="160"/>
        <v>0</v>
      </c>
    </row>
    <row r="3601" spans="72:75">
      <c r="BT3601">
        <v>7</v>
      </c>
      <c r="BU3601">
        <v>7</v>
      </c>
      <c r="BV3601">
        <v>7</v>
      </c>
      <c r="BW3601">
        <f t="shared" si="160"/>
        <v>0</v>
      </c>
    </row>
    <row r="3602" spans="72:75">
      <c r="BT3602">
        <v>6</v>
      </c>
      <c r="BU3602">
        <v>6</v>
      </c>
      <c r="BV3602">
        <v>6</v>
      </c>
      <c r="BW3602">
        <f t="shared" si="160"/>
        <v>0</v>
      </c>
    </row>
    <row r="3603" spans="72:75">
      <c r="BT3603">
        <v>5</v>
      </c>
      <c r="BU3603">
        <v>5</v>
      </c>
      <c r="BV3603">
        <v>5</v>
      </c>
      <c r="BW3603">
        <f t="shared" si="160"/>
        <v>0</v>
      </c>
    </row>
    <row r="3604" spans="72:75">
      <c r="BT3604">
        <v>6</v>
      </c>
      <c r="BU3604">
        <v>6</v>
      </c>
      <c r="BV3604">
        <v>6</v>
      </c>
      <c r="BW3604">
        <f t="shared" si="160"/>
        <v>0</v>
      </c>
    </row>
    <row r="3605" spans="72:75">
      <c r="BT3605">
        <v>4</v>
      </c>
      <c r="BU3605">
        <v>4</v>
      </c>
      <c r="BV3605">
        <v>4</v>
      </c>
      <c r="BW3605">
        <f t="shared" si="160"/>
        <v>0</v>
      </c>
    </row>
    <row r="3606" spans="72:75">
      <c r="BT3606">
        <v>6</v>
      </c>
      <c r="BU3606">
        <v>6</v>
      </c>
      <c r="BV3606">
        <v>6</v>
      </c>
      <c r="BW3606">
        <f t="shared" si="160"/>
        <v>0</v>
      </c>
    </row>
    <row r="3607" spans="72:75">
      <c r="BT3607">
        <v>5</v>
      </c>
      <c r="BU3607">
        <v>5</v>
      </c>
      <c r="BV3607">
        <v>5</v>
      </c>
      <c r="BW3607">
        <f t="shared" si="160"/>
        <v>0</v>
      </c>
    </row>
    <row r="3608" spans="72:75">
      <c r="BT3608">
        <v>2</v>
      </c>
      <c r="BU3608">
        <v>2</v>
      </c>
      <c r="BV3608">
        <v>2</v>
      </c>
      <c r="BW3608">
        <f t="shared" si="160"/>
        <v>0</v>
      </c>
    </row>
    <row r="3609" spans="72:75">
      <c r="BT3609">
        <v>1</v>
      </c>
      <c r="BU3609">
        <v>1</v>
      </c>
      <c r="BV3609">
        <v>1</v>
      </c>
      <c r="BW3609">
        <f t="shared" si="160"/>
        <v>0</v>
      </c>
    </row>
    <row r="3610" spans="72:75">
      <c r="BT3610">
        <v>6</v>
      </c>
      <c r="BU3610">
        <v>6</v>
      </c>
      <c r="BV3610">
        <v>6</v>
      </c>
      <c r="BW3610">
        <f t="shared" si="160"/>
        <v>0</v>
      </c>
    </row>
    <row r="3611" spans="72:75">
      <c r="BT3611">
        <v>3</v>
      </c>
      <c r="BU3611">
        <v>3</v>
      </c>
      <c r="BV3611">
        <v>3</v>
      </c>
      <c r="BW3611">
        <f t="shared" si="160"/>
        <v>0</v>
      </c>
    </row>
    <row r="3612" spans="72:75">
      <c r="BT3612">
        <v>3</v>
      </c>
      <c r="BU3612">
        <v>3</v>
      </c>
      <c r="BV3612">
        <v>3</v>
      </c>
      <c r="BW3612">
        <f t="shared" si="160"/>
        <v>0</v>
      </c>
    </row>
    <row r="3613" spans="72:75">
      <c r="BT3613">
        <v>8</v>
      </c>
      <c r="BU3613">
        <v>8</v>
      </c>
      <c r="BV3613">
        <v>8</v>
      </c>
      <c r="BW3613">
        <f t="shared" si="160"/>
        <v>0</v>
      </c>
    </row>
    <row r="3614" spans="72:75">
      <c r="BT3614">
        <v>6</v>
      </c>
      <c r="BU3614">
        <v>6</v>
      </c>
      <c r="BV3614">
        <v>6</v>
      </c>
      <c r="BW3614">
        <f t="shared" si="160"/>
        <v>0</v>
      </c>
    </row>
    <row r="3615" spans="72:75">
      <c r="BT3615">
        <v>6</v>
      </c>
      <c r="BU3615">
        <v>6</v>
      </c>
      <c r="BV3615">
        <v>6</v>
      </c>
      <c r="BW3615">
        <f t="shared" si="160"/>
        <v>0</v>
      </c>
    </row>
    <row r="3616" spans="72:75">
      <c r="BT3616">
        <v>5</v>
      </c>
      <c r="BU3616">
        <v>5</v>
      </c>
      <c r="BV3616">
        <v>5</v>
      </c>
      <c r="BW3616">
        <f t="shared" si="160"/>
        <v>0</v>
      </c>
    </row>
    <row r="3617" spans="72:75">
      <c r="BT3617">
        <v>8</v>
      </c>
      <c r="BU3617">
        <v>8</v>
      </c>
      <c r="BV3617">
        <v>8</v>
      </c>
      <c r="BW3617">
        <f t="shared" si="160"/>
        <v>0</v>
      </c>
    </row>
    <row r="3618" spans="72:75">
      <c r="BT3618">
        <v>3</v>
      </c>
      <c r="BU3618">
        <v>3</v>
      </c>
      <c r="BV3618">
        <v>3</v>
      </c>
      <c r="BW3618">
        <f t="shared" si="160"/>
        <v>0</v>
      </c>
    </row>
    <row r="3619" spans="72:75">
      <c r="BT3619">
        <v>7</v>
      </c>
      <c r="BU3619">
        <v>7</v>
      </c>
      <c r="BV3619">
        <v>7</v>
      </c>
      <c r="BW3619">
        <f t="shared" si="160"/>
        <v>0</v>
      </c>
    </row>
    <row r="3620" spans="72:75">
      <c r="BT3620">
        <v>4</v>
      </c>
      <c r="BU3620">
        <v>4</v>
      </c>
      <c r="BV3620">
        <v>4</v>
      </c>
      <c r="BW3620">
        <f t="shared" si="160"/>
        <v>0</v>
      </c>
    </row>
    <row r="3621" spans="72:75">
      <c r="BT3621">
        <v>3</v>
      </c>
      <c r="BU3621">
        <v>3</v>
      </c>
      <c r="BV3621">
        <v>3</v>
      </c>
      <c r="BW3621">
        <f t="shared" si="160"/>
        <v>0</v>
      </c>
    </row>
    <row r="3622" spans="72:75">
      <c r="BT3622">
        <v>10</v>
      </c>
      <c r="BU3622">
        <v>10</v>
      </c>
      <c r="BV3622">
        <v>11</v>
      </c>
      <c r="BW3622">
        <f t="shared" si="160"/>
        <v>-1</v>
      </c>
    </row>
    <row r="3623" spans="72:75">
      <c r="BT3623">
        <v>6</v>
      </c>
      <c r="BU3623">
        <v>6</v>
      </c>
      <c r="BV3623">
        <v>6</v>
      </c>
      <c r="BW3623">
        <f t="shared" si="160"/>
        <v>0</v>
      </c>
    </row>
    <row r="3624" spans="72:75">
      <c r="BT3624">
        <v>5</v>
      </c>
      <c r="BU3624">
        <v>5</v>
      </c>
      <c r="BV3624">
        <v>5</v>
      </c>
      <c r="BW3624">
        <f t="shared" si="160"/>
        <v>0</v>
      </c>
    </row>
    <row r="3625" spans="72:75">
      <c r="BT3625">
        <v>3</v>
      </c>
      <c r="BU3625">
        <v>3</v>
      </c>
      <c r="BV3625">
        <v>3</v>
      </c>
      <c r="BW3625">
        <f t="shared" si="160"/>
        <v>0</v>
      </c>
    </row>
    <row r="3626" spans="72:75">
      <c r="BT3626">
        <v>6</v>
      </c>
      <c r="BU3626">
        <v>6</v>
      </c>
      <c r="BV3626">
        <v>6</v>
      </c>
      <c r="BW3626">
        <f t="shared" si="160"/>
        <v>0</v>
      </c>
    </row>
    <row r="3627" spans="72:75">
      <c r="BT3627">
        <v>1</v>
      </c>
      <c r="BU3627">
        <v>1</v>
      </c>
      <c r="BV3627">
        <v>1</v>
      </c>
      <c r="BW3627">
        <f t="shared" si="160"/>
        <v>0</v>
      </c>
    </row>
    <row r="3628" spans="72:75">
      <c r="BT3628">
        <v>4</v>
      </c>
      <c r="BU3628">
        <v>4</v>
      </c>
      <c r="BV3628">
        <v>4</v>
      </c>
      <c r="BW3628">
        <f t="shared" si="160"/>
        <v>0</v>
      </c>
    </row>
    <row r="3629" spans="72:75">
      <c r="BT3629">
        <v>3</v>
      </c>
      <c r="BU3629">
        <v>3</v>
      </c>
      <c r="BV3629">
        <v>3</v>
      </c>
      <c r="BW3629">
        <f t="shared" si="160"/>
        <v>0</v>
      </c>
    </row>
    <row r="3630" spans="72:75">
      <c r="BT3630">
        <v>4</v>
      </c>
      <c r="BU3630">
        <v>4</v>
      </c>
      <c r="BV3630">
        <v>4</v>
      </c>
      <c r="BW3630">
        <f t="shared" si="160"/>
        <v>0</v>
      </c>
    </row>
    <row r="3631" spans="72:75">
      <c r="BT3631">
        <v>3</v>
      </c>
      <c r="BU3631">
        <v>3</v>
      </c>
      <c r="BV3631">
        <v>3</v>
      </c>
      <c r="BW3631">
        <f t="shared" si="160"/>
        <v>0</v>
      </c>
    </row>
    <row r="3632" spans="72:75">
      <c r="BT3632">
        <v>5</v>
      </c>
      <c r="BU3632">
        <v>5</v>
      </c>
      <c r="BV3632">
        <v>5</v>
      </c>
      <c r="BW3632">
        <f t="shared" si="160"/>
        <v>0</v>
      </c>
    </row>
    <row r="3633" spans="72:75">
      <c r="BT3633">
        <v>2</v>
      </c>
      <c r="BU3633">
        <v>2</v>
      </c>
      <c r="BV3633">
        <v>2</v>
      </c>
      <c r="BW3633">
        <f t="shared" si="160"/>
        <v>0</v>
      </c>
    </row>
    <row r="3634" spans="72:75">
      <c r="BT3634">
        <v>5</v>
      </c>
      <c r="BU3634">
        <v>5</v>
      </c>
      <c r="BV3634">
        <v>5</v>
      </c>
      <c r="BW3634">
        <f t="shared" si="160"/>
        <v>0</v>
      </c>
    </row>
    <row r="3635" spans="72:75">
      <c r="BT3635">
        <v>4</v>
      </c>
      <c r="BU3635">
        <v>4</v>
      </c>
      <c r="BV3635">
        <v>4</v>
      </c>
      <c r="BW3635">
        <f t="shared" si="160"/>
        <v>0</v>
      </c>
    </row>
    <row r="3636" spans="72:75">
      <c r="BT3636">
        <v>9</v>
      </c>
      <c r="BU3636">
        <v>9</v>
      </c>
      <c r="BV3636">
        <v>9</v>
      </c>
      <c r="BW3636">
        <f t="shared" si="160"/>
        <v>0</v>
      </c>
    </row>
    <row r="3637" spans="72:75">
      <c r="BT3637">
        <v>3</v>
      </c>
      <c r="BU3637">
        <v>3</v>
      </c>
      <c r="BV3637">
        <v>3</v>
      </c>
      <c r="BW3637">
        <f t="shared" si="160"/>
        <v>0</v>
      </c>
    </row>
    <row r="3638" spans="72:75">
      <c r="BT3638">
        <v>1</v>
      </c>
      <c r="BU3638">
        <v>1</v>
      </c>
      <c r="BV3638">
        <v>1</v>
      </c>
      <c r="BW3638">
        <f t="shared" si="160"/>
        <v>0</v>
      </c>
    </row>
    <row r="3639" spans="72:75">
      <c r="BT3639">
        <v>8</v>
      </c>
      <c r="BU3639">
        <v>8</v>
      </c>
      <c r="BV3639">
        <v>8</v>
      </c>
      <c r="BW3639">
        <f t="shared" si="160"/>
        <v>0</v>
      </c>
    </row>
    <row r="3640" spans="72:75">
      <c r="BT3640">
        <v>2</v>
      </c>
      <c r="BU3640">
        <v>2</v>
      </c>
      <c r="BV3640">
        <v>2</v>
      </c>
      <c r="BW3640">
        <f t="shared" si="160"/>
        <v>0</v>
      </c>
    </row>
    <row r="3641" spans="72:75">
      <c r="BT3641">
        <v>4</v>
      </c>
      <c r="BU3641">
        <v>4</v>
      </c>
      <c r="BV3641">
        <v>4</v>
      </c>
      <c r="BW3641">
        <f t="shared" si="160"/>
        <v>0</v>
      </c>
    </row>
    <row r="3642" spans="72:75">
      <c r="BT3642">
        <v>6</v>
      </c>
      <c r="BU3642">
        <v>6</v>
      </c>
      <c r="BV3642">
        <v>6</v>
      </c>
      <c r="BW3642">
        <f t="shared" si="160"/>
        <v>0</v>
      </c>
    </row>
    <row r="3643" spans="72:75">
      <c r="BT3643">
        <v>4</v>
      </c>
      <c r="BU3643">
        <v>4</v>
      </c>
      <c r="BV3643">
        <v>4</v>
      </c>
      <c r="BW3643">
        <f t="shared" si="160"/>
        <v>0</v>
      </c>
    </row>
    <row r="3644" spans="72:75">
      <c r="BT3644">
        <v>10</v>
      </c>
      <c r="BU3644">
        <v>10</v>
      </c>
      <c r="BV3644">
        <v>11</v>
      </c>
      <c r="BW3644">
        <f t="shared" si="160"/>
        <v>-1</v>
      </c>
    </row>
    <row r="3645" spans="72:75">
      <c r="BT3645">
        <v>5</v>
      </c>
      <c r="BU3645">
        <v>5</v>
      </c>
      <c r="BV3645">
        <v>5</v>
      </c>
      <c r="BW3645">
        <f t="shared" si="160"/>
        <v>0</v>
      </c>
    </row>
    <row r="3646" spans="72:75">
      <c r="BT3646">
        <v>4</v>
      </c>
      <c r="BU3646">
        <v>4</v>
      </c>
      <c r="BV3646">
        <v>4</v>
      </c>
      <c r="BW3646">
        <f t="shared" si="160"/>
        <v>0</v>
      </c>
    </row>
    <row r="3647" spans="72:75">
      <c r="BT3647">
        <v>1</v>
      </c>
      <c r="BU3647">
        <v>1</v>
      </c>
      <c r="BV3647">
        <v>1</v>
      </c>
      <c r="BW3647">
        <f t="shared" si="160"/>
        <v>0</v>
      </c>
    </row>
    <row r="3648" spans="72:75">
      <c r="BT3648">
        <v>2</v>
      </c>
      <c r="BU3648">
        <v>2</v>
      </c>
      <c r="BV3648">
        <v>2</v>
      </c>
      <c r="BW3648">
        <f t="shared" si="160"/>
        <v>0</v>
      </c>
    </row>
    <row r="3649" spans="72:75">
      <c r="BT3649">
        <v>7</v>
      </c>
      <c r="BU3649">
        <v>7</v>
      </c>
      <c r="BV3649">
        <v>7</v>
      </c>
      <c r="BW3649">
        <f t="shared" si="160"/>
        <v>0</v>
      </c>
    </row>
    <row r="3650" spans="72:75">
      <c r="BT3650">
        <v>7</v>
      </c>
      <c r="BU3650">
        <v>7</v>
      </c>
      <c r="BV3650">
        <v>7</v>
      </c>
      <c r="BW3650">
        <f t="shared" si="160"/>
        <v>0</v>
      </c>
    </row>
    <row r="3651" spans="72:75">
      <c r="BT3651">
        <v>4</v>
      </c>
      <c r="BU3651">
        <v>4</v>
      </c>
      <c r="BV3651">
        <v>4</v>
      </c>
      <c r="BW3651">
        <f t="shared" si="160"/>
        <v>0</v>
      </c>
    </row>
    <row r="3652" spans="72:75">
      <c r="BT3652">
        <v>3</v>
      </c>
      <c r="BU3652">
        <v>3</v>
      </c>
      <c r="BV3652">
        <v>3</v>
      </c>
      <c r="BW3652">
        <f t="shared" si="160"/>
        <v>0</v>
      </c>
    </row>
    <row r="3653" spans="72:75">
      <c r="BT3653">
        <v>4</v>
      </c>
      <c r="BU3653">
        <v>4</v>
      </c>
      <c r="BV3653">
        <v>4</v>
      </c>
      <c r="BW3653">
        <f t="shared" si="160"/>
        <v>0</v>
      </c>
    </row>
    <row r="3654" spans="72:75">
      <c r="BT3654">
        <v>1</v>
      </c>
      <c r="BU3654">
        <v>1</v>
      </c>
      <c r="BV3654">
        <v>1</v>
      </c>
      <c r="BW3654">
        <f t="shared" si="160"/>
        <v>0</v>
      </c>
    </row>
    <row r="3655" spans="72:75">
      <c r="BT3655">
        <v>13</v>
      </c>
      <c r="BU3655">
        <v>13</v>
      </c>
      <c r="BV3655">
        <v>13</v>
      </c>
      <c r="BW3655">
        <f t="shared" si="160"/>
        <v>0</v>
      </c>
    </row>
    <row r="3656" spans="72:75">
      <c r="BT3656">
        <v>5</v>
      </c>
      <c r="BU3656">
        <v>5</v>
      </c>
      <c r="BV3656">
        <v>5</v>
      </c>
      <c r="BW3656">
        <f t="shared" si="160"/>
        <v>0</v>
      </c>
    </row>
    <row r="3657" spans="72:75">
      <c r="BT3657">
        <v>5</v>
      </c>
      <c r="BU3657">
        <v>5</v>
      </c>
      <c r="BV3657">
        <v>5</v>
      </c>
      <c r="BW3657">
        <f t="shared" si="160"/>
        <v>0</v>
      </c>
    </row>
    <row r="3658" spans="72:75">
      <c r="BT3658">
        <v>6</v>
      </c>
      <c r="BU3658">
        <v>6</v>
      </c>
      <c r="BV3658">
        <v>6</v>
      </c>
      <c r="BW3658">
        <f t="shared" si="160"/>
        <v>0</v>
      </c>
    </row>
    <row r="3659" spans="72:75">
      <c r="BT3659">
        <v>8</v>
      </c>
      <c r="BU3659">
        <v>8</v>
      </c>
      <c r="BV3659">
        <v>8</v>
      </c>
      <c r="BW3659">
        <f t="shared" si="160"/>
        <v>0</v>
      </c>
    </row>
    <row r="3660" spans="72:75">
      <c r="BT3660">
        <v>5</v>
      </c>
      <c r="BU3660">
        <v>5</v>
      </c>
      <c r="BV3660">
        <v>5</v>
      </c>
      <c r="BW3660">
        <f t="shared" si="160"/>
        <v>0</v>
      </c>
    </row>
    <row r="3661" spans="72:75">
      <c r="BT3661">
        <v>3</v>
      </c>
      <c r="BU3661">
        <v>3</v>
      </c>
      <c r="BV3661">
        <v>3</v>
      </c>
      <c r="BW3661">
        <f t="shared" ref="BW3661:BW3724" si="161">BU3661-BV3661</f>
        <v>0</v>
      </c>
    </row>
    <row r="3662" spans="72:75">
      <c r="BT3662">
        <v>6</v>
      </c>
      <c r="BU3662">
        <v>6</v>
      </c>
      <c r="BV3662">
        <v>6</v>
      </c>
      <c r="BW3662">
        <f t="shared" si="161"/>
        <v>0</v>
      </c>
    </row>
    <row r="3663" spans="72:75">
      <c r="BT3663">
        <v>7</v>
      </c>
      <c r="BU3663">
        <v>7</v>
      </c>
      <c r="BV3663">
        <v>7</v>
      </c>
      <c r="BW3663">
        <f t="shared" si="161"/>
        <v>0</v>
      </c>
    </row>
    <row r="3664" spans="72:75">
      <c r="BT3664">
        <v>4</v>
      </c>
      <c r="BU3664">
        <v>4</v>
      </c>
      <c r="BV3664">
        <v>4</v>
      </c>
      <c r="BW3664">
        <f t="shared" si="161"/>
        <v>0</v>
      </c>
    </row>
    <row r="3665" spans="72:75">
      <c r="BT3665">
        <v>2</v>
      </c>
      <c r="BU3665">
        <v>2</v>
      </c>
      <c r="BV3665">
        <v>2</v>
      </c>
      <c r="BW3665">
        <f t="shared" si="161"/>
        <v>0</v>
      </c>
    </row>
    <row r="3666" spans="72:75">
      <c r="BT3666">
        <v>4</v>
      </c>
      <c r="BU3666">
        <v>4</v>
      </c>
      <c r="BV3666">
        <v>4</v>
      </c>
      <c r="BW3666">
        <f t="shared" si="161"/>
        <v>0</v>
      </c>
    </row>
    <row r="3667" spans="72:75">
      <c r="BT3667">
        <v>7</v>
      </c>
      <c r="BU3667">
        <v>7</v>
      </c>
      <c r="BV3667">
        <v>7</v>
      </c>
      <c r="BW3667">
        <f t="shared" si="161"/>
        <v>0</v>
      </c>
    </row>
    <row r="3668" spans="72:75">
      <c r="BT3668">
        <v>2</v>
      </c>
      <c r="BU3668">
        <v>2</v>
      </c>
      <c r="BV3668">
        <v>2</v>
      </c>
      <c r="BW3668">
        <f t="shared" si="161"/>
        <v>0</v>
      </c>
    </row>
    <row r="3669" spans="72:75">
      <c r="BT3669">
        <v>2</v>
      </c>
      <c r="BU3669">
        <v>2</v>
      </c>
      <c r="BV3669">
        <v>2</v>
      </c>
      <c r="BW3669">
        <f t="shared" si="161"/>
        <v>0</v>
      </c>
    </row>
    <row r="3670" spans="72:75">
      <c r="BT3670">
        <v>4</v>
      </c>
      <c r="BU3670">
        <v>4</v>
      </c>
      <c r="BV3670">
        <v>4</v>
      </c>
      <c r="BW3670">
        <f t="shared" si="161"/>
        <v>0</v>
      </c>
    </row>
    <row r="3671" spans="72:75">
      <c r="BT3671">
        <v>7</v>
      </c>
      <c r="BU3671">
        <v>7</v>
      </c>
      <c r="BV3671">
        <v>7</v>
      </c>
      <c r="BW3671">
        <f t="shared" si="161"/>
        <v>0</v>
      </c>
    </row>
    <row r="3672" spans="72:75">
      <c r="BT3672">
        <v>7</v>
      </c>
      <c r="BU3672">
        <v>7</v>
      </c>
      <c r="BV3672">
        <v>7</v>
      </c>
      <c r="BW3672">
        <f t="shared" si="161"/>
        <v>0</v>
      </c>
    </row>
    <row r="3673" spans="72:75">
      <c r="BT3673">
        <v>6</v>
      </c>
      <c r="BU3673">
        <v>6</v>
      </c>
      <c r="BV3673">
        <v>6</v>
      </c>
      <c r="BW3673">
        <f t="shared" si="161"/>
        <v>0</v>
      </c>
    </row>
    <row r="3674" spans="72:75">
      <c r="BT3674">
        <v>7</v>
      </c>
      <c r="BU3674">
        <v>7</v>
      </c>
      <c r="BV3674">
        <v>7</v>
      </c>
      <c r="BW3674">
        <f t="shared" si="161"/>
        <v>0</v>
      </c>
    </row>
    <row r="3675" spans="72:75">
      <c r="BT3675">
        <v>3</v>
      </c>
      <c r="BU3675">
        <v>3</v>
      </c>
      <c r="BV3675">
        <v>3</v>
      </c>
      <c r="BW3675">
        <f t="shared" si="161"/>
        <v>0</v>
      </c>
    </row>
    <row r="3676" spans="72:75">
      <c r="BT3676">
        <v>7</v>
      </c>
      <c r="BU3676">
        <v>7</v>
      </c>
      <c r="BV3676">
        <v>7</v>
      </c>
      <c r="BW3676">
        <f t="shared" si="161"/>
        <v>0</v>
      </c>
    </row>
    <row r="3677" spans="72:75">
      <c r="BT3677">
        <v>4</v>
      </c>
      <c r="BU3677">
        <v>4</v>
      </c>
      <c r="BV3677">
        <v>4</v>
      </c>
      <c r="BW3677">
        <f t="shared" si="161"/>
        <v>0</v>
      </c>
    </row>
    <row r="3678" spans="72:75">
      <c r="BT3678">
        <v>5</v>
      </c>
      <c r="BU3678">
        <v>5</v>
      </c>
      <c r="BV3678">
        <v>5</v>
      </c>
      <c r="BW3678">
        <f t="shared" si="161"/>
        <v>0</v>
      </c>
    </row>
    <row r="3679" spans="72:75">
      <c r="BT3679">
        <v>1</v>
      </c>
      <c r="BU3679">
        <v>1</v>
      </c>
      <c r="BV3679">
        <v>1</v>
      </c>
      <c r="BW3679">
        <f t="shared" si="161"/>
        <v>0</v>
      </c>
    </row>
    <row r="3680" spans="72:75">
      <c r="BT3680">
        <v>5</v>
      </c>
      <c r="BU3680">
        <v>5</v>
      </c>
      <c r="BV3680">
        <v>5</v>
      </c>
      <c r="BW3680">
        <f t="shared" si="161"/>
        <v>0</v>
      </c>
    </row>
    <row r="3681" spans="72:75">
      <c r="BT3681">
        <v>2</v>
      </c>
      <c r="BU3681">
        <v>2</v>
      </c>
      <c r="BV3681">
        <v>2</v>
      </c>
      <c r="BW3681">
        <f t="shared" si="161"/>
        <v>0</v>
      </c>
    </row>
    <row r="3682" spans="72:75">
      <c r="BT3682">
        <v>5</v>
      </c>
      <c r="BU3682">
        <v>5</v>
      </c>
      <c r="BV3682">
        <v>5</v>
      </c>
      <c r="BW3682">
        <f t="shared" si="161"/>
        <v>0</v>
      </c>
    </row>
    <row r="3683" spans="72:75">
      <c r="BT3683">
        <v>12</v>
      </c>
      <c r="BU3683">
        <v>12</v>
      </c>
      <c r="BV3683">
        <v>12</v>
      </c>
      <c r="BW3683">
        <f t="shared" si="161"/>
        <v>0</v>
      </c>
    </row>
    <row r="3684" spans="72:75">
      <c r="BT3684">
        <v>7</v>
      </c>
      <c r="BU3684">
        <v>7</v>
      </c>
      <c r="BV3684">
        <v>7</v>
      </c>
      <c r="BW3684">
        <f t="shared" si="161"/>
        <v>0</v>
      </c>
    </row>
    <row r="3685" spans="72:75">
      <c r="BT3685">
        <v>6</v>
      </c>
      <c r="BU3685">
        <v>6</v>
      </c>
      <c r="BV3685">
        <v>6</v>
      </c>
      <c r="BW3685">
        <f t="shared" si="161"/>
        <v>0</v>
      </c>
    </row>
    <row r="3686" spans="72:75">
      <c r="BT3686">
        <v>3</v>
      </c>
      <c r="BU3686">
        <v>3</v>
      </c>
      <c r="BV3686">
        <v>3</v>
      </c>
      <c r="BW3686">
        <f t="shared" si="161"/>
        <v>0</v>
      </c>
    </row>
    <row r="3687" spans="72:75">
      <c r="BT3687">
        <v>5</v>
      </c>
      <c r="BU3687">
        <v>5</v>
      </c>
      <c r="BV3687">
        <v>5</v>
      </c>
      <c r="BW3687">
        <f t="shared" si="161"/>
        <v>0</v>
      </c>
    </row>
    <row r="3688" spans="72:75">
      <c r="BT3688">
        <v>1</v>
      </c>
      <c r="BU3688">
        <v>1</v>
      </c>
      <c r="BV3688">
        <v>1</v>
      </c>
      <c r="BW3688">
        <f t="shared" si="161"/>
        <v>0</v>
      </c>
    </row>
    <row r="3689" spans="72:75">
      <c r="BT3689">
        <v>5</v>
      </c>
      <c r="BU3689">
        <v>5</v>
      </c>
      <c r="BV3689">
        <v>5</v>
      </c>
      <c r="BW3689">
        <f t="shared" si="161"/>
        <v>0</v>
      </c>
    </row>
    <row r="3690" spans="72:75">
      <c r="BT3690">
        <v>4</v>
      </c>
      <c r="BU3690">
        <v>4</v>
      </c>
      <c r="BV3690">
        <v>4</v>
      </c>
      <c r="BW3690">
        <f t="shared" si="161"/>
        <v>0</v>
      </c>
    </row>
    <row r="3691" spans="72:75">
      <c r="BT3691">
        <v>2</v>
      </c>
      <c r="BU3691">
        <v>2</v>
      </c>
      <c r="BV3691">
        <v>2</v>
      </c>
      <c r="BW3691">
        <f t="shared" si="161"/>
        <v>0</v>
      </c>
    </row>
    <row r="3692" spans="72:75">
      <c r="BT3692">
        <v>1</v>
      </c>
      <c r="BU3692">
        <v>1</v>
      </c>
      <c r="BV3692">
        <v>1</v>
      </c>
      <c r="BW3692">
        <f t="shared" si="161"/>
        <v>0</v>
      </c>
    </row>
    <row r="3693" spans="72:75">
      <c r="BT3693">
        <v>3</v>
      </c>
      <c r="BU3693">
        <v>3</v>
      </c>
      <c r="BV3693">
        <v>3</v>
      </c>
      <c r="BW3693">
        <f t="shared" si="161"/>
        <v>0</v>
      </c>
    </row>
    <row r="3694" spans="72:75">
      <c r="BT3694">
        <v>7</v>
      </c>
      <c r="BU3694">
        <v>7</v>
      </c>
      <c r="BV3694">
        <v>7</v>
      </c>
      <c r="BW3694">
        <f t="shared" si="161"/>
        <v>0</v>
      </c>
    </row>
    <row r="3695" spans="72:75">
      <c r="BT3695">
        <v>2</v>
      </c>
      <c r="BU3695">
        <v>2</v>
      </c>
      <c r="BV3695">
        <v>2</v>
      </c>
      <c r="BW3695">
        <f t="shared" si="161"/>
        <v>0</v>
      </c>
    </row>
    <row r="3696" spans="72:75">
      <c r="BT3696">
        <v>12</v>
      </c>
      <c r="BU3696">
        <v>12</v>
      </c>
      <c r="BV3696">
        <v>12</v>
      </c>
      <c r="BW3696">
        <f t="shared" si="161"/>
        <v>0</v>
      </c>
    </row>
    <row r="3697" spans="72:75">
      <c r="BT3697">
        <v>4</v>
      </c>
      <c r="BU3697">
        <v>4</v>
      </c>
      <c r="BV3697">
        <v>4</v>
      </c>
      <c r="BW3697">
        <f t="shared" si="161"/>
        <v>0</v>
      </c>
    </row>
    <row r="3698" spans="72:75">
      <c r="BT3698">
        <v>11</v>
      </c>
      <c r="BU3698">
        <v>11</v>
      </c>
      <c r="BV3698">
        <v>11</v>
      </c>
      <c r="BW3698">
        <f t="shared" si="161"/>
        <v>0</v>
      </c>
    </row>
    <row r="3699" spans="72:75">
      <c r="BT3699">
        <v>6</v>
      </c>
      <c r="BU3699">
        <v>6</v>
      </c>
      <c r="BV3699">
        <v>6</v>
      </c>
      <c r="BW3699">
        <f t="shared" si="161"/>
        <v>0</v>
      </c>
    </row>
    <row r="3700" spans="72:75">
      <c r="BT3700">
        <v>5</v>
      </c>
      <c r="BU3700">
        <v>5</v>
      </c>
      <c r="BV3700">
        <v>5</v>
      </c>
      <c r="BW3700">
        <f t="shared" si="161"/>
        <v>0</v>
      </c>
    </row>
    <row r="3701" spans="72:75">
      <c r="BT3701">
        <v>1</v>
      </c>
      <c r="BU3701">
        <v>1</v>
      </c>
      <c r="BV3701">
        <v>1</v>
      </c>
      <c r="BW3701">
        <f t="shared" si="161"/>
        <v>0</v>
      </c>
    </row>
    <row r="3702" spans="72:75">
      <c r="BT3702">
        <v>4</v>
      </c>
      <c r="BU3702">
        <v>4</v>
      </c>
      <c r="BV3702">
        <v>4</v>
      </c>
      <c r="BW3702">
        <f t="shared" si="161"/>
        <v>0</v>
      </c>
    </row>
    <row r="3703" spans="72:75">
      <c r="BT3703">
        <v>1</v>
      </c>
      <c r="BU3703">
        <v>1</v>
      </c>
      <c r="BV3703">
        <v>1</v>
      </c>
      <c r="BW3703">
        <f t="shared" si="161"/>
        <v>0</v>
      </c>
    </row>
    <row r="3704" spans="72:75">
      <c r="BT3704">
        <v>4</v>
      </c>
      <c r="BU3704">
        <v>4</v>
      </c>
      <c r="BV3704">
        <v>4</v>
      </c>
      <c r="BW3704">
        <f t="shared" si="161"/>
        <v>0</v>
      </c>
    </row>
    <row r="3705" spans="72:75">
      <c r="BT3705">
        <v>9</v>
      </c>
      <c r="BU3705">
        <v>9</v>
      </c>
      <c r="BV3705">
        <v>9</v>
      </c>
      <c r="BW3705">
        <f t="shared" si="161"/>
        <v>0</v>
      </c>
    </row>
    <row r="3706" spans="72:75">
      <c r="BT3706">
        <v>5</v>
      </c>
      <c r="BU3706">
        <v>5</v>
      </c>
      <c r="BV3706">
        <v>5</v>
      </c>
      <c r="BW3706">
        <f t="shared" si="161"/>
        <v>0</v>
      </c>
    </row>
    <row r="3707" spans="72:75">
      <c r="BT3707">
        <v>3</v>
      </c>
      <c r="BU3707">
        <v>3</v>
      </c>
      <c r="BV3707">
        <v>3</v>
      </c>
      <c r="BW3707">
        <f t="shared" si="161"/>
        <v>0</v>
      </c>
    </row>
    <row r="3708" spans="72:75">
      <c r="BT3708">
        <v>3</v>
      </c>
      <c r="BU3708">
        <v>3</v>
      </c>
      <c r="BV3708">
        <v>3</v>
      </c>
      <c r="BW3708">
        <f t="shared" si="161"/>
        <v>0</v>
      </c>
    </row>
    <row r="3709" spans="72:75">
      <c r="BT3709">
        <v>5</v>
      </c>
      <c r="BU3709">
        <v>5</v>
      </c>
      <c r="BV3709">
        <v>5</v>
      </c>
      <c r="BW3709">
        <f t="shared" si="161"/>
        <v>0</v>
      </c>
    </row>
    <row r="3710" spans="72:75">
      <c r="BT3710">
        <v>6</v>
      </c>
      <c r="BU3710">
        <v>6</v>
      </c>
      <c r="BV3710">
        <v>6</v>
      </c>
      <c r="BW3710">
        <f t="shared" si="161"/>
        <v>0</v>
      </c>
    </row>
    <row r="3711" spans="72:75">
      <c r="BT3711">
        <v>7</v>
      </c>
      <c r="BU3711">
        <v>7</v>
      </c>
      <c r="BV3711">
        <v>7</v>
      </c>
      <c r="BW3711">
        <f t="shared" si="161"/>
        <v>0</v>
      </c>
    </row>
    <row r="3712" spans="72:75">
      <c r="BT3712">
        <v>6</v>
      </c>
      <c r="BU3712">
        <v>6</v>
      </c>
      <c r="BV3712">
        <v>6</v>
      </c>
      <c r="BW3712">
        <f t="shared" si="161"/>
        <v>0</v>
      </c>
    </row>
    <row r="3713" spans="72:75">
      <c r="BT3713">
        <v>7</v>
      </c>
      <c r="BU3713">
        <v>7</v>
      </c>
      <c r="BV3713">
        <v>7</v>
      </c>
      <c r="BW3713">
        <f t="shared" si="161"/>
        <v>0</v>
      </c>
    </row>
    <row r="3714" spans="72:75">
      <c r="BT3714">
        <v>3</v>
      </c>
      <c r="BU3714">
        <v>3</v>
      </c>
      <c r="BV3714">
        <v>3</v>
      </c>
      <c r="BW3714">
        <f t="shared" si="161"/>
        <v>0</v>
      </c>
    </row>
    <row r="3715" spans="72:75">
      <c r="BT3715">
        <v>2</v>
      </c>
      <c r="BU3715">
        <v>2</v>
      </c>
      <c r="BV3715">
        <v>2</v>
      </c>
      <c r="BW3715">
        <f t="shared" si="161"/>
        <v>0</v>
      </c>
    </row>
    <row r="3716" spans="72:75">
      <c r="BT3716">
        <v>8</v>
      </c>
      <c r="BU3716">
        <v>8</v>
      </c>
      <c r="BV3716">
        <v>8</v>
      </c>
      <c r="BW3716">
        <f t="shared" si="161"/>
        <v>0</v>
      </c>
    </row>
    <row r="3717" spans="72:75">
      <c r="BT3717">
        <v>1</v>
      </c>
      <c r="BU3717">
        <v>1</v>
      </c>
      <c r="BV3717">
        <v>1</v>
      </c>
      <c r="BW3717">
        <f t="shared" si="161"/>
        <v>0</v>
      </c>
    </row>
    <row r="3718" spans="72:75">
      <c r="BT3718">
        <v>6</v>
      </c>
      <c r="BU3718">
        <v>6</v>
      </c>
      <c r="BV3718">
        <v>6</v>
      </c>
      <c r="BW3718">
        <f t="shared" si="161"/>
        <v>0</v>
      </c>
    </row>
    <row r="3719" spans="72:75">
      <c r="BT3719">
        <v>6</v>
      </c>
      <c r="BU3719">
        <v>6</v>
      </c>
      <c r="BV3719">
        <v>6</v>
      </c>
      <c r="BW3719">
        <f t="shared" si="161"/>
        <v>0</v>
      </c>
    </row>
    <row r="3720" spans="72:75">
      <c r="BT3720">
        <v>5</v>
      </c>
      <c r="BU3720">
        <v>5</v>
      </c>
      <c r="BV3720">
        <v>5</v>
      </c>
      <c r="BW3720">
        <f t="shared" si="161"/>
        <v>0</v>
      </c>
    </row>
    <row r="3721" spans="72:75">
      <c r="BT3721">
        <v>7</v>
      </c>
      <c r="BU3721">
        <v>7</v>
      </c>
      <c r="BV3721">
        <v>7</v>
      </c>
      <c r="BW3721">
        <f t="shared" si="161"/>
        <v>0</v>
      </c>
    </row>
    <row r="3722" spans="72:75">
      <c r="BT3722">
        <v>9</v>
      </c>
      <c r="BU3722">
        <v>9</v>
      </c>
      <c r="BV3722">
        <v>9</v>
      </c>
      <c r="BW3722">
        <f t="shared" si="161"/>
        <v>0</v>
      </c>
    </row>
    <row r="3723" spans="72:75">
      <c r="BT3723">
        <v>2</v>
      </c>
      <c r="BU3723">
        <v>2</v>
      </c>
      <c r="BV3723">
        <v>2</v>
      </c>
      <c r="BW3723">
        <f t="shared" si="161"/>
        <v>0</v>
      </c>
    </row>
    <row r="3724" spans="72:75">
      <c r="BT3724">
        <v>3</v>
      </c>
      <c r="BU3724">
        <v>3</v>
      </c>
      <c r="BV3724">
        <v>3</v>
      </c>
      <c r="BW3724">
        <f t="shared" si="161"/>
        <v>0</v>
      </c>
    </row>
    <row r="3725" spans="72:75">
      <c r="BT3725">
        <v>3</v>
      </c>
      <c r="BU3725">
        <v>3</v>
      </c>
      <c r="BV3725">
        <v>3</v>
      </c>
      <c r="BW3725">
        <f t="shared" ref="BW3725:BW3788" si="162">BU3725-BV3725</f>
        <v>0</v>
      </c>
    </row>
    <row r="3726" spans="72:75">
      <c r="BT3726">
        <v>3</v>
      </c>
      <c r="BU3726">
        <v>3</v>
      </c>
      <c r="BV3726">
        <v>3</v>
      </c>
      <c r="BW3726">
        <f t="shared" si="162"/>
        <v>0</v>
      </c>
    </row>
    <row r="3727" spans="72:75">
      <c r="BT3727">
        <v>17</v>
      </c>
      <c r="BU3727">
        <v>17</v>
      </c>
      <c r="BV3727">
        <v>17</v>
      </c>
      <c r="BW3727">
        <f t="shared" si="162"/>
        <v>0</v>
      </c>
    </row>
    <row r="3728" spans="72:75">
      <c r="BT3728">
        <v>2</v>
      </c>
      <c r="BU3728">
        <v>2</v>
      </c>
      <c r="BV3728">
        <v>2</v>
      </c>
      <c r="BW3728">
        <f t="shared" si="162"/>
        <v>0</v>
      </c>
    </row>
    <row r="3729" spans="72:75">
      <c r="BT3729">
        <v>19</v>
      </c>
      <c r="BU3729">
        <v>19</v>
      </c>
      <c r="BV3729">
        <v>19</v>
      </c>
      <c r="BW3729">
        <f t="shared" si="162"/>
        <v>0</v>
      </c>
    </row>
    <row r="3730" spans="72:75">
      <c r="BT3730">
        <v>6</v>
      </c>
      <c r="BU3730">
        <v>6</v>
      </c>
      <c r="BV3730">
        <v>6</v>
      </c>
      <c r="BW3730">
        <f t="shared" si="162"/>
        <v>0</v>
      </c>
    </row>
    <row r="3731" spans="72:75">
      <c r="BT3731">
        <v>4</v>
      </c>
      <c r="BU3731">
        <v>4</v>
      </c>
      <c r="BV3731">
        <v>4</v>
      </c>
      <c r="BW3731">
        <f t="shared" si="162"/>
        <v>0</v>
      </c>
    </row>
    <row r="3732" spans="72:75">
      <c r="BT3732">
        <v>8</v>
      </c>
      <c r="BU3732">
        <v>8</v>
      </c>
      <c r="BV3732">
        <v>8</v>
      </c>
      <c r="BW3732">
        <f t="shared" si="162"/>
        <v>0</v>
      </c>
    </row>
    <row r="3733" spans="72:75">
      <c r="BT3733">
        <v>4</v>
      </c>
      <c r="BU3733">
        <v>4</v>
      </c>
      <c r="BV3733">
        <v>4</v>
      </c>
      <c r="BW3733">
        <f t="shared" si="162"/>
        <v>0</v>
      </c>
    </row>
    <row r="3734" spans="72:75">
      <c r="BT3734">
        <v>11</v>
      </c>
      <c r="BU3734">
        <v>11</v>
      </c>
      <c r="BV3734">
        <v>11</v>
      </c>
      <c r="BW3734">
        <f t="shared" si="162"/>
        <v>0</v>
      </c>
    </row>
    <row r="3735" spans="72:75">
      <c r="BT3735">
        <v>2</v>
      </c>
      <c r="BU3735">
        <v>2</v>
      </c>
      <c r="BV3735">
        <v>2</v>
      </c>
      <c r="BW3735">
        <f t="shared" si="162"/>
        <v>0</v>
      </c>
    </row>
    <row r="3736" spans="72:75">
      <c r="BT3736">
        <v>4</v>
      </c>
      <c r="BU3736">
        <v>4</v>
      </c>
      <c r="BV3736">
        <v>4</v>
      </c>
      <c r="BW3736">
        <f t="shared" si="162"/>
        <v>0</v>
      </c>
    </row>
    <row r="3737" spans="72:75">
      <c r="BT3737">
        <v>5</v>
      </c>
      <c r="BU3737">
        <v>5</v>
      </c>
      <c r="BV3737">
        <v>5</v>
      </c>
      <c r="BW3737">
        <f t="shared" si="162"/>
        <v>0</v>
      </c>
    </row>
    <row r="3738" spans="72:75">
      <c r="BT3738">
        <v>3</v>
      </c>
      <c r="BU3738">
        <v>3</v>
      </c>
      <c r="BV3738">
        <v>3</v>
      </c>
      <c r="BW3738">
        <f t="shared" si="162"/>
        <v>0</v>
      </c>
    </row>
    <row r="3739" spans="72:75">
      <c r="BT3739">
        <v>5</v>
      </c>
      <c r="BU3739">
        <v>5</v>
      </c>
      <c r="BV3739">
        <v>5</v>
      </c>
      <c r="BW3739">
        <f t="shared" si="162"/>
        <v>0</v>
      </c>
    </row>
    <row r="3740" spans="72:75">
      <c r="BT3740">
        <v>10</v>
      </c>
      <c r="BU3740">
        <v>10</v>
      </c>
      <c r="BV3740">
        <v>11</v>
      </c>
      <c r="BW3740">
        <f t="shared" si="162"/>
        <v>-1</v>
      </c>
    </row>
    <row r="3741" spans="72:75">
      <c r="BT3741">
        <v>1</v>
      </c>
      <c r="BU3741">
        <v>1</v>
      </c>
      <c r="BV3741">
        <v>1</v>
      </c>
      <c r="BW3741">
        <f t="shared" si="162"/>
        <v>0</v>
      </c>
    </row>
    <row r="3742" spans="72:75">
      <c r="BT3742">
        <v>4</v>
      </c>
      <c r="BU3742">
        <v>4</v>
      </c>
      <c r="BV3742">
        <v>4</v>
      </c>
      <c r="BW3742">
        <f t="shared" si="162"/>
        <v>0</v>
      </c>
    </row>
    <row r="3743" spans="72:75">
      <c r="BT3743">
        <v>2</v>
      </c>
      <c r="BU3743">
        <v>2</v>
      </c>
      <c r="BV3743">
        <v>2</v>
      </c>
      <c r="BW3743">
        <f t="shared" si="162"/>
        <v>0</v>
      </c>
    </row>
    <row r="3744" spans="72:75">
      <c r="BT3744">
        <v>1</v>
      </c>
      <c r="BU3744">
        <v>1</v>
      </c>
      <c r="BV3744">
        <v>1</v>
      </c>
      <c r="BW3744">
        <f t="shared" si="162"/>
        <v>0</v>
      </c>
    </row>
    <row r="3745" spans="72:75">
      <c r="BT3745">
        <v>5</v>
      </c>
      <c r="BU3745">
        <v>5</v>
      </c>
      <c r="BV3745">
        <v>5</v>
      </c>
      <c r="BW3745">
        <f t="shared" si="162"/>
        <v>0</v>
      </c>
    </row>
    <row r="3746" spans="72:75">
      <c r="BT3746">
        <v>3</v>
      </c>
      <c r="BU3746">
        <v>3</v>
      </c>
      <c r="BV3746">
        <v>3</v>
      </c>
      <c r="BW3746">
        <f t="shared" si="162"/>
        <v>0</v>
      </c>
    </row>
    <row r="3747" spans="72:75">
      <c r="BT3747">
        <v>2</v>
      </c>
      <c r="BU3747">
        <v>2</v>
      </c>
      <c r="BV3747">
        <v>2</v>
      </c>
      <c r="BW3747">
        <f t="shared" si="162"/>
        <v>0</v>
      </c>
    </row>
    <row r="3748" spans="72:75">
      <c r="BT3748">
        <v>4</v>
      </c>
      <c r="BU3748">
        <v>4</v>
      </c>
      <c r="BV3748">
        <v>4</v>
      </c>
      <c r="BW3748">
        <f t="shared" si="162"/>
        <v>0</v>
      </c>
    </row>
    <row r="3749" spans="72:75">
      <c r="BT3749">
        <v>1</v>
      </c>
      <c r="BU3749">
        <v>1</v>
      </c>
      <c r="BV3749">
        <v>1</v>
      </c>
      <c r="BW3749">
        <f t="shared" si="162"/>
        <v>0</v>
      </c>
    </row>
    <row r="3750" spans="72:75">
      <c r="BT3750">
        <v>2</v>
      </c>
      <c r="BU3750">
        <v>2</v>
      </c>
      <c r="BV3750">
        <v>2</v>
      </c>
      <c r="BW3750">
        <f t="shared" si="162"/>
        <v>0</v>
      </c>
    </row>
    <row r="3751" spans="72:75">
      <c r="BT3751">
        <v>1</v>
      </c>
      <c r="BU3751">
        <v>1</v>
      </c>
      <c r="BV3751">
        <v>1</v>
      </c>
      <c r="BW3751">
        <f t="shared" si="162"/>
        <v>0</v>
      </c>
    </row>
    <row r="3752" spans="72:75">
      <c r="BT3752">
        <v>5</v>
      </c>
      <c r="BU3752">
        <v>5</v>
      </c>
      <c r="BV3752">
        <v>5</v>
      </c>
      <c r="BW3752">
        <f t="shared" si="162"/>
        <v>0</v>
      </c>
    </row>
    <row r="3753" spans="72:75">
      <c r="BT3753">
        <v>3</v>
      </c>
      <c r="BU3753">
        <v>3</v>
      </c>
      <c r="BV3753">
        <v>3</v>
      </c>
      <c r="BW3753">
        <f t="shared" si="162"/>
        <v>0</v>
      </c>
    </row>
    <row r="3754" spans="72:75">
      <c r="BT3754">
        <v>10</v>
      </c>
      <c r="BU3754">
        <v>10</v>
      </c>
      <c r="BV3754">
        <v>11</v>
      </c>
      <c r="BW3754">
        <f t="shared" si="162"/>
        <v>-1</v>
      </c>
    </row>
    <row r="3755" spans="72:75">
      <c r="BT3755">
        <v>3</v>
      </c>
      <c r="BU3755">
        <v>3</v>
      </c>
      <c r="BV3755">
        <v>3</v>
      </c>
      <c r="BW3755">
        <f t="shared" si="162"/>
        <v>0</v>
      </c>
    </row>
    <row r="3756" spans="72:75">
      <c r="BT3756">
        <v>3</v>
      </c>
      <c r="BU3756">
        <v>3</v>
      </c>
      <c r="BV3756">
        <v>3</v>
      </c>
      <c r="BW3756">
        <f t="shared" si="162"/>
        <v>0</v>
      </c>
    </row>
    <row r="3757" spans="72:75">
      <c r="BT3757">
        <v>10</v>
      </c>
      <c r="BU3757">
        <v>10</v>
      </c>
      <c r="BV3757">
        <v>11</v>
      </c>
      <c r="BW3757">
        <f t="shared" si="162"/>
        <v>-1</v>
      </c>
    </row>
    <row r="3758" spans="72:75">
      <c r="BT3758">
        <v>3</v>
      </c>
      <c r="BU3758">
        <v>3</v>
      </c>
      <c r="BV3758">
        <v>3</v>
      </c>
      <c r="BW3758">
        <f t="shared" si="162"/>
        <v>0</v>
      </c>
    </row>
    <row r="3759" spans="72:75">
      <c r="BT3759">
        <v>1</v>
      </c>
      <c r="BU3759">
        <v>1</v>
      </c>
      <c r="BV3759">
        <v>1</v>
      </c>
      <c r="BW3759">
        <f t="shared" si="162"/>
        <v>0</v>
      </c>
    </row>
    <row r="3760" spans="72:75">
      <c r="BT3760">
        <v>9</v>
      </c>
      <c r="BU3760">
        <v>9</v>
      </c>
      <c r="BV3760">
        <v>9</v>
      </c>
      <c r="BW3760">
        <f t="shared" si="162"/>
        <v>0</v>
      </c>
    </row>
    <row r="3761" spans="72:75">
      <c r="BT3761">
        <v>8</v>
      </c>
      <c r="BU3761">
        <v>8</v>
      </c>
      <c r="BV3761">
        <v>8</v>
      </c>
      <c r="BW3761">
        <f t="shared" si="162"/>
        <v>0</v>
      </c>
    </row>
    <row r="3762" spans="72:75">
      <c r="BT3762">
        <v>5</v>
      </c>
      <c r="BU3762">
        <v>5</v>
      </c>
      <c r="BV3762">
        <v>5</v>
      </c>
      <c r="BW3762">
        <f t="shared" si="162"/>
        <v>0</v>
      </c>
    </row>
    <row r="3763" spans="72:75">
      <c r="BT3763">
        <v>4</v>
      </c>
      <c r="BU3763">
        <v>4</v>
      </c>
      <c r="BV3763">
        <v>4</v>
      </c>
      <c r="BW3763">
        <f t="shared" si="162"/>
        <v>0</v>
      </c>
    </row>
    <row r="3764" spans="72:75">
      <c r="BT3764">
        <v>4</v>
      </c>
      <c r="BU3764">
        <v>4</v>
      </c>
      <c r="BV3764">
        <v>4</v>
      </c>
      <c r="BW3764">
        <f t="shared" si="162"/>
        <v>0</v>
      </c>
    </row>
    <row r="3765" spans="72:75">
      <c r="BT3765">
        <v>5</v>
      </c>
      <c r="BU3765">
        <v>5</v>
      </c>
      <c r="BV3765">
        <v>5</v>
      </c>
      <c r="BW3765">
        <f t="shared" si="162"/>
        <v>0</v>
      </c>
    </row>
    <row r="3766" spans="72:75">
      <c r="BT3766">
        <v>4</v>
      </c>
      <c r="BU3766">
        <v>4</v>
      </c>
      <c r="BV3766">
        <v>4</v>
      </c>
      <c r="BW3766">
        <f t="shared" si="162"/>
        <v>0</v>
      </c>
    </row>
    <row r="3767" spans="72:75">
      <c r="BT3767">
        <v>17</v>
      </c>
      <c r="BU3767">
        <v>17</v>
      </c>
      <c r="BV3767">
        <v>17</v>
      </c>
      <c r="BW3767">
        <f t="shared" si="162"/>
        <v>0</v>
      </c>
    </row>
    <row r="3768" spans="72:75">
      <c r="BT3768">
        <v>5</v>
      </c>
      <c r="BU3768">
        <v>5</v>
      </c>
      <c r="BV3768">
        <v>5</v>
      </c>
      <c r="BW3768">
        <f t="shared" si="162"/>
        <v>0</v>
      </c>
    </row>
    <row r="3769" spans="72:75">
      <c r="BT3769">
        <v>4</v>
      </c>
      <c r="BU3769">
        <v>4</v>
      </c>
      <c r="BV3769">
        <v>4</v>
      </c>
      <c r="BW3769">
        <f t="shared" si="162"/>
        <v>0</v>
      </c>
    </row>
    <row r="3770" spans="72:75">
      <c r="BT3770">
        <v>8</v>
      </c>
      <c r="BU3770">
        <v>8</v>
      </c>
      <c r="BV3770">
        <v>8</v>
      </c>
      <c r="BW3770">
        <f t="shared" si="162"/>
        <v>0</v>
      </c>
    </row>
    <row r="3771" spans="72:75">
      <c r="BT3771">
        <v>2</v>
      </c>
      <c r="BU3771">
        <v>2</v>
      </c>
      <c r="BV3771">
        <v>2</v>
      </c>
      <c r="BW3771">
        <f t="shared" si="162"/>
        <v>0</v>
      </c>
    </row>
    <row r="3772" spans="72:75">
      <c r="BT3772">
        <v>3</v>
      </c>
      <c r="BU3772">
        <v>3</v>
      </c>
      <c r="BV3772">
        <v>3</v>
      </c>
      <c r="BW3772">
        <f t="shared" si="162"/>
        <v>0</v>
      </c>
    </row>
    <row r="3773" spans="72:75">
      <c r="BT3773">
        <v>6</v>
      </c>
      <c r="BU3773">
        <v>6</v>
      </c>
      <c r="BV3773">
        <v>6</v>
      </c>
      <c r="BW3773">
        <f t="shared" si="162"/>
        <v>0</v>
      </c>
    </row>
    <row r="3774" spans="72:75">
      <c r="BT3774">
        <v>7</v>
      </c>
      <c r="BU3774">
        <v>7</v>
      </c>
      <c r="BV3774">
        <v>7</v>
      </c>
      <c r="BW3774">
        <f t="shared" si="162"/>
        <v>0</v>
      </c>
    </row>
    <row r="3775" spans="72:75">
      <c r="BT3775">
        <v>1</v>
      </c>
      <c r="BU3775">
        <v>1</v>
      </c>
      <c r="BV3775">
        <v>1</v>
      </c>
      <c r="BW3775">
        <f t="shared" si="162"/>
        <v>0</v>
      </c>
    </row>
    <row r="3776" spans="72:75">
      <c r="BT3776">
        <v>2</v>
      </c>
      <c r="BU3776">
        <v>2</v>
      </c>
      <c r="BV3776">
        <v>2</v>
      </c>
      <c r="BW3776">
        <f t="shared" si="162"/>
        <v>0</v>
      </c>
    </row>
    <row r="3777" spans="72:75">
      <c r="BT3777">
        <v>6</v>
      </c>
      <c r="BU3777">
        <v>6</v>
      </c>
      <c r="BV3777">
        <v>6</v>
      </c>
      <c r="BW3777">
        <f t="shared" si="162"/>
        <v>0</v>
      </c>
    </row>
    <row r="3778" spans="72:75">
      <c r="BT3778">
        <v>2</v>
      </c>
      <c r="BU3778">
        <v>2</v>
      </c>
      <c r="BV3778">
        <v>2</v>
      </c>
      <c r="BW3778">
        <f t="shared" si="162"/>
        <v>0</v>
      </c>
    </row>
    <row r="3779" spans="72:75">
      <c r="BT3779">
        <v>6</v>
      </c>
      <c r="BU3779">
        <v>6</v>
      </c>
      <c r="BV3779">
        <v>6</v>
      </c>
      <c r="BW3779">
        <f t="shared" si="162"/>
        <v>0</v>
      </c>
    </row>
    <row r="3780" spans="72:75">
      <c r="BT3780">
        <v>4</v>
      </c>
      <c r="BU3780">
        <v>4</v>
      </c>
      <c r="BV3780">
        <v>4</v>
      </c>
      <c r="BW3780">
        <f t="shared" si="162"/>
        <v>0</v>
      </c>
    </row>
    <row r="3781" spans="72:75">
      <c r="BT3781">
        <v>6</v>
      </c>
      <c r="BU3781">
        <v>6</v>
      </c>
      <c r="BV3781">
        <v>6</v>
      </c>
      <c r="BW3781">
        <f t="shared" si="162"/>
        <v>0</v>
      </c>
    </row>
    <row r="3782" spans="72:75">
      <c r="BT3782">
        <v>4</v>
      </c>
      <c r="BU3782">
        <v>4</v>
      </c>
      <c r="BV3782">
        <v>4</v>
      </c>
      <c r="BW3782">
        <f t="shared" si="162"/>
        <v>0</v>
      </c>
    </row>
    <row r="3783" spans="72:75">
      <c r="BT3783">
        <v>2</v>
      </c>
      <c r="BU3783">
        <v>2</v>
      </c>
      <c r="BV3783">
        <v>2</v>
      </c>
      <c r="BW3783">
        <f t="shared" si="162"/>
        <v>0</v>
      </c>
    </row>
    <row r="3784" spans="72:75">
      <c r="BT3784">
        <v>5</v>
      </c>
      <c r="BU3784">
        <v>5</v>
      </c>
      <c r="BV3784">
        <v>5</v>
      </c>
      <c r="BW3784">
        <f t="shared" si="162"/>
        <v>0</v>
      </c>
    </row>
    <row r="3785" spans="72:75">
      <c r="BT3785">
        <v>2</v>
      </c>
      <c r="BU3785">
        <v>2</v>
      </c>
      <c r="BV3785">
        <v>2</v>
      </c>
      <c r="BW3785">
        <f t="shared" si="162"/>
        <v>0</v>
      </c>
    </row>
    <row r="3786" spans="72:75">
      <c r="BT3786">
        <v>1</v>
      </c>
      <c r="BU3786">
        <v>1</v>
      </c>
      <c r="BV3786">
        <v>1</v>
      </c>
      <c r="BW3786">
        <f t="shared" si="162"/>
        <v>0</v>
      </c>
    </row>
    <row r="3787" spans="72:75">
      <c r="BT3787">
        <v>3</v>
      </c>
      <c r="BU3787">
        <v>3</v>
      </c>
      <c r="BV3787">
        <v>3</v>
      </c>
      <c r="BW3787">
        <f t="shared" si="162"/>
        <v>0</v>
      </c>
    </row>
    <row r="3788" spans="72:75">
      <c r="BT3788">
        <v>7</v>
      </c>
      <c r="BU3788">
        <v>7</v>
      </c>
      <c r="BV3788">
        <v>7</v>
      </c>
      <c r="BW3788">
        <f t="shared" si="162"/>
        <v>0</v>
      </c>
    </row>
    <row r="3789" spans="72:75">
      <c r="BT3789">
        <v>7</v>
      </c>
      <c r="BU3789">
        <v>7</v>
      </c>
      <c r="BV3789">
        <v>7</v>
      </c>
      <c r="BW3789">
        <f t="shared" ref="BW3789:BW3852" si="163">BU3789-BV3789</f>
        <v>0</v>
      </c>
    </row>
    <row r="3790" spans="72:75">
      <c r="BT3790">
        <v>4</v>
      </c>
      <c r="BU3790">
        <v>4</v>
      </c>
      <c r="BV3790">
        <v>4</v>
      </c>
      <c r="BW3790">
        <f t="shared" si="163"/>
        <v>0</v>
      </c>
    </row>
    <row r="3791" spans="72:75">
      <c r="BT3791">
        <v>9</v>
      </c>
      <c r="BU3791">
        <v>9</v>
      </c>
      <c r="BV3791">
        <v>9</v>
      </c>
      <c r="BW3791">
        <f t="shared" si="163"/>
        <v>0</v>
      </c>
    </row>
    <row r="3792" spans="72:75">
      <c r="BT3792">
        <v>3</v>
      </c>
      <c r="BU3792">
        <v>3</v>
      </c>
      <c r="BV3792">
        <v>3</v>
      </c>
      <c r="BW3792">
        <f t="shared" si="163"/>
        <v>0</v>
      </c>
    </row>
    <row r="3793" spans="72:75">
      <c r="BT3793">
        <v>4</v>
      </c>
      <c r="BU3793">
        <v>4</v>
      </c>
      <c r="BV3793">
        <v>4</v>
      </c>
      <c r="BW3793">
        <f t="shared" si="163"/>
        <v>0</v>
      </c>
    </row>
    <row r="3794" spans="72:75">
      <c r="BT3794">
        <v>2</v>
      </c>
      <c r="BU3794">
        <v>2</v>
      </c>
      <c r="BV3794">
        <v>2</v>
      </c>
      <c r="BW3794">
        <f t="shared" si="163"/>
        <v>0</v>
      </c>
    </row>
    <row r="3795" spans="72:75">
      <c r="BT3795">
        <v>3</v>
      </c>
      <c r="BU3795">
        <v>3</v>
      </c>
      <c r="BV3795">
        <v>3</v>
      </c>
      <c r="BW3795">
        <f t="shared" si="163"/>
        <v>0</v>
      </c>
    </row>
    <row r="3796" spans="72:75">
      <c r="BT3796">
        <v>7</v>
      </c>
      <c r="BU3796">
        <v>7</v>
      </c>
      <c r="BV3796">
        <v>7</v>
      </c>
      <c r="BW3796">
        <f t="shared" si="163"/>
        <v>0</v>
      </c>
    </row>
    <row r="3797" spans="72:75">
      <c r="BT3797">
        <v>1</v>
      </c>
      <c r="BU3797">
        <v>1</v>
      </c>
      <c r="BV3797">
        <v>1</v>
      </c>
      <c r="BW3797">
        <f t="shared" si="163"/>
        <v>0</v>
      </c>
    </row>
    <row r="3798" spans="72:75">
      <c r="BT3798">
        <v>2</v>
      </c>
      <c r="BU3798">
        <v>2</v>
      </c>
      <c r="BV3798">
        <v>2</v>
      </c>
      <c r="BW3798">
        <f t="shared" si="163"/>
        <v>0</v>
      </c>
    </row>
    <row r="3799" spans="72:75">
      <c r="BT3799">
        <v>9</v>
      </c>
      <c r="BU3799">
        <v>9</v>
      </c>
      <c r="BV3799">
        <v>9</v>
      </c>
      <c r="BW3799">
        <f t="shared" si="163"/>
        <v>0</v>
      </c>
    </row>
    <row r="3800" spans="72:75">
      <c r="BT3800">
        <v>7</v>
      </c>
      <c r="BU3800">
        <v>7</v>
      </c>
      <c r="BV3800">
        <v>7</v>
      </c>
      <c r="BW3800">
        <f t="shared" si="163"/>
        <v>0</v>
      </c>
    </row>
    <row r="3801" spans="72:75">
      <c r="BT3801">
        <v>6</v>
      </c>
      <c r="BU3801">
        <v>6</v>
      </c>
      <c r="BV3801">
        <v>6</v>
      </c>
      <c r="BW3801">
        <f t="shared" si="163"/>
        <v>0</v>
      </c>
    </row>
    <row r="3802" spans="72:75">
      <c r="BT3802">
        <v>10</v>
      </c>
      <c r="BU3802">
        <v>10</v>
      </c>
      <c r="BV3802">
        <v>11</v>
      </c>
      <c r="BW3802">
        <f t="shared" si="163"/>
        <v>-1</v>
      </c>
    </row>
    <row r="3803" spans="72:75">
      <c r="BT3803">
        <v>2</v>
      </c>
      <c r="BU3803">
        <v>2</v>
      </c>
      <c r="BV3803">
        <v>2</v>
      </c>
      <c r="BW3803">
        <f t="shared" si="163"/>
        <v>0</v>
      </c>
    </row>
    <row r="3804" spans="72:75">
      <c r="BT3804">
        <v>1</v>
      </c>
      <c r="BU3804">
        <v>1</v>
      </c>
      <c r="BV3804">
        <v>1</v>
      </c>
      <c r="BW3804">
        <f t="shared" si="163"/>
        <v>0</v>
      </c>
    </row>
    <row r="3805" spans="72:75">
      <c r="BT3805">
        <v>4</v>
      </c>
      <c r="BU3805">
        <v>4</v>
      </c>
      <c r="BV3805">
        <v>4</v>
      </c>
      <c r="BW3805">
        <f t="shared" si="163"/>
        <v>0</v>
      </c>
    </row>
    <row r="3806" spans="72:75">
      <c r="BT3806">
        <v>2</v>
      </c>
      <c r="BU3806">
        <v>2</v>
      </c>
      <c r="BV3806">
        <v>2</v>
      </c>
      <c r="BW3806">
        <f t="shared" si="163"/>
        <v>0</v>
      </c>
    </row>
    <row r="3807" spans="72:75">
      <c r="BT3807">
        <v>3</v>
      </c>
      <c r="BU3807">
        <v>3</v>
      </c>
      <c r="BV3807">
        <v>3</v>
      </c>
      <c r="BW3807">
        <f t="shared" si="163"/>
        <v>0</v>
      </c>
    </row>
    <row r="3808" spans="72:75">
      <c r="BT3808">
        <v>1</v>
      </c>
      <c r="BU3808">
        <v>1</v>
      </c>
      <c r="BV3808">
        <v>1</v>
      </c>
      <c r="BW3808">
        <f t="shared" si="163"/>
        <v>0</v>
      </c>
    </row>
    <row r="3809" spans="72:75">
      <c r="BT3809">
        <v>4</v>
      </c>
      <c r="BU3809">
        <v>4</v>
      </c>
      <c r="BV3809">
        <v>4</v>
      </c>
      <c r="BW3809">
        <f t="shared" si="163"/>
        <v>0</v>
      </c>
    </row>
    <row r="3810" spans="72:75">
      <c r="BT3810">
        <v>7</v>
      </c>
      <c r="BU3810">
        <v>7</v>
      </c>
      <c r="BV3810">
        <v>7</v>
      </c>
      <c r="BW3810">
        <f t="shared" si="163"/>
        <v>0</v>
      </c>
    </row>
    <row r="3811" spans="72:75">
      <c r="BT3811">
        <v>7</v>
      </c>
      <c r="BU3811">
        <v>7</v>
      </c>
      <c r="BV3811">
        <v>7</v>
      </c>
      <c r="BW3811">
        <f t="shared" si="163"/>
        <v>0</v>
      </c>
    </row>
    <row r="3812" spans="72:75">
      <c r="BT3812">
        <v>3</v>
      </c>
      <c r="BU3812">
        <v>3</v>
      </c>
      <c r="BV3812">
        <v>3</v>
      </c>
      <c r="BW3812">
        <f t="shared" si="163"/>
        <v>0</v>
      </c>
    </row>
    <row r="3813" spans="72:75">
      <c r="BT3813">
        <v>4</v>
      </c>
      <c r="BU3813">
        <v>4</v>
      </c>
      <c r="BV3813">
        <v>4</v>
      </c>
      <c r="BW3813">
        <f t="shared" si="163"/>
        <v>0</v>
      </c>
    </row>
    <row r="3814" spans="72:75">
      <c r="BT3814">
        <v>3</v>
      </c>
      <c r="BU3814">
        <v>3</v>
      </c>
      <c r="BV3814">
        <v>3</v>
      </c>
      <c r="BW3814">
        <f t="shared" si="163"/>
        <v>0</v>
      </c>
    </row>
    <row r="3815" spans="72:75">
      <c r="BT3815">
        <v>11</v>
      </c>
      <c r="BU3815">
        <v>11</v>
      </c>
      <c r="BV3815">
        <v>11</v>
      </c>
      <c r="BW3815">
        <f t="shared" si="163"/>
        <v>0</v>
      </c>
    </row>
    <row r="3816" spans="72:75">
      <c r="BT3816">
        <v>7</v>
      </c>
      <c r="BU3816">
        <v>7</v>
      </c>
      <c r="BV3816">
        <v>7</v>
      </c>
      <c r="BW3816">
        <f t="shared" si="163"/>
        <v>0</v>
      </c>
    </row>
    <row r="3817" spans="72:75">
      <c r="BT3817">
        <v>3</v>
      </c>
      <c r="BU3817">
        <v>3</v>
      </c>
      <c r="BV3817">
        <v>3</v>
      </c>
      <c r="BW3817">
        <f t="shared" si="163"/>
        <v>0</v>
      </c>
    </row>
    <row r="3818" spans="72:75">
      <c r="BT3818">
        <v>5</v>
      </c>
      <c r="BU3818">
        <v>5</v>
      </c>
      <c r="BV3818">
        <v>5</v>
      </c>
      <c r="BW3818">
        <f t="shared" si="163"/>
        <v>0</v>
      </c>
    </row>
    <row r="3819" spans="72:75">
      <c r="BT3819">
        <v>3</v>
      </c>
      <c r="BU3819">
        <v>3</v>
      </c>
      <c r="BV3819">
        <v>3</v>
      </c>
      <c r="BW3819">
        <f t="shared" si="163"/>
        <v>0</v>
      </c>
    </row>
    <row r="3820" spans="72:75">
      <c r="BT3820">
        <v>7</v>
      </c>
      <c r="BU3820">
        <v>7</v>
      </c>
      <c r="BV3820">
        <v>7</v>
      </c>
      <c r="BW3820">
        <f t="shared" si="163"/>
        <v>0</v>
      </c>
    </row>
    <row r="3821" spans="72:75">
      <c r="BT3821">
        <v>3</v>
      </c>
      <c r="BU3821">
        <v>3</v>
      </c>
      <c r="BV3821">
        <v>3</v>
      </c>
      <c r="BW3821">
        <f t="shared" si="163"/>
        <v>0</v>
      </c>
    </row>
    <row r="3822" spans="72:75">
      <c r="BT3822">
        <v>11</v>
      </c>
      <c r="BU3822">
        <v>11</v>
      </c>
      <c r="BV3822">
        <v>11</v>
      </c>
      <c r="BW3822">
        <f t="shared" si="163"/>
        <v>0</v>
      </c>
    </row>
    <row r="3823" spans="72:75">
      <c r="BT3823">
        <v>2</v>
      </c>
      <c r="BU3823">
        <v>2</v>
      </c>
      <c r="BV3823">
        <v>2</v>
      </c>
      <c r="BW3823">
        <f t="shared" si="163"/>
        <v>0</v>
      </c>
    </row>
    <row r="3824" spans="72:75">
      <c r="BT3824">
        <v>5</v>
      </c>
      <c r="BU3824">
        <v>5</v>
      </c>
      <c r="BV3824">
        <v>5</v>
      </c>
      <c r="BW3824">
        <f t="shared" si="163"/>
        <v>0</v>
      </c>
    </row>
    <row r="3825" spans="72:75">
      <c r="BT3825">
        <v>9</v>
      </c>
      <c r="BU3825">
        <v>9</v>
      </c>
      <c r="BV3825">
        <v>9</v>
      </c>
      <c r="BW3825">
        <f t="shared" si="163"/>
        <v>0</v>
      </c>
    </row>
    <row r="3826" spans="72:75">
      <c r="BT3826">
        <v>2</v>
      </c>
      <c r="BU3826">
        <v>2</v>
      </c>
      <c r="BV3826">
        <v>2</v>
      </c>
      <c r="BW3826">
        <f t="shared" si="163"/>
        <v>0</v>
      </c>
    </row>
    <row r="3827" spans="72:75">
      <c r="BT3827">
        <v>4</v>
      </c>
      <c r="BU3827">
        <v>4</v>
      </c>
      <c r="BV3827">
        <v>4</v>
      </c>
      <c r="BW3827">
        <f t="shared" si="163"/>
        <v>0</v>
      </c>
    </row>
    <row r="3828" spans="72:75">
      <c r="BT3828">
        <v>1</v>
      </c>
      <c r="BU3828">
        <v>1</v>
      </c>
      <c r="BV3828">
        <v>1</v>
      </c>
      <c r="BW3828">
        <f t="shared" si="163"/>
        <v>0</v>
      </c>
    </row>
    <row r="3829" spans="72:75">
      <c r="BT3829">
        <v>2</v>
      </c>
      <c r="BU3829">
        <v>2</v>
      </c>
      <c r="BV3829">
        <v>2</v>
      </c>
      <c r="BW3829">
        <f t="shared" si="163"/>
        <v>0</v>
      </c>
    </row>
    <row r="3830" spans="72:75">
      <c r="BT3830">
        <v>5</v>
      </c>
      <c r="BU3830">
        <v>5</v>
      </c>
      <c r="BV3830">
        <v>5</v>
      </c>
      <c r="BW3830">
        <f t="shared" si="163"/>
        <v>0</v>
      </c>
    </row>
    <row r="3831" spans="72:75">
      <c r="BT3831">
        <v>9</v>
      </c>
      <c r="BU3831">
        <v>9</v>
      </c>
      <c r="BV3831">
        <v>9</v>
      </c>
      <c r="BW3831">
        <f t="shared" si="163"/>
        <v>0</v>
      </c>
    </row>
    <row r="3832" spans="72:75">
      <c r="BT3832">
        <v>4</v>
      </c>
      <c r="BU3832">
        <v>4</v>
      </c>
      <c r="BV3832">
        <v>4</v>
      </c>
      <c r="BW3832">
        <f t="shared" si="163"/>
        <v>0</v>
      </c>
    </row>
    <row r="3833" spans="72:75">
      <c r="BT3833">
        <v>3</v>
      </c>
      <c r="BU3833">
        <v>3</v>
      </c>
      <c r="BV3833">
        <v>3</v>
      </c>
      <c r="BW3833">
        <f t="shared" si="163"/>
        <v>0</v>
      </c>
    </row>
    <row r="3834" spans="72:75">
      <c r="BT3834">
        <v>1</v>
      </c>
      <c r="BU3834">
        <v>1</v>
      </c>
      <c r="BV3834">
        <v>1</v>
      </c>
      <c r="BW3834">
        <f t="shared" si="163"/>
        <v>0</v>
      </c>
    </row>
    <row r="3835" spans="72:75">
      <c r="BT3835">
        <v>9</v>
      </c>
      <c r="BU3835">
        <v>9</v>
      </c>
      <c r="BV3835">
        <v>9</v>
      </c>
      <c r="BW3835">
        <f t="shared" si="163"/>
        <v>0</v>
      </c>
    </row>
    <row r="3836" spans="72:75">
      <c r="BT3836">
        <v>1</v>
      </c>
      <c r="BU3836">
        <v>1</v>
      </c>
      <c r="BV3836">
        <v>1</v>
      </c>
      <c r="BW3836">
        <f t="shared" si="163"/>
        <v>0</v>
      </c>
    </row>
    <row r="3837" spans="72:75">
      <c r="BT3837">
        <v>6</v>
      </c>
      <c r="BU3837">
        <v>6</v>
      </c>
      <c r="BV3837">
        <v>6</v>
      </c>
      <c r="BW3837">
        <f t="shared" si="163"/>
        <v>0</v>
      </c>
    </row>
    <row r="3838" spans="72:75">
      <c r="BT3838">
        <v>5</v>
      </c>
      <c r="BU3838">
        <v>5</v>
      </c>
      <c r="BV3838">
        <v>5</v>
      </c>
      <c r="BW3838">
        <f t="shared" si="163"/>
        <v>0</v>
      </c>
    </row>
    <row r="3839" spans="72:75">
      <c r="BT3839">
        <v>10</v>
      </c>
      <c r="BU3839">
        <v>10</v>
      </c>
      <c r="BV3839">
        <v>11</v>
      </c>
      <c r="BW3839">
        <f t="shared" si="163"/>
        <v>-1</v>
      </c>
    </row>
    <row r="3840" spans="72:75">
      <c r="BT3840">
        <v>7</v>
      </c>
      <c r="BU3840">
        <v>7</v>
      </c>
      <c r="BV3840">
        <v>7</v>
      </c>
      <c r="BW3840">
        <f t="shared" si="163"/>
        <v>0</v>
      </c>
    </row>
    <row r="3841" spans="72:75">
      <c r="BT3841">
        <v>3</v>
      </c>
      <c r="BU3841">
        <v>3</v>
      </c>
      <c r="BV3841">
        <v>3</v>
      </c>
      <c r="BW3841">
        <f t="shared" si="163"/>
        <v>0</v>
      </c>
    </row>
    <row r="3842" spans="72:75">
      <c r="BT3842">
        <v>2</v>
      </c>
      <c r="BU3842">
        <v>2</v>
      </c>
      <c r="BV3842">
        <v>2</v>
      </c>
      <c r="BW3842">
        <f t="shared" si="163"/>
        <v>0</v>
      </c>
    </row>
    <row r="3843" spans="72:75">
      <c r="BT3843">
        <v>1</v>
      </c>
      <c r="BU3843">
        <v>1</v>
      </c>
      <c r="BV3843">
        <v>1</v>
      </c>
      <c r="BW3843">
        <f t="shared" si="163"/>
        <v>0</v>
      </c>
    </row>
    <row r="3844" spans="72:75">
      <c r="BT3844">
        <v>5</v>
      </c>
      <c r="BU3844">
        <v>5</v>
      </c>
      <c r="BV3844">
        <v>5</v>
      </c>
      <c r="BW3844">
        <f t="shared" si="163"/>
        <v>0</v>
      </c>
    </row>
    <row r="3845" spans="72:75">
      <c r="BT3845">
        <v>5</v>
      </c>
      <c r="BU3845">
        <v>5</v>
      </c>
      <c r="BV3845">
        <v>5</v>
      </c>
      <c r="BW3845">
        <f t="shared" si="163"/>
        <v>0</v>
      </c>
    </row>
    <row r="3846" spans="72:75">
      <c r="BT3846">
        <v>9</v>
      </c>
      <c r="BU3846">
        <v>9</v>
      </c>
      <c r="BV3846">
        <v>9</v>
      </c>
      <c r="BW3846">
        <f t="shared" si="163"/>
        <v>0</v>
      </c>
    </row>
    <row r="3847" spans="72:75">
      <c r="BT3847">
        <v>9</v>
      </c>
      <c r="BU3847">
        <v>9</v>
      </c>
      <c r="BV3847">
        <v>9</v>
      </c>
      <c r="BW3847">
        <f t="shared" si="163"/>
        <v>0</v>
      </c>
    </row>
    <row r="3848" spans="72:75">
      <c r="BT3848">
        <v>3</v>
      </c>
      <c r="BU3848">
        <v>3</v>
      </c>
      <c r="BV3848">
        <v>3</v>
      </c>
      <c r="BW3848">
        <f t="shared" si="163"/>
        <v>0</v>
      </c>
    </row>
    <row r="3849" spans="72:75">
      <c r="BT3849">
        <v>3</v>
      </c>
      <c r="BU3849">
        <v>3</v>
      </c>
      <c r="BV3849">
        <v>3</v>
      </c>
      <c r="BW3849">
        <f t="shared" si="163"/>
        <v>0</v>
      </c>
    </row>
    <row r="3850" spans="72:75">
      <c r="BT3850">
        <v>6</v>
      </c>
      <c r="BU3850">
        <v>6</v>
      </c>
      <c r="BV3850">
        <v>6</v>
      </c>
      <c r="BW3850">
        <f t="shared" si="163"/>
        <v>0</v>
      </c>
    </row>
    <row r="3851" spans="72:75">
      <c r="BT3851">
        <v>3</v>
      </c>
      <c r="BU3851">
        <v>3</v>
      </c>
      <c r="BV3851">
        <v>3</v>
      </c>
      <c r="BW3851">
        <f t="shared" si="163"/>
        <v>0</v>
      </c>
    </row>
    <row r="3852" spans="72:75">
      <c r="BT3852">
        <v>6</v>
      </c>
      <c r="BU3852">
        <v>6</v>
      </c>
      <c r="BV3852">
        <v>6</v>
      </c>
      <c r="BW3852">
        <f t="shared" si="163"/>
        <v>0</v>
      </c>
    </row>
    <row r="3853" spans="72:75">
      <c r="BT3853">
        <v>5</v>
      </c>
      <c r="BU3853">
        <v>5</v>
      </c>
      <c r="BV3853">
        <v>5</v>
      </c>
      <c r="BW3853">
        <f t="shared" ref="BW3853:BW3916" si="164">BU3853-BV3853</f>
        <v>0</v>
      </c>
    </row>
    <row r="3854" spans="72:75">
      <c r="BT3854">
        <v>1</v>
      </c>
      <c r="BU3854">
        <v>1</v>
      </c>
      <c r="BV3854">
        <v>1</v>
      </c>
      <c r="BW3854">
        <f t="shared" si="164"/>
        <v>0</v>
      </c>
    </row>
    <row r="3855" spans="72:75">
      <c r="BT3855">
        <v>3</v>
      </c>
      <c r="BU3855">
        <v>3</v>
      </c>
      <c r="BV3855">
        <v>3</v>
      </c>
      <c r="BW3855">
        <f t="shared" si="164"/>
        <v>0</v>
      </c>
    </row>
    <row r="3856" spans="72:75">
      <c r="BT3856">
        <v>1</v>
      </c>
      <c r="BU3856">
        <v>1</v>
      </c>
      <c r="BV3856">
        <v>1</v>
      </c>
      <c r="BW3856">
        <f t="shared" si="164"/>
        <v>0</v>
      </c>
    </row>
    <row r="3857" spans="72:75">
      <c r="BT3857">
        <v>5</v>
      </c>
      <c r="BU3857">
        <v>5</v>
      </c>
      <c r="BV3857">
        <v>5</v>
      </c>
      <c r="BW3857">
        <f t="shared" si="164"/>
        <v>0</v>
      </c>
    </row>
    <row r="3858" spans="72:75">
      <c r="BT3858">
        <v>1</v>
      </c>
      <c r="BU3858">
        <v>1</v>
      </c>
      <c r="BV3858">
        <v>1</v>
      </c>
      <c r="BW3858">
        <f t="shared" si="164"/>
        <v>0</v>
      </c>
    </row>
    <row r="3859" spans="72:75">
      <c r="BT3859">
        <v>3</v>
      </c>
      <c r="BU3859">
        <v>3</v>
      </c>
      <c r="BV3859">
        <v>3</v>
      </c>
      <c r="BW3859">
        <f t="shared" si="164"/>
        <v>0</v>
      </c>
    </row>
    <row r="3860" spans="72:75">
      <c r="BT3860">
        <v>2</v>
      </c>
      <c r="BU3860">
        <v>2</v>
      </c>
      <c r="BV3860">
        <v>2</v>
      </c>
      <c r="BW3860">
        <f t="shared" si="164"/>
        <v>0</v>
      </c>
    </row>
    <row r="3861" spans="72:75">
      <c r="BT3861">
        <v>7</v>
      </c>
      <c r="BU3861">
        <v>7</v>
      </c>
      <c r="BV3861">
        <v>7</v>
      </c>
      <c r="BW3861">
        <f t="shared" si="164"/>
        <v>0</v>
      </c>
    </row>
    <row r="3862" spans="72:75">
      <c r="BT3862">
        <v>6</v>
      </c>
      <c r="BU3862">
        <v>6</v>
      </c>
      <c r="BV3862">
        <v>6</v>
      </c>
      <c r="BW3862">
        <f t="shared" si="164"/>
        <v>0</v>
      </c>
    </row>
    <row r="3863" spans="72:75">
      <c r="BT3863">
        <v>4</v>
      </c>
      <c r="BU3863">
        <v>4</v>
      </c>
      <c r="BV3863">
        <v>4</v>
      </c>
      <c r="BW3863">
        <f t="shared" si="164"/>
        <v>0</v>
      </c>
    </row>
    <row r="3864" spans="72:75">
      <c r="BT3864">
        <v>3</v>
      </c>
      <c r="BU3864">
        <v>3</v>
      </c>
      <c r="BV3864">
        <v>3</v>
      </c>
      <c r="BW3864">
        <f t="shared" si="164"/>
        <v>0</v>
      </c>
    </row>
    <row r="3865" spans="72:75">
      <c r="BT3865">
        <v>4</v>
      </c>
      <c r="BU3865">
        <v>4</v>
      </c>
      <c r="BV3865">
        <v>4</v>
      </c>
      <c r="BW3865">
        <f t="shared" si="164"/>
        <v>0</v>
      </c>
    </row>
    <row r="3866" spans="72:75">
      <c r="BT3866">
        <v>6</v>
      </c>
      <c r="BU3866">
        <v>6</v>
      </c>
      <c r="BV3866">
        <v>6</v>
      </c>
      <c r="BW3866">
        <f t="shared" si="164"/>
        <v>0</v>
      </c>
    </row>
    <row r="3867" spans="72:75">
      <c r="BT3867">
        <v>1</v>
      </c>
      <c r="BU3867">
        <v>1</v>
      </c>
      <c r="BV3867">
        <v>1</v>
      </c>
      <c r="BW3867">
        <f t="shared" si="164"/>
        <v>0</v>
      </c>
    </row>
    <row r="3868" spans="72:75">
      <c r="BT3868">
        <v>5</v>
      </c>
      <c r="BU3868">
        <v>5</v>
      </c>
      <c r="BV3868">
        <v>5</v>
      </c>
      <c r="BW3868">
        <f t="shared" si="164"/>
        <v>0</v>
      </c>
    </row>
    <row r="3869" spans="72:75">
      <c r="BT3869">
        <v>12</v>
      </c>
      <c r="BU3869">
        <v>12</v>
      </c>
      <c r="BV3869">
        <v>12</v>
      </c>
      <c r="BW3869">
        <f t="shared" si="164"/>
        <v>0</v>
      </c>
    </row>
    <row r="3870" spans="72:75">
      <c r="BT3870">
        <v>5</v>
      </c>
      <c r="BU3870">
        <v>5</v>
      </c>
      <c r="BV3870">
        <v>5</v>
      </c>
      <c r="BW3870">
        <f t="shared" si="164"/>
        <v>0</v>
      </c>
    </row>
    <row r="3871" spans="72:75">
      <c r="BT3871">
        <v>4</v>
      </c>
      <c r="BU3871">
        <v>4</v>
      </c>
      <c r="BV3871">
        <v>4</v>
      </c>
      <c r="BW3871">
        <f t="shared" si="164"/>
        <v>0</v>
      </c>
    </row>
    <row r="3872" spans="72:75">
      <c r="BT3872">
        <v>2</v>
      </c>
      <c r="BU3872">
        <v>2</v>
      </c>
      <c r="BV3872">
        <v>2</v>
      </c>
      <c r="BW3872">
        <f t="shared" si="164"/>
        <v>0</v>
      </c>
    </row>
    <row r="3873" spans="72:75">
      <c r="BT3873">
        <v>5</v>
      </c>
      <c r="BU3873">
        <v>5</v>
      </c>
      <c r="BV3873">
        <v>5</v>
      </c>
      <c r="BW3873">
        <f t="shared" si="164"/>
        <v>0</v>
      </c>
    </row>
    <row r="3874" spans="72:75">
      <c r="BT3874">
        <v>3</v>
      </c>
      <c r="BU3874">
        <v>3</v>
      </c>
      <c r="BV3874">
        <v>3</v>
      </c>
      <c r="BW3874">
        <f t="shared" si="164"/>
        <v>0</v>
      </c>
    </row>
    <row r="3875" spans="72:75">
      <c r="BT3875">
        <v>1</v>
      </c>
      <c r="BU3875">
        <v>1</v>
      </c>
      <c r="BV3875">
        <v>1</v>
      </c>
      <c r="BW3875">
        <f t="shared" si="164"/>
        <v>0</v>
      </c>
    </row>
    <row r="3876" spans="72:75">
      <c r="BT3876">
        <v>1</v>
      </c>
      <c r="BU3876">
        <v>1</v>
      </c>
      <c r="BV3876">
        <v>1</v>
      </c>
      <c r="BW3876">
        <f t="shared" si="164"/>
        <v>0</v>
      </c>
    </row>
    <row r="3877" spans="72:75">
      <c r="BT3877">
        <v>4</v>
      </c>
      <c r="BU3877">
        <v>4</v>
      </c>
      <c r="BV3877">
        <v>4</v>
      </c>
      <c r="BW3877">
        <f t="shared" si="164"/>
        <v>0</v>
      </c>
    </row>
    <row r="3878" spans="72:75">
      <c r="BT3878">
        <v>6</v>
      </c>
      <c r="BU3878">
        <v>6</v>
      </c>
      <c r="BV3878">
        <v>6</v>
      </c>
      <c r="BW3878">
        <f t="shared" si="164"/>
        <v>0</v>
      </c>
    </row>
    <row r="3879" spans="72:75">
      <c r="BT3879">
        <v>2</v>
      </c>
      <c r="BU3879">
        <v>2</v>
      </c>
      <c r="BV3879">
        <v>2</v>
      </c>
      <c r="BW3879">
        <f t="shared" si="164"/>
        <v>0</v>
      </c>
    </row>
    <row r="3880" spans="72:75">
      <c r="BT3880">
        <v>4</v>
      </c>
      <c r="BU3880">
        <v>4</v>
      </c>
      <c r="BV3880">
        <v>4</v>
      </c>
      <c r="BW3880">
        <f t="shared" si="164"/>
        <v>0</v>
      </c>
    </row>
    <row r="3881" spans="72:75">
      <c r="BT3881">
        <v>1</v>
      </c>
      <c r="BU3881">
        <v>1</v>
      </c>
      <c r="BV3881">
        <v>1</v>
      </c>
      <c r="BW3881">
        <f t="shared" si="164"/>
        <v>0</v>
      </c>
    </row>
    <row r="3882" spans="72:75">
      <c r="BT3882">
        <v>4</v>
      </c>
      <c r="BU3882">
        <v>4</v>
      </c>
      <c r="BV3882">
        <v>4</v>
      </c>
      <c r="BW3882">
        <f t="shared" si="164"/>
        <v>0</v>
      </c>
    </row>
    <row r="3883" spans="72:75">
      <c r="BT3883">
        <v>2</v>
      </c>
      <c r="BU3883">
        <v>2</v>
      </c>
      <c r="BV3883">
        <v>2</v>
      </c>
      <c r="BW3883">
        <f t="shared" si="164"/>
        <v>0</v>
      </c>
    </row>
    <row r="3884" spans="72:75">
      <c r="BT3884">
        <v>4</v>
      </c>
      <c r="BU3884">
        <v>4</v>
      </c>
      <c r="BV3884">
        <v>4</v>
      </c>
      <c r="BW3884">
        <f t="shared" si="164"/>
        <v>0</v>
      </c>
    </row>
    <row r="3885" spans="72:75">
      <c r="BT3885">
        <v>2</v>
      </c>
      <c r="BU3885">
        <v>2</v>
      </c>
      <c r="BV3885">
        <v>2</v>
      </c>
      <c r="BW3885">
        <f t="shared" si="164"/>
        <v>0</v>
      </c>
    </row>
    <row r="3886" spans="72:75">
      <c r="BT3886">
        <v>24</v>
      </c>
      <c r="BU3886">
        <v>24</v>
      </c>
      <c r="BV3886">
        <v>24</v>
      </c>
      <c r="BW3886">
        <f t="shared" si="164"/>
        <v>0</v>
      </c>
    </row>
    <row r="3887" spans="72:75">
      <c r="BT3887">
        <v>4</v>
      </c>
      <c r="BU3887">
        <v>4</v>
      </c>
      <c r="BV3887">
        <v>4</v>
      </c>
      <c r="BW3887">
        <f t="shared" si="164"/>
        <v>0</v>
      </c>
    </row>
    <row r="3888" spans="72:75">
      <c r="BT3888">
        <v>4</v>
      </c>
      <c r="BU3888">
        <v>4</v>
      </c>
      <c r="BV3888">
        <v>4</v>
      </c>
      <c r="BW3888">
        <f t="shared" si="164"/>
        <v>0</v>
      </c>
    </row>
    <row r="3889" spans="72:75">
      <c r="BT3889">
        <v>1</v>
      </c>
      <c r="BU3889">
        <v>1</v>
      </c>
      <c r="BV3889">
        <v>1</v>
      </c>
      <c r="BW3889">
        <f t="shared" si="164"/>
        <v>0</v>
      </c>
    </row>
    <row r="3890" spans="72:75">
      <c r="BT3890">
        <v>4</v>
      </c>
      <c r="BU3890">
        <v>4</v>
      </c>
      <c r="BV3890">
        <v>4</v>
      </c>
      <c r="BW3890">
        <f t="shared" si="164"/>
        <v>0</v>
      </c>
    </row>
    <row r="3891" spans="72:75">
      <c r="BT3891">
        <v>7</v>
      </c>
      <c r="BU3891">
        <v>7</v>
      </c>
      <c r="BV3891">
        <v>7</v>
      </c>
      <c r="BW3891">
        <f t="shared" si="164"/>
        <v>0</v>
      </c>
    </row>
    <row r="3892" spans="72:75">
      <c r="BT3892">
        <v>1</v>
      </c>
      <c r="BU3892">
        <v>1</v>
      </c>
      <c r="BV3892">
        <v>1</v>
      </c>
      <c r="BW3892">
        <f t="shared" si="164"/>
        <v>0</v>
      </c>
    </row>
    <row r="3893" spans="72:75">
      <c r="BT3893">
        <v>3</v>
      </c>
      <c r="BU3893">
        <v>3</v>
      </c>
      <c r="BV3893">
        <v>3</v>
      </c>
      <c r="BW3893">
        <f t="shared" si="164"/>
        <v>0</v>
      </c>
    </row>
    <row r="3894" spans="72:75">
      <c r="BT3894">
        <v>8</v>
      </c>
      <c r="BU3894">
        <v>8</v>
      </c>
      <c r="BV3894">
        <v>8</v>
      </c>
      <c r="BW3894">
        <f t="shared" si="164"/>
        <v>0</v>
      </c>
    </row>
    <row r="3895" spans="72:75">
      <c r="BT3895">
        <v>1</v>
      </c>
      <c r="BU3895">
        <v>1</v>
      </c>
      <c r="BV3895">
        <v>1</v>
      </c>
      <c r="BW3895">
        <f t="shared" si="164"/>
        <v>0</v>
      </c>
    </row>
    <row r="3896" spans="72:75">
      <c r="BT3896">
        <v>5</v>
      </c>
      <c r="BU3896">
        <v>5</v>
      </c>
      <c r="BV3896">
        <v>5</v>
      </c>
      <c r="BW3896">
        <f t="shared" si="164"/>
        <v>0</v>
      </c>
    </row>
    <row r="3897" spans="72:75">
      <c r="BT3897">
        <v>8</v>
      </c>
      <c r="BU3897">
        <v>8</v>
      </c>
      <c r="BV3897">
        <v>8</v>
      </c>
      <c r="BW3897">
        <f t="shared" si="164"/>
        <v>0</v>
      </c>
    </row>
    <row r="3898" spans="72:75">
      <c r="BT3898">
        <v>6</v>
      </c>
      <c r="BU3898">
        <v>6</v>
      </c>
      <c r="BV3898">
        <v>6</v>
      </c>
      <c r="BW3898">
        <f t="shared" si="164"/>
        <v>0</v>
      </c>
    </row>
    <row r="3899" spans="72:75">
      <c r="BT3899">
        <v>5</v>
      </c>
      <c r="BU3899">
        <v>5</v>
      </c>
      <c r="BV3899">
        <v>5</v>
      </c>
      <c r="BW3899">
        <f t="shared" si="164"/>
        <v>0</v>
      </c>
    </row>
    <row r="3900" spans="72:75">
      <c r="BT3900">
        <v>9</v>
      </c>
      <c r="BU3900">
        <v>9</v>
      </c>
      <c r="BV3900">
        <v>9</v>
      </c>
      <c r="BW3900">
        <f t="shared" si="164"/>
        <v>0</v>
      </c>
    </row>
    <row r="3901" spans="72:75">
      <c r="BT3901">
        <v>2</v>
      </c>
      <c r="BU3901">
        <v>2</v>
      </c>
      <c r="BV3901">
        <v>2</v>
      </c>
      <c r="BW3901">
        <f t="shared" si="164"/>
        <v>0</v>
      </c>
    </row>
    <row r="3902" spans="72:75">
      <c r="BT3902">
        <v>5</v>
      </c>
      <c r="BU3902">
        <v>5</v>
      </c>
      <c r="BV3902">
        <v>5</v>
      </c>
      <c r="BW3902">
        <f t="shared" si="164"/>
        <v>0</v>
      </c>
    </row>
    <row r="3903" spans="72:75">
      <c r="BT3903">
        <v>5</v>
      </c>
      <c r="BU3903">
        <v>5</v>
      </c>
      <c r="BV3903">
        <v>5</v>
      </c>
      <c r="BW3903">
        <f t="shared" si="164"/>
        <v>0</v>
      </c>
    </row>
    <row r="3904" spans="72:75">
      <c r="BT3904">
        <v>2</v>
      </c>
      <c r="BU3904">
        <v>2</v>
      </c>
      <c r="BV3904">
        <v>2</v>
      </c>
      <c r="BW3904">
        <f t="shared" si="164"/>
        <v>0</v>
      </c>
    </row>
    <row r="3905" spans="72:75">
      <c r="BT3905">
        <v>1</v>
      </c>
      <c r="BU3905">
        <v>1</v>
      </c>
      <c r="BV3905">
        <v>1</v>
      </c>
      <c r="BW3905">
        <f t="shared" si="164"/>
        <v>0</v>
      </c>
    </row>
    <row r="3906" spans="72:75">
      <c r="BT3906">
        <v>2</v>
      </c>
      <c r="BU3906">
        <v>2</v>
      </c>
      <c r="BV3906">
        <v>2</v>
      </c>
      <c r="BW3906">
        <f t="shared" si="164"/>
        <v>0</v>
      </c>
    </row>
    <row r="3907" spans="72:75">
      <c r="BT3907">
        <v>1</v>
      </c>
      <c r="BU3907">
        <v>1</v>
      </c>
      <c r="BV3907">
        <v>1</v>
      </c>
      <c r="BW3907">
        <f t="shared" si="164"/>
        <v>0</v>
      </c>
    </row>
    <row r="3908" spans="72:75">
      <c r="BT3908">
        <v>4</v>
      </c>
      <c r="BU3908">
        <v>4</v>
      </c>
      <c r="BV3908">
        <v>4</v>
      </c>
      <c r="BW3908">
        <f t="shared" si="164"/>
        <v>0</v>
      </c>
    </row>
    <row r="3909" spans="72:75">
      <c r="BT3909">
        <v>7</v>
      </c>
      <c r="BU3909">
        <v>7</v>
      </c>
      <c r="BV3909">
        <v>7</v>
      </c>
      <c r="BW3909">
        <f t="shared" si="164"/>
        <v>0</v>
      </c>
    </row>
    <row r="3910" spans="72:75">
      <c r="BT3910">
        <v>4</v>
      </c>
      <c r="BU3910">
        <v>4</v>
      </c>
      <c r="BV3910">
        <v>4</v>
      </c>
      <c r="BW3910">
        <f t="shared" si="164"/>
        <v>0</v>
      </c>
    </row>
    <row r="3911" spans="72:75">
      <c r="BT3911">
        <v>4</v>
      </c>
      <c r="BU3911">
        <v>4</v>
      </c>
      <c r="BV3911">
        <v>4</v>
      </c>
      <c r="BW3911">
        <f t="shared" si="164"/>
        <v>0</v>
      </c>
    </row>
    <row r="3912" spans="72:75">
      <c r="BT3912">
        <v>4</v>
      </c>
      <c r="BU3912">
        <v>4</v>
      </c>
      <c r="BV3912">
        <v>4</v>
      </c>
      <c r="BW3912">
        <f t="shared" si="164"/>
        <v>0</v>
      </c>
    </row>
    <row r="3913" spans="72:75">
      <c r="BT3913">
        <v>9</v>
      </c>
      <c r="BU3913">
        <v>9</v>
      </c>
      <c r="BV3913">
        <v>9</v>
      </c>
      <c r="BW3913">
        <f t="shared" si="164"/>
        <v>0</v>
      </c>
    </row>
    <row r="3914" spans="72:75">
      <c r="BT3914">
        <v>4</v>
      </c>
      <c r="BU3914">
        <v>4</v>
      </c>
      <c r="BV3914">
        <v>4</v>
      </c>
      <c r="BW3914">
        <f t="shared" si="164"/>
        <v>0</v>
      </c>
    </row>
    <row r="3915" spans="72:75">
      <c r="BT3915">
        <v>8</v>
      </c>
      <c r="BU3915">
        <v>8</v>
      </c>
      <c r="BV3915">
        <v>8</v>
      </c>
      <c r="BW3915">
        <f t="shared" si="164"/>
        <v>0</v>
      </c>
    </row>
    <row r="3916" spans="72:75">
      <c r="BT3916">
        <v>5</v>
      </c>
      <c r="BU3916">
        <v>5</v>
      </c>
      <c r="BV3916">
        <v>5</v>
      </c>
      <c r="BW3916">
        <f t="shared" si="164"/>
        <v>0</v>
      </c>
    </row>
    <row r="3917" spans="72:75">
      <c r="BT3917">
        <v>4</v>
      </c>
      <c r="BU3917">
        <v>4</v>
      </c>
      <c r="BV3917">
        <v>4</v>
      </c>
      <c r="BW3917">
        <f t="shared" ref="BW3917:BW3980" si="165">BU3917-BV3917</f>
        <v>0</v>
      </c>
    </row>
    <row r="3918" spans="72:75">
      <c r="BT3918">
        <v>2</v>
      </c>
      <c r="BU3918">
        <v>2</v>
      </c>
      <c r="BV3918">
        <v>2</v>
      </c>
      <c r="BW3918">
        <f t="shared" si="165"/>
        <v>0</v>
      </c>
    </row>
    <row r="3919" spans="72:75">
      <c r="BT3919">
        <v>3</v>
      </c>
      <c r="BU3919">
        <v>3</v>
      </c>
      <c r="BV3919">
        <v>3</v>
      </c>
      <c r="BW3919">
        <f t="shared" si="165"/>
        <v>0</v>
      </c>
    </row>
    <row r="3920" spans="72:75">
      <c r="BT3920">
        <v>2</v>
      </c>
      <c r="BU3920">
        <v>2</v>
      </c>
      <c r="BV3920">
        <v>2</v>
      </c>
      <c r="BW3920">
        <f t="shared" si="165"/>
        <v>0</v>
      </c>
    </row>
    <row r="3921" spans="72:75">
      <c r="BT3921">
        <v>6</v>
      </c>
      <c r="BU3921">
        <v>6</v>
      </c>
      <c r="BV3921">
        <v>6</v>
      </c>
      <c r="BW3921">
        <f t="shared" si="165"/>
        <v>0</v>
      </c>
    </row>
    <row r="3922" spans="72:75">
      <c r="BT3922">
        <v>1</v>
      </c>
      <c r="BU3922">
        <v>1</v>
      </c>
      <c r="BV3922">
        <v>1</v>
      </c>
      <c r="BW3922">
        <f t="shared" si="165"/>
        <v>0</v>
      </c>
    </row>
    <row r="3923" spans="72:75">
      <c r="BT3923">
        <v>5</v>
      </c>
      <c r="BU3923">
        <v>5</v>
      </c>
      <c r="BV3923">
        <v>5</v>
      </c>
      <c r="BW3923">
        <f t="shared" si="165"/>
        <v>0</v>
      </c>
    </row>
    <row r="3924" spans="72:75">
      <c r="BT3924">
        <v>7</v>
      </c>
      <c r="BU3924">
        <v>7</v>
      </c>
      <c r="BV3924">
        <v>7</v>
      </c>
      <c r="BW3924">
        <f t="shared" si="165"/>
        <v>0</v>
      </c>
    </row>
    <row r="3925" spans="72:75">
      <c r="BT3925">
        <v>1</v>
      </c>
      <c r="BU3925">
        <v>1</v>
      </c>
      <c r="BV3925">
        <v>1</v>
      </c>
      <c r="BW3925">
        <f t="shared" si="165"/>
        <v>0</v>
      </c>
    </row>
    <row r="3926" spans="72:75">
      <c r="BT3926">
        <v>5</v>
      </c>
      <c r="BU3926">
        <v>5</v>
      </c>
      <c r="BV3926">
        <v>5</v>
      </c>
      <c r="BW3926">
        <f t="shared" si="165"/>
        <v>0</v>
      </c>
    </row>
    <row r="3927" spans="72:75">
      <c r="BT3927">
        <v>8</v>
      </c>
      <c r="BU3927">
        <v>8</v>
      </c>
      <c r="BV3927">
        <v>8</v>
      </c>
      <c r="BW3927">
        <f t="shared" si="165"/>
        <v>0</v>
      </c>
    </row>
    <row r="3928" spans="72:75">
      <c r="BT3928">
        <v>1</v>
      </c>
      <c r="BU3928">
        <v>1</v>
      </c>
      <c r="BV3928">
        <v>1</v>
      </c>
      <c r="BW3928">
        <f t="shared" si="165"/>
        <v>0</v>
      </c>
    </row>
    <row r="3929" spans="72:75">
      <c r="BT3929">
        <v>1</v>
      </c>
      <c r="BU3929">
        <v>1</v>
      </c>
      <c r="BV3929">
        <v>1</v>
      </c>
      <c r="BW3929">
        <f t="shared" si="165"/>
        <v>0</v>
      </c>
    </row>
    <row r="3930" spans="72:75">
      <c r="BT3930">
        <v>2</v>
      </c>
      <c r="BU3930">
        <v>2</v>
      </c>
      <c r="BV3930">
        <v>2</v>
      </c>
      <c r="BW3930">
        <f t="shared" si="165"/>
        <v>0</v>
      </c>
    </row>
    <row r="3931" spans="72:75">
      <c r="BT3931">
        <v>2</v>
      </c>
      <c r="BU3931">
        <v>2</v>
      </c>
      <c r="BV3931">
        <v>2</v>
      </c>
      <c r="BW3931">
        <f t="shared" si="165"/>
        <v>0</v>
      </c>
    </row>
    <row r="3932" spans="72:75">
      <c r="BT3932">
        <v>2</v>
      </c>
      <c r="BU3932">
        <v>2</v>
      </c>
      <c r="BV3932">
        <v>2</v>
      </c>
      <c r="BW3932">
        <f t="shared" si="165"/>
        <v>0</v>
      </c>
    </row>
    <row r="3933" spans="72:75">
      <c r="BT3933">
        <v>3</v>
      </c>
      <c r="BU3933">
        <v>3</v>
      </c>
      <c r="BV3933">
        <v>3</v>
      </c>
      <c r="BW3933">
        <f t="shared" si="165"/>
        <v>0</v>
      </c>
    </row>
    <row r="3934" spans="72:75">
      <c r="BT3934">
        <v>3</v>
      </c>
      <c r="BU3934">
        <v>3</v>
      </c>
      <c r="BV3934">
        <v>3</v>
      </c>
      <c r="BW3934">
        <f t="shared" si="165"/>
        <v>0</v>
      </c>
    </row>
    <row r="3935" spans="72:75">
      <c r="BT3935">
        <v>3</v>
      </c>
      <c r="BU3935">
        <v>3</v>
      </c>
      <c r="BV3935">
        <v>3</v>
      </c>
      <c r="BW3935">
        <f t="shared" si="165"/>
        <v>0</v>
      </c>
    </row>
    <row r="3936" spans="72:75">
      <c r="BT3936">
        <v>4</v>
      </c>
      <c r="BU3936">
        <v>4</v>
      </c>
      <c r="BV3936">
        <v>4</v>
      </c>
      <c r="BW3936">
        <f t="shared" si="165"/>
        <v>0</v>
      </c>
    </row>
    <row r="3937" spans="72:75">
      <c r="BT3937">
        <v>4</v>
      </c>
      <c r="BU3937">
        <v>4</v>
      </c>
      <c r="BV3937">
        <v>4</v>
      </c>
      <c r="BW3937">
        <f t="shared" si="165"/>
        <v>0</v>
      </c>
    </row>
    <row r="3938" spans="72:75">
      <c r="BT3938">
        <v>9</v>
      </c>
      <c r="BU3938">
        <v>9</v>
      </c>
      <c r="BV3938">
        <v>9</v>
      </c>
      <c r="BW3938">
        <f t="shared" si="165"/>
        <v>0</v>
      </c>
    </row>
    <row r="3939" spans="72:75">
      <c r="BT3939">
        <v>3</v>
      </c>
      <c r="BU3939">
        <v>3</v>
      </c>
      <c r="BV3939">
        <v>3</v>
      </c>
      <c r="BW3939">
        <f t="shared" si="165"/>
        <v>0</v>
      </c>
    </row>
    <row r="3940" spans="72:75">
      <c r="BT3940">
        <v>6</v>
      </c>
      <c r="BU3940">
        <v>6</v>
      </c>
      <c r="BV3940">
        <v>6</v>
      </c>
      <c r="BW3940">
        <f t="shared" si="165"/>
        <v>0</v>
      </c>
    </row>
    <row r="3941" spans="72:75">
      <c r="BT3941">
        <v>1</v>
      </c>
      <c r="BU3941">
        <v>1</v>
      </c>
      <c r="BV3941">
        <v>1</v>
      </c>
      <c r="BW3941">
        <f t="shared" si="165"/>
        <v>0</v>
      </c>
    </row>
    <row r="3942" spans="72:75">
      <c r="BT3942">
        <v>2</v>
      </c>
      <c r="BU3942">
        <v>2</v>
      </c>
      <c r="BV3942">
        <v>2</v>
      </c>
      <c r="BW3942">
        <f t="shared" si="165"/>
        <v>0</v>
      </c>
    </row>
    <row r="3943" spans="72:75">
      <c r="BT3943">
        <v>5</v>
      </c>
      <c r="BU3943">
        <v>5</v>
      </c>
      <c r="BV3943">
        <v>5</v>
      </c>
      <c r="BW3943">
        <f t="shared" si="165"/>
        <v>0</v>
      </c>
    </row>
    <row r="3944" spans="72:75">
      <c r="BT3944">
        <v>9</v>
      </c>
      <c r="BU3944">
        <v>9</v>
      </c>
      <c r="BV3944">
        <v>9</v>
      </c>
      <c r="BW3944">
        <f t="shared" si="165"/>
        <v>0</v>
      </c>
    </row>
    <row r="3945" spans="72:75">
      <c r="BT3945">
        <v>3</v>
      </c>
      <c r="BU3945">
        <v>3</v>
      </c>
      <c r="BV3945">
        <v>3</v>
      </c>
      <c r="BW3945">
        <f t="shared" si="165"/>
        <v>0</v>
      </c>
    </row>
    <row r="3946" spans="72:75">
      <c r="BT3946">
        <v>3</v>
      </c>
      <c r="BU3946">
        <v>3</v>
      </c>
      <c r="BV3946">
        <v>3</v>
      </c>
      <c r="BW3946">
        <f t="shared" si="165"/>
        <v>0</v>
      </c>
    </row>
    <row r="3947" spans="72:75">
      <c r="BT3947">
        <v>5</v>
      </c>
      <c r="BU3947">
        <v>5</v>
      </c>
      <c r="BV3947">
        <v>5</v>
      </c>
      <c r="BW3947">
        <f t="shared" si="165"/>
        <v>0</v>
      </c>
    </row>
    <row r="3948" spans="72:75">
      <c r="BT3948">
        <v>7</v>
      </c>
      <c r="BU3948">
        <v>7</v>
      </c>
      <c r="BV3948">
        <v>7</v>
      </c>
      <c r="BW3948">
        <f t="shared" si="165"/>
        <v>0</v>
      </c>
    </row>
    <row r="3949" spans="72:75">
      <c r="BT3949">
        <v>6</v>
      </c>
      <c r="BU3949">
        <v>6</v>
      </c>
      <c r="BV3949">
        <v>6</v>
      </c>
      <c r="BW3949">
        <f t="shared" si="165"/>
        <v>0</v>
      </c>
    </row>
    <row r="3950" spans="72:75">
      <c r="BT3950">
        <v>4</v>
      </c>
      <c r="BU3950">
        <v>4</v>
      </c>
      <c r="BV3950">
        <v>4</v>
      </c>
      <c r="BW3950">
        <f t="shared" si="165"/>
        <v>0</v>
      </c>
    </row>
    <row r="3951" spans="72:75">
      <c r="BT3951">
        <v>6</v>
      </c>
      <c r="BU3951">
        <v>6</v>
      </c>
      <c r="BV3951">
        <v>6</v>
      </c>
      <c r="BW3951">
        <f t="shared" si="165"/>
        <v>0</v>
      </c>
    </row>
    <row r="3952" spans="72:75">
      <c r="BT3952">
        <v>1</v>
      </c>
      <c r="BU3952">
        <v>1</v>
      </c>
      <c r="BV3952">
        <v>1</v>
      </c>
      <c r="BW3952">
        <f t="shared" si="165"/>
        <v>0</v>
      </c>
    </row>
    <row r="3953" spans="72:75">
      <c r="BT3953">
        <v>2</v>
      </c>
      <c r="BU3953">
        <v>2</v>
      </c>
      <c r="BV3953">
        <v>2</v>
      </c>
      <c r="BW3953">
        <f t="shared" si="165"/>
        <v>0</v>
      </c>
    </row>
    <row r="3954" spans="72:75">
      <c r="BT3954">
        <v>10</v>
      </c>
      <c r="BU3954">
        <v>10</v>
      </c>
      <c r="BV3954">
        <v>11</v>
      </c>
      <c r="BW3954">
        <f t="shared" si="165"/>
        <v>-1</v>
      </c>
    </row>
    <row r="3955" spans="72:75">
      <c r="BT3955">
        <v>8</v>
      </c>
      <c r="BU3955">
        <v>8</v>
      </c>
      <c r="BV3955">
        <v>8</v>
      </c>
      <c r="BW3955">
        <f t="shared" si="165"/>
        <v>0</v>
      </c>
    </row>
    <row r="3956" spans="72:75">
      <c r="BT3956">
        <v>2</v>
      </c>
      <c r="BU3956">
        <v>2</v>
      </c>
      <c r="BV3956">
        <v>2</v>
      </c>
      <c r="BW3956">
        <f t="shared" si="165"/>
        <v>0</v>
      </c>
    </row>
    <row r="3957" spans="72:75">
      <c r="BT3957">
        <v>8</v>
      </c>
      <c r="BU3957">
        <v>8</v>
      </c>
      <c r="BV3957">
        <v>8</v>
      </c>
      <c r="BW3957">
        <f t="shared" si="165"/>
        <v>0</v>
      </c>
    </row>
    <row r="3958" spans="72:75">
      <c r="BT3958">
        <v>2</v>
      </c>
      <c r="BU3958">
        <v>2</v>
      </c>
      <c r="BV3958">
        <v>2</v>
      </c>
      <c r="BW3958">
        <f t="shared" si="165"/>
        <v>0</v>
      </c>
    </row>
    <row r="3959" spans="72:75">
      <c r="BT3959">
        <v>1</v>
      </c>
      <c r="BU3959">
        <v>1</v>
      </c>
      <c r="BV3959">
        <v>1</v>
      </c>
      <c r="BW3959">
        <f t="shared" si="165"/>
        <v>0</v>
      </c>
    </row>
    <row r="3960" spans="72:75">
      <c r="BT3960">
        <v>8</v>
      </c>
      <c r="BU3960">
        <v>8</v>
      </c>
      <c r="BV3960">
        <v>8</v>
      </c>
      <c r="BW3960">
        <f t="shared" si="165"/>
        <v>0</v>
      </c>
    </row>
    <row r="3961" spans="72:75">
      <c r="BT3961">
        <v>2</v>
      </c>
      <c r="BU3961">
        <v>2</v>
      </c>
      <c r="BV3961">
        <v>2</v>
      </c>
      <c r="BW3961">
        <f t="shared" si="165"/>
        <v>0</v>
      </c>
    </row>
    <row r="3962" spans="72:75">
      <c r="BT3962">
        <v>4</v>
      </c>
      <c r="BU3962">
        <v>4</v>
      </c>
      <c r="BV3962">
        <v>4</v>
      </c>
      <c r="BW3962">
        <f t="shared" si="165"/>
        <v>0</v>
      </c>
    </row>
    <row r="3963" spans="72:75">
      <c r="BT3963">
        <v>5</v>
      </c>
      <c r="BU3963">
        <v>5</v>
      </c>
      <c r="BV3963">
        <v>5</v>
      </c>
      <c r="BW3963">
        <f t="shared" si="165"/>
        <v>0</v>
      </c>
    </row>
    <row r="3964" spans="72:75">
      <c r="BT3964">
        <v>5</v>
      </c>
      <c r="BU3964">
        <v>5</v>
      </c>
      <c r="BV3964">
        <v>5</v>
      </c>
      <c r="BW3964">
        <f t="shared" si="165"/>
        <v>0</v>
      </c>
    </row>
    <row r="3965" spans="72:75">
      <c r="BT3965">
        <v>7</v>
      </c>
      <c r="BU3965">
        <v>7</v>
      </c>
      <c r="BV3965">
        <v>7</v>
      </c>
      <c r="BW3965">
        <f t="shared" si="165"/>
        <v>0</v>
      </c>
    </row>
    <row r="3966" spans="72:75">
      <c r="BT3966">
        <v>5</v>
      </c>
      <c r="BU3966">
        <v>5</v>
      </c>
      <c r="BV3966">
        <v>5</v>
      </c>
      <c r="BW3966">
        <f t="shared" si="165"/>
        <v>0</v>
      </c>
    </row>
    <row r="3967" spans="72:75">
      <c r="BT3967">
        <v>3</v>
      </c>
      <c r="BU3967">
        <v>3</v>
      </c>
      <c r="BV3967">
        <v>3</v>
      </c>
      <c r="BW3967">
        <f t="shared" si="165"/>
        <v>0</v>
      </c>
    </row>
    <row r="3968" spans="72:75">
      <c r="BT3968">
        <v>13</v>
      </c>
      <c r="BU3968">
        <v>13</v>
      </c>
      <c r="BV3968">
        <v>13</v>
      </c>
      <c r="BW3968">
        <f t="shared" si="165"/>
        <v>0</v>
      </c>
    </row>
    <row r="3969" spans="72:75">
      <c r="BT3969">
        <v>4</v>
      </c>
      <c r="BU3969">
        <v>4</v>
      </c>
      <c r="BV3969">
        <v>4</v>
      </c>
      <c r="BW3969">
        <f t="shared" si="165"/>
        <v>0</v>
      </c>
    </row>
    <row r="3970" spans="72:75">
      <c r="BT3970">
        <v>4</v>
      </c>
      <c r="BU3970">
        <v>4</v>
      </c>
      <c r="BV3970">
        <v>4</v>
      </c>
      <c r="BW3970">
        <f t="shared" si="165"/>
        <v>0</v>
      </c>
    </row>
    <row r="3971" spans="72:75">
      <c r="BT3971">
        <v>1</v>
      </c>
      <c r="BU3971">
        <v>1</v>
      </c>
      <c r="BV3971">
        <v>1</v>
      </c>
      <c r="BW3971">
        <f t="shared" si="165"/>
        <v>0</v>
      </c>
    </row>
    <row r="3972" spans="72:75">
      <c r="BT3972">
        <v>5</v>
      </c>
      <c r="BU3972">
        <v>5</v>
      </c>
      <c r="BV3972">
        <v>5</v>
      </c>
      <c r="BW3972">
        <f t="shared" si="165"/>
        <v>0</v>
      </c>
    </row>
    <row r="3973" spans="72:75">
      <c r="BT3973">
        <v>5</v>
      </c>
      <c r="BU3973">
        <v>5</v>
      </c>
      <c r="BV3973">
        <v>5</v>
      </c>
      <c r="BW3973">
        <f t="shared" si="165"/>
        <v>0</v>
      </c>
    </row>
    <row r="3974" spans="72:75">
      <c r="BT3974">
        <v>6</v>
      </c>
      <c r="BU3974">
        <v>6</v>
      </c>
      <c r="BV3974">
        <v>6</v>
      </c>
      <c r="BW3974">
        <f t="shared" si="165"/>
        <v>0</v>
      </c>
    </row>
    <row r="3975" spans="72:75">
      <c r="BT3975">
        <v>3</v>
      </c>
      <c r="BU3975">
        <v>3</v>
      </c>
      <c r="BV3975">
        <v>3</v>
      </c>
      <c r="BW3975">
        <f t="shared" si="165"/>
        <v>0</v>
      </c>
    </row>
    <row r="3976" spans="72:75">
      <c r="BT3976">
        <v>4</v>
      </c>
      <c r="BU3976">
        <v>4</v>
      </c>
      <c r="BV3976">
        <v>4</v>
      </c>
      <c r="BW3976">
        <f t="shared" si="165"/>
        <v>0</v>
      </c>
    </row>
    <row r="3977" spans="72:75">
      <c r="BT3977">
        <v>3</v>
      </c>
      <c r="BU3977">
        <v>3</v>
      </c>
      <c r="BV3977">
        <v>3</v>
      </c>
      <c r="BW3977">
        <f t="shared" si="165"/>
        <v>0</v>
      </c>
    </row>
    <row r="3978" spans="72:75">
      <c r="BT3978">
        <v>5</v>
      </c>
      <c r="BU3978">
        <v>5</v>
      </c>
      <c r="BV3978">
        <v>5</v>
      </c>
      <c r="BW3978">
        <f t="shared" si="165"/>
        <v>0</v>
      </c>
    </row>
    <row r="3979" spans="72:75">
      <c r="BT3979">
        <v>7</v>
      </c>
      <c r="BU3979">
        <v>7</v>
      </c>
      <c r="BV3979">
        <v>7</v>
      </c>
      <c r="BW3979">
        <f t="shared" si="165"/>
        <v>0</v>
      </c>
    </row>
    <row r="3980" spans="72:75">
      <c r="BT3980">
        <v>3</v>
      </c>
      <c r="BU3980">
        <v>3</v>
      </c>
      <c r="BV3980">
        <v>3</v>
      </c>
      <c r="BW3980">
        <f t="shared" si="165"/>
        <v>0</v>
      </c>
    </row>
    <row r="3981" spans="72:75">
      <c r="BT3981">
        <v>7</v>
      </c>
      <c r="BU3981">
        <v>7</v>
      </c>
      <c r="BV3981">
        <v>7</v>
      </c>
      <c r="BW3981">
        <f t="shared" ref="BW3981:BW4044" si="166">BU3981-BV3981</f>
        <v>0</v>
      </c>
    </row>
    <row r="3982" spans="72:75">
      <c r="BT3982">
        <v>5</v>
      </c>
      <c r="BU3982">
        <v>5</v>
      </c>
      <c r="BV3982">
        <v>5</v>
      </c>
      <c r="BW3982">
        <f t="shared" si="166"/>
        <v>0</v>
      </c>
    </row>
    <row r="3983" spans="72:75">
      <c r="BT3983">
        <v>3</v>
      </c>
      <c r="BU3983">
        <v>3</v>
      </c>
      <c r="BV3983">
        <v>3</v>
      </c>
      <c r="BW3983">
        <f t="shared" si="166"/>
        <v>0</v>
      </c>
    </row>
    <row r="3984" spans="72:75">
      <c r="BT3984">
        <v>4</v>
      </c>
      <c r="BU3984">
        <v>4</v>
      </c>
      <c r="BV3984">
        <v>4</v>
      </c>
      <c r="BW3984">
        <f t="shared" si="166"/>
        <v>0</v>
      </c>
    </row>
    <row r="3985" spans="72:75">
      <c r="BT3985">
        <v>6</v>
      </c>
      <c r="BU3985">
        <v>6</v>
      </c>
      <c r="BV3985">
        <v>6</v>
      </c>
      <c r="BW3985">
        <f t="shared" si="166"/>
        <v>0</v>
      </c>
    </row>
    <row r="3986" spans="72:75">
      <c r="BT3986">
        <v>3</v>
      </c>
      <c r="BU3986">
        <v>3</v>
      </c>
      <c r="BV3986">
        <v>3</v>
      </c>
      <c r="BW3986">
        <f t="shared" si="166"/>
        <v>0</v>
      </c>
    </row>
    <row r="3987" spans="72:75">
      <c r="BT3987">
        <v>5</v>
      </c>
      <c r="BU3987">
        <v>5</v>
      </c>
      <c r="BV3987">
        <v>5</v>
      </c>
      <c r="BW3987">
        <f t="shared" si="166"/>
        <v>0</v>
      </c>
    </row>
    <row r="3988" spans="72:75">
      <c r="BT3988">
        <v>5</v>
      </c>
      <c r="BU3988">
        <v>5</v>
      </c>
      <c r="BV3988">
        <v>5</v>
      </c>
      <c r="BW3988">
        <f t="shared" si="166"/>
        <v>0</v>
      </c>
    </row>
    <row r="3989" spans="72:75">
      <c r="BT3989">
        <v>10</v>
      </c>
      <c r="BU3989">
        <v>10</v>
      </c>
      <c r="BV3989">
        <v>11</v>
      </c>
      <c r="BW3989">
        <f t="shared" si="166"/>
        <v>-1</v>
      </c>
    </row>
    <row r="3990" spans="72:75">
      <c r="BT3990">
        <v>1</v>
      </c>
      <c r="BU3990">
        <v>1</v>
      </c>
      <c r="BV3990">
        <v>1</v>
      </c>
      <c r="BW3990">
        <f t="shared" si="166"/>
        <v>0</v>
      </c>
    </row>
    <row r="3991" spans="72:75">
      <c r="BT3991">
        <v>3</v>
      </c>
      <c r="BU3991">
        <v>3</v>
      </c>
      <c r="BV3991">
        <v>3</v>
      </c>
      <c r="BW3991">
        <f t="shared" si="166"/>
        <v>0</v>
      </c>
    </row>
    <row r="3992" spans="72:75">
      <c r="BT3992">
        <v>2</v>
      </c>
      <c r="BU3992">
        <v>2</v>
      </c>
      <c r="BV3992">
        <v>2</v>
      </c>
      <c r="BW3992">
        <f t="shared" si="166"/>
        <v>0</v>
      </c>
    </row>
    <row r="3993" spans="72:75">
      <c r="BT3993">
        <v>2</v>
      </c>
      <c r="BU3993">
        <v>2</v>
      </c>
      <c r="BV3993">
        <v>2</v>
      </c>
      <c r="BW3993">
        <f t="shared" si="166"/>
        <v>0</v>
      </c>
    </row>
    <row r="3994" spans="72:75">
      <c r="BT3994">
        <v>4</v>
      </c>
      <c r="BU3994">
        <v>4</v>
      </c>
      <c r="BV3994">
        <v>4</v>
      </c>
      <c r="BW3994">
        <f t="shared" si="166"/>
        <v>0</v>
      </c>
    </row>
    <row r="3995" spans="72:75">
      <c r="BT3995">
        <v>3</v>
      </c>
      <c r="BU3995">
        <v>3</v>
      </c>
      <c r="BV3995">
        <v>3</v>
      </c>
      <c r="BW3995">
        <f t="shared" si="166"/>
        <v>0</v>
      </c>
    </row>
    <row r="3996" spans="72:75">
      <c r="BT3996">
        <v>1</v>
      </c>
      <c r="BU3996">
        <v>1</v>
      </c>
      <c r="BV3996">
        <v>1</v>
      </c>
      <c r="BW3996">
        <f t="shared" si="166"/>
        <v>0</v>
      </c>
    </row>
    <row r="3997" spans="72:75">
      <c r="BT3997">
        <v>3</v>
      </c>
      <c r="BU3997">
        <v>3</v>
      </c>
      <c r="BV3997">
        <v>3</v>
      </c>
      <c r="BW3997">
        <f t="shared" si="166"/>
        <v>0</v>
      </c>
    </row>
    <row r="3998" spans="72:75">
      <c r="BT3998">
        <v>4</v>
      </c>
      <c r="BU3998">
        <v>4</v>
      </c>
      <c r="BV3998">
        <v>4</v>
      </c>
      <c r="BW3998">
        <f t="shared" si="166"/>
        <v>0</v>
      </c>
    </row>
    <row r="3999" spans="72:75">
      <c r="BT3999">
        <v>7</v>
      </c>
      <c r="BU3999">
        <v>7</v>
      </c>
      <c r="BV3999">
        <v>7</v>
      </c>
      <c r="BW3999">
        <f t="shared" si="166"/>
        <v>0</v>
      </c>
    </row>
    <row r="4000" spans="72:75">
      <c r="BT4000">
        <v>5</v>
      </c>
      <c r="BU4000">
        <v>5</v>
      </c>
      <c r="BV4000">
        <v>5</v>
      </c>
      <c r="BW4000">
        <f t="shared" si="166"/>
        <v>0</v>
      </c>
    </row>
    <row r="4001" spans="72:75">
      <c r="BT4001">
        <v>1</v>
      </c>
      <c r="BU4001">
        <v>1</v>
      </c>
      <c r="BV4001">
        <v>1</v>
      </c>
      <c r="BW4001">
        <f t="shared" si="166"/>
        <v>0</v>
      </c>
    </row>
    <row r="4002" spans="72:75">
      <c r="BT4002">
        <v>4</v>
      </c>
      <c r="BU4002">
        <v>4</v>
      </c>
      <c r="BV4002">
        <v>4</v>
      </c>
      <c r="BW4002">
        <f t="shared" si="166"/>
        <v>0</v>
      </c>
    </row>
    <row r="4003" spans="72:75">
      <c r="BT4003">
        <v>7</v>
      </c>
      <c r="BU4003">
        <v>7</v>
      </c>
      <c r="BV4003">
        <v>7</v>
      </c>
      <c r="BW4003">
        <f t="shared" si="166"/>
        <v>0</v>
      </c>
    </row>
    <row r="4004" spans="72:75">
      <c r="BT4004">
        <v>2</v>
      </c>
      <c r="BU4004">
        <v>2</v>
      </c>
      <c r="BV4004">
        <v>2</v>
      </c>
      <c r="BW4004">
        <f t="shared" si="166"/>
        <v>0</v>
      </c>
    </row>
    <row r="4005" spans="72:75">
      <c r="BT4005">
        <v>1</v>
      </c>
      <c r="BU4005">
        <v>1</v>
      </c>
      <c r="BV4005">
        <v>1</v>
      </c>
      <c r="BW4005">
        <f t="shared" si="166"/>
        <v>0</v>
      </c>
    </row>
    <row r="4006" spans="72:75">
      <c r="BT4006">
        <v>3</v>
      </c>
      <c r="BU4006">
        <v>3</v>
      </c>
      <c r="BV4006">
        <v>3</v>
      </c>
      <c r="BW4006">
        <f t="shared" si="166"/>
        <v>0</v>
      </c>
    </row>
    <row r="4007" spans="72:75">
      <c r="BT4007">
        <v>2</v>
      </c>
      <c r="BU4007">
        <v>2</v>
      </c>
      <c r="BV4007">
        <v>2</v>
      </c>
      <c r="BW4007">
        <f t="shared" si="166"/>
        <v>0</v>
      </c>
    </row>
    <row r="4008" spans="72:75">
      <c r="BT4008">
        <v>4</v>
      </c>
      <c r="BU4008">
        <v>4</v>
      </c>
      <c r="BV4008">
        <v>4</v>
      </c>
      <c r="BW4008">
        <f t="shared" si="166"/>
        <v>0</v>
      </c>
    </row>
    <row r="4009" spans="72:75">
      <c r="BT4009">
        <v>7</v>
      </c>
      <c r="BU4009">
        <v>7</v>
      </c>
      <c r="BV4009">
        <v>7</v>
      </c>
      <c r="BW4009">
        <f t="shared" si="166"/>
        <v>0</v>
      </c>
    </row>
    <row r="4010" spans="72:75">
      <c r="BT4010">
        <v>13</v>
      </c>
      <c r="BU4010">
        <v>13</v>
      </c>
      <c r="BV4010">
        <v>13</v>
      </c>
      <c r="BW4010">
        <f t="shared" si="166"/>
        <v>0</v>
      </c>
    </row>
    <row r="4011" spans="72:75">
      <c r="BT4011">
        <v>5</v>
      </c>
      <c r="BU4011">
        <v>5</v>
      </c>
      <c r="BV4011">
        <v>5</v>
      </c>
      <c r="BW4011">
        <f t="shared" si="166"/>
        <v>0</v>
      </c>
    </row>
    <row r="4012" spans="72:75">
      <c r="BT4012">
        <v>1</v>
      </c>
      <c r="BU4012">
        <v>1</v>
      </c>
      <c r="BV4012">
        <v>1</v>
      </c>
      <c r="BW4012">
        <f t="shared" si="166"/>
        <v>0</v>
      </c>
    </row>
    <row r="4013" spans="72:75">
      <c r="BT4013">
        <v>3</v>
      </c>
      <c r="BU4013">
        <v>3</v>
      </c>
      <c r="BV4013">
        <v>3</v>
      </c>
      <c r="BW4013">
        <f t="shared" si="166"/>
        <v>0</v>
      </c>
    </row>
    <row r="4014" spans="72:75">
      <c r="BT4014">
        <v>7</v>
      </c>
      <c r="BU4014">
        <v>7</v>
      </c>
      <c r="BV4014">
        <v>7</v>
      </c>
      <c r="BW4014">
        <f t="shared" si="166"/>
        <v>0</v>
      </c>
    </row>
    <row r="4015" spans="72:75">
      <c r="BT4015">
        <v>5</v>
      </c>
      <c r="BU4015">
        <v>5</v>
      </c>
      <c r="BV4015">
        <v>5</v>
      </c>
      <c r="BW4015">
        <f t="shared" si="166"/>
        <v>0</v>
      </c>
    </row>
    <row r="4016" spans="72:75">
      <c r="BT4016">
        <v>6</v>
      </c>
      <c r="BU4016">
        <v>6</v>
      </c>
      <c r="BV4016">
        <v>6</v>
      </c>
      <c r="BW4016">
        <f t="shared" si="166"/>
        <v>0</v>
      </c>
    </row>
    <row r="4017" spans="72:75">
      <c r="BT4017">
        <v>1</v>
      </c>
      <c r="BU4017">
        <v>1</v>
      </c>
      <c r="BV4017">
        <v>1</v>
      </c>
      <c r="BW4017">
        <f t="shared" si="166"/>
        <v>0</v>
      </c>
    </row>
    <row r="4018" spans="72:75">
      <c r="BT4018">
        <v>3</v>
      </c>
      <c r="BU4018">
        <v>3</v>
      </c>
      <c r="BV4018">
        <v>3</v>
      </c>
      <c r="BW4018">
        <f t="shared" si="166"/>
        <v>0</v>
      </c>
    </row>
    <row r="4019" spans="72:75">
      <c r="BT4019">
        <v>4</v>
      </c>
      <c r="BU4019">
        <v>4</v>
      </c>
      <c r="BV4019">
        <v>4</v>
      </c>
      <c r="BW4019">
        <f t="shared" si="166"/>
        <v>0</v>
      </c>
    </row>
    <row r="4020" spans="72:75">
      <c r="BT4020">
        <v>4</v>
      </c>
      <c r="BU4020">
        <v>4</v>
      </c>
      <c r="BV4020">
        <v>4</v>
      </c>
      <c r="BW4020">
        <f t="shared" si="166"/>
        <v>0</v>
      </c>
    </row>
    <row r="4021" spans="72:75">
      <c r="BT4021">
        <v>7</v>
      </c>
      <c r="BU4021">
        <v>7</v>
      </c>
      <c r="BV4021">
        <v>7</v>
      </c>
      <c r="BW4021">
        <f t="shared" si="166"/>
        <v>0</v>
      </c>
    </row>
    <row r="4022" spans="72:75">
      <c r="BT4022">
        <v>8</v>
      </c>
      <c r="BU4022">
        <v>8</v>
      </c>
      <c r="BV4022">
        <v>8</v>
      </c>
      <c r="BW4022">
        <f t="shared" si="166"/>
        <v>0</v>
      </c>
    </row>
    <row r="4023" spans="72:75">
      <c r="BT4023">
        <v>7</v>
      </c>
      <c r="BU4023">
        <v>7</v>
      </c>
      <c r="BV4023">
        <v>7</v>
      </c>
      <c r="BW4023">
        <f t="shared" si="166"/>
        <v>0</v>
      </c>
    </row>
    <row r="4024" spans="72:75">
      <c r="BT4024">
        <v>3</v>
      </c>
      <c r="BU4024">
        <v>3</v>
      </c>
      <c r="BV4024">
        <v>3</v>
      </c>
      <c r="BW4024">
        <f t="shared" si="166"/>
        <v>0</v>
      </c>
    </row>
    <row r="4025" spans="72:75">
      <c r="BT4025">
        <v>1</v>
      </c>
      <c r="BU4025">
        <v>1</v>
      </c>
      <c r="BV4025">
        <v>1</v>
      </c>
      <c r="BW4025">
        <f t="shared" si="166"/>
        <v>0</v>
      </c>
    </row>
    <row r="4026" spans="72:75">
      <c r="BT4026">
        <v>5</v>
      </c>
      <c r="BU4026">
        <v>5</v>
      </c>
      <c r="BV4026">
        <v>5</v>
      </c>
      <c r="BW4026">
        <f t="shared" si="166"/>
        <v>0</v>
      </c>
    </row>
    <row r="4027" spans="72:75">
      <c r="BT4027">
        <v>1</v>
      </c>
      <c r="BU4027">
        <v>1</v>
      </c>
      <c r="BV4027">
        <v>1</v>
      </c>
      <c r="BW4027">
        <f t="shared" si="166"/>
        <v>0</v>
      </c>
    </row>
    <row r="4028" spans="72:75">
      <c r="BT4028">
        <v>4</v>
      </c>
      <c r="BU4028">
        <v>4</v>
      </c>
      <c r="BV4028">
        <v>4</v>
      </c>
      <c r="BW4028">
        <f t="shared" si="166"/>
        <v>0</v>
      </c>
    </row>
    <row r="4029" spans="72:75">
      <c r="BT4029">
        <v>2</v>
      </c>
      <c r="BU4029">
        <v>2</v>
      </c>
      <c r="BV4029">
        <v>2</v>
      </c>
      <c r="BW4029">
        <f t="shared" si="166"/>
        <v>0</v>
      </c>
    </row>
    <row r="4030" spans="72:75">
      <c r="BT4030">
        <v>2</v>
      </c>
      <c r="BU4030">
        <v>2</v>
      </c>
      <c r="BV4030">
        <v>2</v>
      </c>
      <c r="BW4030">
        <f t="shared" si="166"/>
        <v>0</v>
      </c>
    </row>
    <row r="4031" spans="72:75">
      <c r="BT4031">
        <v>1</v>
      </c>
      <c r="BU4031">
        <v>1</v>
      </c>
      <c r="BV4031">
        <v>1</v>
      </c>
      <c r="BW4031">
        <f t="shared" si="166"/>
        <v>0</v>
      </c>
    </row>
    <row r="4032" spans="72:75">
      <c r="BT4032">
        <v>5</v>
      </c>
      <c r="BU4032">
        <v>5</v>
      </c>
      <c r="BV4032">
        <v>5</v>
      </c>
      <c r="BW4032">
        <f t="shared" si="166"/>
        <v>0</v>
      </c>
    </row>
    <row r="4033" spans="72:75">
      <c r="BT4033">
        <v>2</v>
      </c>
      <c r="BU4033">
        <v>2</v>
      </c>
      <c r="BV4033">
        <v>2</v>
      </c>
      <c r="BW4033">
        <f t="shared" si="166"/>
        <v>0</v>
      </c>
    </row>
    <row r="4034" spans="72:75">
      <c r="BT4034">
        <v>2</v>
      </c>
      <c r="BU4034">
        <v>2</v>
      </c>
      <c r="BV4034">
        <v>2</v>
      </c>
      <c r="BW4034">
        <f t="shared" si="166"/>
        <v>0</v>
      </c>
    </row>
    <row r="4035" spans="72:75">
      <c r="BT4035">
        <v>5</v>
      </c>
      <c r="BU4035">
        <v>5</v>
      </c>
      <c r="BV4035">
        <v>5</v>
      </c>
      <c r="BW4035">
        <f t="shared" si="166"/>
        <v>0</v>
      </c>
    </row>
    <row r="4036" spans="72:75">
      <c r="BT4036">
        <v>4</v>
      </c>
      <c r="BU4036">
        <v>4</v>
      </c>
      <c r="BV4036">
        <v>4</v>
      </c>
      <c r="BW4036">
        <f t="shared" si="166"/>
        <v>0</v>
      </c>
    </row>
    <row r="4037" spans="72:75">
      <c r="BT4037">
        <v>2</v>
      </c>
      <c r="BU4037">
        <v>2</v>
      </c>
      <c r="BV4037">
        <v>2</v>
      </c>
      <c r="BW4037">
        <f t="shared" si="166"/>
        <v>0</v>
      </c>
    </row>
    <row r="4038" spans="72:75">
      <c r="BT4038">
        <v>3</v>
      </c>
      <c r="BU4038">
        <v>3</v>
      </c>
      <c r="BV4038">
        <v>3</v>
      </c>
      <c r="BW4038">
        <f t="shared" si="166"/>
        <v>0</v>
      </c>
    </row>
    <row r="4039" spans="72:75">
      <c r="BT4039">
        <v>1</v>
      </c>
      <c r="BU4039">
        <v>1</v>
      </c>
      <c r="BV4039">
        <v>1</v>
      </c>
      <c r="BW4039">
        <f t="shared" si="166"/>
        <v>0</v>
      </c>
    </row>
    <row r="4040" spans="72:75">
      <c r="BT4040">
        <v>6</v>
      </c>
      <c r="BU4040">
        <v>6</v>
      </c>
      <c r="BV4040">
        <v>6</v>
      </c>
      <c r="BW4040">
        <f t="shared" si="166"/>
        <v>0</v>
      </c>
    </row>
    <row r="4041" spans="72:75">
      <c r="BT4041">
        <v>2</v>
      </c>
      <c r="BU4041">
        <v>2</v>
      </c>
      <c r="BV4041">
        <v>2</v>
      </c>
      <c r="BW4041">
        <f t="shared" si="166"/>
        <v>0</v>
      </c>
    </row>
    <row r="4042" spans="72:75">
      <c r="BT4042">
        <v>7</v>
      </c>
      <c r="BU4042">
        <v>7</v>
      </c>
      <c r="BV4042">
        <v>7</v>
      </c>
      <c r="BW4042">
        <f t="shared" si="166"/>
        <v>0</v>
      </c>
    </row>
    <row r="4043" spans="72:75">
      <c r="BT4043">
        <v>6</v>
      </c>
      <c r="BU4043">
        <v>6</v>
      </c>
      <c r="BV4043">
        <v>6</v>
      </c>
      <c r="BW4043">
        <f t="shared" si="166"/>
        <v>0</v>
      </c>
    </row>
    <row r="4044" spans="72:75">
      <c r="BT4044">
        <v>8</v>
      </c>
      <c r="BU4044">
        <v>8</v>
      </c>
      <c r="BV4044">
        <v>8</v>
      </c>
      <c r="BW4044">
        <f t="shared" si="166"/>
        <v>0</v>
      </c>
    </row>
    <row r="4045" spans="72:75">
      <c r="BT4045">
        <v>5</v>
      </c>
      <c r="BU4045">
        <v>5</v>
      </c>
      <c r="BV4045">
        <v>5</v>
      </c>
      <c r="BW4045">
        <f t="shared" ref="BW4045:BW4108" si="167">BU4045-BV4045</f>
        <v>0</v>
      </c>
    </row>
    <row r="4046" spans="72:75">
      <c r="BT4046">
        <v>7</v>
      </c>
      <c r="BU4046">
        <v>7</v>
      </c>
      <c r="BV4046">
        <v>7</v>
      </c>
      <c r="BW4046">
        <f t="shared" si="167"/>
        <v>0</v>
      </c>
    </row>
    <row r="4047" spans="72:75">
      <c r="BT4047">
        <v>11</v>
      </c>
      <c r="BU4047">
        <v>11</v>
      </c>
      <c r="BV4047">
        <v>11</v>
      </c>
      <c r="BW4047">
        <f t="shared" si="167"/>
        <v>0</v>
      </c>
    </row>
    <row r="4048" spans="72:75">
      <c r="BT4048">
        <v>5</v>
      </c>
      <c r="BU4048">
        <v>5</v>
      </c>
      <c r="BV4048">
        <v>5</v>
      </c>
      <c r="BW4048">
        <f t="shared" si="167"/>
        <v>0</v>
      </c>
    </row>
    <row r="4049" spans="72:75">
      <c r="BT4049">
        <v>1</v>
      </c>
      <c r="BU4049">
        <v>1</v>
      </c>
      <c r="BV4049">
        <v>1</v>
      </c>
      <c r="BW4049">
        <f t="shared" si="167"/>
        <v>0</v>
      </c>
    </row>
    <row r="4050" spans="72:75">
      <c r="BT4050">
        <v>7</v>
      </c>
      <c r="BU4050">
        <v>7</v>
      </c>
      <c r="BV4050">
        <v>7</v>
      </c>
      <c r="BW4050">
        <f t="shared" si="167"/>
        <v>0</v>
      </c>
    </row>
    <row r="4051" spans="72:75">
      <c r="BT4051">
        <v>1</v>
      </c>
      <c r="BU4051">
        <v>1</v>
      </c>
      <c r="BV4051">
        <v>1</v>
      </c>
      <c r="BW4051">
        <f t="shared" si="167"/>
        <v>0</v>
      </c>
    </row>
    <row r="4052" spans="72:75">
      <c r="BT4052">
        <v>4</v>
      </c>
      <c r="BU4052">
        <v>4</v>
      </c>
      <c r="BV4052">
        <v>4</v>
      </c>
      <c r="BW4052">
        <f t="shared" si="167"/>
        <v>0</v>
      </c>
    </row>
    <row r="4053" spans="72:75">
      <c r="BT4053">
        <v>10</v>
      </c>
      <c r="BU4053">
        <v>10</v>
      </c>
      <c r="BV4053">
        <v>11</v>
      </c>
      <c r="BW4053">
        <f t="shared" si="167"/>
        <v>-1</v>
      </c>
    </row>
    <row r="4054" spans="72:75">
      <c r="BT4054">
        <v>7</v>
      </c>
      <c r="BU4054">
        <v>7</v>
      </c>
      <c r="BV4054">
        <v>7</v>
      </c>
      <c r="BW4054">
        <f t="shared" si="167"/>
        <v>0</v>
      </c>
    </row>
    <row r="4055" spans="72:75">
      <c r="BT4055">
        <v>2</v>
      </c>
      <c r="BU4055">
        <v>2</v>
      </c>
      <c r="BV4055">
        <v>2</v>
      </c>
      <c r="BW4055">
        <f t="shared" si="167"/>
        <v>0</v>
      </c>
    </row>
    <row r="4056" spans="72:75">
      <c r="BT4056">
        <v>2</v>
      </c>
      <c r="BU4056">
        <v>2</v>
      </c>
      <c r="BV4056">
        <v>2</v>
      </c>
      <c r="BW4056">
        <f t="shared" si="167"/>
        <v>0</v>
      </c>
    </row>
    <row r="4057" spans="72:75">
      <c r="BT4057">
        <v>1</v>
      </c>
      <c r="BU4057">
        <v>1</v>
      </c>
      <c r="BV4057">
        <v>1</v>
      </c>
      <c r="BW4057">
        <f t="shared" si="167"/>
        <v>0</v>
      </c>
    </row>
    <row r="4058" spans="72:75">
      <c r="BT4058">
        <v>2</v>
      </c>
      <c r="BU4058">
        <v>2</v>
      </c>
      <c r="BV4058">
        <v>2</v>
      </c>
      <c r="BW4058">
        <f t="shared" si="167"/>
        <v>0</v>
      </c>
    </row>
    <row r="4059" spans="72:75">
      <c r="BT4059">
        <v>8</v>
      </c>
      <c r="BU4059">
        <v>8</v>
      </c>
      <c r="BV4059">
        <v>8</v>
      </c>
      <c r="BW4059">
        <f t="shared" si="167"/>
        <v>0</v>
      </c>
    </row>
    <row r="4060" spans="72:75">
      <c r="BT4060">
        <v>6</v>
      </c>
      <c r="BU4060">
        <v>6</v>
      </c>
      <c r="BV4060">
        <v>6</v>
      </c>
      <c r="BW4060">
        <f t="shared" si="167"/>
        <v>0</v>
      </c>
    </row>
    <row r="4061" spans="72:75">
      <c r="BT4061">
        <v>2</v>
      </c>
      <c r="BU4061">
        <v>2</v>
      </c>
      <c r="BV4061">
        <v>2</v>
      </c>
      <c r="BW4061">
        <f t="shared" si="167"/>
        <v>0</v>
      </c>
    </row>
    <row r="4062" spans="72:75">
      <c r="BT4062">
        <v>5</v>
      </c>
      <c r="BU4062">
        <v>5</v>
      </c>
      <c r="BV4062">
        <v>5</v>
      </c>
      <c r="BW4062">
        <f t="shared" si="167"/>
        <v>0</v>
      </c>
    </row>
    <row r="4063" spans="72:75">
      <c r="BT4063">
        <v>4</v>
      </c>
      <c r="BU4063">
        <v>4</v>
      </c>
      <c r="BV4063">
        <v>4</v>
      </c>
      <c r="BW4063">
        <f t="shared" si="167"/>
        <v>0</v>
      </c>
    </row>
    <row r="4064" spans="72:75">
      <c r="BT4064">
        <v>6</v>
      </c>
      <c r="BU4064">
        <v>6</v>
      </c>
      <c r="BV4064">
        <v>6</v>
      </c>
      <c r="BW4064">
        <f t="shared" si="167"/>
        <v>0</v>
      </c>
    </row>
    <row r="4065" spans="72:75">
      <c r="BT4065">
        <v>4</v>
      </c>
      <c r="BU4065">
        <v>4</v>
      </c>
      <c r="BV4065">
        <v>4</v>
      </c>
      <c r="BW4065">
        <f t="shared" si="167"/>
        <v>0</v>
      </c>
    </row>
    <row r="4066" spans="72:75">
      <c r="BT4066">
        <v>5</v>
      </c>
      <c r="BU4066">
        <v>5</v>
      </c>
      <c r="BV4066">
        <v>5</v>
      </c>
      <c r="BW4066">
        <f t="shared" si="167"/>
        <v>0</v>
      </c>
    </row>
    <row r="4067" spans="72:75">
      <c r="BT4067">
        <v>5</v>
      </c>
      <c r="BU4067">
        <v>5</v>
      </c>
      <c r="BV4067">
        <v>5</v>
      </c>
      <c r="BW4067">
        <f t="shared" si="167"/>
        <v>0</v>
      </c>
    </row>
    <row r="4068" spans="72:75">
      <c r="BT4068">
        <v>2</v>
      </c>
      <c r="BU4068">
        <v>2</v>
      </c>
      <c r="BV4068">
        <v>2</v>
      </c>
      <c r="BW4068">
        <f t="shared" si="167"/>
        <v>0</v>
      </c>
    </row>
    <row r="4069" spans="72:75">
      <c r="BT4069">
        <v>11</v>
      </c>
      <c r="BU4069">
        <v>11</v>
      </c>
      <c r="BV4069">
        <v>11</v>
      </c>
      <c r="BW4069">
        <f t="shared" si="167"/>
        <v>0</v>
      </c>
    </row>
    <row r="4070" spans="72:75">
      <c r="BT4070">
        <v>1</v>
      </c>
      <c r="BU4070">
        <v>1</v>
      </c>
      <c r="BV4070">
        <v>1</v>
      </c>
      <c r="BW4070">
        <f t="shared" si="167"/>
        <v>0</v>
      </c>
    </row>
    <row r="4071" spans="72:75">
      <c r="BT4071">
        <v>2</v>
      </c>
      <c r="BU4071">
        <v>2</v>
      </c>
      <c r="BV4071">
        <v>2</v>
      </c>
      <c r="BW4071">
        <f t="shared" si="167"/>
        <v>0</v>
      </c>
    </row>
    <row r="4072" spans="72:75">
      <c r="BT4072">
        <v>6</v>
      </c>
      <c r="BU4072">
        <v>6</v>
      </c>
      <c r="BV4072">
        <v>6</v>
      </c>
      <c r="BW4072">
        <f t="shared" si="167"/>
        <v>0</v>
      </c>
    </row>
    <row r="4073" spans="72:75">
      <c r="BT4073">
        <v>2</v>
      </c>
      <c r="BU4073">
        <v>2</v>
      </c>
      <c r="BV4073">
        <v>2</v>
      </c>
      <c r="BW4073">
        <f t="shared" si="167"/>
        <v>0</v>
      </c>
    </row>
    <row r="4074" spans="72:75">
      <c r="BT4074">
        <v>2</v>
      </c>
      <c r="BU4074">
        <v>2</v>
      </c>
      <c r="BV4074">
        <v>2</v>
      </c>
      <c r="BW4074">
        <f t="shared" si="167"/>
        <v>0</v>
      </c>
    </row>
    <row r="4075" spans="72:75">
      <c r="BT4075">
        <v>1</v>
      </c>
      <c r="BU4075">
        <v>1</v>
      </c>
      <c r="BV4075">
        <v>1</v>
      </c>
      <c r="BW4075">
        <f t="shared" si="167"/>
        <v>0</v>
      </c>
    </row>
    <row r="4076" spans="72:75">
      <c r="BT4076">
        <v>3</v>
      </c>
      <c r="BU4076">
        <v>3</v>
      </c>
      <c r="BV4076">
        <v>3</v>
      </c>
      <c r="BW4076">
        <f t="shared" si="167"/>
        <v>0</v>
      </c>
    </row>
    <row r="4077" spans="72:75">
      <c r="BT4077">
        <v>4</v>
      </c>
      <c r="BU4077">
        <v>4</v>
      </c>
      <c r="BV4077">
        <v>4</v>
      </c>
      <c r="BW4077">
        <f t="shared" si="167"/>
        <v>0</v>
      </c>
    </row>
    <row r="4078" spans="72:75">
      <c r="BT4078">
        <v>2</v>
      </c>
      <c r="BU4078">
        <v>2</v>
      </c>
      <c r="BV4078">
        <v>2</v>
      </c>
      <c r="BW4078">
        <f t="shared" si="167"/>
        <v>0</v>
      </c>
    </row>
    <row r="4079" spans="72:75">
      <c r="BT4079">
        <v>1</v>
      </c>
      <c r="BU4079">
        <v>1</v>
      </c>
      <c r="BV4079">
        <v>1</v>
      </c>
      <c r="BW4079">
        <f t="shared" si="167"/>
        <v>0</v>
      </c>
    </row>
    <row r="4080" spans="72:75">
      <c r="BT4080">
        <v>7</v>
      </c>
      <c r="BU4080">
        <v>7</v>
      </c>
      <c r="BV4080">
        <v>7</v>
      </c>
      <c r="BW4080">
        <f t="shared" si="167"/>
        <v>0</v>
      </c>
    </row>
    <row r="4081" spans="72:75">
      <c r="BT4081">
        <v>7</v>
      </c>
      <c r="BU4081">
        <v>7</v>
      </c>
      <c r="BV4081">
        <v>7</v>
      </c>
      <c r="BW4081">
        <f t="shared" si="167"/>
        <v>0</v>
      </c>
    </row>
    <row r="4082" spans="72:75">
      <c r="BT4082">
        <v>9</v>
      </c>
      <c r="BU4082">
        <v>9</v>
      </c>
      <c r="BV4082">
        <v>9</v>
      </c>
      <c r="BW4082">
        <f t="shared" si="167"/>
        <v>0</v>
      </c>
    </row>
    <row r="4083" spans="72:75">
      <c r="BT4083">
        <v>1</v>
      </c>
      <c r="BU4083">
        <v>1</v>
      </c>
      <c r="BV4083">
        <v>1</v>
      </c>
      <c r="BW4083">
        <f t="shared" si="167"/>
        <v>0</v>
      </c>
    </row>
    <row r="4084" spans="72:75">
      <c r="BT4084">
        <v>3</v>
      </c>
      <c r="BU4084">
        <v>3</v>
      </c>
      <c r="BV4084">
        <v>3</v>
      </c>
      <c r="BW4084">
        <f t="shared" si="167"/>
        <v>0</v>
      </c>
    </row>
    <row r="4085" spans="72:75">
      <c r="BT4085">
        <v>4</v>
      </c>
      <c r="BU4085">
        <v>4</v>
      </c>
      <c r="BV4085">
        <v>4</v>
      </c>
      <c r="BW4085">
        <f t="shared" si="167"/>
        <v>0</v>
      </c>
    </row>
    <row r="4086" spans="72:75">
      <c r="BT4086">
        <v>5</v>
      </c>
      <c r="BU4086">
        <v>5</v>
      </c>
      <c r="BV4086">
        <v>5</v>
      </c>
      <c r="BW4086">
        <f t="shared" si="167"/>
        <v>0</v>
      </c>
    </row>
    <row r="4087" spans="72:75">
      <c r="BT4087">
        <v>1</v>
      </c>
      <c r="BU4087">
        <v>1</v>
      </c>
      <c r="BV4087">
        <v>1</v>
      </c>
      <c r="BW4087">
        <f t="shared" si="167"/>
        <v>0</v>
      </c>
    </row>
    <row r="4088" spans="72:75">
      <c r="BT4088">
        <v>4</v>
      </c>
      <c r="BU4088">
        <v>4</v>
      </c>
      <c r="BV4088">
        <v>4</v>
      </c>
      <c r="BW4088">
        <f t="shared" si="167"/>
        <v>0</v>
      </c>
    </row>
    <row r="4089" spans="72:75">
      <c r="BT4089">
        <v>1</v>
      </c>
      <c r="BU4089">
        <v>1</v>
      </c>
      <c r="BV4089">
        <v>1</v>
      </c>
      <c r="BW4089">
        <f t="shared" si="167"/>
        <v>0</v>
      </c>
    </row>
    <row r="4090" spans="72:75">
      <c r="BT4090">
        <v>4</v>
      </c>
      <c r="BU4090">
        <v>4</v>
      </c>
      <c r="BV4090">
        <v>4</v>
      </c>
      <c r="BW4090">
        <f t="shared" si="167"/>
        <v>0</v>
      </c>
    </row>
    <row r="4091" spans="72:75">
      <c r="BT4091">
        <v>5</v>
      </c>
      <c r="BU4091">
        <v>5</v>
      </c>
      <c r="BV4091">
        <v>5</v>
      </c>
      <c r="BW4091">
        <f t="shared" si="167"/>
        <v>0</v>
      </c>
    </row>
    <row r="4092" spans="72:75">
      <c r="BT4092">
        <v>1</v>
      </c>
      <c r="BU4092">
        <v>1</v>
      </c>
      <c r="BV4092">
        <v>1</v>
      </c>
      <c r="BW4092">
        <f t="shared" si="167"/>
        <v>0</v>
      </c>
    </row>
    <row r="4093" spans="72:75">
      <c r="BT4093">
        <v>5</v>
      </c>
      <c r="BU4093">
        <v>5</v>
      </c>
      <c r="BV4093">
        <v>5</v>
      </c>
      <c r="BW4093">
        <f t="shared" si="167"/>
        <v>0</v>
      </c>
    </row>
    <row r="4094" spans="72:75">
      <c r="BT4094">
        <v>2</v>
      </c>
      <c r="BU4094">
        <v>2</v>
      </c>
      <c r="BV4094">
        <v>2</v>
      </c>
      <c r="BW4094">
        <f t="shared" si="167"/>
        <v>0</v>
      </c>
    </row>
    <row r="4095" spans="72:75">
      <c r="BT4095">
        <v>3</v>
      </c>
      <c r="BU4095">
        <v>3</v>
      </c>
      <c r="BV4095">
        <v>3</v>
      </c>
      <c r="BW4095">
        <f t="shared" si="167"/>
        <v>0</v>
      </c>
    </row>
    <row r="4096" spans="72:75">
      <c r="BT4096">
        <v>3</v>
      </c>
      <c r="BU4096">
        <v>3</v>
      </c>
      <c r="BV4096">
        <v>3</v>
      </c>
      <c r="BW4096">
        <f t="shared" si="167"/>
        <v>0</v>
      </c>
    </row>
    <row r="4097" spans="72:75">
      <c r="BT4097">
        <v>1</v>
      </c>
      <c r="BU4097">
        <v>1</v>
      </c>
      <c r="BV4097">
        <v>1</v>
      </c>
      <c r="BW4097">
        <f t="shared" si="167"/>
        <v>0</v>
      </c>
    </row>
    <row r="4098" spans="72:75">
      <c r="BT4098">
        <v>3</v>
      </c>
      <c r="BU4098">
        <v>3</v>
      </c>
      <c r="BV4098">
        <v>3</v>
      </c>
      <c r="BW4098">
        <f t="shared" si="167"/>
        <v>0</v>
      </c>
    </row>
    <row r="4099" spans="72:75">
      <c r="BT4099">
        <v>2</v>
      </c>
      <c r="BU4099">
        <v>2</v>
      </c>
      <c r="BV4099">
        <v>2</v>
      </c>
      <c r="BW4099">
        <f t="shared" si="167"/>
        <v>0</v>
      </c>
    </row>
    <row r="4100" spans="72:75">
      <c r="BT4100">
        <v>10</v>
      </c>
      <c r="BU4100">
        <v>10</v>
      </c>
      <c r="BV4100">
        <v>11</v>
      </c>
      <c r="BW4100">
        <f t="shared" si="167"/>
        <v>-1</v>
      </c>
    </row>
    <row r="4101" spans="72:75">
      <c r="BT4101">
        <v>14</v>
      </c>
      <c r="BU4101">
        <v>14</v>
      </c>
      <c r="BV4101">
        <v>14</v>
      </c>
      <c r="BW4101">
        <f t="shared" si="167"/>
        <v>0</v>
      </c>
    </row>
    <row r="4102" spans="72:75">
      <c r="BT4102">
        <v>3</v>
      </c>
      <c r="BU4102">
        <v>3</v>
      </c>
      <c r="BV4102">
        <v>3</v>
      </c>
      <c r="BW4102">
        <f t="shared" si="167"/>
        <v>0</v>
      </c>
    </row>
    <row r="4103" spans="72:75">
      <c r="BT4103">
        <v>4</v>
      </c>
      <c r="BU4103">
        <v>4</v>
      </c>
      <c r="BV4103">
        <v>4</v>
      </c>
      <c r="BW4103">
        <f t="shared" si="167"/>
        <v>0</v>
      </c>
    </row>
    <row r="4104" spans="72:75">
      <c r="BT4104">
        <v>9</v>
      </c>
      <c r="BU4104">
        <v>9</v>
      </c>
      <c r="BV4104">
        <v>9</v>
      </c>
      <c r="BW4104">
        <f t="shared" si="167"/>
        <v>0</v>
      </c>
    </row>
    <row r="4105" spans="72:75">
      <c r="BT4105">
        <v>5</v>
      </c>
      <c r="BU4105">
        <v>5</v>
      </c>
      <c r="BV4105">
        <v>5</v>
      </c>
      <c r="BW4105">
        <f t="shared" si="167"/>
        <v>0</v>
      </c>
    </row>
    <row r="4106" spans="72:75">
      <c r="BT4106">
        <v>4</v>
      </c>
      <c r="BU4106">
        <v>4</v>
      </c>
      <c r="BV4106">
        <v>4</v>
      </c>
      <c r="BW4106">
        <f t="shared" si="167"/>
        <v>0</v>
      </c>
    </row>
    <row r="4107" spans="72:75">
      <c r="BT4107">
        <v>1</v>
      </c>
      <c r="BU4107">
        <v>1</v>
      </c>
      <c r="BV4107">
        <v>1</v>
      </c>
      <c r="BW4107">
        <f t="shared" si="167"/>
        <v>0</v>
      </c>
    </row>
    <row r="4108" spans="72:75">
      <c r="BT4108">
        <v>2</v>
      </c>
      <c r="BU4108">
        <v>2</v>
      </c>
      <c r="BV4108">
        <v>2</v>
      </c>
      <c r="BW4108">
        <f t="shared" si="167"/>
        <v>0</v>
      </c>
    </row>
    <row r="4109" spans="72:75">
      <c r="BT4109">
        <v>4</v>
      </c>
      <c r="BU4109">
        <v>4</v>
      </c>
      <c r="BV4109">
        <v>4</v>
      </c>
      <c r="BW4109">
        <f t="shared" ref="BW4109:BW4172" si="168">BU4109-BV4109</f>
        <v>0</v>
      </c>
    </row>
    <row r="4110" spans="72:75">
      <c r="BT4110">
        <v>16</v>
      </c>
      <c r="BU4110">
        <v>16</v>
      </c>
      <c r="BV4110">
        <v>16</v>
      </c>
      <c r="BW4110">
        <f t="shared" si="168"/>
        <v>0</v>
      </c>
    </row>
    <row r="4111" spans="72:75">
      <c r="BT4111">
        <v>3</v>
      </c>
      <c r="BU4111">
        <v>3</v>
      </c>
      <c r="BV4111">
        <v>3</v>
      </c>
      <c r="BW4111">
        <f t="shared" si="168"/>
        <v>0</v>
      </c>
    </row>
    <row r="4112" spans="72:75">
      <c r="BT4112">
        <v>5</v>
      </c>
      <c r="BU4112">
        <v>5</v>
      </c>
      <c r="BV4112">
        <v>5</v>
      </c>
      <c r="BW4112">
        <f t="shared" si="168"/>
        <v>0</v>
      </c>
    </row>
    <row r="4113" spans="72:75">
      <c r="BT4113">
        <v>1</v>
      </c>
      <c r="BU4113">
        <v>1</v>
      </c>
      <c r="BV4113">
        <v>1</v>
      </c>
      <c r="BW4113">
        <f t="shared" si="168"/>
        <v>0</v>
      </c>
    </row>
    <row r="4114" spans="72:75">
      <c r="BT4114">
        <v>4</v>
      </c>
      <c r="BU4114">
        <v>4</v>
      </c>
      <c r="BV4114">
        <v>4</v>
      </c>
      <c r="BW4114">
        <f t="shared" si="168"/>
        <v>0</v>
      </c>
    </row>
    <row r="4115" spans="72:75">
      <c r="BT4115">
        <v>6</v>
      </c>
      <c r="BU4115">
        <v>6</v>
      </c>
      <c r="BV4115">
        <v>6</v>
      </c>
      <c r="BW4115">
        <f t="shared" si="168"/>
        <v>0</v>
      </c>
    </row>
    <row r="4116" spans="72:75">
      <c r="BT4116">
        <v>1</v>
      </c>
      <c r="BU4116">
        <v>1</v>
      </c>
      <c r="BV4116">
        <v>1</v>
      </c>
      <c r="BW4116">
        <f t="shared" si="168"/>
        <v>0</v>
      </c>
    </row>
    <row r="4117" spans="72:75">
      <c r="BT4117">
        <v>3</v>
      </c>
      <c r="BU4117">
        <v>3</v>
      </c>
      <c r="BV4117">
        <v>3</v>
      </c>
      <c r="BW4117">
        <f t="shared" si="168"/>
        <v>0</v>
      </c>
    </row>
    <row r="4118" spans="72:75">
      <c r="BT4118">
        <v>3</v>
      </c>
      <c r="BU4118">
        <v>3</v>
      </c>
      <c r="BV4118">
        <v>3</v>
      </c>
      <c r="BW4118">
        <f t="shared" si="168"/>
        <v>0</v>
      </c>
    </row>
    <row r="4119" spans="72:75">
      <c r="BT4119">
        <v>4</v>
      </c>
      <c r="BU4119">
        <v>4</v>
      </c>
      <c r="BV4119">
        <v>4</v>
      </c>
      <c r="BW4119">
        <f t="shared" si="168"/>
        <v>0</v>
      </c>
    </row>
    <row r="4120" spans="72:75">
      <c r="BT4120">
        <v>4</v>
      </c>
      <c r="BU4120">
        <v>4</v>
      </c>
      <c r="BV4120">
        <v>4</v>
      </c>
      <c r="BW4120">
        <f t="shared" si="168"/>
        <v>0</v>
      </c>
    </row>
    <row r="4121" spans="72:75">
      <c r="BT4121">
        <v>5</v>
      </c>
      <c r="BU4121">
        <v>5</v>
      </c>
      <c r="BV4121">
        <v>5</v>
      </c>
      <c r="BW4121">
        <f t="shared" si="168"/>
        <v>0</v>
      </c>
    </row>
    <row r="4122" spans="72:75">
      <c r="BT4122">
        <v>4</v>
      </c>
      <c r="BU4122">
        <v>4</v>
      </c>
      <c r="BV4122">
        <v>4</v>
      </c>
      <c r="BW4122">
        <f t="shared" si="168"/>
        <v>0</v>
      </c>
    </row>
    <row r="4123" spans="72:75">
      <c r="BT4123">
        <v>5</v>
      </c>
      <c r="BU4123">
        <v>5</v>
      </c>
      <c r="BV4123">
        <v>5</v>
      </c>
      <c r="BW4123">
        <f t="shared" si="168"/>
        <v>0</v>
      </c>
    </row>
    <row r="4124" spans="72:75">
      <c r="BT4124">
        <v>3</v>
      </c>
      <c r="BU4124">
        <v>3</v>
      </c>
      <c r="BV4124">
        <v>3</v>
      </c>
      <c r="BW4124">
        <f t="shared" si="168"/>
        <v>0</v>
      </c>
    </row>
    <row r="4125" spans="72:75">
      <c r="BT4125">
        <v>3</v>
      </c>
      <c r="BU4125">
        <v>3</v>
      </c>
      <c r="BV4125">
        <v>3</v>
      </c>
      <c r="BW4125">
        <f t="shared" si="168"/>
        <v>0</v>
      </c>
    </row>
    <row r="4126" spans="72:75">
      <c r="BT4126">
        <v>12</v>
      </c>
      <c r="BU4126">
        <v>12</v>
      </c>
      <c r="BV4126">
        <v>12</v>
      </c>
      <c r="BW4126">
        <f t="shared" si="168"/>
        <v>0</v>
      </c>
    </row>
    <row r="4127" spans="72:75">
      <c r="BT4127">
        <v>3</v>
      </c>
      <c r="BU4127">
        <v>3</v>
      </c>
      <c r="BV4127">
        <v>3</v>
      </c>
      <c r="BW4127">
        <f t="shared" si="168"/>
        <v>0</v>
      </c>
    </row>
    <row r="4128" spans="72:75">
      <c r="BT4128">
        <v>6</v>
      </c>
      <c r="BU4128">
        <v>6</v>
      </c>
      <c r="BV4128">
        <v>6</v>
      </c>
      <c r="BW4128">
        <f t="shared" si="168"/>
        <v>0</v>
      </c>
    </row>
    <row r="4129" spans="72:75">
      <c r="BT4129">
        <v>6</v>
      </c>
      <c r="BU4129">
        <v>6</v>
      </c>
      <c r="BV4129">
        <v>6</v>
      </c>
      <c r="BW4129">
        <f t="shared" si="168"/>
        <v>0</v>
      </c>
    </row>
    <row r="4130" spans="72:75">
      <c r="BT4130">
        <v>5</v>
      </c>
      <c r="BU4130">
        <v>5</v>
      </c>
      <c r="BV4130">
        <v>5</v>
      </c>
      <c r="BW4130">
        <f t="shared" si="168"/>
        <v>0</v>
      </c>
    </row>
    <row r="4131" spans="72:75">
      <c r="BT4131">
        <v>1</v>
      </c>
      <c r="BU4131">
        <v>1</v>
      </c>
      <c r="BV4131">
        <v>1</v>
      </c>
      <c r="BW4131">
        <f t="shared" si="168"/>
        <v>0</v>
      </c>
    </row>
    <row r="4132" spans="72:75">
      <c r="BT4132">
        <v>6</v>
      </c>
      <c r="BU4132">
        <v>6</v>
      </c>
      <c r="BV4132">
        <v>6</v>
      </c>
      <c r="BW4132">
        <f t="shared" si="168"/>
        <v>0</v>
      </c>
    </row>
    <row r="4133" spans="72:75">
      <c r="BT4133">
        <v>6</v>
      </c>
      <c r="BU4133">
        <v>6</v>
      </c>
      <c r="BV4133">
        <v>6</v>
      </c>
      <c r="BW4133">
        <f t="shared" si="168"/>
        <v>0</v>
      </c>
    </row>
    <row r="4134" spans="72:75">
      <c r="BT4134">
        <v>11</v>
      </c>
      <c r="BU4134">
        <v>11</v>
      </c>
      <c r="BV4134">
        <v>11</v>
      </c>
      <c r="BW4134">
        <f t="shared" si="168"/>
        <v>0</v>
      </c>
    </row>
    <row r="4135" spans="72:75">
      <c r="BT4135">
        <v>9</v>
      </c>
      <c r="BU4135">
        <v>9</v>
      </c>
      <c r="BV4135">
        <v>9</v>
      </c>
      <c r="BW4135">
        <f t="shared" si="168"/>
        <v>0</v>
      </c>
    </row>
    <row r="4136" spans="72:75">
      <c r="BT4136">
        <v>5</v>
      </c>
      <c r="BU4136">
        <v>5</v>
      </c>
      <c r="BV4136">
        <v>5</v>
      </c>
      <c r="BW4136">
        <f t="shared" si="168"/>
        <v>0</v>
      </c>
    </row>
    <row r="4137" spans="72:75">
      <c r="BT4137">
        <v>1</v>
      </c>
      <c r="BU4137">
        <v>1</v>
      </c>
      <c r="BV4137">
        <v>1</v>
      </c>
      <c r="BW4137">
        <f t="shared" si="168"/>
        <v>0</v>
      </c>
    </row>
    <row r="4138" spans="72:75">
      <c r="BT4138">
        <v>2</v>
      </c>
      <c r="BU4138">
        <v>2</v>
      </c>
      <c r="BV4138">
        <v>2</v>
      </c>
      <c r="BW4138">
        <f t="shared" si="168"/>
        <v>0</v>
      </c>
    </row>
    <row r="4139" spans="72:75">
      <c r="BT4139">
        <v>6</v>
      </c>
      <c r="BU4139">
        <v>6</v>
      </c>
      <c r="BV4139">
        <v>6</v>
      </c>
      <c r="BW4139">
        <f t="shared" si="168"/>
        <v>0</v>
      </c>
    </row>
    <row r="4140" spans="72:75">
      <c r="BT4140">
        <v>8</v>
      </c>
      <c r="BU4140">
        <v>8</v>
      </c>
      <c r="BV4140">
        <v>8</v>
      </c>
      <c r="BW4140">
        <f t="shared" si="168"/>
        <v>0</v>
      </c>
    </row>
    <row r="4141" spans="72:75">
      <c r="BT4141">
        <v>2</v>
      </c>
      <c r="BU4141">
        <v>2</v>
      </c>
      <c r="BV4141">
        <v>2</v>
      </c>
      <c r="BW4141">
        <f t="shared" si="168"/>
        <v>0</v>
      </c>
    </row>
    <row r="4142" spans="72:75">
      <c r="BT4142">
        <v>3</v>
      </c>
      <c r="BU4142">
        <v>3</v>
      </c>
      <c r="BV4142">
        <v>3</v>
      </c>
      <c r="BW4142">
        <f t="shared" si="168"/>
        <v>0</v>
      </c>
    </row>
    <row r="4143" spans="72:75">
      <c r="BT4143">
        <v>2</v>
      </c>
      <c r="BU4143">
        <v>2</v>
      </c>
      <c r="BV4143">
        <v>2</v>
      </c>
      <c r="BW4143">
        <f t="shared" si="168"/>
        <v>0</v>
      </c>
    </row>
    <row r="4144" spans="72:75">
      <c r="BT4144">
        <v>2</v>
      </c>
      <c r="BU4144">
        <v>2</v>
      </c>
      <c r="BV4144">
        <v>2</v>
      </c>
      <c r="BW4144">
        <f t="shared" si="168"/>
        <v>0</v>
      </c>
    </row>
    <row r="4145" spans="72:75">
      <c r="BT4145">
        <v>4</v>
      </c>
      <c r="BU4145">
        <v>4</v>
      </c>
      <c r="BV4145">
        <v>4</v>
      </c>
      <c r="BW4145">
        <f t="shared" si="168"/>
        <v>0</v>
      </c>
    </row>
    <row r="4146" spans="72:75">
      <c r="BT4146">
        <v>1</v>
      </c>
      <c r="BU4146">
        <v>1</v>
      </c>
      <c r="BV4146">
        <v>1</v>
      </c>
      <c r="BW4146">
        <f t="shared" si="168"/>
        <v>0</v>
      </c>
    </row>
    <row r="4147" spans="72:75">
      <c r="BT4147">
        <v>7</v>
      </c>
      <c r="BU4147">
        <v>7</v>
      </c>
      <c r="BV4147">
        <v>7</v>
      </c>
      <c r="BW4147">
        <f t="shared" si="168"/>
        <v>0</v>
      </c>
    </row>
    <row r="4148" spans="72:75">
      <c r="BT4148">
        <v>6</v>
      </c>
      <c r="BU4148">
        <v>6</v>
      </c>
      <c r="BV4148">
        <v>6</v>
      </c>
      <c r="BW4148">
        <f t="shared" si="168"/>
        <v>0</v>
      </c>
    </row>
    <row r="4149" spans="72:75">
      <c r="BT4149">
        <v>4</v>
      </c>
      <c r="BU4149">
        <v>4</v>
      </c>
      <c r="BV4149">
        <v>4</v>
      </c>
      <c r="BW4149">
        <f t="shared" si="168"/>
        <v>0</v>
      </c>
    </row>
    <row r="4150" spans="72:75">
      <c r="BT4150">
        <v>2</v>
      </c>
      <c r="BU4150">
        <v>2</v>
      </c>
      <c r="BV4150">
        <v>2</v>
      </c>
      <c r="BW4150">
        <f t="shared" si="168"/>
        <v>0</v>
      </c>
    </row>
    <row r="4151" spans="72:75">
      <c r="BT4151">
        <v>5</v>
      </c>
      <c r="BU4151">
        <v>5</v>
      </c>
      <c r="BV4151">
        <v>5</v>
      </c>
      <c r="BW4151">
        <f t="shared" si="168"/>
        <v>0</v>
      </c>
    </row>
    <row r="4152" spans="72:75">
      <c r="BT4152">
        <v>9</v>
      </c>
      <c r="BU4152">
        <v>9</v>
      </c>
      <c r="BV4152">
        <v>9</v>
      </c>
      <c r="BW4152">
        <f t="shared" si="168"/>
        <v>0</v>
      </c>
    </row>
    <row r="4153" spans="72:75">
      <c r="BT4153">
        <v>6</v>
      </c>
      <c r="BU4153">
        <v>6</v>
      </c>
      <c r="BV4153">
        <v>6</v>
      </c>
      <c r="BW4153">
        <f t="shared" si="168"/>
        <v>0</v>
      </c>
    </row>
    <row r="4154" spans="72:75">
      <c r="BT4154">
        <v>10</v>
      </c>
      <c r="BU4154">
        <v>10</v>
      </c>
      <c r="BV4154">
        <v>11</v>
      </c>
      <c r="BW4154">
        <f t="shared" si="168"/>
        <v>-1</v>
      </c>
    </row>
    <row r="4155" spans="72:75">
      <c r="BT4155">
        <v>6</v>
      </c>
      <c r="BU4155">
        <v>6</v>
      </c>
      <c r="BV4155">
        <v>6</v>
      </c>
      <c r="BW4155">
        <f t="shared" si="168"/>
        <v>0</v>
      </c>
    </row>
    <row r="4156" spans="72:75">
      <c r="BT4156">
        <v>6</v>
      </c>
      <c r="BU4156">
        <v>6</v>
      </c>
      <c r="BV4156">
        <v>6</v>
      </c>
      <c r="BW4156">
        <f t="shared" si="168"/>
        <v>0</v>
      </c>
    </row>
    <row r="4157" spans="72:75">
      <c r="BT4157">
        <v>3</v>
      </c>
      <c r="BU4157">
        <v>3</v>
      </c>
      <c r="BV4157">
        <v>3</v>
      </c>
      <c r="BW4157">
        <f t="shared" si="168"/>
        <v>0</v>
      </c>
    </row>
    <row r="4158" spans="72:75">
      <c r="BT4158">
        <v>2</v>
      </c>
      <c r="BU4158">
        <v>2</v>
      </c>
      <c r="BV4158">
        <v>2</v>
      </c>
      <c r="BW4158">
        <f t="shared" si="168"/>
        <v>0</v>
      </c>
    </row>
    <row r="4159" spans="72:75">
      <c r="BT4159">
        <v>5</v>
      </c>
      <c r="BU4159">
        <v>5</v>
      </c>
      <c r="BV4159">
        <v>5</v>
      </c>
      <c r="BW4159">
        <f t="shared" si="168"/>
        <v>0</v>
      </c>
    </row>
    <row r="4160" spans="72:75">
      <c r="BT4160">
        <v>4</v>
      </c>
      <c r="BU4160">
        <v>4</v>
      </c>
      <c r="BV4160">
        <v>4</v>
      </c>
      <c r="BW4160">
        <f t="shared" si="168"/>
        <v>0</v>
      </c>
    </row>
    <row r="4161" spans="72:75">
      <c r="BT4161">
        <v>6</v>
      </c>
      <c r="BU4161">
        <v>6</v>
      </c>
      <c r="BV4161">
        <v>6</v>
      </c>
      <c r="BW4161">
        <f t="shared" si="168"/>
        <v>0</v>
      </c>
    </row>
    <row r="4162" spans="72:75">
      <c r="BT4162">
        <v>3</v>
      </c>
      <c r="BU4162">
        <v>3</v>
      </c>
      <c r="BV4162">
        <v>3</v>
      </c>
      <c r="BW4162">
        <f t="shared" si="168"/>
        <v>0</v>
      </c>
    </row>
    <row r="4163" spans="72:75">
      <c r="BT4163">
        <v>7</v>
      </c>
      <c r="BU4163">
        <v>7</v>
      </c>
      <c r="BV4163">
        <v>7</v>
      </c>
      <c r="BW4163">
        <f t="shared" si="168"/>
        <v>0</v>
      </c>
    </row>
    <row r="4164" spans="72:75">
      <c r="BT4164">
        <v>4</v>
      </c>
      <c r="BU4164">
        <v>4</v>
      </c>
      <c r="BV4164">
        <v>4</v>
      </c>
      <c r="BW4164">
        <f t="shared" si="168"/>
        <v>0</v>
      </c>
    </row>
    <row r="4165" spans="72:75">
      <c r="BT4165">
        <v>2</v>
      </c>
      <c r="BU4165">
        <v>2</v>
      </c>
      <c r="BV4165">
        <v>2</v>
      </c>
      <c r="BW4165">
        <f t="shared" si="168"/>
        <v>0</v>
      </c>
    </row>
    <row r="4166" spans="72:75">
      <c r="BT4166">
        <v>1</v>
      </c>
      <c r="BU4166">
        <v>1</v>
      </c>
      <c r="BV4166">
        <v>1</v>
      </c>
      <c r="BW4166">
        <f t="shared" si="168"/>
        <v>0</v>
      </c>
    </row>
    <row r="4167" spans="72:75">
      <c r="BT4167">
        <v>4</v>
      </c>
      <c r="BU4167">
        <v>4</v>
      </c>
      <c r="BV4167">
        <v>4</v>
      </c>
      <c r="BW4167">
        <f t="shared" si="168"/>
        <v>0</v>
      </c>
    </row>
    <row r="4168" spans="72:75">
      <c r="BT4168">
        <v>3</v>
      </c>
      <c r="BU4168">
        <v>3</v>
      </c>
      <c r="BV4168">
        <v>3</v>
      </c>
      <c r="BW4168">
        <f t="shared" si="168"/>
        <v>0</v>
      </c>
    </row>
    <row r="4169" spans="72:75">
      <c r="BT4169">
        <v>6</v>
      </c>
      <c r="BU4169">
        <v>6</v>
      </c>
      <c r="BV4169">
        <v>6</v>
      </c>
      <c r="BW4169">
        <f t="shared" si="168"/>
        <v>0</v>
      </c>
    </row>
    <row r="4170" spans="72:75">
      <c r="BT4170">
        <v>4</v>
      </c>
      <c r="BU4170">
        <v>4</v>
      </c>
      <c r="BV4170">
        <v>4</v>
      </c>
      <c r="BW4170">
        <f t="shared" si="168"/>
        <v>0</v>
      </c>
    </row>
    <row r="4171" spans="72:75">
      <c r="BT4171">
        <v>5</v>
      </c>
      <c r="BU4171">
        <v>5</v>
      </c>
      <c r="BV4171">
        <v>5</v>
      </c>
      <c r="BW4171">
        <f t="shared" si="168"/>
        <v>0</v>
      </c>
    </row>
    <row r="4172" spans="72:75">
      <c r="BT4172">
        <v>1</v>
      </c>
      <c r="BU4172">
        <v>1</v>
      </c>
      <c r="BV4172">
        <v>1</v>
      </c>
      <c r="BW4172">
        <f t="shared" si="168"/>
        <v>0</v>
      </c>
    </row>
    <row r="4173" spans="72:75">
      <c r="BT4173">
        <v>5</v>
      </c>
      <c r="BU4173">
        <v>5</v>
      </c>
      <c r="BV4173">
        <v>5</v>
      </c>
      <c r="BW4173">
        <f t="shared" ref="BW4173:BW4236" si="169">BU4173-BV4173</f>
        <v>0</v>
      </c>
    </row>
    <row r="4174" spans="72:75">
      <c r="BT4174">
        <v>6</v>
      </c>
      <c r="BU4174">
        <v>6</v>
      </c>
      <c r="BV4174">
        <v>6</v>
      </c>
      <c r="BW4174">
        <f t="shared" si="169"/>
        <v>0</v>
      </c>
    </row>
    <row r="4175" spans="72:75">
      <c r="BT4175">
        <v>2</v>
      </c>
      <c r="BU4175">
        <v>2</v>
      </c>
      <c r="BV4175">
        <v>2</v>
      </c>
      <c r="BW4175">
        <f t="shared" si="169"/>
        <v>0</v>
      </c>
    </row>
    <row r="4176" spans="72:75">
      <c r="BT4176">
        <v>11</v>
      </c>
      <c r="BU4176">
        <v>11</v>
      </c>
      <c r="BV4176">
        <v>11</v>
      </c>
      <c r="BW4176">
        <f t="shared" si="169"/>
        <v>0</v>
      </c>
    </row>
    <row r="4177" spans="72:75">
      <c r="BT4177">
        <v>5</v>
      </c>
      <c r="BU4177">
        <v>5</v>
      </c>
      <c r="BV4177">
        <v>5</v>
      </c>
      <c r="BW4177">
        <f t="shared" si="169"/>
        <v>0</v>
      </c>
    </row>
    <row r="4178" spans="72:75">
      <c r="BT4178">
        <v>2</v>
      </c>
      <c r="BU4178">
        <v>2</v>
      </c>
      <c r="BV4178">
        <v>2</v>
      </c>
      <c r="BW4178">
        <f t="shared" si="169"/>
        <v>0</v>
      </c>
    </row>
    <row r="4179" spans="72:75">
      <c r="BT4179">
        <v>8</v>
      </c>
      <c r="BU4179">
        <v>8</v>
      </c>
      <c r="BV4179">
        <v>8</v>
      </c>
      <c r="BW4179">
        <f t="shared" si="169"/>
        <v>0</v>
      </c>
    </row>
    <row r="4180" spans="72:75">
      <c r="BT4180">
        <v>1</v>
      </c>
      <c r="BU4180">
        <v>1</v>
      </c>
      <c r="BV4180">
        <v>1</v>
      </c>
      <c r="BW4180">
        <f t="shared" si="169"/>
        <v>0</v>
      </c>
    </row>
    <row r="4181" spans="72:75">
      <c r="BT4181">
        <v>1</v>
      </c>
      <c r="BU4181">
        <v>1</v>
      </c>
      <c r="BV4181">
        <v>1</v>
      </c>
      <c r="BW4181">
        <f t="shared" si="169"/>
        <v>0</v>
      </c>
    </row>
    <row r="4182" spans="72:75">
      <c r="BT4182">
        <v>1</v>
      </c>
      <c r="BU4182">
        <v>1</v>
      </c>
      <c r="BV4182">
        <v>1</v>
      </c>
      <c r="BW4182">
        <f t="shared" si="169"/>
        <v>0</v>
      </c>
    </row>
    <row r="4183" spans="72:75">
      <c r="BT4183">
        <v>8</v>
      </c>
      <c r="BU4183">
        <v>8</v>
      </c>
      <c r="BV4183">
        <v>8</v>
      </c>
      <c r="BW4183">
        <f t="shared" si="169"/>
        <v>0</v>
      </c>
    </row>
    <row r="4184" spans="72:75">
      <c r="BT4184">
        <v>4</v>
      </c>
      <c r="BU4184">
        <v>4</v>
      </c>
      <c r="BV4184">
        <v>4</v>
      </c>
      <c r="BW4184">
        <f t="shared" si="169"/>
        <v>0</v>
      </c>
    </row>
    <row r="4185" spans="72:75">
      <c r="BT4185">
        <v>7</v>
      </c>
      <c r="BU4185">
        <v>7</v>
      </c>
      <c r="BV4185">
        <v>7</v>
      </c>
      <c r="BW4185">
        <f t="shared" si="169"/>
        <v>0</v>
      </c>
    </row>
    <row r="4186" spans="72:75">
      <c r="BT4186">
        <v>7</v>
      </c>
      <c r="BU4186">
        <v>7</v>
      </c>
      <c r="BV4186">
        <v>7</v>
      </c>
      <c r="BW4186">
        <f t="shared" si="169"/>
        <v>0</v>
      </c>
    </row>
    <row r="4187" spans="72:75">
      <c r="BT4187">
        <v>6</v>
      </c>
      <c r="BU4187">
        <v>6</v>
      </c>
      <c r="BV4187">
        <v>6</v>
      </c>
      <c r="BW4187">
        <f t="shared" si="169"/>
        <v>0</v>
      </c>
    </row>
    <row r="4188" spans="72:75">
      <c r="BT4188">
        <v>4</v>
      </c>
      <c r="BU4188">
        <v>4</v>
      </c>
      <c r="BV4188">
        <v>4</v>
      </c>
      <c r="BW4188">
        <f t="shared" si="169"/>
        <v>0</v>
      </c>
    </row>
    <row r="4189" spans="72:75">
      <c r="BT4189">
        <v>11</v>
      </c>
      <c r="BU4189">
        <v>11</v>
      </c>
      <c r="BV4189">
        <v>11</v>
      </c>
      <c r="BW4189">
        <f t="shared" si="169"/>
        <v>0</v>
      </c>
    </row>
    <row r="4190" spans="72:75">
      <c r="BT4190">
        <v>9</v>
      </c>
      <c r="BU4190">
        <v>9</v>
      </c>
      <c r="BV4190">
        <v>9</v>
      </c>
      <c r="BW4190">
        <f t="shared" si="169"/>
        <v>0</v>
      </c>
    </row>
    <row r="4191" spans="72:75">
      <c r="BT4191">
        <v>7</v>
      </c>
      <c r="BU4191">
        <v>7</v>
      </c>
      <c r="BV4191">
        <v>7</v>
      </c>
      <c r="BW4191">
        <f t="shared" si="169"/>
        <v>0</v>
      </c>
    </row>
    <row r="4192" spans="72:75">
      <c r="BT4192">
        <v>6</v>
      </c>
      <c r="BU4192">
        <v>6</v>
      </c>
      <c r="BV4192">
        <v>6</v>
      </c>
      <c r="BW4192">
        <f t="shared" si="169"/>
        <v>0</v>
      </c>
    </row>
    <row r="4193" spans="72:75">
      <c r="BT4193">
        <v>5</v>
      </c>
      <c r="BU4193">
        <v>5</v>
      </c>
      <c r="BV4193">
        <v>5</v>
      </c>
      <c r="BW4193">
        <f t="shared" si="169"/>
        <v>0</v>
      </c>
    </row>
    <row r="4194" spans="72:75">
      <c r="BT4194">
        <v>5</v>
      </c>
      <c r="BU4194">
        <v>5</v>
      </c>
      <c r="BV4194">
        <v>5</v>
      </c>
      <c r="BW4194">
        <f t="shared" si="169"/>
        <v>0</v>
      </c>
    </row>
    <row r="4195" spans="72:75">
      <c r="BT4195">
        <v>4</v>
      </c>
      <c r="BU4195">
        <v>4</v>
      </c>
      <c r="BV4195">
        <v>4</v>
      </c>
      <c r="BW4195">
        <f t="shared" si="169"/>
        <v>0</v>
      </c>
    </row>
    <row r="4196" spans="72:75">
      <c r="BT4196">
        <v>3</v>
      </c>
      <c r="BU4196">
        <v>3</v>
      </c>
      <c r="BV4196">
        <v>3</v>
      </c>
      <c r="BW4196">
        <f t="shared" si="169"/>
        <v>0</v>
      </c>
    </row>
    <row r="4197" spans="72:75">
      <c r="BT4197">
        <v>5</v>
      </c>
      <c r="BU4197">
        <v>5</v>
      </c>
      <c r="BV4197">
        <v>5</v>
      </c>
      <c r="BW4197">
        <f t="shared" si="169"/>
        <v>0</v>
      </c>
    </row>
    <row r="4198" spans="72:75">
      <c r="BT4198">
        <v>3</v>
      </c>
      <c r="BU4198">
        <v>3</v>
      </c>
      <c r="BV4198">
        <v>3</v>
      </c>
      <c r="BW4198">
        <f t="shared" si="169"/>
        <v>0</v>
      </c>
    </row>
    <row r="4199" spans="72:75">
      <c r="BT4199">
        <v>8</v>
      </c>
      <c r="BU4199">
        <v>8</v>
      </c>
      <c r="BV4199">
        <v>8</v>
      </c>
      <c r="BW4199">
        <f t="shared" si="169"/>
        <v>0</v>
      </c>
    </row>
    <row r="4200" spans="72:75">
      <c r="BT4200">
        <v>5</v>
      </c>
      <c r="BU4200">
        <v>5</v>
      </c>
      <c r="BV4200">
        <v>5</v>
      </c>
      <c r="BW4200">
        <f t="shared" si="169"/>
        <v>0</v>
      </c>
    </row>
    <row r="4201" spans="72:75">
      <c r="BT4201">
        <v>4</v>
      </c>
      <c r="BU4201">
        <v>4</v>
      </c>
      <c r="BV4201">
        <v>4</v>
      </c>
      <c r="BW4201">
        <f t="shared" si="169"/>
        <v>0</v>
      </c>
    </row>
    <row r="4202" spans="72:75">
      <c r="BT4202">
        <v>5</v>
      </c>
      <c r="BU4202">
        <v>5</v>
      </c>
      <c r="BV4202">
        <v>5</v>
      </c>
      <c r="BW4202">
        <f t="shared" si="169"/>
        <v>0</v>
      </c>
    </row>
    <row r="4203" spans="72:75">
      <c r="BT4203">
        <v>11</v>
      </c>
      <c r="BU4203">
        <v>11</v>
      </c>
      <c r="BV4203">
        <v>11</v>
      </c>
      <c r="BW4203">
        <f t="shared" si="169"/>
        <v>0</v>
      </c>
    </row>
    <row r="4204" spans="72:75">
      <c r="BT4204">
        <v>5</v>
      </c>
      <c r="BU4204">
        <v>5</v>
      </c>
      <c r="BV4204">
        <v>5</v>
      </c>
      <c r="BW4204">
        <f t="shared" si="169"/>
        <v>0</v>
      </c>
    </row>
    <row r="4205" spans="72:75">
      <c r="BT4205">
        <v>8</v>
      </c>
      <c r="BU4205">
        <v>8</v>
      </c>
      <c r="BV4205">
        <v>8</v>
      </c>
      <c r="BW4205">
        <f t="shared" si="169"/>
        <v>0</v>
      </c>
    </row>
    <row r="4206" spans="72:75">
      <c r="BT4206">
        <v>1</v>
      </c>
      <c r="BU4206">
        <v>1</v>
      </c>
      <c r="BV4206">
        <v>1</v>
      </c>
      <c r="BW4206">
        <f t="shared" si="169"/>
        <v>0</v>
      </c>
    </row>
    <row r="4207" spans="72:75">
      <c r="BT4207">
        <v>10</v>
      </c>
      <c r="BU4207">
        <v>10</v>
      </c>
      <c r="BV4207">
        <v>11</v>
      </c>
      <c r="BW4207">
        <f t="shared" si="169"/>
        <v>-1</v>
      </c>
    </row>
    <row r="4208" spans="72:75">
      <c r="BT4208">
        <v>6</v>
      </c>
      <c r="BU4208">
        <v>6</v>
      </c>
      <c r="BV4208">
        <v>6</v>
      </c>
      <c r="BW4208">
        <f t="shared" si="169"/>
        <v>0</v>
      </c>
    </row>
    <row r="4209" spans="72:75">
      <c r="BT4209">
        <v>1</v>
      </c>
      <c r="BU4209">
        <v>1</v>
      </c>
      <c r="BV4209">
        <v>1</v>
      </c>
      <c r="BW4209">
        <f t="shared" si="169"/>
        <v>0</v>
      </c>
    </row>
    <row r="4210" spans="72:75">
      <c r="BT4210">
        <v>6</v>
      </c>
      <c r="BU4210">
        <v>6</v>
      </c>
      <c r="BV4210">
        <v>6</v>
      </c>
      <c r="BW4210">
        <f t="shared" si="169"/>
        <v>0</v>
      </c>
    </row>
    <row r="4211" spans="72:75">
      <c r="BT4211">
        <v>4</v>
      </c>
      <c r="BU4211">
        <v>4</v>
      </c>
      <c r="BV4211">
        <v>4</v>
      </c>
      <c r="BW4211">
        <f t="shared" si="169"/>
        <v>0</v>
      </c>
    </row>
    <row r="4212" spans="72:75">
      <c r="BT4212">
        <v>2</v>
      </c>
      <c r="BU4212">
        <v>2</v>
      </c>
      <c r="BV4212">
        <v>2</v>
      </c>
      <c r="BW4212">
        <f t="shared" si="169"/>
        <v>0</v>
      </c>
    </row>
    <row r="4213" spans="72:75">
      <c r="BT4213">
        <v>8</v>
      </c>
      <c r="BU4213">
        <v>8</v>
      </c>
      <c r="BV4213">
        <v>8</v>
      </c>
      <c r="BW4213">
        <f t="shared" si="169"/>
        <v>0</v>
      </c>
    </row>
    <row r="4214" spans="72:75">
      <c r="BT4214">
        <v>3</v>
      </c>
      <c r="BU4214">
        <v>3</v>
      </c>
      <c r="BV4214">
        <v>3</v>
      </c>
      <c r="BW4214">
        <f t="shared" si="169"/>
        <v>0</v>
      </c>
    </row>
    <row r="4215" spans="72:75">
      <c r="BT4215">
        <v>4</v>
      </c>
      <c r="BU4215">
        <v>4</v>
      </c>
      <c r="BV4215">
        <v>4</v>
      </c>
      <c r="BW4215">
        <f t="shared" si="169"/>
        <v>0</v>
      </c>
    </row>
    <row r="4216" spans="72:75">
      <c r="BT4216">
        <v>7</v>
      </c>
      <c r="BU4216">
        <v>7</v>
      </c>
      <c r="BV4216">
        <v>7</v>
      </c>
      <c r="BW4216">
        <f t="shared" si="169"/>
        <v>0</v>
      </c>
    </row>
    <row r="4217" spans="72:75">
      <c r="BT4217">
        <v>4</v>
      </c>
      <c r="BU4217">
        <v>4</v>
      </c>
      <c r="BV4217">
        <v>4</v>
      </c>
      <c r="BW4217">
        <f t="shared" si="169"/>
        <v>0</v>
      </c>
    </row>
    <row r="4218" spans="72:75">
      <c r="BT4218">
        <v>1</v>
      </c>
      <c r="BU4218">
        <v>1</v>
      </c>
      <c r="BV4218">
        <v>1</v>
      </c>
      <c r="BW4218">
        <f t="shared" si="169"/>
        <v>0</v>
      </c>
    </row>
    <row r="4219" spans="72:75">
      <c r="BT4219">
        <v>5</v>
      </c>
      <c r="BU4219">
        <v>5</v>
      </c>
      <c r="BV4219">
        <v>5</v>
      </c>
      <c r="BW4219">
        <f t="shared" si="169"/>
        <v>0</v>
      </c>
    </row>
    <row r="4220" spans="72:75">
      <c r="BT4220">
        <v>5</v>
      </c>
      <c r="BU4220">
        <v>5</v>
      </c>
      <c r="BV4220">
        <v>5</v>
      </c>
      <c r="BW4220">
        <f t="shared" si="169"/>
        <v>0</v>
      </c>
    </row>
    <row r="4221" spans="72:75">
      <c r="BT4221">
        <v>1</v>
      </c>
      <c r="BU4221">
        <v>1</v>
      </c>
      <c r="BV4221">
        <v>1</v>
      </c>
      <c r="BW4221">
        <f t="shared" si="169"/>
        <v>0</v>
      </c>
    </row>
    <row r="4222" spans="72:75">
      <c r="BT4222">
        <v>9</v>
      </c>
      <c r="BU4222">
        <v>9</v>
      </c>
      <c r="BV4222">
        <v>9</v>
      </c>
      <c r="BW4222">
        <f t="shared" si="169"/>
        <v>0</v>
      </c>
    </row>
    <row r="4223" spans="72:75">
      <c r="BT4223">
        <v>2</v>
      </c>
      <c r="BU4223">
        <v>2</v>
      </c>
      <c r="BV4223">
        <v>2</v>
      </c>
      <c r="BW4223">
        <f t="shared" si="169"/>
        <v>0</v>
      </c>
    </row>
    <row r="4224" spans="72:75">
      <c r="BT4224">
        <v>5</v>
      </c>
      <c r="BU4224">
        <v>5</v>
      </c>
      <c r="BV4224">
        <v>5</v>
      </c>
      <c r="BW4224">
        <f t="shared" si="169"/>
        <v>0</v>
      </c>
    </row>
    <row r="4225" spans="72:75">
      <c r="BT4225">
        <v>8</v>
      </c>
      <c r="BU4225">
        <v>8</v>
      </c>
      <c r="BV4225">
        <v>8</v>
      </c>
      <c r="BW4225">
        <f t="shared" si="169"/>
        <v>0</v>
      </c>
    </row>
    <row r="4226" spans="72:75">
      <c r="BT4226">
        <v>4</v>
      </c>
      <c r="BU4226">
        <v>4</v>
      </c>
      <c r="BV4226">
        <v>4</v>
      </c>
      <c r="BW4226">
        <f t="shared" si="169"/>
        <v>0</v>
      </c>
    </row>
    <row r="4227" spans="72:75">
      <c r="BT4227">
        <v>11</v>
      </c>
      <c r="BU4227">
        <v>11</v>
      </c>
      <c r="BV4227">
        <v>11</v>
      </c>
      <c r="BW4227">
        <f t="shared" si="169"/>
        <v>0</v>
      </c>
    </row>
    <row r="4228" spans="72:75">
      <c r="BT4228">
        <v>1</v>
      </c>
      <c r="BU4228">
        <v>1</v>
      </c>
      <c r="BV4228">
        <v>1</v>
      </c>
      <c r="BW4228">
        <f t="shared" si="169"/>
        <v>0</v>
      </c>
    </row>
    <row r="4229" spans="72:75">
      <c r="BT4229">
        <v>2</v>
      </c>
      <c r="BU4229">
        <v>2</v>
      </c>
      <c r="BV4229">
        <v>2</v>
      </c>
      <c r="BW4229">
        <f t="shared" si="169"/>
        <v>0</v>
      </c>
    </row>
    <row r="4230" spans="72:75">
      <c r="BT4230">
        <v>1</v>
      </c>
      <c r="BU4230">
        <v>1</v>
      </c>
      <c r="BV4230">
        <v>1</v>
      </c>
      <c r="BW4230">
        <f t="shared" si="169"/>
        <v>0</v>
      </c>
    </row>
    <row r="4231" spans="72:75">
      <c r="BT4231">
        <v>1</v>
      </c>
      <c r="BU4231">
        <v>1</v>
      </c>
      <c r="BV4231">
        <v>1</v>
      </c>
      <c r="BW4231">
        <f t="shared" si="169"/>
        <v>0</v>
      </c>
    </row>
    <row r="4232" spans="72:75">
      <c r="BT4232">
        <v>4</v>
      </c>
      <c r="BU4232">
        <v>4</v>
      </c>
      <c r="BV4232">
        <v>4</v>
      </c>
      <c r="BW4232">
        <f t="shared" si="169"/>
        <v>0</v>
      </c>
    </row>
    <row r="4233" spans="72:75">
      <c r="BT4233">
        <v>6</v>
      </c>
      <c r="BU4233">
        <v>6</v>
      </c>
      <c r="BV4233">
        <v>6</v>
      </c>
      <c r="BW4233">
        <f t="shared" si="169"/>
        <v>0</v>
      </c>
    </row>
    <row r="4234" spans="72:75">
      <c r="BT4234">
        <v>6</v>
      </c>
      <c r="BU4234">
        <v>6</v>
      </c>
      <c r="BV4234">
        <v>6</v>
      </c>
      <c r="BW4234">
        <f t="shared" si="169"/>
        <v>0</v>
      </c>
    </row>
    <row r="4235" spans="72:75">
      <c r="BT4235">
        <v>1</v>
      </c>
      <c r="BU4235">
        <v>1</v>
      </c>
      <c r="BV4235">
        <v>1</v>
      </c>
      <c r="BW4235">
        <f t="shared" si="169"/>
        <v>0</v>
      </c>
    </row>
    <row r="4236" spans="72:75">
      <c r="BT4236">
        <v>8</v>
      </c>
      <c r="BU4236">
        <v>8</v>
      </c>
      <c r="BV4236">
        <v>8</v>
      </c>
      <c r="BW4236">
        <f t="shared" si="169"/>
        <v>0</v>
      </c>
    </row>
    <row r="4237" spans="72:75">
      <c r="BT4237">
        <v>1</v>
      </c>
      <c r="BU4237">
        <v>1</v>
      </c>
      <c r="BV4237">
        <v>1</v>
      </c>
      <c r="BW4237">
        <f t="shared" ref="BW4237:BW4300" si="170">BU4237-BV4237</f>
        <v>0</v>
      </c>
    </row>
    <row r="4238" spans="72:75">
      <c r="BT4238">
        <v>3</v>
      </c>
      <c r="BU4238">
        <v>3</v>
      </c>
      <c r="BV4238">
        <v>3</v>
      </c>
      <c r="BW4238">
        <f t="shared" si="170"/>
        <v>0</v>
      </c>
    </row>
    <row r="4239" spans="72:75">
      <c r="BT4239">
        <v>7</v>
      </c>
      <c r="BU4239">
        <v>7</v>
      </c>
      <c r="BV4239">
        <v>7</v>
      </c>
      <c r="BW4239">
        <f t="shared" si="170"/>
        <v>0</v>
      </c>
    </row>
    <row r="4240" spans="72:75">
      <c r="BT4240">
        <v>5</v>
      </c>
      <c r="BU4240">
        <v>5</v>
      </c>
      <c r="BV4240">
        <v>5</v>
      </c>
      <c r="BW4240">
        <f t="shared" si="170"/>
        <v>0</v>
      </c>
    </row>
    <row r="4241" spans="72:75">
      <c r="BT4241">
        <v>5</v>
      </c>
      <c r="BU4241">
        <v>5</v>
      </c>
      <c r="BV4241">
        <v>5</v>
      </c>
      <c r="BW4241">
        <f t="shared" si="170"/>
        <v>0</v>
      </c>
    </row>
    <row r="4242" spans="72:75">
      <c r="BT4242">
        <v>4</v>
      </c>
      <c r="BU4242">
        <v>4</v>
      </c>
      <c r="BV4242">
        <v>4</v>
      </c>
      <c r="BW4242">
        <f t="shared" si="170"/>
        <v>0</v>
      </c>
    </row>
    <row r="4243" spans="72:75">
      <c r="BT4243">
        <v>4</v>
      </c>
      <c r="BU4243">
        <v>4</v>
      </c>
      <c r="BV4243">
        <v>4</v>
      </c>
      <c r="BW4243">
        <f t="shared" si="170"/>
        <v>0</v>
      </c>
    </row>
    <row r="4244" spans="72:75">
      <c r="BT4244">
        <v>4</v>
      </c>
      <c r="BU4244">
        <v>4</v>
      </c>
      <c r="BV4244">
        <v>4</v>
      </c>
      <c r="BW4244">
        <f t="shared" si="170"/>
        <v>0</v>
      </c>
    </row>
    <row r="4245" spans="72:75">
      <c r="BT4245">
        <v>4</v>
      </c>
      <c r="BU4245">
        <v>4</v>
      </c>
      <c r="BV4245">
        <v>4</v>
      </c>
      <c r="BW4245">
        <f t="shared" si="170"/>
        <v>0</v>
      </c>
    </row>
    <row r="4246" spans="72:75">
      <c r="BT4246">
        <v>4</v>
      </c>
      <c r="BU4246">
        <v>4</v>
      </c>
      <c r="BV4246">
        <v>4</v>
      </c>
      <c r="BW4246">
        <f t="shared" si="170"/>
        <v>0</v>
      </c>
    </row>
    <row r="4247" spans="72:75">
      <c r="BT4247">
        <v>4</v>
      </c>
      <c r="BU4247">
        <v>4</v>
      </c>
      <c r="BV4247">
        <v>4</v>
      </c>
      <c r="BW4247">
        <f t="shared" si="170"/>
        <v>0</v>
      </c>
    </row>
    <row r="4248" spans="72:75">
      <c r="BT4248">
        <v>3</v>
      </c>
      <c r="BU4248">
        <v>3</v>
      </c>
      <c r="BV4248">
        <v>3</v>
      </c>
      <c r="BW4248">
        <f t="shared" si="170"/>
        <v>0</v>
      </c>
    </row>
    <row r="4249" spans="72:75">
      <c r="BT4249">
        <v>6</v>
      </c>
      <c r="BU4249">
        <v>6</v>
      </c>
      <c r="BV4249">
        <v>6</v>
      </c>
      <c r="BW4249">
        <f t="shared" si="170"/>
        <v>0</v>
      </c>
    </row>
    <row r="4250" spans="72:75">
      <c r="BT4250">
        <v>4</v>
      </c>
      <c r="BU4250">
        <v>4</v>
      </c>
      <c r="BV4250">
        <v>4</v>
      </c>
      <c r="BW4250">
        <f t="shared" si="170"/>
        <v>0</v>
      </c>
    </row>
    <row r="4251" spans="72:75">
      <c r="BT4251">
        <v>9</v>
      </c>
      <c r="BU4251">
        <v>9</v>
      </c>
      <c r="BV4251">
        <v>9</v>
      </c>
      <c r="BW4251">
        <f t="shared" si="170"/>
        <v>0</v>
      </c>
    </row>
    <row r="4252" spans="72:75">
      <c r="BT4252">
        <v>9</v>
      </c>
      <c r="BU4252">
        <v>9</v>
      </c>
      <c r="BV4252">
        <v>9</v>
      </c>
      <c r="BW4252">
        <f t="shared" si="170"/>
        <v>0</v>
      </c>
    </row>
    <row r="4253" spans="72:75">
      <c r="BT4253">
        <v>2</v>
      </c>
      <c r="BU4253">
        <v>2</v>
      </c>
      <c r="BV4253">
        <v>2</v>
      </c>
      <c r="BW4253">
        <f t="shared" si="170"/>
        <v>0</v>
      </c>
    </row>
    <row r="4254" spans="72:75">
      <c r="BT4254">
        <v>15</v>
      </c>
      <c r="BU4254">
        <v>15</v>
      </c>
      <c r="BV4254">
        <v>15</v>
      </c>
      <c r="BW4254">
        <f t="shared" si="170"/>
        <v>0</v>
      </c>
    </row>
    <row r="4255" spans="72:75">
      <c r="BT4255">
        <v>4</v>
      </c>
      <c r="BU4255">
        <v>4</v>
      </c>
      <c r="BV4255">
        <v>4</v>
      </c>
      <c r="BW4255">
        <f t="shared" si="170"/>
        <v>0</v>
      </c>
    </row>
    <row r="4256" spans="72:75">
      <c r="BT4256">
        <v>2</v>
      </c>
      <c r="BU4256">
        <v>2</v>
      </c>
      <c r="BV4256">
        <v>2</v>
      </c>
      <c r="BW4256">
        <f t="shared" si="170"/>
        <v>0</v>
      </c>
    </row>
    <row r="4257" spans="72:75">
      <c r="BT4257">
        <v>4</v>
      </c>
      <c r="BU4257">
        <v>4</v>
      </c>
      <c r="BV4257">
        <v>4</v>
      </c>
      <c r="BW4257">
        <f t="shared" si="170"/>
        <v>0</v>
      </c>
    </row>
    <row r="4258" spans="72:75">
      <c r="BT4258">
        <v>3</v>
      </c>
      <c r="BU4258">
        <v>3</v>
      </c>
      <c r="BV4258">
        <v>3</v>
      </c>
      <c r="BW4258">
        <f t="shared" si="170"/>
        <v>0</v>
      </c>
    </row>
    <row r="4259" spans="72:75">
      <c r="BT4259">
        <v>11</v>
      </c>
      <c r="BU4259">
        <v>11</v>
      </c>
      <c r="BV4259">
        <v>11</v>
      </c>
      <c r="BW4259">
        <f t="shared" si="170"/>
        <v>0</v>
      </c>
    </row>
    <row r="4260" spans="72:75">
      <c r="BT4260">
        <v>16</v>
      </c>
      <c r="BU4260">
        <v>16</v>
      </c>
      <c r="BV4260">
        <v>16</v>
      </c>
      <c r="BW4260">
        <f t="shared" si="170"/>
        <v>0</v>
      </c>
    </row>
    <row r="4261" spans="72:75">
      <c r="BT4261">
        <v>8</v>
      </c>
      <c r="BU4261">
        <v>8</v>
      </c>
      <c r="BV4261">
        <v>8</v>
      </c>
      <c r="BW4261">
        <f t="shared" si="170"/>
        <v>0</v>
      </c>
    </row>
    <row r="4262" spans="72:75">
      <c r="BT4262">
        <v>6</v>
      </c>
      <c r="BU4262">
        <v>6</v>
      </c>
      <c r="BV4262">
        <v>6</v>
      </c>
      <c r="BW4262">
        <f t="shared" si="170"/>
        <v>0</v>
      </c>
    </row>
    <row r="4263" spans="72:75">
      <c r="BT4263">
        <v>7</v>
      </c>
      <c r="BU4263">
        <v>7</v>
      </c>
      <c r="BV4263">
        <v>7</v>
      </c>
      <c r="BW4263">
        <f t="shared" si="170"/>
        <v>0</v>
      </c>
    </row>
    <row r="4264" spans="72:75">
      <c r="BT4264">
        <v>1</v>
      </c>
      <c r="BU4264">
        <v>1</v>
      </c>
      <c r="BV4264">
        <v>1</v>
      </c>
      <c r="BW4264">
        <f t="shared" si="170"/>
        <v>0</v>
      </c>
    </row>
    <row r="4265" spans="72:75">
      <c r="BT4265">
        <v>4</v>
      </c>
      <c r="BU4265">
        <v>4</v>
      </c>
      <c r="BV4265">
        <v>4</v>
      </c>
      <c r="BW4265">
        <f t="shared" si="170"/>
        <v>0</v>
      </c>
    </row>
    <row r="4266" spans="72:75">
      <c r="BT4266">
        <v>4</v>
      </c>
      <c r="BU4266">
        <v>4</v>
      </c>
      <c r="BV4266">
        <v>4</v>
      </c>
      <c r="BW4266">
        <f t="shared" si="170"/>
        <v>0</v>
      </c>
    </row>
    <row r="4267" spans="72:75">
      <c r="BT4267">
        <v>2</v>
      </c>
      <c r="BU4267">
        <v>2</v>
      </c>
      <c r="BV4267">
        <v>2</v>
      </c>
      <c r="BW4267">
        <f t="shared" si="170"/>
        <v>0</v>
      </c>
    </row>
    <row r="4268" spans="72:75">
      <c r="BT4268">
        <v>4</v>
      </c>
      <c r="BU4268">
        <v>4</v>
      </c>
      <c r="BV4268">
        <v>4</v>
      </c>
      <c r="BW4268">
        <f t="shared" si="170"/>
        <v>0</v>
      </c>
    </row>
    <row r="4269" spans="72:75">
      <c r="BT4269">
        <v>1</v>
      </c>
      <c r="BU4269">
        <v>1</v>
      </c>
      <c r="BV4269">
        <v>1</v>
      </c>
      <c r="BW4269">
        <f t="shared" si="170"/>
        <v>0</v>
      </c>
    </row>
    <row r="4270" spans="72:75">
      <c r="BT4270">
        <v>3</v>
      </c>
      <c r="BU4270">
        <v>3</v>
      </c>
      <c r="BV4270">
        <v>3</v>
      </c>
      <c r="BW4270">
        <f t="shared" si="170"/>
        <v>0</v>
      </c>
    </row>
    <row r="4271" spans="72:75">
      <c r="BT4271">
        <v>7</v>
      </c>
      <c r="BU4271">
        <v>7</v>
      </c>
      <c r="BV4271">
        <v>7</v>
      </c>
      <c r="BW4271">
        <f t="shared" si="170"/>
        <v>0</v>
      </c>
    </row>
    <row r="4272" spans="72:75">
      <c r="BT4272">
        <v>4</v>
      </c>
      <c r="BU4272">
        <v>4</v>
      </c>
      <c r="BV4272">
        <v>4</v>
      </c>
      <c r="BW4272">
        <f t="shared" si="170"/>
        <v>0</v>
      </c>
    </row>
    <row r="4273" spans="72:75">
      <c r="BT4273">
        <v>6</v>
      </c>
      <c r="BU4273">
        <v>6</v>
      </c>
      <c r="BV4273">
        <v>6</v>
      </c>
      <c r="BW4273">
        <f t="shared" si="170"/>
        <v>0</v>
      </c>
    </row>
    <row r="4274" spans="72:75">
      <c r="BT4274">
        <v>3</v>
      </c>
      <c r="BU4274">
        <v>3</v>
      </c>
      <c r="BV4274">
        <v>3</v>
      </c>
      <c r="BW4274">
        <f t="shared" si="170"/>
        <v>0</v>
      </c>
    </row>
    <row r="4275" spans="72:75">
      <c r="BT4275">
        <v>4</v>
      </c>
      <c r="BU4275">
        <v>4</v>
      </c>
      <c r="BV4275">
        <v>4</v>
      </c>
      <c r="BW4275">
        <f t="shared" si="170"/>
        <v>0</v>
      </c>
    </row>
    <row r="4276" spans="72:75">
      <c r="BT4276">
        <v>7</v>
      </c>
      <c r="BU4276">
        <v>7</v>
      </c>
      <c r="BV4276">
        <v>7</v>
      </c>
      <c r="BW4276">
        <f t="shared" si="170"/>
        <v>0</v>
      </c>
    </row>
    <row r="4277" spans="72:75">
      <c r="BT4277">
        <v>5</v>
      </c>
      <c r="BU4277">
        <v>5</v>
      </c>
      <c r="BV4277">
        <v>5</v>
      </c>
      <c r="BW4277">
        <f t="shared" si="170"/>
        <v>0</v>
      </c>
    </row>
    <row r="4278" spans="72:75">
      <c r="BT4278">
        <v>2</v>
      </c>
      <c r="BU4278">
        <v>2</v>
      </c>
      <c r="BV4278">
        <v>2</v>
      </c>
      <c r="BW4278">
        <f t="shared" si="170"/>
        <v>0</v>
      </c>
    </row>
    <row r="4279" spans="72:75">
      <c r="BT4279">
        <v>1</v>
      </c>
      <c r="BU4279">
        <v>1</v>
      </c>
      <c r="BV4279">
        <v>1</v>
      </c>
      <c r="BW4279">
        <f t="shared" si="170"/>
        <v>0</v>
      </c>
    </row>
    <row r="4280" spans="72:75">
      <c r="BT4280">
        <v>4</v>
      </c>
      <c r="BU4280">
        <v>4</v>
      </c>
      <c r="BV4280">
        <v>4</v>
      </c>
      <c r="BW4280">
        <f t="shared" si="170"/>
        <v>0</v>
      </c>
    </row>
    <row r="4281" spans="72:75">
      <c r="BT4281">
        <v>12</v>
      </c>
      <c r="BU4281">
        <v>12</v>
      </c>
      <c r="BV4281">
        <v>12</v>
      </c>
      <c r="BW4281">
        <f t="shared" si="170"/>
        <v>0</v>
      </c>
    </row>
    <row r="4282" spans="72:75">
      <c r="BT4282">
        <v>1</v>
      </c>
      <c r="BU4282">
        <v>1</v>
      </c>
      <c r="BV4282">
        <v>1</v>
      </c>
      <c r="BW4282">
        <f t="shared" si="170"/>
        <v>0</v>
      </c>
    </row>
    <row r="4283" spans="72:75">
      <c r="BT4283">
        <v>1</v>
      </c>
      <c r="BU4283">
        <v>1</v>
      </c>
      <c r="BV4283">
        <v>1</v>
      </c>
      <c r="BW4283">
        <f t="shared" si="170"/>
        <v>0</v>
      </c>
    </row>
    <row r="4284" spans="72:75">
      <c r="BT4284">
        <v>3</v>
      </c>
      <c r="BU4284">
        <v>3</v>
      </c>
      <c r="BV4284">
        <v>3</v>
      </c>
      <c r="BW4284">
        <f t="shared" si="170"/>
        <v>0</v>
      </c>
    </row>
    <row r="4285" spans="72:75">
      <c r="BT4285">
        <v>11</v>
      </c>
      <c r="BU4285">
        <v>11</v>
      </c>
      <c r="BV4285">
        <v>11</v>
      </c>
      <c r="BW4285">
        <f t="shared" si="170"/>
        <v>0</v>
      </c>
    </row>
    <row r="4286" spans="72:75">
      <c r="BT4286">
        <v>2</v>
      </c>
      <c r="BU4286">
        <v>2</v>
      </c>
      <c r="BV4286">
        <v>2</v>
      </c>
      <c r="BW4286">
        <f t="shared" si="170"/>
        <v>0</v>
      </c>
    </row>
    <row r="4287" spans="72:75">
      <c r="BT4287">
        <v>10</v>
      </c>
      <c r="BU4287">
        <v>10</v>
      </c>
      <c r="BV4287">
        <v>11</v>
      </c>
      <c r="BW4287">
        <f t="shared" si="170"/>
        <v>-1</v>
      </c>
    </row>
    <row r="4288" spans="72:75">
      <c r="BT4288">
        <v>7</v>
      </c>
      <c r="BU4288">
        <v>7</v>
      </c>
      <c r="BV4288">
        <v>7</v>
      </c>
      <c r="BW4288">
        <f t="shared" si="170"/>
        <v>0</v>
      </c>
    </row>
    <row r="4289" spans="72:75">
      <c r="BT4289">
        <v>6</v>
      </c>
      <c r="BU4289">
        <v>6</v>
      </c>
      <c r="BV4289">
        <v>6</v>
      </c>
      <c r="BW4289">
        <f t="shared" si="170"/>
        <v>0</v>
      </c>
    </row>
    <row r="4290" spans="72:75">
      <c r="BT4290">
        <v>3</v>
      </c>
      <c r="BU4290">
        <v>3</v>
      </c>
      <c r="BV4290">
        <v>3</v>
      </c>
      <c r="BW4290">
        <f t="shared" si="170"/>
        <v>0</v>
      </c>
    </row>
    <row r="4291" spans="72:75">
      <c r="BT4291">
        <v>6</v>
      </c>
      <c r="BU4291">
        <v>6</v>
      </c>
      <c r="BV4291">
        <v>6</v>
      </c>
      <c r="BW4291">
        <f t="shared" si="170"/>
        <v>0</v>
      </c>
    </row>
    <row r="4292" spans="72:75">
      <c r="BT4292">
        <v>3</v>
      </c>
      <c r="BU4292">
        <v>3</v>
      </c>
      <c r="BV4292">
        <v>3</v>
      </c>
      <c r="BW4292">
        <f t="shared" si="170"/>
        <v>0</v>
      </c>
    </row>
    <row r="4293" spans="72:75">
      <c r="BT4293">
        <v>2</v>
      </c>
      <c r="BU4293">
        <v>2</v>
      </c>
      <c r="BV4293">
        <v>2</v>
      </c>
      <c r="BW4293">
        <f t="shared" si="170"/>
        <v>0</v>
      </c>
    </row>
    <row r="4294" spans="72:75">
      <c r="BT4294">
        <v>1</v>
      </c>
      <c r="BU4294">
        <v>1</v>
      </c>
      <c r="BV4294">
        <v>1</v>
      </c>
      <c r="BW4294">
        <f t="shared" si="170"/>
        <v>0</v>
      </c>
    </row>
    <row r="4295" spans="72:75">
      <c r="BT4295">
        <v>3</v>
      </c>
      <c r="BU4295">
        <v>3</v>
      </c>
      <c r="BV4295">
        <v>3</v>
      </c>
      <c r="BW4295">
        <f t="shared" si="170"/>
        <v>0</v>
      </c>
    </row>
    <row r="4296" spans="72:75">
      <c r="BT4296">
        <v>3</v>
      </c>
      <c r="BU4296">
        <v>3</v>
      </c>
      <c r="BV4296">
        <v>3</v>
      </c>
      <c r="BW4296">
        <f t="shared" si="170"/>
        <v>0</v>
      </c>
    </row>
    <row r="4297" spans="72:75">
      <c r="BT4297">
        <v>2</v>
      </c>
      <c r="BU4297">
        <v>2</v>
      </c>
      <c r="BV4297">
        <v>2</v>
      </c>
      <c r="BW4297">
        <f t="shared" si="170"/>
        <v>0</v>
      </c>
    </row>
    <row r="4298" spans="72:75">
      <c r="BT4298">
        <v>4</v>
      </c>
      <c r="BU4298">
        <v>4</v>
      </c>
      <c r="BV4298">
        <v>4</v>
      </c>
      <c r="BW4298">
        <f t="shared" si="170"/>
        <v>0</v>
      </c>
    </row>
    <row r="4299" spans="72:75">
      <c r="BT4299">
        <v>1</v>
      </c>
      <c r="BU4299">
        <v>1</v>
      </c>
      <c r="BV4299">
        <v>1</v>
      </c>
      <c r="BW4299">
        <f t="shared" si="170"/>
        <v>0</v>
      </c>
    </row>
    <row r="4300" spans="72:75">
      <c r="BT4300">
        <v>2</v>
      </c>
      <c r="BU4300">
        <v>2</v>
      </c>
      <c r="BV4300">
        <v>2</v>
      </c>
      <c r="BW4300">
        <f t="shared" si="170"/>
        <v>0</v>
      </c>
    </row>
    <row r="4301" spans="72:75">
      <c r="BT4301">
        <v>5</v>
      </c>
      <c r="BU4301">
        <v>5</v>
      </c>
      <c r="BV4301">
        <v>5</v>
      </c>
      <c r="BW4301">
        <f t="shared" ref="BW4301:BW4364" si="171">BU4301-BV4301</f>
        <v>0</v>
      </c>
    </row>
    <row r="4302" spans="72:75">
      <c r="BT4302">
        <v>2</v>
      </c>
      <c r="BU4302">
        <v>2</v>
      </c>
      <c r="BV4302">
        <v>2</v>
      </c>
      <c r="BW4302">
        <f t="shared" si="171"/>
        <v>0</v>
      </c>
    </row>
    <row r="4303" spans="72:75">
      <c r="BT4303">
        <v>5</v>
      </c>
      <c r="BU4303">
        <v>5</v>
      </c>
      <c r="BV4303">
        <v>5</v>
      </c>
      <c r="BW4303">
        <f t="shared" si="171"/>
        <v>0</v>
      </c>
    </row>
    <row r="4304" spans="72:75">
      <c r="BT4304">
        <v>10</v>
      </c>
      <c r="BU4304">
        <v>10</v>
      </c>
      <c r="BV4304">
        <v>11</v>
      </c>
      <c r="BW4304">
        <f t="shared" si="171"/>
        <v>-1</v>
      </c>
    </row>
    <row r="4305" spans="72:75">
      <c r="BT4305">
        <v>3</v>
      </c>
      <c r="BU4305">
        <v>3</v>
      </c>
      <c r="BV4305">
        <v>3</v>
      </c>
      <c r="BW4305">
        <f t="shared" si="171"/>
        <v>0</v>
      </c>
    </row>
    <row r="4306" spans="72:75">
      <c r="BT4306">
        <v>6</v>
      </c>
      <c r="BU4306">
        <v>6</v>
      </c>
      <c r="BV4306">
        <v>6</v>
      </c>
      <c r="BW4306">
        <f t="shared" si="171"/>
        <v>0</v>
      </c>
    </row>
    <row r="4307" spans="72:75">
      <c r="BT4307">
        <v>6</v>
      </c>
      <c r="BU4307">
        <v>6</v>
      </c>
      <c r="BV4307">
        <v>6</v>
      </c>
      <c r="BW4307">
        <f t="shared" si="171"/>
        <v>0</v>
      </c>
    </row>
    <row r="4308" spans="72:75">
      <c r="BT4308">
        <v>1</v>
      </c>
      <c r="BU4308">
        <v>1</v>
      </c>
      <c r="BV4308">
        <v>1</v>
      </c>
      <c r="BW4308">
        <f t="shared" si="171"/>
        <v>0</v>
      </c>
    </row>
    <row r="4309" spans="72:75">
      <c r="BT4309">
        <v>1</v>
      </c>
      <c r="BU4309">
        <v>1</v>
      </c>
      <c r="BV4309">
        <v>1</v>
      </c>
      <c r="BW4309">
        <f t="shared" si="171"/>
        <v>0</v>
      </c>
    </row>
    <row r="4310" spans="72:75">
      <c r="BT4310">
        <v>1</v>
      </c>
      <c r="BU4310">
        <v>1</v>
      </c>
      <c r="BV4310">
        <v>1</v>
      </c>
      <c r="BW4310">
        <f t="shared" si="171"/>
        <v>0</v>
      </c>
    </row>
    <row r="4311" spans="72:75">
      <c r="BT4311">
        <v>5</v>
      </c>
      <c r="BU4311">
        <v>5</v>
      </c>
      <c r="BV4311">
        <v>5</v>
      </c>
      <c r="BW4311">
        <f t="shared" si="171"/>
        <v>0</v>
      </c>
    </row>
    <row r="4312" spans="72:75">
      <c r="BT4312">
        <v>7</v>
      </c>
      <c r="BU4312">
        <v>7</v>
      </c>
      <c r="BV4312">
        <v>7</v>
      </c>
      <c r="BW4312">
        <f t="shared" si="171"/>
        <v>0</v>
      </c>
    </row>
    <row r="4313" spans="72:75">
      <c r="BT4313">
        <v>7</v>
      </c>
      <c r="BU4313">
        <v>7</v>
      </c>
      <c r="BV4313">
        <v>7</v>
      </c>
      <c r="BW4313">
        <f t="shared" si="171"/>
        <v>0</v>
      </c>
    </row>
    <row r="4314" spans="72:75">
      <c r="BT4314">
        <v>5</v>
      </c>
      <c r="BU4314">
        <v>5</v>
      </c>
      <c r="BV4314">
        <v>5</v>
      </c>
      <c r="BW4314">
        <f t="shared" si="171"/>
        <v>0</v>
      </c>
    </row>
    <row r="4315" spans="72:75">
      <c r="BT4315">
        <v>4</v>
      </c>
      <c r="BU4315">
        <v>4</v>
      </c>
      <c r="BV4315">
        <v>4</v>
      </c>
      <c r="BW4315">
        <f t="shared" si="171"/>
        <v>0</v>
      </c>
    </row>
    <row r="4316" spans="72:75">
      <c r="BT4316">
        <v>3</v>
      </c>
      <c r="BU4316">
        <v>3</v>
      </c>
      <c r="BV4316">
        <v>3</v>
      </c>
      <c r="BW4316">
        <f t="shared" si="171"/>
        <v>0</v>
      </c>
    </row>
    <row r="4317" spans="72:75">
      <c r="BT4317">
        <v>5</v>
      </c>
      <c r="BU4317">
        <v>5</v>
      </c>
      <c r="BV4317">
        <v>5</v>
      </c>
      <c r="BW4317">
        <f t="shared" si="171"/>
        <v>0</v>
      </c>
    </row>
    <row r="4318" spans="72:75">
      <c r="BT4318">
        <v>2</v>
      </c>
      <c r="BU4318">
        <v>2</v>
      </c>
      <c r="BV4318">
        <v>2</v>
      </c>
      <c r="BW4318">
        <f t="shared" si="171"/>
        <v>0</v>
      </c>
    </row>
    <row r="4319" spans="72:75">
      <c r="BT4319">
        <v>2</v>
      </c>
      <c r="BU4319">
        <v>2</v>
      </c>
      <c r="BV4319">
        <v>2</v>
      </c>
      <c r="BW4319">
        <f t="shared" si="171"/>
        <v>0</v>
      </c>
    </row>
    <row r="4320" spans="72:75">
      <c r="BT4320">
        <v>3</v>
      </c>
      <c r="BU4320">
        <v>3</v>
      </c>
      <c r="BV4320">
        <v>3</v>
      </c>
      <c r="BW4320">
        <f t="shared" si="171"/>
        <v>0</v>
      </c>
    </row>
    <row r="4321" spans="72:75">
      <c r="BT4321">
        <v>6</v>
      </c>
      <c r="BU4321">
        <v>6</v>
      </c>
      <c r="BV4321">
        <v>6</v>
      </c>
      <c r="BW4321">
        <f t="shared" si="171"/>
        <v>0</v>
      </c>
    </row>
    <row r="4322" spans="72:75">
      <c r="BT4322">
        <v>5</v>
      </c>
      <c r="BU4322">
        <v>5</v>
      </c>
      <c r="BV4322">
        <v>5</v>
      </c>
      <c r="BW4322">
        <f t="shared" si="171"/>
        <v>0</v>
      </c>
    </row>
    <row r="4323" spans="72:75">
      <c r="BT4323">
        <v>4</v>
      </c>
      <c r="BU4323">
        <v>4</v>
      </c>
      <c r="BV4323">
        <v>4</v>
      </c>
      <c r="BW4323">
        <f t="shared" si="171"/>
        <v>0</v>
      </c>
    </row>
    <row r="4324" spans="72:75">
      <c r="BT4324">
        <v>1</v>
      </c>
      <c r="BU4324">
        <v>1</v>
      </c>
      <c r="BV4324">
        <v>1</v>
      </c>
      <c r="BW4324">
        <f t="shared" si="171"/>
        <v>0</v>
      </c>
    </row>
    <row r="4325" spans="72:75">
      <c r="BT4325">
        <v>1</v>
      </c>
      <c r="BU4325">
        <v>1</v>
      </c>
      <c r="BV4325">
        <v>1</v>
      </c>
      <c r="BW4325">
        <f t="shared" si="171"/>
        <v>0</v>
      </c>
    </row>
    <row r="4326" spans="72:75">
      <c r="BT4326">
        <v>1</v>
      </c>
      <c r="BU4326">
        <v>1</v>
      </c>
      <c r="BV4326">
        <v>1</v>
      </c>
      <c r="BW4326">
        <f t="shared" si="171"/>
        <v>0</v>
      </c>
    </row>
    <row r="4327" spans="72:75">
      <c r="BT4327">
        <v>6</v>
      </c>
      <c r="BU4327">
        <v>6</v>
      </c>
      <c r="BV4327">
        <v>6</v>
      </c>
      <c r="BW4327">
        <f t="shared" si="171"/>
        <v>0</v>
      </c>
    </row>
    <row r="4328" spans="72:75">
      <c r="BT4328">
        <v>1</v>
      </c>
      <c r="BU4328">
        <v>1</v>
      </c>
      <c r="BV4328">
        <v>1</v>
      </c>
      <c r="BW4328">
        <f t="shared" si="171"/>
        <v>0</v>
      </c>
    </row>
    <row r="4329" spans="72:75">
      <c r="BT4329">
        <v>1</v>
      </c>
      <c r="BU4329">
        <v>1</v>
      </c>
      <c r="BV4329">
        <v>1</v>
      </c>
      <c r="BW4329">
        <f t="shared" si="171"/>
        <v>0</v>
      </c>
    </row>
    <row r="4330" spans="72:75">
      <c r="BT4330">
        <v>5</v>
      </c>
      <c r="BU4330">
        <v>5</v>
      </c>
      <c r="BV4330">
        <v>5</v>
      </c>
      <c r="BW4330">
        <f t="shared" si="171"/>
        <v>0</v>
      </c>
    </row>
    <row r="4331" spans="72:75">
      <c r="BT4331">
        <v>1</v>
      </c>
      <c r="BU4331">
        <v>1</v>
      </c>
      <c r="BV4331">
        <v>1</v>
      </c>
      <c r="BW4331">
        <f t="shared" si="171"/>
        <v>0</v>
      </c>
    </row>
    <row r="4332" spans="72:75">
      <c r="BT4332">
        <v>3</v>
      </c>
      <c r="BU4332">
        <v>3</v>
      </c>
      <c r="BV4332">
        <v>3</v>
      </c>
      <c r="BW4332">
        <f t="shared" si="171"/>
        <v>0</v>
      </c>
    </row>
    <row r="4333" spans="72:75">
      <c r="BT4333">
        <v>2</v>
      </c>
      <c r="BU4333">
        <v>2</v>
      </c>
      <c r="BV4333">
        <v>2</v>
      </c>
      <c r="BW4333">
        <f t="shared" si="171"/>
        <v>0</v>
      </c>
    </row>
    <row r="4334" spans="72:75">
      <c r="BT4334">
        <v>3</v>
      </c>
      <c r="BU4334">
        <v>3</v>
      </c>
      <c r="BV4334">
        <v>3</v>
      </c>
      <c r="BW4334">
        <f t="shared" si="171"/>
        <v>0</v>
      </c>
    </row>
    <row r="4335" spans="72:75">
      <c r="BT4335">
        <v>4</v>
      </c>
      <c r="BU4335">
        <v>4</v>
      </c>
      <c r="BV4335">
        <v>4</v>
      </c>
      <c r="BW4335">
        <f t="shared" si="171"/>
        <v>0</v>
      </c>
    </row>
    <row r="4336" spans="72:75">
      <c r="BT4336">
        <v>2</v>
      </c>
      <c r="BU4336">
        <v>2</v>
      </c>
      <c r="BV4336">
        <v>2</v>
      </c>
      <c r="BW4336">
        <f t="shared" si="171"/>
        <v>0</v>
      </c>
    </row>
    <row r="4337" spans="72:75">
      <c r="BT4337">
        <v>3</v>
      </c>
      <c r="BU4337">
        <v>3</v>
      </c>
      <c r="BV4337">
        <v>3</v>
      </c>
      <c r="BW4337">
        <f t="shared" si="171"/>
        <v>0</v>
      </c>
    </row>
    <row r="4338" spans="72:75">
      <c r="BT4338">
        <v>8</v>
      </c>
      <c r="BU4338">
        <v>8</v>
      </c>
      <c r="BV4338">
        <v>8</v>
      </c>
      <c r="BW4338">
        <f t="shared" si="171"/>
        <v>0</v>
      </c>
    </row>
    <row r="4339" spans="72:75">
      <c r="BT4339">
        <v>4</v>
      </c>
      <c r="BU4339">
        <v>4</v>
      </c>
      <c r="BV4339">
        <v>4</v>
      </c>
      <c r="BW4339">
        <f t="shared" si="171"/>
        <v>0</v>
      </c>
    </row>
    <row r="4340" spans="72:75">
      <c r="BT4340">
        <v>6</v>
      </c>
      <c r="BU4340">
        <v>6</v>
      </c>
      <c r="BV4340">
        <v>6</v>
      </c>
      <c r="BW4340">
        <f t="shared" si="171"/>
        <v>0</v>
      </c>
    </row>
    <row r="4341" spans="72:75">
      <c r="BT4341">
        <v>1</v>
      </c>
      <c r="BU4341">
        <v>1</v>
      </c>
      <c r="BV4341">
        <v>1</v>
      </c>
      <c r="BW4341">
        <f t="shared" si="171"/>
        <v>0</v>
      </c>
    </row>
    <row r="4342" spans="72:75">
      <c r="BT4342">
        <v>2</v>
      </c>
      <c r="BU4342">
        <v>2</v>
      </c>
      <c r="BV4342">
        <v>2</v>
      </c>
      <c r="BW4342">
        <f t="shared" si="171"/>
        <v>0</v>
      </c>
    </row>
    <row r="4343" spans="72:75">
      <c r="BT4343">
        <v>1</v>
      </c>
      <c r="BU4343">
        <v>1</v>
      </c>
      <c r="BV4343">
        <v>1</v>
      </c>
      <c r="BW4343">
        <f t="shared" si="171"/>
        <v>0</v>
      </c>
    </row>
    <row r="4344" spans="72:75">
      <c r="BT4344">
        <v>7</v>
      </c>
      <c r="BU4344">
        <v>7</v>
      </c>
      <c r="BV4344">
        <v>7</v>
      </c>
      <c r="BW4344">
        <f t="shared" si="171"/>
        <v>0</v>
      </c>
    </row>
    <row r="4345" spans="72:75">
      <c r="BT4345">
        <v>4</v>
      </c>
      <c r="BU4345">
        <v>4</v>
      </c>
      <c r="BV4345">
        <v>4</v>
      </c>
      <c r="BW4345">
        <f t="shared" si="171"/>
        <v>0</v>
      </c>
    </row>
    <row r="4346" spans="72:75">
      <c r="BT4346">
        <v>5</v>
      </c>
      <c r="BU4346">
        <v>5</v>
      </c>
      <c r="BV4346">
        <v>5</v>
      </c>
      <c r="BW4346">
        <f t="shared" si="171"/>
        <v>0</v>
      </c>
    </row>
    <row r="4347" spans="72:75">
      <c r="BT4347">
        <v>14</v>
      </c>
      <c r="BU4347">
        <v>14</v>
      </c>
      <c r="BV4347">
        <v>14</v>
      </c>
      <c r="BW4347">
        <f t="shared" si="171"/>
        <v>0</v>
      </c>
    </row>
    <row r="4348" spans="72:75">
      <c r="BT4348">
        <v>1</v>
      </c>
      <c r="BU4348">
        <v>1</v>
      </c>
      <c r="BV4348">
        <v>1</v>
      </c>
      <c r="BW4348">
        <f t="shared" si="171"/>
        <v>0</v>
      </c>
    </row>
    <row r="4349" spans="72:75">
      <c r="BT4349">
        <v>3</v>
      </c>
      <c r="BU4349">
        <v>3</v>
      </c>
      <c r="BV4349">
        <v>3</v>
      </c>
      <c r="BW4349">
        <f t="shared" si="171"/>
        <v>0</v>
      </c>
    </row>
    <row r="4350" spans="72:75">
      <c r="BT4350">
        <v>7</v>
      </c>
      <c r="BU4350">
        <v>7</v>
      </c>
      <c r="BV4350">
        <v>7</v>
      </c>
      <c r="BW4350">
        <f t="shared" si="171"/>
        <v>0</v>
      </c>
    </row>
    <row r="4351" spans="72:75">
      <c r="BT4351">
        <v>1</v>
      </c>
      <c r="BU4351">
        <v>1</v>
      </c>
      <c r="BV4351">
        <v>1</v>
      </c>
      <c r="BW4351">
        <f t="shared" si="171"/>
        <v>0</v>
      </c>
    </row>
    <row r="4352" spans="72:75">
      <c r="BT4352">
        <v>4</v>
      </c>
      <c r="BU4352">
        <v>4</v>
      </c>
      <c r="BV4352">
        <v>4</v>
      </c>
      <c r="BW4352">
        <f t="shared" si="171"/>
        <v>0</v>
      </c>
    </row>
    <row r="4353" spans="72:75">
      <c r="BT4353">
        <v>6</v>
      </c>
      <c r="BU4353">
        <v>6</v>
      </c>
      <c r="BV4353">
        <v>6</v>
      </c>
      <c r="BW4353">
        <f t="shared" si="171"/>
        <v>0</v>
      </c>
    </row>
    <row r="4354" spans="72:75">
      <c r="BT4354">
        <v>2</v>
      </c>
      <c r="BU4354">
        <v>2</v>
      </c>
      <c r="BV4354">
        <v>2</v>
      </c>
      <c r="BW4354">
        <f t="shared" si="171"/>
        <v>0</v>
      </c>
    </row>
    <row r="4355" spans="72:75">
      <c r="BT4355">
        <v>9</v>
      </c>
      <c r="BU4355">
        <v>9</v>
      </c>
      <c r="BV4355">
        <v>9</v>
      </c>
      <c r="BW4355">
        <f t="shared" si="171"/>
        <v>0</v>
      </c>
    </row>
    <row r="4356" spans="72:75">
      <c r="BT4356">
        <v>3</v>
      </c>
      <c r="BU4356">
        <v>3</v>
      </c>
      <c r="BV4356">
        <v>3</v>
      </c>
      <c r="BW4356">
        <f t="shared" si="171"/>
        <v>0</v>
      </c>
    </row>
    <row r="4357" spans="72:75">
      <c r="BT4357">
        <v>2</v>
      </c>
      <c r="BU4357">
        <v>2</v>
      </c>
      <c r="BV4357">
        <v>2</v>
      </c>
      <c r="BW4357">
        <f t="shared" si="171"/>
        <v>0</v>
      </c>
    </row>
    <row r="4358" spans="72:75">
      <c r="BT4358">
        <v>5</v>
      </c>
      <c r="BU4358">
        <v>5</v>
      </c>
      <c r="BV4358">
        <v>5</v>
      </c>
      <c r="BW4358">
        <f t="shared" si="171"/>
        <v>0</v>
      </c>
    </row>
    <row r="4359" spans="72:75">
      <c r="BT4359">
        <v>5</v>
      </c>
      <c r="BU4359">
        <v>5</v>
      </c>
      <c r="BV4359">
        <v>5</v>
      </c>
      <c r="BW4359">
        <f t="shared" si="171"/>
        <v>0</v>
      </c>
    </row>
    <row r="4360" spans="72:75">
      <c r="BT4360">
        <v>2</v>
      </c>
      <c r="BU4360">
        <v>2</v>
      </c>
      <c r="BV4360">
        <v>2</v>
      </c>
      <c r="BW4360">
        <f t="shared" si="171"/>
        <v>0</v>
      </c>
    </row>
    <row r="4361" spans="72:75">
      <c r="BT4361">
        <v>2</v>
      </c>
      <c r="BU4361">
        <v>2</v>
      </c>
      <c r="BV4361">
        <v>2</v>
      </c>
      <c r="BW4361">
        <f t="shared" si="171"/>
        <v>0</v>
      </c>
    </row>
    <row r="4362" spans="72:75">
      <c r="BT4362">
        <v>2</v>
      </c>
      <c r="BU4362">
        <v>2</v>
      </c>
      <c r="BV4362">
        <v>2</v>
      </c>
      <c r="BW4362">
        <f t="shared" si="171"/>
        <v>0</v>
      </c>
    </row>
    <row r="4363" spans="72:75">
      <c r="BT4363">
        <v>5</v>
      </c>
      <c r="BU4363">
        <v>5</v>
      </c>
      <c r="BV4363">
        <v>5</v>
      </c>
      <c r="BW4363">
        <f t="shared" si="171"/>
        <v>0</v>
      </c>
    </row>
    <row r="4364" spans="72:75">
      <c r="BT4364">
        <v>5</v>
      </c>
      <c r="BU4364">
        <v>5</v>
      </c>
      <c r="BV4364">
        <v>5</v>
      </c>
      <c r="BW4364">
        <f t="shared" si="171"/>
        <v>0</v>
      </c>
    </row>
    <row r="4365" spans="72:75">
      <c r="BT4365">
        <v>5</v>
      </c>
      <c r="BU4365">
        <v>5</v>
      </c>
      <c r="BV4365">
        <v>5</v>
      </c>
      <c r="BW4365">
        <f t="shared" ref="BW4365:BW4428" si="172">BU4365-BV4365</f>
        <v>0</v>
      </c>
    </row>
    <row r="4366" spans="72:75">
      <c r="BT4366">
        <v>1</v>
      </c>
      <c r="BU4366">
        <v>1</v>
      </c>
      <c r="BV4366">
        <v>1</v>
      </c>
      <c r="BW4366">
        <f t="shared" si="172"/>
        <v>0</v>
      </c>
    </row>
    <row r="4367" spans="72:75">
      <c r="BT4367">
        <v>1</v>
      </c>
      <c r="BU4367">
        <v>1</v>
      </c>
      <c r="BV4367">
        <v>1</v>
      </c>
      <c r="BW4367">
        <f t="shared" si="172"/>
        <v>0</v>
      </c>
    </row>
    <row r="4368" spans="72:75">
      <c r="BT4368">
        <v>12</v>
      </c>
      <c r="BU4368">
        <v>12</v>
      </c>
      <c r="BV4368">
        <v>12</v>
      </c>
      <c r="BW4368">
        <f t="shared" si="172"/>
        <v>0</v>
      </c>
    </row>
    <row r="4369" spans="72:75">
      <c r="BT4369">
        <v>5</v>
      </c>
      <c r="BU4369">
        <v>5</v>
      </c>
      <c r="BV4369">
        <v>5</v>
      </c>
      <c r="BW4369">
        <f t="shared" si="172"/>
        <v>0</v>
      </c>
    </row>
    <row r="4370" spans="72:75">
      <c r="BT4370">
        <v>11</v>
      </c>
      <c r="BU4370">
        <v>11</v>
      </c>
      <c r="BV4370">
        <v>11</v>
      </c>
      <c r="BW4370">
        <f t="shared" si="172"/>
        <v>0</v>
      </c>
    </row>
    <row r="4371" spans="72:75">
      <c r="BT4371">
        <v>1</v>
      </c>
      <c r="BU4371">
        <v>1</v>
      </c>
      <c r="BV4371">
        <v>1</v>
      </c>
      <c r="BW4371">
        <f t="shared" si="172"/>
        <v>0</v>
      </c>
    </row>
    <row r="4372" spans="72:75">
      <c r="BT4372">
        <v>3</v>
      </c>
      <c r="BU4372">
        <v>3</v>
      </c>
      <c r="BV4372">
        <v>3</v>
      </c>
      <c r="BW4372">
        <f t="shared" si="172"/>
        <v>0</v>
      </c>
    </row>
    <row r="4373" spans="72:75">
      <c r="BT4373">
        <v>7</v>
      </c>
      <c r="BU4373">
        <v>7</v>
      </c>
      <c r="BV4373">
        <v>7</v>
      </c>
      <c r="BW4373">
        <f t="shared" si="172"/>
        <v>0</v>
      </c>
    </row>
    <row r="4374" spans="72:75">
      <c r="BT4374">
        <v>6</v>
      </c>
      <c r="BU4374">
        <v>6</v>
      </c>
      <c r="BV4374">
        <v>6</v>
      </c>
      <c r="BW4374">
        <f t="shared" si="172"/>
        <v>0</v>
      </c>
    </row>
    <row r="4375" spans="72:75">
      <c r="BT4375">
        <v>4</v>
      </c>
      <c r="BU4375">
        <v>4</v>
      </c>
      <c r="BV4375">
        <v>4</v>
      </c>
      <c r="BW4375">
        <f t="shared" si="172"/>
        <v>0</v>
      </c>
    </row>
    <row r="4376" spans="72:75">
      <c r="BT4376">
        <v>4</v>
      </c>
      <c r="BU4376">
        <v>4</v>
      </c>
      <c r="BV4376">
        <v>4</v>
      </c>
      <c r="BW4376">
        <f t="shared" si="172"/>
        <v>0</v>
      </c>
    </row>
    <row r="4377" spans="72:75">
      <c r="BT4377">
        <v>2</v>
      </c>
      <c r="BU4377">
        <v>2</v>
      </c>
      <c r="BV4377">
        <v>2</v>
      </c>
      <c r="BW4377">
        <f t="shared" si="172"/>
        <v>0</v>
      </c>
    </row>
    <row r="4378" spans="72:75">
      <c r="BT4378">
        <v>3</v>
      </c>
      <c r="BU4378">
        <v>3</v>
      </c>
      <c r="BV4378">
        <v>3</v>
      </c>
      <c r="BW4378">
        <f t="shared" si="172"/>
        <v>0</v>
      </c>
    </row>
    <row r="4379" spans="72:75">
      <c r="BT4379">
        <v>6</v>
      </c>
      <c r="BU4379">
        <v>6</v>
      </c>
      <c r="BV4379">
        <v>6</v>
      </c>
      <c r="BW4379">
        <f t="shared" si="172"/>
        <v>0</v>
      </c>
    </row>
    <row r="4380" spans="72:75">
      <c r="BT4380">
        <v>8</v>
      </c>
      <c r="BU4380">
        <v>8</v>
      </c>
      <c r="BV4380">
        <v>8</v>
      </c>
      <c r="BW4380">
        <f t="shared" si="172"/>
        <v>0</v>
      </c>
    </row>
    <row r="4381" spans="72:75">
      <c r="BT4381">
        <v>3</v>
      </c>
      <c r="BU4381">
        <v>3</v>
      </c>
      <c r="BV4381">
        <v>3</v>
      </c>
      <c r="BW4381">
        <f t="shared" si="172"/>
        <v>0</v>
      </c>
    </row>
    <row r="4382" spans="72:75">
      <c r="BT4382">
        <v>7</v>
      </c>
      <c r="BU4382">
        <v>7</v>
      </c>
      <c r="BV4382">
        <v>7</v>
      </c>
      <c r="BW4382">
        <f t="shared" si="172"/>
        <v>0</v>
      </c>
    </row>
    <row r="4383" spans="72:75">
      <c r="BT4383">
        <v>5</v>
      </c>
      <c r="BU4383">
        <v>5</v>
      </c>
      <c r="BV4383">
        <v>5</v>
      </c>
      <c r="BW4383">
        <f t="shared" si="172"/>
        <v>0</v>
      </c>
    </row>
    <row r="4384" spans="72:75">
      <c r="BT4384">
        <v>4</v>
      </c>
      <c r="BU4384">
        <v>4</v>
      </c>
      <c r="BV4384">
        <v>4</v>
      </c>
      <c r="BW4384">
        <f t="shared" si="172"/>
        <v>0</v>
      </c>
    </row>
    <row r="4385" spans="72:75">
      <c r="BT4385">
        <v>1</v>
      </c>
      <c r="BU4385">
        <v>1</v>
      </c>
      <c r="BV4385">
        <v>1</v>
      </c>
      <c r="BW4385">
        <f t="shared" si="172"/>
        <v>0</v>
      </c>
    </row>
    <row r="4386" spans="72:75">
      <c r="BT4386">
        <v>2</v>
      </c>
      <c r="BU4386">
        <v>2</v>
      </c>
      <c r="BV4386">
        <v>2</v>
      </c>
      <c r="BW4386">
        <f t="shared" si="172"/>
        <v>0</v>
      </c>
    </row>
    <row r="4387" spans="72:75">
      <c r="BT4387">
        <v>11</v>
      </c>
      <c r="BU4387">
        <v>11</v>
      </c>
      <c r="BV4387">
        <v>11</v>
      </c>
      <c r="BW4387">
        <f t="shared" si="172"/>
        <v>0</v>
      </c>
    </row>
    <row r="4388" spans="72:75">
      <c r="BT4388">
        <v>6</v>
      </c>
      <c r="BU4388">
        <v>6</v>
      </c>
      <c r="BV4388">
        <v>6</v>
      </c>
      <c r="BW4388">
        <f t="shared" si="172"/>
        <v>0</v>
      </c>
    </row>
    <row r="4389" spans="72:75">
      <c r="BT4389">
        <v>5</v>
      </c>
      <c r="BU4389">
        <v>5</v>
      </c>
      <c r="BV4389">
        <v>5</v>
      </c>
      <c r="BW4389">
        <f t="shared" si="172"/>
        <v>0</v>
      </c>
    </row>
    <row r="4390" spans="72:75">
      <c r="BT4390">
        <v>4</v>
      </c>
      <c r="BU4390">
        <v>4</v>
      </c>
      <c r="BV4390">
        <v>4</v>
      </c>
      <c r="BW4390">
        <f t="shared" si="172"/>
        <v>0</v>
      </c>
    </row>
    <row r="4391" spans="72:75">
      <c r="BT4391">
        <v>4</v>
      </c>
      <c r="BU4391">
        <v>4</v>
      </c>
      <c r="BV4391">
        <v>4</v>
      </c>
      <c r="BW4391">
        <f t="shared" si="172"/>
        <v>0</v>
      </c>
    </row>
    <row r="4392" spans="72:75">
      <c r="BT4392">
        <v>6</v>
      </c>
      <c r="BU4392">
        <v>6</v>
      </c>
      <c r="BV4392">
        <v>6</v>
      </c>
      <c r="BW4392">
        <f t="shared" si="172"/>
        <v>0</v>
      </c>
    </row>
    <row r="4393" spans="72:75">
      <c r="BT4393">
        <v>5</v>
      </c>
      <c r="BU4393">
        <v>5</v>
      </c>
      <c r="BV4393">
        <v>5</v>
      </c>
      <c r="BW4393">
        <f t="shared" si="172"/>
        <v>0</v>
      </c>
    </row>
    <row r="4394" spans="72:75">
      <c r="BT4394">
        <v>3</v>
      </c>
      <c r="BU4394">
        <v>3</v>
      </c>
      <c r="BV4394">
        <v>3</v>
      </c>
      <c r="BW4394">
        <f t="shared" si="172"/>
        <v>0</v>
      </c>
    </row>
    <row r="4395" spans="72:75">
      <c r="BT4395">
        <v>1</v>
      </c>
      <c r="BU4395">
        <v>1</v>
      </c>
      <c r="BV4395">
        <v>1</v>
      </c>
      <c r="BW4395">
        <f t="shared" si="172"/>
        <v>0</v>
      </c>
    </row>
    <row r="4396" spans="72:75">
      <c r="BT4396">
        <v>2</v>
      </c>
      <c r="BU4396">
        <v>2</v>
      </c>
      <c r="BV4396">
        <v>2</v>
      </c>
      <c r="BW4396">
        <f t="shared" si="172"/>
        <v>0</v>
      </c>
    </row>
    <row r="4397" spans="72:75">
      <c r="BT4397">
        <v>8</v>
      </c>
      <c r="BU4397">
        <v>8</v>
      </c>
      <c r="BV4397">
        <v>8</v>
      </c>
      <c r="BW4397">
        <f t="shared" si="172"/>
        <v>0</v>
      </c>
    </row>
    <row r="4398" spans="72:75">
      <c r="BT4398">
        <v>1</v>
      </c>
      <c r="BU4398">
        <v>1</v>
      </c>
      <c r="BV4398">
        <v>1</v>
      </c>
      <c r="BW4398">
        <f t="shared" si="172"/>
        <v>0</v>
      </c>
    </row>
    <row r="4399" spans="72:75">
      <c r="BT4399">
        <v>2</v>
      </c>
      <c r="BU4399">
        <v>2</v>
      </c>
      <c r="BV4399">
        <v>2</v>
      </c>
      <c r="BW4399">
        <f t="shared" si="172"/>
        <v>0</v>
      </c>
    </row>
    <row r="4400" spans="72:75">
      <c r="BT4400">
        <v>7</v>
      </c>
      <c r="BU4400">
        <v>7</v>
      </c>
      <c r="BV4400">
        <v>7</v>
      </c>
      <c r="BW4400">
        <f t="shared" si="172"/>
        <v>0</v>
      </c>
    </row>
    <row r="4401" spans="72:75">
      <c r="BT4401">
        <v>3</v>
      </c>
      <c r="BU4401">
        <v>3</v>
      </c>
      <c r="BV4401">
        <v>3</v>
      </c>
      <c r="BW4401">
        <f t="shared" si="172"/>
        <v>0</v>
      </c>
    </row>
    <row r="4402" spans="72:75">
      <c r="BT4402">
        <v>3</v>
      </c>
      <c r="BU4402">
        <v>3</v>
      </c>
      <c r="BV4402">
        <v>3</v>
      </c>
      <c r="BW4402">
        <f t="shared" si="172"/>
        <v>0</v>
      </c>
    </row>
    <row r="4403" spans="72:75">
      <c r="BT4403">
        <v>2</v>
      </c>
      <c r="BU4403">
        <v>2</v>
      </c>
      <c r="BV4403">
        <v>2</v>
      </c>
      <c r="BW4403">
        <f t="shared" si="172"/>
        <v>0</v>
      </c>
    </row>
    <row r="4404" spans="72:75">
      <c r="BT4404">
        <v>13</v>
      </c>
      <c r="BU4404">
        <v>13</v>
      </c>
      <c r="BV4404">
        <v>13</v>
      </c>
      <c r="BW4404">
        <f t="shared" si="172"/>
        <v>0</v>
      </c>
    </row>
    <row r="4405" spans="72:75">
      <c r="BT4405">
        <v>2</v>
      </c>
      <c r="BU4405">
        <v>2</v>
      </c>
      <c r="BV4405">
        <v>2</v>
      </c>
      <c r="BW4405">
        <f t="shared" si="172"/>
        <v>0</v>
      </c>
    </row>
    <row r="4406" spans="72:75">
      <c r="BT4406">
        <v>3</v>
      </c>
      <c r="BU4406">
        <v>3</v>
      </c>
      <c r="BV4406">
        <v>3</v>
      </c>
      <c r="BW4406">
        <f t="shared" si="172"/>
        <v>0</v>
      </c>
    </row>
    <row r="4407" spans="72:75">
      <c r="BT4407">
        <v>4</v>
      </c>
      <c r="BU4407">
        <v>4</v>
      </c>
      <c r="BV4407">
        <v>4</v>
      </c>
      <c r="BW4407">
        <f t="shared" si="172"/>
        <v>0</v>
      </c>
    </row>
    <row r="4408" spans="72:75">
      <c r="BT4408">
        <v>6</v>
      </c>
      <c r="BU4408">
        <v>6</v>
      </c>
      <c r="BV4408">
        <v>6</v>
      </c>
      <c r="BW4408">
        <f t="shared" si="172"/>
        <v>0</v>
      </c>
    </row>
    <row r="4409" spans="72:75">
      <c r="BT4409">
        <v>1</v>
      </c>
      <c r="BU4409">
        <v>1</v>
      </c>
      <c r="BV4409">
        <v>1</v>
      </c>
      <c r="BW4409">
        <f t="shared" si="172"/>
        <v>0</v>
      </c>
    </row>
    <row r="4410" spans="72:75">
      <c r="BT4410">
        <v>5</v>
      </c>
      <c r="BU4410">
        <v>5</v>
      </c>
      <c r="BV4410">
        <v>5</v>
      </c>
      <c r="BW4410">
        <f t="shared" si="172"/>
        <v>0</v>
      </c>
    </row>
    <row r="4411" spans="72:75">
      <c r="BT4411">
        <v>7</v>
      </c>
      <c r="BU4411">
        <v>7</v>
      </c>
      <c r="BV4411">
        <v>7</v>
      </c>
      <c r="BW4411">
        <f t="shared" si="172"/>
        <v>0</v>
      </c>
    </row>
    <row r="4412" spans="72:75">
      <c r="BT4412">
        <v>2</v>
      </c>
      <c r="BU4412">
        <v>2</v>
      </c>
      <c r="BV4412">
        <v>2</v>
      </c>
      <c r="BW4412">
        <f t="shared" si="172"/>
        <v>0</v>
      </c>
    </row>
    <row r="4413" spans="72:75">
      <c r="BT4413">
        <v>1</v>
      </c>
      <c r="BU4413">
        <v>1</v>
      </c>
      <c r="BV4413">
        <v>1</v>
      </c>
      <c r="BW4413">
        <f t="shared" si="172"/>
        <v>0</v>
      </c>
    </row>
    <row r="4414" spans="72:75">
      <c r="BT4414">
        <v>1</v>
      </c>
      <c r="BU4414">
        <v>1</v>
      </c>
      <c r="BV4414">
        <v>1</v>
      </c>
      <c r="BW4414">
        <f t="shared" si="172"/>
        <v>0</v>
      </c>
    </row>
    <row r="4415" spans="72:75">
      <c r="BT4415">
        <v>4</v>
      </c>
      <c r="BU4415">
        <v>4</v>
      </c>
      <c r="BV4415">
        <v>4</v>
      </c>
      <c r="BW4415">
        <f t="shared" si="172"/>
        <v>0</v>
      </c>
    </row>
    <row r="4416" spans="72:75">
      <c r="BT4416">
        <v>1</v>
      </c>
      <c r="BU4416">
        <v>1</v>
      </c>
      <c r="BV4416">
        <v>1</v>
      </c>
      <c r="BW4416">
        <f t="shared" si="172"/>
        <v>0</v>
      </c>
    </row>
    <row r="4417" spans="72:75">
      <c r="BT4417">
        <v>3</v>
      </c>
      <c r="BU4417">
        <v>3</v>
      </c>
      <c r="BV4417">
        <v>3</v>
      </c>
      <c r="BW4417">
        <f t="shared" si="172"/>
        <v>0</v>
      </c>
    </row>
    <row r="4418" spans="72:75">
      <c r="BT4418">
        <v>3</v>
      </c>
      <c r="BU4418">
        <v>3</v>
      </c>
      <c r="BV4418">
        <v>3</v>
      </c>
      <c r="BW4418">
        <f t="shared" si="172"/>
        <v>0</v>
      </c>
    </row>
    <row r="4419" spans="72:75">
      <c r="BT4419">
        <v>3</v>
      </c>
      <c r="BU4419">
        <v>3</v>
      </c>
      <c r="BV4419">
        <v>3</v>
      </c>
      <c r="BW4419">
        <f t="shared" si="172"/>
        <v>0</v>
      </c>
    </row>
    <row r="4420" spans="72:75">
      <c r="BT4420">
        <v>4</v>
      </c>
      <c r="BU4420">
        <v>4</v>
      </c>
      <c r="BV4420">
        <v>4</v>
      </c>
      <c r="BW4420">
        <f t="shared" si="172"/>
        <v>0</v>
      </c>
    </row>
    <row r="4421" spans="72:75">
      <c r="BT4421">
        <v>7</v>
      </c>
      <c r="BU4421">
        <v>7</v>
      </c>
      <c r="BV4421">
        <v>7</v>
      </c>
      <c r="BW4421">
        <f t="shared" si="172"/>
        <v>0</v>
      </c>
    </row>
    <row r="4422" spans="72:75">
      <c r="BT4422">
        <v>7</v>
      </c>
      <c r="BU4422">
        <v>7</v>
      </c>
      <c r="BV4422">
        <v>7</v>
      </c>
      <c r="BW4422">
        <f t="shared" si="172"/>
        <v>0</v>
      </c>
    </row>
    <row r="4423" spans="72:75">
      <c r="BT4423">
        <v>6</v>
      </c>
      <c r="BU4423">
        <v>6</v>
      </c>
      <c r="BV4423">
        <v>6</v>
      </c>
      <c r="BW4423">
        <f t="shared" si="172"/>
        <v>0</v>
      </c>
    </row>
    <row r="4424" spans="72:75">
      <c r="BT4424">
        <v>2</v>
      </c>
      <c r="BU4424">
        <v>2</v>
      </c>
      <c r="BV4424">
        <v>2</v>
      </c>
      <c r="BW4424">
        <f t="shared" si="172"/>
        <v>0</v>
      </c>
    </row>
    <row r="4425" spans="72:75">
      <c r="BT4425">
        <v>4</v>
      </c>
      <c r="BU4425">
        <v>4</v>
      </c>
      <c r="BV4425">
        <v>4</v>
      </c>
      <c r="BW4425">
        <f t="shared" si="172"/>
        <v>0</v>
      </c>
    </row>
    <row r="4426" spans="72:75">
      <c r="BT4426">
        <v>3</v>
      </c>
      <c r="BU4426">
        <v>3</v>
      </c>
      <c r="BV4426">
        <v>3</v>
      </c>
      <c r="BW4426">
        <f t="shared" si="172"/>
        <v>0</v>
      </c>
    </row>
    <row r="4427" spans="72:75">
      <c r="BT4427">
        <v>2</v>
      </c>
      <c r="BU4427">
        <v>2</v>
      </c>
      <c r="BV4427">
        <v>2</v>
      </c>
      <c r="BW4427">
        <f t="shared" si="172"/>
        <v>0</v>
      </c>
    </row>
    <row r="4428" spans="72:75">
      <c r="BT4428">
        <v>6</v>
      </c>
      <c r="BU4428">
        <v>6</v>
      </c>
      <c r="BV4428">
        <v>6</v>
      </c>
      <c r="BW4428">
        <f t="shared" si="172"/>
        <v>0</v>
      </c>
    </row>
    <row r="4429" spans="72:75">
      <c r="BT4429">
        <v>9</v>
      </c>
      <c r="BU4429">
        <v>9</v>
      </c>
      <c r="BV4429">
        <v>9</v>
      </c>
      <c r="BW4429">
        <f t="shared" ref="BW4429:BW4492" si="173">BU4429-BV4429</f>
        <v>0</v>
      </c>
    </row>
    <row r="4430" spans="72:75">
      <c r="BT4430">
        <v>3</v>
      </c>
      <c r="BU4430">
        <v>3</v>
      </c>
      <c r="BV4430">
        <v>3</v>
      </c>
      <c r="BW4430">
        <f t="shared" si="173"/>
        <v>0</v>
      </c>
    </row>
    <row r="4431" spans="72:75">
      <c r="BT4431">
        <v>7</v>
      </c>
      <c r="BU4431">
        <v>7</v>
      </c>
      <c r="BV4431">
        <v>7</v>
      </c>
      <c r="BW4431">
        <f t="shared" si="173"/>
        <v>0</v>
      </c>
    </row>
    <row r="4432" spans="72:75">
      <c r="BT4432">
        <v>4</v>
      </c>
      <c r="BU4432">
        <v>4</v>
      </c>
      <c r="BV4432">
        <v>4</v>
      </c>
      <c r="BW4432">
        <f t="shared" si="173"/>
        <v>0</v>
      </c>
    </row>
    <row r="4433" spans="72:75">
      <c r="BT4433">
        <v>17</v>
      </c>
      <c r="BU4433">
        <v>17</v>
      </c>
      <c r="BV4433">
        <v>17</v>
      </c>
      <c r="BW4433">
        <f t="shared" si="173"/>
        <v>0</v>
      </c>
    </row>
    <row r="4434" spans="72:75">
      <c r="BT4434">
        <v>5</v>
      </c>
      <c r="BU4434">
        <v>5</v>
      </c>
      <c r="BV4434">
        <v>5</v>
      </c>
      <c r="BW4434">
        <f t="shared" si="173"/>
        <v>0</v>
      </c>
    </row>
    <row r="4435" spans="72:75">
      <c r="BT4435">
        <v>3</v>
      </c>
      <c r="BU4435">
        <v>3</v>
      </c>
      <c r="BV4435">
        <v>3</v>
      </c>
      <c r="BW4435">
        <f t="shared" si="173"/>
        <v>0</v>
      </c>
    </row>
    <row r="4436" spans="72:75">
      <c r="BT4436">
        <v>14</v>
      </c>
      <c r="BU4436">
        <v>14</v>
      </c>
      <c r="BV4436">
        <v>14</v>
      </c>
      <c r="BW4436">
        <f t="shared" si="173"/>
        <v>0</v>
      </c>
    </row>
    <row r="4437" spans="72:75">
      <c r="BT4437">
        <v>8</v>
      </c>
      <c r="BU4437">
        <v>8</v>
      </c>
      <c r="BV4437">
        <v>8</v>
      </c>
      <c r="BW4437">
        <f t="shared" si="173"/>
        <v>0</v>
      </c>
    </row>
    <row r="4438" spans="72:75">
      <c r="BT4438">
        <v>14</v>
      </c>
      <c r="BU4438">
        <v>14</v>
      </c>
      <c r="BV4438">
        <v>14</v>
      </c>
      <c r="BW4438">
        <f t="shared" si="173"/>
        <v>0</v>
      </c>
    </row>
    <row r="4439" spans="72:75">
      <c r="BT4439">
        <v>1</v>
      </c>
      <c r="BU4439">
        <v>1</v>
      </c>
      <c r="BV4439">
        <v>1</v>
      </c>
      <c r="BW4439">
        <f t="shared" si="173"/>
        <v>0</v>
      </c>
    </row>
    <row r="4440" spans="72:75">
      <c r="BT4440">
        <v>5</v>
      </c>
      <c r="BU4440">
        <v>5</v>
      </c>
      <c r="BV4440">
        <v>5</v>
      </c>
      <c r="BW4440">
        <f t="shared" si="173"/>
        <v>0</v>
      </c>
    </row>
    <row r="4441" spans="72:75">
      <c r="BT4441">
        <v>9</v>
      </c>
      <c r="BU4441">
        <v>9</v>
      </c>
      <c r="BV4441">
        <v>9</v>
      </c>
      <c r="BW4441">
        <f t="shared" si="173"/>
        <v>0</v>
      </c>
    </row>
    <row r="4442" spans="72:75">
      <c r="BT4442">
        <v>5</v>
      </c>
      <c r="BU4442">
        <v>5</v>
      </c>
      <c r="BV4442">
        <v>5</v>
      </c>
      <c r="BW4442">
        <f t="shared" si="173"/>
        <v>0</v>
      </c>
    </row>
    <row r="4443" spans="72:75">
      <c r="BT4443">
        <v>3</v>
      </c>
      <c r="BU4443">
        <v>3</v>
      </c>
      <c r="BV4443">
        <v>3</v>
      </c>
      <c r="BW4443">
        <f t="shared" si="173"/>
        <v>0</v>
      </c>
    </row>
    <row r="4444" spans="72:75">
      <c r="BT4444">
        <v>1</v>
      </c>
      <c r="BU4444">
        <v>1</v>
      </c>
      <c r="BV4444">
        <v>1</v>
      </c>
      <c r="BW4444">
        <f t="shared" si="173"/>
        <v>0</v>
      </c>
    </row>
    <row r="4445" spans="72:75">
      <c r="BT4445">
        <v>6</v>
      </c>
      <c r="BU4445">
        <v>6</v>
      </c>
      <c r="BV4445">
        <v>6</v>
      </c>
      <c r="BW4445">
        <f t="shared" si="173"/>
        <v>0</v>
      </c>
    </row>
    <row r="4446" spans="72:75">
      <c r="BT4446">
        <v>6</v>
      </c>
      <c r="BU4446">
        <v>6</v>
      </c>
      <c r="BV4446">
        <v>6</v>
      </c>
      <c r="BW4446">
        <f t="shared" si="173"/>
        <v>0</v>
      </c>
    </row>
    <row r="4447" spans="72:75">
      <c r="BT4447">
        <v>1</v>
      </c>
      <c r="BU4447">
        <v>1</v>
      </c>
      <c r="BV4447">
        <v>1</v>
      </c>
      <c r="BW4447">
        <f t="shared" si="173"/>
        <v>0</v>
      </c>
    </row>
    <row r="4448" spans="72:75">
      <c r="BT4448">
        <v>3</v>
      </c>
      <c r="BU4448">
        <v>3</v>
      </c>
      <c r="BV4448">
        <v>3</v>
      </c>
      <c r="BW4448">
        <f t="shared" si="173"/>
        <v>0</v>
      </c>
    </row>
    <row r="4449" spans="72:75">
      <c r="BT4449">
        <v>6</v>
      </c>
      <c r="BU4449">
        <v>6</v>
      </c>
      <c r="BV4449">
        <v>6</v>
      </c>
      <c r="BW4449">
        <f t="shared" si="173"/>
        <v>0</v>
      </c>
    </row>
    <row r="4450" spans="72:75">
      <c r="BT4450">
        <v>8</v>
      </c>
      <c r="BU4450">
        <v>8</v>
      </c>
      <c r="BV4450">
        <v>8</v>
      </c>
      <c r="BW4450">
        <f t="shared" si="173"/>
        <v>0</v>
      </c>
    </row>
    <row r="4451" spans="72:75">
      <c r="BT4451">
        <v>1</v>
      </c>
      <c r="BU4451">
        <v>1</v>
      </c>
      <c r="BV4451">
        <v>1</v>
      </c>
      <c r="BW4451">
        <f t="shared" si="173"/>
        <v>0</v>
      </c>
    </row>
    <row r="4452" spans="72:75">
      <c r="BT4452">
        <v>6</v>
      </c>
      <c r="BU4452">
        <v>6</v>
      </c>
      <c r="BV4452">
        <v>6</v>
      </c>
      <c r="BW4452">
        <f t="shared" si="173"/>
        <v>0</v>
      </c>
    </row>
    <row r="4453" spans="72:75">
      <c r="BT4453">
        <v>2</v>
      </c>
      <c r="BU4453">
        <v>2</v>
      </c>
      <c r="BV4453">
        <v>2</v>
      </c>
      <c r="BW4453">
        <f t="shared" si="173"/>
        <v>0</v>
      </c>
    </row>
    <row r="4454" spans="72:75">
      <c r="BT4454">
        <v>5</v>
      </c>
      <c r="BU4454">
        <v>5</v>
      </c>
      <c r="BV4454">
        <v>5</v>
      </c>
      <c r="BW4454">
        <f t="shared" si="173"/>
        <v>0</v>
      </c>
    </row>
    <row r="4455" spans="72:75">
      <c r="BT4455">
        <v>5</v>
      </c>
      <c r="BU4455">
        <v>5</v>
      </c>
      <c r="BV4455">
        <v>5</v>
      </c>
      <c r="BW4455">
        <f t="shared" si="173"/>
        <v>0</v>
      </c>
    </row>
    <row r="4456" spans="72:75">
      <c r="BT4456">
        <v>1</v>
      </c>
      <c r="BU4456">
        <v>1</v>
      </c>
      <c r="BV4456">
        <v>1</v>
      </c>
      <c r="BW4456">
        <f t="shared" si="173"/>
        <v>0</v>
      </c>
    </row>
    <row r="4457" spans="72:75">
      <c r="BT4457">
        <v>3</v>
      </c>
      <c r="BU4457">
        <v>3</v>
      </c>
      <c r="BV4457">
        <v>3</v>
      </c>
      <c r="BW4457">
        <f t="shared" si="173"/>
        <v>0</v>
      </c>
    </row>
    <row r="4458" spans="72:75">
      <c r="BT4458">
        <v>11</v>
      </c>
      <c r="BU4458">
        <v>11</v>
      </c>
      <c r="BV4458">
        <v>11</v>
      </c>
      <c r="BW4458">
        <f t="shared" si="173"/>
        <v>0</v>
      </c>
    </row>
    <row r="4459" spans="72:75">
      <c r="BT4459">
        <v>4</v>
      </c>
      <c r="BU4459">
        <v>4</v>
      </c>
      <c r="BV4459">
        <v>4</v>
      </c>
      <c r="BW4459">
        <f t="shared" si="173"/>
        <v>0</v>
      </c>
    </row>
    <row r="4460" spans="72:75">
      <c r="BT4460">
        <v>4</v>
      </c>
      <c r="BU4460">
        <v>4</v>
      </c>
      <c r="BV4460">
        <v>4</v>
      </c>
      <c r="BW4460">
        <f t="shared" si="173"/>
        <v>0</v>
      </c>
    </row>
    <row r="4461" spans="72:75">
      <c r="BT4461">
        <v>2</v>
      </c>
      <c r="BU4461">
        <v>2</v>
      </c>
      <c r="BV4461">
        <v>2</v>
      </c>
      <c r="BW4461">
        <f t="shared" si="173"/>
        <v>0</v>
      </c>
    </row>
    <row r="4462" spans="72:75">
      <c r="BT4462">
        <v>1</v>
      </c>
      <c r="BU4462">
        <v>1</v>
      </c>
      <c r="BV4462">
        <v>1</v>
      </c>
      <c r="BW4462">
        <f t="shared" si="173"/>
        <v>0</v>
      </c>
    </row>
    <row r="4463" spans="72:75">
      <c r="BT4463">
        <v>15</v>
      </c>
      <c r="BU4463">
        <v>15</v>
      </c>
      <c r="BV4463">
        <v>15</v>
      </c>
      <c r="BW4463">
        <f t="shared" si="173"/>
        <v>0</v>
      </c>
    </row>
    <row r="4464" spans="72:75">
      <c r="BT4464">
        <v>6</v>
      </c>
      <c r="BU4464">
        <v>6</v>
      </c>
      <c r="BV4464">
        <v>6</v>
      </c>
      <c r="BW4464">
        <f t="shared" si="173"/>
        <v>0</v>
      </c>
    </row>
    <row r="4465" spans="72:75">
      <c r="BT4465">
        <v>2</v>
      </c>
      <c r="BU4465">
        <v>2</v>
      </c>
      <c r="BV4465">
        <v>2</v>
      </c>
      <c r="BW4465">
        <f t="shared" si="173"/>
        <v>0</v>
      </c>
    </row>
    <row r="4466" spans="72:75">
      <c r="BT4466">
        <v>1</v>
      </c>
      <c r="BU4466">
        <v>1</v>
      </c>
      <c r="BV4466">
        <v>1</v>
      </c>
      <c r="BW4466">
        <f t="shared" si="173"/>
        <v>0</v>
      </c>
    </row>
    <row r="4467" spans="72:75">
      <c r="BT4467">
        <v>8</v>
      </c>
      <c r="BU4467">
        <v>8</v>
      </c>
      <c r="BV4467">
        <v>8</v>
      </c>
      <c r="BW4467">
        <f t="shared" si="173"/>
        <v>0</v>
      </c>
    </row>
    <row r="4468" spans="72:75">
      <c r="BT4468">
        <v>5</v>
      </c>
      <c r="BU4468">
        <v>5</v>
      </c>
      <c r="BV4468">
        <v>5</v>
      </c>
      <c r="BW4468">
        <f t="shared" si="173"/>
        <v>0</v>
      </c>
    </row>
    <row r="4469" spans="72:75">
      <c r="BT4469">
        <v>5</v>
      </c>
      <c r="BU4469">
        <v>5</v>
      </c>
      <c r="BV4469">
        <v>5</v>
      </c>
      <c r="BW4469">
        <f t="shared" si="173"/>
        <v>0</v>
      </c>
    </row>
    <row r="4470" spans="72:75">
      <c r="BT4470">
        <v>8</v>
      </c>
      <c r="BU4470">
        <v>8</v>
      </c>
      <c r="BV4470">
        <v>8</v>
      </c>
      <c r="BW4470">
        <f t="shared" si="173"/>
        <v>0</v>
      </c>
    </row>
    <row r="4471" spans="72:75">
      <c r="BT4471">
        <v>3</v>
      </c>
      <c r="BU4471">
        <v>3</v>
      </c>
      <c r="BV4471">
        <v>3</v>
      </c>
      <c r="BW4471">
        <f t="shared" si="173"/>
        <v>0</v>
      </c>
    </row>
    <row r="4472" spans="72:75">
      <c r="BT4472">
        <v>4</v>
      </c>
      <c r="BU4472">
        <v>4</v>
      </c>
      <c r="BV4472">
        <v>4</v>
      </c>
      <c r="BW4472">
        <f t="shared" si="173"/>
        <v>0</v>
      </c>
    </row>
    <row r="4473" spans="72:75">
      <c r="BT4473">
        <v>6</v>
      </c>
      <c r="BU4473">
        <v>6</v>
      </c>
      <c r="BV4473">
        <v>6</v>
      </c>
      <c r="BW4473">
        <f t="shared" si="173"/>
        <v>0</v>
      </c>
    </row>
    <row r="4474" spans="72:75">
      <c r="BT4474">
        <v>4</v>
      </c>
      <c r="BU4474">
        <v>4</v>
      </c>
      <c r="BV4474">
        <v>4</v>
      </c>
      <c r="BW4474">
        <f t="shared" si="173"/>
        <v>0</v>
      </c>
    </row>
    <row r="4475" spans="72:75">
      <c r="BT4475">
        <v>1</v>
      </c>
      <c r="BU4475">
        <v>1</v>
      </c>
      <c r="BV4475">
        <v>1</v>
      </c>
      <c r="BW4475">
        <f t="shared" si="173"/>
        <v>0</v>
      </c>
    </row>
    <row r="4476" spans="72:75">
      <c r="BT4476">
        <v>2</v>
      </c>
      <c r="BU4476">
        <v>2</v>
      </c>
      <c r="BV4476">
        <v>2</v>
      </c>
      <c r="BW4476">
        <f t="shared" si="173"/>
        <v>0</v>
      </c>
    </row>
    <row r="4477" spans="72:75">
      <c r="BT4477">
        <v>8</v>
      </c>
      <c r="BU4477">
        <v>8</v>
      </c>
      <c r="BV4477">
        <v>8</v>
      </c>
      <c r="BW4477">
        <f t="shared" si="173"/>
        <v>0</v>
      </c>
    </row>
    <row r="4478" spans="72:75">
      <c r="BT4478">
        <v>4</v>
      </c>
      <c r="BU4478">
        <v>4</v>
      </c>
      <c r="BV4478">
        <v>4</v>
      </c>
      <c r="BW4478">
        <f t="shared" si="173"/>
        <v>0</v>
      </c>
    </row>
    <row r="4479" spans="72:75">
      <c r="BT4479">
        <v>5</v>
      </c>
      <c r="BU4479">
        <v>5</v>
      </c>
      <c r="BV4479">
        <v>5</v>
      </c>
      <c r="BW4479">
        <f t="shared" si="173"/>
        <v>0</v>
      </c>
    </row>
    <row r="4480" spans="72:75">
      <c r="BT4480">
        <v>4</v>
      </c>
      <c r="BU4480">
        <v>4</v>
      </c>
      <c r="BV4480">
        <v>4</v>
      </c>
      <c r="BW4480">
        <f t="shared" si="173"/>
        <v>0</v>
      </c>
    </row>
    <row r="4481" spans="72:75">
      <c r="BT4481">
        <v>5</v>
      </c>
      <c r="BU4481">
        <v>5</v>
      </c>
      <c r="BV4481">
        <v>5</v>
      </c>
      <c r="BW4481">
        <f t="shared" si="173"/>
        <v>0</v>
      </c>
    </row>
    <row r="4482" spans="72:75">
      <c r="BT4482">
        <v>3</v>
      </c>
      <c r="BU4482">
        <v>3</v>
      </c>
      <c r="BV4482">
        <v>3</v>
      </c>
      <c r="BW4482">
        <f t="shared" si="173"/>
        <v>0</v>
      </c>
    </row>
    <row r="4483" spans="72:75">
      <c r="BT4483">
        <v>1</v>
      </c>
      <c r="BU4483">
        <v>1</v>
      </c>
      <c r="BV4483">
        <v>1</v>
      </c>
      <c r="BW4483">
        <f t="shared" si="173"/>
        <v>0</v>
      </c>
    </row>
    <row r="4484" spans="72:75">
      <c r="BT4484">
        <v>2</v>
      </c>
      <c r="BU4484">
        <v>2</v>
      </c>
      <c r="BV4484">
        <v>2</v>
      </c>
      <c r="BW4484">
        <f t="shared" si="173"/>
        <v>0</v>
      </c>
    </row>
    <row r="4485" spans="72:75">
      <c r="BT4485">
        <v>7</v>
      </c>
      <c r="BU4485">
        <v>7</v>
      </c>
      <c r="BV4485">
        <v>7</v>
      </c>
      <c r="BW4485">
        <f t="shared" si="173"/>
        <v>0</v>
      </c>
    </row>
    <row r="4486" spans="72:75">
      <c r="BT4486">
        <v>5</v>
      </c>
      <c r="BU4486">
        <v>5</v>
      </c>
      <c r="BV4486">
        <v>5</v>
      </c>
      <c r="BW4486">
        <f t="shared" si="173"/>
        <v>0</v>
      </c>
    </row>
    <row r="4487" spans="72:75">
      <c r="BT4487">
        <v>7</v>
      </c>
      <c r="BU4487">
        <v>7</v>
      </c>
      <c r="BV4487">
        <v>7</v>
      </c>
      <c r="BW4487">
        <f t="shared" si="173"/>
        <v>0</v>
      </c>
    </row>
    <row r="4488" spans="72:75">
      <c r="BT4488">
        <v>5</v>
      </c>
      <c r="BU4488">
        <v>5</v>
      </c>
      <c r="BV4488">
        <v>5</v>
      </c>
      <c r="BW4488">
        <f t="shared" si="173"/>
        <v>0</v>
      </c>
    </row>
    <row r="4489" spans="72:75">
      <c r="BT4489">
        <v>4</v>
      </c>
      <c r="BU4489">
        <v>4</v>
      </c>
      <c r="BV4489">
        <v>4</v>
      </c>
      <c r="BW4489">
        <f t="shared" si="173"/>
        <v>0</v>
      </c>
    </row>
    <row r="4490" spans="72:75">
      <c r="BT4490">
        <v>6</v>
      </c>
      <c r="BU4490">
        <v>6</v>
      </c>
      <c r="BV4490">
        <v>6</v>
      </c>
      <c r="BW4490">
        <f t="shared" si="173"/>
        <v>0</v>
      </c>
    </row>
    <row r="4491" spans="72:75">
      <c r="BT4491">
        <v>3</v>
      </c>
      <c r="BU4491">
        <v>3</v>
      </c>
      <c r="BV4491">
        <v>3</v>
      </c>
      <c r="BW4491">
        <f t="shared" si="173"/>
        <v>0</v>
      </c>
    </row>
    <row r="4492" spans="72:75">
      <c r="BT4492">
        <v>3</v>
      </c>
      <c r="BU4492">
        <v>3</v>
      </c>
      <c r="BV4492">
        <v>3</v>
      </c>
      <c r="BW4492">
        <f t="shared" si="173"/>
        <v>0</v>
      </c>
    </row>
    <row r="4493" spans="72:75">
      <c r="BT4493">
        <v>4</v>
      </c>
      <c r="BU4493">
        <v>4</v>
      </c>
      <c r="BV4493">
        <v>4</v>
      </c>
      <c r="BW4493">
        <f t="shared" ref="BW4493:BW4556" si="174">BU4493-BV4493</f>
        <v>0</v>
      </c>
    </row>
    <row r="4494" spans="72:75">
      <c r="BT4494">
        <v>5</v>
      </c>
      <c r="BU4494">
        <v>5</v>
      </c>
      <c r="BV4494">
        <v>5</v>
      </c>
      <c r="BW4494">
        <f t="shared" si="174"/>
        <v>0</v>
      </c>
    </row>
    <row r="4495" spans="72:75">
      <c r="BT4495">
        <v>7</v>
      </c>
      <c r="BU4495">
        <v>7</v>
      </c>
      <c r="BV4495">
        <v>7</v>
      </c>
      <c r="BW4495">
        <f t="shared" si="174"/>
        <v>0</v>
      </c>
    </row>
    <row r="4496" spans="72:75">
      <c r="BT4496">
        <v>5</v>
      </c>
      <c r="BU4496">
        <v>5</v>
      </c>
      <c r="BV4496">
        <v>5</v>
      </c>
      <c r="BW4496">
        <f t="shared" si="174"/>
        <v>0</v>
      </c>
    </row>
    <row r="4497" spans="72:75">
      <c r="BT4497">
        <v>6</v>
      </c>
      <c r="BU4497">
        <v>6</v>
      </c>
      <c r="BV4497">
        <v>6</v>
      </c>
      <c r="BW4497">
        <f t="shared" si="174"/>
        <v>0</v>
      </c>
    </row>
    <row r="4498" spans="72:75">
      <c r="BT4498">
        <v>3</v>
      </c>
      <c r="BU4498">
        <v>3</v>
      </c>
      <c r="BV4498">
        <v>3</v>
      </c>
      <c r="BW4498">
        <f t="shared" si="174"/>
        <v>0</v>
      </c>
    </row>
    <row r="4499" spans="72:75">
      <c r="BT4499">
        <v>12</v>
      </c>
      <c r="BU4499">
        <v>12</v>
      </c>
      <c r="BV4499">
        <v>12</v>
      </c>
      <c r="BW4499">
        <f t="shared" si="174"/>
        <v>0</v>
      </c>
    </row>
    <row r="4500" spans="72:75">
      <c r="BT4500">
        <v>2</v>
      </c>
      <c r="BU4500">
        <v>2</v>
      </c>
      <c r="BV4500">
        <v>2</v>
      </c>
      <c r="BW4500">
        <f t="shared" si="174"/>
        <v>0</v>
      </c>
    </row>
    <row r="4501" spans="72:75">
      <c r="BT4501">
        <v>6</v>
      </c>
      <c r="BU4501">
        <v>6</v>
      </c>
      <c r="BV4501">
        <v>6</v>
      </c>
      <c r="BW4501">
        <f t="shared" si="174"/>
        <v>0</v>
      </c>
    </row>
    <row r="4502" spans="72:75">
      <c r="BT4502">
        <v>1</v>
      </c>
      <c r="BU4502">
        <v>1</v>
      </c>
      <c r="BV4502">
        <v>1</v>
      </c>
      <c r="BW4502">
        <f t="shared" si="174"/>
        <v>0</v>
      </c>
    </row>
    <row r="4503" spans="72:75">
      <c r="BT4503">
        <v>1</v>
      </c>
      <c r="BU4503">
        <v>1</v>
      </c>
      <c r="BV4503">
        <v>1</v>
      </c>
      <c r="BW4503">
        <f t="shared" si="174"/>
        <v>0</v>
      </c>
    </row>
    <row r="4504" spans="72:75">
      <c r="BT4504">
        <v>1</v>
      </c>
      <c r="BU4504">
        <v>1</v>
      </c>
      <c r="BV4504">
        <v>1</v>
      </c>
      <c r="BW4504">
        <f t="shared" si="174"/>
        <v>0</v>
      </c>
    </row>
    <row r="4505" spans="72:75">
      <c r="BT4505">
        <v>1</v>
      </c>
      <c r="BU4505">
        <v>1</v>
      </c>
      <c r="BV4505">
        <v>1</v>
      </c>
      <c r="BW4505">
        <f t="shared" si="174"/>
        <v>0</v>
      </c>
    </row>
    <row r="4506" spans="72:75">
      <c r="BT4506">
        <v>1</v>
      </c>
      <c r="BU4506">
        <v>1</v>
      </c>
      <c r="BV4506">
        <v>1</v>
      </c>
      <c r="BW4506">
        <f t="shared" si="174"/>
        <v>0</v>
      </c>
    </row>
    <row r="4507" spans="72:75">
      <c r="BT4507">
        <v>2</v>
      </c>
      <c r="BU4507">
        <v>2</v>
      </c>
      <c r="BV4507">
        <v>2</v>
      </c>
      <c r="BW4507">
        <f t="shared" si="174"/>
        <v>0</v>
      </c>
    </row>
    <row r="4508" spans="72:75">
      <c r="BT4508">
        <v>4</v>
      </c>
      <c r="BU4508">
        <v>4</v>
      </c>
      <c r="BV4508">
        <v>4</v>
      </c>
      <c r="BW4508">
        <f t="shared" si="174"/>
        <v>0</v>
      </c>
    </row>
    <row r="4509" spans="72:75">
      <c r="BT4509">
        <v>6</v>
      </c>
      <c r="BU4509">
        <v>6</v>
      </c>
      <c r="BV4509">
        <v>6</v>
      </c>
      <c r="BW4509">
        <f t="shared" si="174"/>
        <v>0</v>
      </c>
    </row>
    <row r="4510" spans="72:75">
      <c r="BT4510">
        <v>5</v>
      </c>
      <c r="BU4510">
        <v>5</v>
      </c>
      <c r="BV4510">
        <v>5</v>
      </c>
      <c r="BW4510">
        <f t="shared" si="174"/>
        <v>0</v>
      </c>
    </row>
    <row r="4511" spans="72:75">
      <c r="BT4511">
        <v>5</v>
      </c>
      <c r="BU4511">
        <v>5</v>
      </c>
      <c r="BV4511">
        <v>5</v>
      </c>
      <c r="BW4511">
        <f t="shared" si="174"/>
        <v>0</v>
      </c>
    </row>
    <row r="4512" spans="72:75">
      <c r="BT4512">
        <v>2</v>
      </c>
      <c r="BU4512">
        <v>2</v>
      </c>
      <c r="BV4512">
        <v>2</v>
      </c>
      <c r="BW4512">
        <f t="shared" si="174"/>
        <v>0</v>
      </c>
    </row>
    <row r="4513" spans="72:75">
      <c r="BT4513">
        <v>5</v>
      </c>
      <c r="BU4513">
        <v>5</v>
      </c>
      <c r="BV4513">
        <v>5</v>
      </c>
      <c r="BW4513">
        <f t="shared" si="174"/>
        <v>0</v>
      </c>
    </row>
    <row r="4514" spans="72:75">
      <c r="BT4514">
        <v>4</v>
      </c>
      <c r="BU4514">
        <v>4</v>
      </c>
      <c r="BV4514">
        <v>4</v>
      </c>
      <c r="BW4514">
        <f t="shared" si="174"/>
        <v>0</v>
      </c>
    </row>
    <row r="4515" spans="72:75">
      <c r="BT4515">
        <v>4</v>
      </c>
      <c r="BU4515">
        <v>4</v>
      </c>
      <c r="BV4515">
        <v>4</v>
      </c>
      <c r="BW4515">
        <f t="shared" si="174"/>
        <v>0</v>
      </c>
    </row>
    <row r="4516" spans="72:75">
      <c r="BT4516">
        <v>12</v>
      </c>
      <c r="BU4516">
        <v>12</v>
      </c>
      <c r="BV4516">
        <v>12</v>
      </c>
      <c r="BW4516">
        <f t="shared" si="174"/>
        <v>0</v>
      </c>
    </row>
    <row r="4517" spans="72:75">
      <c r="BT4517">
        <v>4</v>
      </c>
      <c r="BU4517">
        <v>4</v>
      </c>
      <c r="BV4517">
        <v>4</v>
      </c>
      <c r="BW4517">
        <f t="shared" si="174"/>
        <v>0</v>
      </c>
    </row>
    <row r="4518" spans="72:75">
      <c r="BT4518">
        <v>4</v>
      </c>
      <c r="BU4518">
        <v>4</v>
      </c>
      <c r="BV4518">
        <v>4</v>
      </c>
      <c r="BW4518">
        <f t="shared" si="174"/>
        <v>0</v>
      </c>
    </row>
    <row r="4519" spans="72:75">
      <c r="BT4519">
        <v>5</v>
      </c>
      <c r="BU4519">
        <v>5</v>
      </c>
      <c r="BV4519">
        <v>5</v>
      </c>
      <c r="BW4519">
        <f t="shared" si="174"/>
        <v>0</v>
      </c>
    </row>
    <row r="4520" spans="72:75">
      <c r="BT4520">
        <v>1</v>
      </c>
      <c r="BU4520">
        <v>1</v>
      </c>
      <c r="BV4520">
        <v>1</v>
      </c>
      <c r="BW4520">
        <f t="shared" si="174"/>
        <v>0</v>
      </c>
    </row>
    <row r="4521" spans="72:75">
      <c r="BT4521">
        <v>4</v>
      </c>
      <c r="BU4521">
        <v>4</v>
      </c>
      <c r="BV4521">
        <v>4</v>
      </c>
      <c r="BW4521">
        <f t="shared" si="174"/>
        <v>0</v>
      </c>
    </row>
    <row r="4522" spans="72:75">
      <c r="BT4522">
        <v>4</v>
      </c>
      <c r="BU4522">
        <v>4</v>
      </c>
      <c r="BV4522">
        <v>4</v>
      </c>
      <c r="BW4522">
        <f t="shared" si="174"/>
        <v>0</v>
      </c>
    </row>
    <row r="4523" spans="72:75">
      <c r="BT4523">
        <v>10</v>
      </c>
      <c r="BU4523">
        <v>10</v>
      </c>
      <c r="BV4523">
        <v>11</v>
      </c>
      <c r="BW4523">
        <f t="shared" si="174"/>
        <v>-1</v>
      </c>
    </row>
    <row r="4524" spans="72:75">
      <c r="BT4524">
        <v>3</v>
      </c>
      <c r="BU4524">
        <v>3</v>
      </c>
      <c r="BV4524">
        <v>3</v>
      </c>
      <c r="BW4524">
        <f t="shared" si="174"/>
        <v>0</v>
      </c>
    </row>
    <row r="4525" spans="72:75">
      <c r="BT4525">
        <v>2</v>
      </c>
      <c r="BU4525">
        <v>2</v>
      </c>
      <c r="BV4525">
        <v>2</v>
      </c>
      <c r="BW4525">
        <f t="shared" si="174"/>
        <v>0</v>
      </c>
    </row>
    <row r="4526" spans="72:75">
      <c r="BT4526">
        <v>3</v>
      </c>
      <c r="BU4526">
        <v>3</v>
      </c>
      <c r="BV4526">
        <v>3</v>
      </c>
      <c r="BW4526">
        <f t="shared" si="174"/>
        <v>0</v>
      </c>
    </row>
    <row r="4527" spans="72:75">
      <c r="BT4527">
        <v>2</v>
      </c>
      <c r="BU4527">
        <v>2</v>
      </c>
      <c r="BV4527">
        <v>2</v>
      </c>
      <c r="BW4527">
        <f t="shared" si="174"/>
        <v>0</v>
      </c>
    </row>
    <row r="4528" spans="72:75">
      <c r="BT4528">
        <v>3</v>
      </c>
      <c r="BU4528">
        <v>3</v>
      </c>
      <c r="BV4528">
        <v>3</v>
      </c>
      <c r="BW4528">
        <f t="shared" si="174"/>
        <v>0</v>
      </c>
    </row>
    <row r="4529" spans="72:75">
      <c r="BT4529">
        <v>3</v>
      </c>
      <c r="BU4529">
        <v>3</v>
      </c>
      <c r="BV4529">
        <v>3</v>
      </c>
      <c r="BW4529">
        <f t="shared" si="174"/>
        <v>0</v>
      </c>
    </row>
    <row r="4530" spans="72:75">
      <c r="BT4530">
        <v>3</v>
      </c>
      <c r="BU4530">
        <v>3</v>
      </c>
      <c r="BV4530">
        <v>3</v>
      </c>
      <c r="BW4530">
        <f t="shared" si="174"/>
        <v>0</v>
      </c>
    </row>
    <row r="4531" spans="72:75">
      <c r="BT4531">
        <v>1</v>
      </c>
      <c r="BU4531">
        <v>1</v>
      </c>
      <c r="BV4531">
        <v>1</v>
      </c>
      <c r="BW4531">
        <f t="shared" si="174"/>
        <v>0</v>
      </c>
    </row>
    <row r="4532" spans="72:75">
      <c r="BT4532">
        <v>8</v>
      </c>
      <c r="BU4532">
        <v>8</v>
      </c>
      <c r="BV4532">
        <v>8</v>
      </c>
      <c r="BW4532">
        <f t="shared" si="174"/>
        <v>0</v>
      </c>
    </row>
    <row r="4533" spans="72:75">
      <c r="BT4533">
        <v>4</v>
      </c>
      <c r="BU4533">
        <v>4</v>
      </c>
      <c r="BV4533">
        <v>4</v>
      </c>
      <c r="BW4533">
        <f t="shared" si="174"/>
        <v>0</v>
      </c>
    </row>
    <row r="4534" spans="72:75">
      <c r="BT4534">
        <v>3</v>
      </c>
      <c r="BU4534">
        <v>3</v>
      </c>
      <c r="BV4534">
        <v>3</v>
      </c>
      <c r="BW4534">
        <f t="shared" si="174"/>
        <v>0</v>
      </c>
    </row>
    <row r="4535" spans="72:75">
      <c r="BT4535">
        <v>3</v>
      </c>
      <c r="BU4535">
        <v>3</v>
      </c>
      <c r="BV4535">
        <v>3</v>
      </c>
      <c r="BW4535">
        <f t="shared" si="174"/>
        <v>0</v>
      </c>
    </row>
    <row r="4536" spans="72:75">
      <c r="BT4536">
        <v>6</v>
      </c>
      <c r="BU4536">
        <v>6</v>
      </c>
      <c r="BV4536">
        <v>6</v>
      </c>
      <c r="BW4536">
        <f t="shared" si="174"/>
        <v>0</v>
      </c>
    </row>
    <row r="4537" spans="72:75">
      <c r="BT4537">
        <v>3</v>
      </c>
      <c r="BU4537">
        <v>3</v>
      </c>
      <c r="BV4537">
        <v>3</v>
      </c>
      <c r="BW4537">
        <f t="shared" si="174"/>
        <v>0</v>
      </c>
    </row>
    <row r="4538" spans="72:75">
      <c r="BT4538">
        <v>2</v>
      </c>
      <c r="BU4538">
        <v>2</v>
      </c>
      <c r="BV4538">
        <v>2</v>
      </c>
      <c r="BW4538">
        <f t="shared" si="174"/>
        <v>0</v>
      </c>
    </row>
    <row r="4539" spans="72:75">
      <c r="BT4539">
        <v>5</v>
      </c>
      <c r="BU4539">
        <v>5</v>
      </c>
      <c r="BV4539">
        <v>5</v>
      </c>
      <c r="BW4539">
        <f t="shared" si="174"/>
        <v>0</v>
      </c>
    </row>
    <row r="4540" spans="72:75">
      <c r="BT4540">
        <v>2</v>
      </c>
      <c r="BU4540">
        <v>2</v>
      </c>
      <c r="BV4540">
        <v>2</v>
      </c>
      <c r="BW4540">
        <f t="shared" si="174"/>
        <v>0</v>
      </c>
    </row>
    <row r="4541" spans="72:75">
      <c r="BT4541">
        <v>4</v>
      </c>
      <c r="BU4541">
        <v>4</v>
      </c>
      <c r="BV4541">
        <v>4</v>
      </c>
      <c r="BW4541">
        <f t="shared" si="174"/>
        <v>0</v>
      </c>
    </row>
    <row r="4542" spans="72:75">
      <c r="BT4542">
        <v>1</v>
      </c>
      <c r="BU4542">
        <v>1</v>
      </c>
      <c r="BV4542">
        <v>1</v>
      </c>
      <c r="BW4542">
        <f t="shared" si="174"/>
        <v>0</v>
      </c>
    </row>
    <row r="4543" spans="72:75">
      <c r="BT4543">
        <v>3</v>
      </c>
      <c r="BU4543">
        <v>3</v>
      </c>
      <c r="BV4543">
        <v>3</v>
      </c>
      <c r="BW4543">
        <f t="shared" si="174"/>
        <v>0</v>
      </c>
    </row>
    <row r="4544" spans="72:75">
      <c r="BT4544">
        <v>5</v>
      </c>
      <c r="BU4544">
        <v>5</v>
      </c>
      <c r="BV4544">
        <v>5</v>
      </c>
      <c r="BW4544">
        <f t="shared" si="174"/>
        <v>0</v>
      </c>
    </row>
    <row r="4545" spans="72:75">
      <c r="BT4545">
        <v>4</v>
      </c>
      <c r="BU4545">
        <v>4</v>
      </c>
      <c r="BV4545">
        <v>4</v>
      </c>
      <c r="BW4545">
        <f t="shared" si="174"/>
        <v>0</v>
      </c>
    </row>
    <row r="4546" spans="72:75">
      <c r="BT4546">
        <v>9</v>
      </c>
      <c r="BU4546">
        <v>9</v>
      </c>
      <c r="BV4546">
        <v>9</v>
      </c>
      <c r="BW4546">
        <f t="shared" si="174"/>
        <v>0</v>
      </c>
    </row>
    <row r="4547" spans="72:75">
      <c r="BT4547">
        <v>4</v>
      </c>
      <c r="BU4547">
        <v>4</v>
      </c>
      <c r="BV4547">
        <v>4</v>
      </c>
      <c r="BW4547">
        <f t="shared" si="174"/>
        <v>0</v>
      </c>
    </row>
    <row r="4548" spans="72:75">
      <c r="BT4548">
        <v>3</v>
      </c>
      <c r="BU4548">
        <v>3</v>
      </c>
      <c r="BV4548">
        <v>3</v>
      </c>
      <c r="BW4548">
        <f t="shared" si="174"/>
        <v>0</v>
      </c>
    </row>
    <row r="4549" spans="72:75">
      <c r="BT4549">
        <v>14</v>
      </c>
      <c r="BU4549">
        <v>14</v>
      </c>
      <c r="BV4549">
        <v>14</v>
      </c>
      <c r="BW4549">
        <f t="shared" si="174"/>
        <v>0</v>
      </c>
    </row>
    <row r="4550" spans="72:75">
      <c r="BT4550">
        <v>2</v>
      </c>
      <c r="BU4550">
        <v>2</v>
      </c>
      <c r="BV4550">
        <v>2</v>
      </c>
      <c r="BW4550">
        <f t="shared" si="174"/>
        <v>0</v>
      </c>
    </row>
    <row r="4551" spans="72:75">
      <c r="BT4551">
        <v>4</v>
      </c>
      <c r="BU4551">
        <v>4</v>
      </c>
      <c r="BV4551">
        <v>4</v>
      </c>
      <c r="BW4551">
        <f t="shared" si="174"/>
        <v>0</v>
      </c>
    </row>
    <row r="4552" spans="72:75">
      <c r="BT4552">
        <v>6</v>
      </c>
      <c r="BU4552">
        <v>6</v>
      </c>
      <c r="BV4552">
        <v>6</v>
      </c>
      <c r="BW4552">
        <f t="shared" si="174"/>
        <v>0</v>
      </c>
    </row>
    <row r="4553" spans="72:75">
      <c r="BT4553">
        <v>5</v>
      </c>
      <c r="BU4553">
        <v>5</v>
      </c>
      <c r="BV4553">
        <v>5</v>
      </c>
      <c r="BW4553">
        <f t="shared" si="174"/>
        <v>0</v>
      </c>
    </row>
    <row r="4554" spans="72:75">
      <c r="BT4554">
        <v>5</v>
      </c>
      <c r="BU4554">
        <v>5</v>
      </c>
      <c r="BV4554">
        <v>5</v>
      </c>
      <c r="BW4554">
        <f t="shared" si="174"/>
        <v>0</v>
      </c>
    </row>
    <row r="4555" spans="72:75">
      <c r="BT4555">
        <v>2</v>
      </c>
      <c r="BU4555">
        <v>2</v>
      </c>
      <c r="BV4555">
        <v>2</v>
      </c>
      <c r="BW4555">
        <f t="shared" si="174"/>
        <v>0</v>
      </c>
    </row>
    <row r="4556" spans="72:75">
      <c r="BT4556">
        <v>3</v>
      </c>
      <c r="BU4556">
        <v>3</v>
      </c>
      <c r="BV4556">
        <v>3</v>
      </c>
      <c r="BW4556">
        <f t="shared" si="174"/>
        <v>0</v>
      </c>
    </row>
    <row r="4557" spans="72:75">
      <c r="BT4557">
        <v>3</v>
      </c>
      <c r="BU4557">
        <v>3</v>
      </c>
      <c r="BV4557">
        <v>3</v>
      </c>
      <c r="BW4557">
        <f t="shared" ref="BW4557:BW4620" si="175">BU4557-BV4557</f>
        <v>0</v>
      </c>
    </row>
    <row r="4558" spans="72:75">
      <c r="BT4558">
        <v>5</v>
      </c>
      <c r="BU4558">
        <v>5</v>
      </c>
      <c r="BV4558">
        <v>5</v>
      </c>
      <c r="BW4558">
        <f t="shared" si="175"/>
        <v>0</v>
      </c>
    </row>
    <row r="4559" spans="72:75">
      <c r="BT4559">
        <v>3</v>
      </c>
      <c r="BU4559">
        <v>3</v>
      </c>
      <c r="BV4559">
        <v>3</v>
      </c>
      <c r="BW4559">
        <f t="shared" si="175"/>
        <v>0</v>
      </c>
    </row>
    <row r="4560" spans="72:75">
      <c r="BT4560">
        <v>10</v>
      </c>
      <c r="BU4560">
        <v>10</v>
      </c>
      <c r="BV4560">
        <v>11</v>
      </c>
      <c r="BW4560">
        <f t="shared" si="175"/>
        <v>-1</v>
      </c>
    </row>
    <row r="4561" spans="72:75">
      <c r="BT4561">
        <v>6</v>
      </c>
      <c r="BU4561">
        <v>6</v>
      </c>
      <c r="BV4561">
        <v>6</v>
      </c>
      <c r="BW4561">
        <f t="shared" si="175"/>
        <v>0</v>
      </c>
    </row>
    <row r="4562" spans="72:75">
      <c r="BT4562">
        <v>1</v>
      </c>
      <c r="BU4562">
        <v>1</v>
      </c>
      <c r="BV4562">
        <v>1</v>
      </c>
      <c r="BW4562">
        <f t="shared" si="175"/>
        <v>0</v>
      </c>
    </row>
    <row r="4563" spans="72:75">
      <c r="BT4563">
        <v>2</v>
      </c>
      <c r="BU4563">
        <v>2</v>
      </c>
      <c r="BV4563">
        <v>2</v>
      </c>
      <c r="BW4563">
        <f t="shared" si="175"/>
        <v>0</v>
      </c>
    </row>
    <row r="4564" spans="72:75">
      <c r="BT4564">
        <v>1</v>
      </c>
      <c r="BU4564">
        <v>1</v>
      </c>
      <c r="BV4564">
        <v>1</v>
      </c>
      <c r="BW4564">
        <f t="shared" si="175"/>
        <v>0</v>
      </c>
    </row>
    <row r="4565" spans="72:75">
      <c r="BT4565">
        <v>5</v>
      </c>
      <c r="BU4565">
        <v>5</v>
      </c>
      <c r="BV4565">
        <v>5</v>
      </c>
      <c r="BW4565">
        <f t="shared" si="175"/>
        <v>0</v>
      </c>
    </row>
    <row r="4566" spans="72:75">
      <c r="BT4566">
        <v>3</v>
      </c>
      <c r="BU4566">
        <v>3</v>
      </c>
      <c r="BV4566">
        <v>3</v>
      </c>
      <c r="BW4566">
        <f t="shared" si="175"/>
        <v>0</v>
      </c>
    </row>
    <row r="4567" spans="72:75">
      <c r="BT4567">
        <v>10</v>
      </c>
      <c r="BU4567">
        <v>10</v>
      </c>
      <c r="BV4567">
        <v>11</v>
      </c>
      <c r="BW4567">
        <f t="shared" si="175"/>
        <v>-1</v>
      </c>
    </row>
    <row r="4568" spans="72:75">
      <c r="BT4568">
        <v>4</v>
      </c>
      <c r="BU4568">
        <v>4</v>
      </c>
      <c r="BV4568">
        <v>4</v>
      </c>
      <c r="BW4568">
        <f t="shared" si="175"/>
        <v>0</v>
      </c>
    </row>
    <row r="4569" spans="72:75">
      <c r="BT4569">
        <v>4</v>
      </c>
      <c r="BU4569">
        <v>4</v>
      </c>
      <c r="BV4569">
        <v>4</v>
      </c>
      <c r="BW4569">
        <f t="shared" si="175"/>
        <v>0</v>
      </c>
    </row>
    <row r="4570" spans="72:75">
      <c r="BT4570">
        <v>3</v>
      </c>
      <c r="BU4570">
        <v>3</v>
      </c>
      <c r="BV4570">
        <v>3</v>
      </c>
      <c r="BW4570">
        <f t="shared" si="175"/>
        <v>0</v>
      </c>
    </row>
    <row r="4571" spans="72:75">
      <c r="BT4571">
        <v>12</v>
      </c>
      <c r="BU4571">
        <v>12</v>
      </c>
      <c r="BV4571">
        <v>12</v>
      </c>
      <c r="BW4571">
        <f t="shared" si="175"/>
        <v>0</v>
      </c>
    </row>
    <row r="4572" spans="72:75">
      <c r="BT4572">
        <v>4</v>
      </c>
      <c r="BU4572">
        <v>4</v>
      </c>
      <c r="BV4572">
        <v>4</v>
      </c>
      <c r="BW4572">
        <f t="shared" si="175"/>
        <v>0</v>
      </c>
    </row>
    <row r="4573" spans="72:75">
      <c r="BT4573">
        <v>4</v>
      </c>
      <c r="BU4573">
        <v>4</v>
      </c>
      <c r="BV4573">
        <v>4</v>
      </c>
      <c r="BW4573">
        <f t="shared" si="175"/>
        <v>0</v>
      </c>
    </row>
    <row r="4574" spans="72:75">
      <c r="BT4574">
        <v>2</v>
      </c>
      <c r="BU4574">
        <v>2</v>
      </c>
      <c r="BV4574">
        <v>2</v>
      </c>
      <c r="BW4574">
        <f t="shared" si="175"/>
        <v>0</v>
      </c>
    </row>
    <row r="4575" spans="72:75">
      <c r="BT4575">
        <v>3</v>
      </c>
      <c r="BU4575">
        <v>3</v>
      </c>
      <c r="BV4575">
        <v>3</v>
      </c>
      <c r="BW4575">
        <f t="shared" si="175"/>
        <v>0</v>
      </c>
    </row>
    <row r="4576" spans="72:75">
      <c r="BT4576">
        <v>7</v>
      </c>
      <c r="BU4576">
        <v>7</v>
      </c>
      <c r="BV4576">
        <v>7</v>
      </c>
      <c r="BW4576">
        <f t="shared" si="175"/>
        <v>0</v>
      </c>
    </row>
    <row r="4577" spans="72:75">
      <c r="BT4577">
        <v>3</v>
      </c>
      <c r="BU4577">
        <v>3</v>
      </c>
      <c r="BV4577">
        <v>3</v>
      </c>
      <c r="BW4577">
        <f t="shared" si="175"/>
        <v>0</v>
      </c>
    </row>
    <row r="4578" spans="72:75">
      <c r="BT4578">
        <v>1</v>
      </c>
      <c r="BU4578">
        <v>1</v>
      </c>
      <c r="BV4578">
        <v>1</v>
      </c>
      <c r="BW4578">
        <f t="shared" si="175"/>
        <v>0</v>
      </c>
    </row>
    <row r="4579" spans="72:75">
      <c r="BT4579">
        <v>1</v>
      </c>
      <c r="BU4579">
        <v>1</v>
      </c>
      <c r="BV4579">
        <v>1</v>
      </c>
      <c r="BW4579">
        <f t="shared" si="175"/>
        <v>0</v>
      </c>
    </row>
    <row r="4580" spans="72:75">
      <c r="BT4580">
        <v>5</v>
      </c>
      <c r="BU4580">
        <v>5</v>
      </c>
      <c r="BV4580">
        <v>5</v>
      </c>
      <c r="BW4580">
        <f t="shared" si="175"/>
        <v>0</v>
      </c>
    </row>
    <row r="4581" spans="72:75">
      <c r="BT4581">
        <v>5</v>
      </c>
      <c r="BU4581">
        <v>5</v>
      </c>
      <c r="BV4581">
        <v>5</v>
      </c>
      <c r="BW4581">
        <f t="shared" si="175"/>
        <v>0</v>
      </c>
    </row>
    <row r="4582" spans="72:75">
      <c r="BT4582">
        <v>3</v>
      </c>
      <c r="BU4582">
        <v>3</v>
      </c>
      <c r="BV4582">
        <v>3</v>
      </c>
      <c r="BW4582">
        <f t="shared" si="175"/>
        <v>0</v>
      </c>
    </row>
    <row r="4583" spans="72:75">
      <c r="BT4583">
        <v>10</v>
      </c>
      <c r="BU4583">
        <v>10</v>
      </c>
      <c r="BV4583">
        <v>11</v>
      </c>
      <c r="BW4583">
        <f t="shared" si="175"/>
        <v>-1</v>
      </c>
    </row>
    <row r="4584" spans="72:75">
      <c r="BT4584">
        <v>7</v>
      </c>
      <c r="BU4584">
        <v>7</v>
      </c>
      <c r="BV4584">
        <v>7</v>
      </c>
      <c r="BW4584">
        <f t="shared" si="175"/>
        <v>0</v>
      </c>
    </row>
    <row r="4585" spans="72:75">
      <c r="BT4585">
        <v>5</v>
      </c>
      <c r="BU4585">
        <v>5</v>
      </c>
      <c r="BV4585">
        <v>5</v>
      </c>
      <c r="BW4585">
        <f t="shared" si="175"/>
        <v>0</v>
      </c>
    </row>
    <row r="4586" spans="72:75">
      <c r="BT4586">
        <v>2</v>
      </c>
      <c r="BU4586">
        <v>2</v>
      </c>
      <c r="BV4586">
        <v>2</v>
      </c>
      <c r="BW4586">
        <f t="shared" si="175"/>
        <v>0</v>
      </c>
    </row>
    <row r="4587" spans="72:75">
      <c r="BT4587">
        <v>2</v>
      </c>
      <c r="BU4587">
        <v>2</v>
      </c>
      <c r="BV4587">
        <v>2</v>
      </c>
      <c r="BW4587">
        <f t="shared" si="175"/>
        <v>0</v>
      </c>
    </row>
    <row r="4588" spans="72:75">
      <c r="BT4588">
        <v>12</v>
      </c>
      <c r="BU4588">
        <v>12</v>
      </c>
      <c r="BV4588">
        <v>12</v>
      </c>
      <c r="BW4588">
        <f t="shared" si="175"/>
        <v>0</v>
      </c>
    </row>
    <row r="4589" spans="72:75">
      <c r="BT4589">
        <v>11</v>
      </c>
      <c r="BU4589">
        <v>11</v>
      </c>
      <c r="BV4589">
        <v>11</v>
      </c>
      <c r="BW4589">
        <f t="shared" si="175"/>
        <v>0</v>
      </c>
    </row>
    <row r="4590" spans="72:75">
      <c r="BT4590">
        <v>2</v>
      </c>
      <c r="BU4590">
        <v>2</v>
      </c>
      <c r="BV4590">
        <v>2</v>
      </c>
      <c r="BW4590">
        <f t="shared" si="175"/>
        <v>0</v>
      </c>
    </row>
    <row r="4591" spans="72:75">
      <c r="BT4591">
        <v>2</v>
      </c>
      <c r="BU4591">
        <v>2</v>
      </c>
      <c r="BV4591">
        <v>2</v>
      </c>
      <c r="BW4591">
        <f t="shared" si="175"/>
        <v>0</v>
      </c>
    </row>
    <row r="4592" spans="72:75">
      <c r="BT4592">
        <v>5</v>
      </c>
      <c r="BU4592">
        <v>5</v>
      </c>
      <c r="BV4592">
        <v>5</v>
      </c>
      <c r="BW4592">
        <f t="shared" si="175"/>
        <v>0</v>
      </c>
    </row>
    <row r="4593" spans="72:75">
      <c r="BT4593">
        <v>6</v>
      </c>
      <c r="BU4593">
        <v>6</v>
      </c>
      <c r="BV4593">
        <v>6</v>
      </c>
      <c r="BW4593">
        <f t="shared" si="175"/>
        <v>0</v>
      </c>
    </row>
    <row r="4594" spans="72:75">
      <c r="BT4594">
        <v>3</v>
      </c>
      <c r="BU4594">
        <v>3</v>
      </c>
      <c r="BV4594">
        <v>3</v>
      </c>
      <c r="BW4594">
        <f t="shared" si="175"/>
        <v>0</v>
      </c>
    </row>
    <row r="4595" spans="72:75">
      <c r="BT4595">
        <v>2</v>
      </c>
      <c r="BU4595">
        <v>2</v>
      </c>
      <c r="BV4595">
        <v>2</v>
      </c>
      <c r="BW4595">
        <f t="shared" si="175"/>
        <v>0</v>
      </c>
    </row>
    <row r="4596" spans="72:75">
      <c r="BT4596">
        <v>5</v>
      </c>
      <c r="BU4596">
        <v>5</v>
      </c>
      <c r="BV4596">
        <v>5</v>
      </c>
      <c r="BW4596">
        <f t="shared" si="175"/>
        <v>0</v>
      </c>
    </row>
    <row r="4597" spans="72:75">
      <c r="BT4597">
        <v>2</v>
      </c>
      <c r="BU4597">
        <v>2</v>
      </c>
      <c r="BV4597">
        <v>2</v>
      </c>
      <c r="BW4597">
        <f t="shared" si="175"/>
        <v>0</v>
      </c>
    </row>
    <row r="4598" spans="72:75">
      <c r="BT4598">
        <v>1</v>
      </c>
      <c r="BU4598">
        <v>1</v>
      </c>
      <c r="BV4598">
        <v>1</v>
      </c>
      <c r="BW4598">
        <f t="shared" si="175"/>
        <v>0</v>
      </c>
    </row>
    <row r="4599" spans="72:75">
      <c r="BT4599">
        <v>3</v>
      </c>
      <c r="BU4599">
        <v>3</v>
      </c>
      <c r="BV4599">
        <v>3</v>
      </c>
      <c r="BW4599">
        <f t="shared" si="175"/>
        <v>0</v>
      </c>
    </row>
    <row r="4600" spans="72:75">
      <c r="BT4600">
        <v>6</v>
      </c>
      <c r="BU4600">
        <v>6</v>
      </c>
      <c r="BV4600">
        <v>6</v>
      </c>
      <c r="BW4600">
        <f t="shared" si="175"/>
        <v>0</v>
      </c>
    </row>
    <row r="4601" spans="72:75">
      <c r="BT4601">
        <v>4</v>
      </c>
      <c r="BU4601">
        <v>4</v>
      </c>
      <c r="BV4601">
        <v>4</v>
      </c>
      <c r="BW4601">
        <f t="shared" si="175"/>
        <v>0</v>
      </c>
    </row>
    <row r="4602" spans="72:75">
      <c r="BT4602">
        <v>6</v>
      </c>
      <c r="BU4602">
        <v>6</v>
      </c>
      <c r="BV4602">
        <v>6</v>
      </c>
      <c r="BW4602">
        <f t="shared" si="175"/>
        <v>0</v>
      </c>
    </row>
    <row r="4603" spans="72:75">
      <c r="BT4603">
        <v>5</v>
      </c>
      <c r="BU4603">
        <v>5</v>
      </c>
      <c r="BV4603">
        <v>5</v>
      </c>
      <c r="BW4603">
        <f t="shared" si="175"/>
        <v>0</v>
      </c>
    </row>
    <row r="4604" spans="72:75">
      <c r="BT4604">
        <v>3</v>
      </c>
      <c r="BU4604">
        <v>3</v>
      </c>
      <c r="BV4604">
        <v>3</v>
      </c>
      <c r="BW4604">
        <f t="shared" si="175"/>
        <v>0</v>
      </c>
    </row>
    <row r="4605" spans="72:75">
      <c r="BT4605">
        <v>3</v>
      </c>
      <c r="BU4605">
        <v>3</v>
      </c>
      <c r="BV4605">
        <v>3</v>
      </c>
      <c r="BW4605">
        <f t="shared" si="175"/>
        <v>0</v>
      </c>
    </row>
    <row r="4606" spans="72:75">
      <c r="BT4606">
        <v>14</v>
      </c>
      <c r="BU4606">
        <v>14</v>
      </c>
      <c r="BV4606">
        <v>14</v>
      </c>
      <c r="BW4606">
        <f t="shared" si="175"/>
        <v>0</v>
      </c>
    </row>
    <row r="4607" spans="72:75">
      <c r="BT4607">
        <v>7</v>
      </c>
      <c r="BU4607">
        <v>7</v>
      </c>
      <c r="BV4607">
        <v>7</v>
      </c>
      <c r="BW4607">
        <f t="shared" si="175"/>
        <v>0</v>
      </c>
    </row>
    <row r="4608" spans="72:75">
      <c r="BT4608">
        <v>17</v>
      </c>
      <c r="BU4608">
        <v>17</v>
      </c>
      <c r="BV4608">
        <v>17</v>
      </c>
      <c r="BW4608">
        <f t="shared" si="175"/>
        <v>0</v>
      </c>
    </row>
    <row r="4609" spans="72:75">
      <c r="BT4609">
        <v>5</v>
      </c>
      <c r="BU4609">
        <v>5</v>
      </c>
      <c r="BV4609">
        <v>5</v>
      </c>
      <c r="BW4609">
        <f t="shared" si="175"/>
        <v>0</v>
      </c>
    </row>
    <row r="4610" spans="72:75">
      <c r="BT4610">
        <v>4</v>
      </c>
      <c r="BU4610">
        <v>4</v>
      </c>
      <c r="BV4610">
        <v>4</v>
      </c>
      <c r="BW4610">
        <f t="shared" si="175"/>
        <v>0</v>
      </c>
    </row>
    <row r="4611" spans="72:75">
      <c r="BT4611">
        <v>5</v>
      </c>
      <c r="BU4611">
        <v>5</v>
      </c>
      <c r="BV4611">
        <v>5</v>
      </c>
      <c r="BW4611">
        <f t="shared" si="175"/>
        <v>0</v>
      </c>
    </row>
    <row r="4612" spans="72:75">
      <c r="BT4612">
        <v>2</v>
      </c>
      <c r="BU4612">
        <v>2</v>
      </c>
      <c r="BV4612">
        <v>2</v>
      </c>
      <c r="BW4612">
        <f t="shared" si="175"/>
        <v>0</v>
      </c>
    </row>
    <row r="4613" spans="72:75">
      <c r="BT4613">
        <v>2</v>
      </c>
      <c r="BU4613">
        <v>2</v>
      </c>
      <c r="BV4613">
        <v>2</v>
      </c>
      <c r="BW4613">
        <f t="shared" si="175"/>
        <v>0</v>
      </c>
    </row>
    <row r="4614" spans="72:75">
      <c r="BT4614">
        <v>3</v>
      </c>
      <c r="BU4614">
        <v>3</v>
      </c>
      <c r="BV4614">
        <v>3</v>
      </c>
      <c r="BW4614">
        <f t="shared" si="175"/>
        <v>0</v>
      </c>
    </row>
    <row r="4615" spans="72:75">
      <c r="BT4615">
        <v>2</v>
      </c>
      <c r="BU4615">
        <v>2</v>
      </c>
      <c r="BV4615">
        <v>2</v>
      </c>
      <c r="BW4615">
        <f t="shared" si="175"/>
        <v>0</v>
      </c>
    </row>
    <row r="4616" spans="72:75">
      <c r="BT4616">
        <v>1</v>
      </c>
      <c r="BU4616">
        <v>1</v>
      </c>
      <c r="BV4616">
        <v>1</v>
      </c>
      <c r="BW4616">
        <f t="shared" si="175"/>
        <v>0</v>
      </c>
    </row>
    <row r="4617" spans="72:75">
      <c r="BT4617">
        <v>11</v>
      </c>
      <c r="BU4617">
        <v>11</v>
      </c>
      <c r="BV4617">
        <v>11</v>
      </c>
      <c r="BW4617">
        <f t="shared" si="175"/>
        <v>0</v>
      </c>
    </row>
    <row r="4618" spans="72:75">
      <c r="BT4618">
        <v>3</v>
      </c>
      <c r="BU4618">
        <v>3</v>
      </c>
      <c r="BV4618">
        <v>3</v>
      </c>
      <c r="BW4618">
        <f t="shared" si="175"/>
        <v>0</v>
      </c>
    </row>
    <row r="4619" spans="72:75">
      <c r="BT4619">
        <v>1</v>
      </c>
      <c r="BU4619">
        <v>1</v>
      </c>
      <c r="BV4619">
        <v>1</v>
      </c>
      <c r="BW4619">
        <f t="shared" si="175"/>
        <v>0</v>
      </c>
    </row>
    <row r="4620" spans="72:75">
      <c r="BT4620">
        <v>6</v>
      </c>
      <c r="BU4620">
        <v>6</v>
      </c>
      <c r="BV4620">
        <v>6</v>
      </c>
      <c r="BW4620">
        <f t="shared" si="175"/>
        <v>0</v>
      </c>
    </row>
    <row r="4621" spans="72:75">
      <c r="BT4621">
        <v>4</v>
      </c>
      <c r="BU4621">
        <v>4</v>
      </c>
      <c r="BV4621">
        <v>4</v>
      </c>
      <c r="BW4621">
        <f t="shared" ref="BW4621:BW4684" si="176">BU4621-BV4621</f>
        <v>0</v>
      </c>
    </row>
    <row r="4622" spans="72:75">
      <c r="BT4622">
        <v>3</v>
      </c>
      <c r="BU4622">
        <v>3</v>
      </c>
      <c r="BV4622">
        <v>3</v>
      </c>
      <c r="BW4622">
        <f t="shared" si="176"/>
        <v>0</v>
      </c>
    </row>
    <row r="4623" spans="72:75">
      <c r="BT4623">
        <v>5</v>
      </c>
      <c r="BU4623">
        <v>5</v>
      </c>
      <c r="BV4623">
        <v>5</v>
      </c>
      <c r="BW4623">
        <f t="shared" si="176"/>
        <v>0</v>
      </c>
    </row>
    <row r="4624" spans="72:75">
      <c r="BT4624">
        <v>6</v>
      </c>
      <c r="BU4624">
        <v>6</v>
      </c>
      <c r="BV4624">
        <v>6</v>
      </c>
      <c r="BW4624">
        <f t="shared" si="176"/>
        <v>0</v>
      </c>
    </row>
    <row r="4625" spans="72:75">
      <c r="BT4625">
        <v>9</v>
      </c>
      <c r="BU4625">
        <v>9</v>
      </c>
      <c r="BV4625">
        <v>9</v>
      </c>
      <c r="BW4625">
        <f t="shared" si="176"/>
        <v>0</v>
      </c>
    </row>
    <row r="4626" spans="72:75">
      <c r="BT4626">
        <v>6</v>
      </c>
      <c r="BU4626">
        <v>6</v>
      </c>
      <c r="BV4626">
        <v>6</v>
      </c>
      <c r="BW4626">
        <f t="shared" si="176"/>
        <v>0</v>
      </c>
    </row>
    <row r="4627" spans="72:75">
      <c r="BT4627">
        <v>2</v>
      </c>
      <c r="BU4627">
        <v>2</v>
      </c>
      <c r="BV4627">
        <v>2</v>
      </c>
      <c r="BW4627">
        <f t="shared" si="176"/>
        <v>0</v>
      </c>
    </row>
    <row r="4628" spans="72:75">
      <c r="BT4628">
        <v>1</v>
      </c>
      <c r="BU4628">
        <v>1</v>
      </c>
      <c r="BV4628">
        <v>1</v>
      </c>
      <c r="BW4628">
        <f t="shared" si="176"/>
        <v>0</v>
      </c>
    </row>
    <row r="4629" spans="72:75">
      <c r="BT4629">
        <v>4</v>
      </c>
      <c r="BU4629">
        <v>4</v>
      </c>
      <c r="BV4629">
        <v>4</v>
      </c>
      <c r="BW4629">
        <f t="shared" si="176"/>
        <v>0</v>
      </c>
    </row>
    <row r="4630" spans="72:75">
      <c r="BT4630">
        <v>1</v>
      </c>
      <c r="BU4630">
        <v>1</v>
      </c>
      <c r="BV4630">
        <v>1</v>
      </c>
      <c r="BW4630">
        <f t="shared" si="176"/>
        <v>0</v>
      </c>
    </row>
    <row r="4631" spans="72:75">
      <c r="BT4631">
        <v>1</v>
      </c>
      <c r="BU4631">
        <v>1</v>
      </c>
      <c r="BV4631">
        <v>1</v>
      </c>
      <c r="BW4631">
        <f t="shared" si="176"/>
        <v>0</v>
      </c>
    </row>
    <row r="4632" spans="72:75">
      <c r="BT4632">
        <v>1</v>
      </c>
      <c r="BU4632">
        <v>1</v>
      </c>
      <c r="BV4632">
        <v>1</v>
      </c>
      <c r="BW4632">
        <f t="shared" si="176"/>
        <v>0</v>
      </c>
    </row>
    <row r="4633" spans="72:75">
      <c r="BT4633">
        <v>5</v>
      </c>
      <c r="BU4633">
        <v>5</v>
      </c>
      <c r="BV4633">
        <v>5</v>
      </c>
      <c r="BW4633">
        <f t="shared" si="176"/>
        <v>0</v>
      </c>
    </row>
    <row r="4634" spans="72:75">
      <c r="BT4634">
        <v>4</v>
      </c>
      <c r="BU4634">
        <v>4</v>
      </c>
      <c r="BV4634">
        <v>4</v>
      </c>
      <c r="BW4634">
        <f t="shared" si="176"/>
        <v>0</v>
      </c>
    </row>
    <row r="4635" spans="72:75">
      <c r="BT4635">
        <v>7</v>
      </c>
      <c r="BU4635">
        <v>7</v>
      </c>
      <c r="BV4635">
        <v>7</v>
      </c>
      <c r="BW4635">
        <f t="shared" si="176"/>
        <v>0</v>
      </c>
    </row>
    <row r="4636" spans="72:75">
      <c r="BT4636">
        <v>4</v>
      </c>
      <c r="BU4636">
        <v>4</v>
      </c>
      <c r="BV4636">
        <v>4</v>
      </c>
      <c r="BW4636">
        <f t="shared" si="176"/>
        <v>0</v>
      </c>
    </row>
    <row r="4637" spans="72:75">
      <c r="BT4637">
        <v>4</v>
      </c>
      <c r="BU4637">
        <v>4</v>
      </c>
      <c r="BV4637">
        <v>4</v>
      </c>
      <c r="BW4637">
        <f t="shared" si="176"/>
        <v>0</v>
      </c>
    </row>
    <row r="4638" spans="72:75">
      <c r="BT4638">
        <v>9</v>
      </c>
      <c r="BU4638">
        <v>9</v>
      </c>
      <c r="BV4638">
        <v>9</v>
      </c>
      <c r="BW4638">
        <f t="shared" si="176"/>
        <v>0</v>
      </c>
    </row>
    <row r="4639" spans="72:75">
      <c r="BT4639">
        <v>2</v>
      </c>
      <c r="BU4639">
        <v>2</v>
      </c>
      <c r="BV4639">
        <v>2</v>
      </c>
      <c r="BW4639">
        <f t="shared" si="176"/>
        <v>0</v>
      </c>
    </row>
    <row r="4640" spans="72:75">
      <c r="BT4640">
        <v>9</v>
      </c>
      <c r="BU4640">
        <v>9</v>
      </c>
      <c r="BV4640">
        <v>9</v>
      </c>
      <c r="BW4640">
        <f t="shared" si="176"/>
        <v>0</v>
      </c>
    </row>
    <row r="4641" spans="72:75">
      <c r="BT4641">
        <v>4</v>
      </c>
      <c r="BU4641">
        <v>4</v>
      </c>
      <c r="BV4641">
        <v>4</v>
      </c>
      <c r="BW4641">
        <f t="shared" si="176"/>
        <v>0</v>
      </c>
    </row>
    <row r="4642" spans="72:75">
      <c r="BT4642">
        <v>5</v>
      </c>
      <c r="BU4642">
        <v>5</v>
      </c>
      <c r="BV4642">
        <v>5</v>
      </c>
      <c r="BW4642">
        <f t="shared" si="176"/>
        <v>0</v>
      </c>
    </row>
    <row r="4643" spans="72:75">
      <c r="BT4643">
        <v>1</v>
      </c>
      <c r="BU4643">
        <v>1</v>
      </c>
      <c r="BV4643">
        <v>1</v>
      </c>
      <c r="BW4643">
        <f t="shared" si="176"/>
        <v>0</v>
      </c>
    </row>
    <row r="4644" spans="72:75">
      <c r="BT4644">
        <v>4</v>
      </c>
      <c r="BU4644">
        <v>4</v>
      </c>
      <c r="BV4644">
        <v>4</v>
      </c>
      <c r="BW4644">
        <f t="shared" si="176"/>
        <v>0</v>
      </c>
    </row>
    <row r="4645" spans="72:75">
      <c r="BT4645">
        <v>6</v>
      </c>
      <c r="BU4645">
        <v>6</v>
      </c>
      <c r="BV4645">
        <v>6</v>
      </c>
      <c r="BW4645">
        <f t="shared" si="176"/>
        <v>0</v>
      </c>
    </row>
    <row r="4646" spans="72:75">
      <c r="BT4646">
        <v>1</v>
      </c>
      <c r="BU4646">
        <v>1</v>
      </c>
      <c r="BV4646">
        <v>1</v>
      </c>
      <c r="BW4646">
        <f t="shared" si="176"/>
        <v>0</v>
      </c>
    </row>
    <row r="4647" spans="72:75">
      <c r="BT4647">
        <v>3</v>
      </c>
      <c r="BU4647">
        <v>3</v>
      </c>
      <c r="BV4647">
        <v>3</v>
      </c>
      <c r="BW4647">
        <f t="shared" si="176"/>
        <v>0</v>
      </c>
    </row>
    <row r="4648" spans="72:75">
      <c r="BT4648">
        <v>4</v>
      </c>
      <c r="BU4648">
        <v>4</v>
      </c>
      <c r="BV4648">
        <v>4</v>
      </c>
      <c r="BW4648">
        <f t="shared" si="176"/>
        <v>0</v>
      </c>
    </row>
    <row r="4649" spans="72:75">
      <c r="BT4649">
        <v>2</v>
      </c>
      <c r="BU4649">
        <v>2</v>
      </c>
      <c r="BV4649">
        <v>2</v>
      </c>
      <c r="BW4649">
        <f t="shared" si="176"/>
        <v>0</v>
      </c>
    </row>
    <row r="4650" spans="72:75">
      <c r="BT4650">
        <v>3</v>
      </c>
      <c r="BU4650">
        <v>3</v>
      </c>
      <c r="BV4650">
        <v>3</v>
      </c>
      <c r="BW4650">
        <f t="shared" si="176"/>
        <v>0</v>
      </c>
    </row>
    <row r="4651" spans="72:75">
      <c r="BT4651">
        <v>1</v>
      </c>
      <c r="BU4651">
        <v>1</v>
      </c>
      <c r="BV4651">
        <v>1</v>
      </c>
      <c r="BW4651">
        <f t="shared" si="176"/>
        <v>0</v>
      </c>
    </row>
    <row r="4652" spans="72:75">
      <c r="BT4652">
        <v>1</v>
      </c>
      <c r="BU4652">
        <v>1</v>
      </c>
      <c r="BV4652">
        <v>1</v>
      </c>
      <c r="BW4652">
        <f t="shared" si="176"/>
        <v>0</v>
      </c>
    </row>
    <row r="4653" spans="72:75">
      <c r="BT4653">
        <v>5</v>
      </c>
      <c r="BU4653">
        <v>5</v>
      </c>
      <c r="BV4653">
        <v>5</v>
      </c>
      <c r="BW4653">
        <f t="shared" si="176"/>
        <v>0</v>
      </c>
    </row>
    <row r="4654" spans="72:75">
      <c r="BT4654">
        <v>2</v>
      </c>
      <c r="BU4654">
        <v>2</v>
      </c>
      <c r="BV4654">
        <v>2</v>
      </c>
      <c r="BW4654">
        <f t="shared" si="176"/>
        <v>0</v>
      </c>
    </row>
    <row r="4655" spans="72:75">
      <c r="BT4655">
        <v>3</v>
      </c>
      <c r="BU4655">
        <v>3</v>
      </c>
      <c r="BV4655">
        <v>3</v>
      </c>
      <c r="BW4655">
        <f t="shared" si="176"/>
        <v>0</v>
      </c>
    </row>
    <row r="4656" spans="72:75">
      <c r="BT4656">
        <v>7</v>
      </c>
      <c r="BU4656">
        <v>7</v>
      </c>
      <c r="BV4656">
        <v>7</v>
      </c>
      <c r="BW4656">
        <f t="shared" si="176"/>
        <v>0</v>
      </c>
    </row>
    <row r="4657" spans="72:75">
      <c r="BT4657">
        <v>1</v>
      </c>
      <c r="BU4657">
        <v>1</v>
      </c>
      <c r="BV4657">
        <v>1</v>
      </c>
      <c r="BW4657">
        <f t="shared" si="176"/>
        <v>0</v>
      </c>
    </row>
    <row r="4658" spans="72:75">
      <c r="BT4658">
        <v>3</v>
      </c>
      <c r="BU4658">
        <v>3</v>
      </c>
      <c r="BV4658">
        <v>3</v>
      </c>
      <c r="BW4658">
        <f t="shared" si="176"/>
        <v>0</v>
      </c>
    </row>
    <row r="4659" spans="72:75">
      <c r="BT4659">
        <v>5</v>
      </c>
      <c r="BU4659">
        <v>5</v>
      </c>
      <c r="BV4659">
        <v>5</v>
      </c>
      <c r="BW4659">
        <f t="shared" si="176"/>
        <v>0</v>
      </c>
    </row>
    <row r="4660" spans="72:75">
      <c r="BT4660">
        <v>4</v>
      </c>
      <c r="BU4660">
        <v>4</v>
      </c>
      <c r="BV4660">
        <v>4</v>
      </c>
      <c r="BW4660">
        <f t="shared" si="176"/>
        <v>0</v>
      </c>
    </row>
    <row r="4661" spans="72:75">
      <c r="BT4661">
        <v>9</v>
      </c>
      <c r="BU4661">
        <v>9</v>
      </c>
      <c r="BV4661">
        <v>9</v>
      </c>
      <c r="BW4661">
        <f t="shared" si="176"/>
        <v>0</v>
      </c>
    </row>
    <row r="4662" spans="72:75">
      <c r="BT4662">
        <v>7</v>
      </c>
      <c r="BU4662">
        <v>7</v>
      </c>
      <c r="BV4662">
        <v>7</v>
      </c>
      <c r="BW4662">
        <f t="shared" si="176"/>
        <v>0</v>
      </c>
    </row>
    <row r="4663" spans="72:75">
      <c r="BT4663">
        <v>11</v>
      </c>
      <c r="BU4663">
        <v>11</v>
      </c>
      <c r="BV4663">
        <v>11</v>
      </c>
      <c r="BW4663">
        <f t="shared" si="176"/>
        <v>0</v>
      </c>
    </row>
    <row r="4664" spans="72:75">
      <c r="BT4664">
        <v>4</v>
      </c>
      <c r="BU4664">
        <v>4</v>
      </c>
      <c r="BV4664">
        <v>4</v>
      </c>
      <c r="BW4664">
        <f t="shared" si="176"/>
        <v>0</v>
      </c>
    </row>
    <row r="4665" spans="72:75">
      <c r="BT4665">
        <v>6</v>
      </c>
      <c r="BU4665">
        <v>6</v>
      </c>
      <c r="BV4665">
        <v>6</v>
      </c>
      <c r="BW4665">
        <f t="shared" si="176"/>
        <v>0</v>
      </c>
    </row>
    <row r="4666" spans="72:75">
      <c r="BT4666">
        <v>5</v>
      </c>
      <c r="BU4666">
        <v>5</v>
      </c>
      <c r="BV4666">
        <v>5</v>
      </c>
      <c r="BW4666">
        <f t="shared" si="176"/>
        <v>0</v>
      </c>
    </row>
    <row r="4667" spans="72:75">
      <c r="BT4667">
        <v>4</v>
      </c>
      <c r="BU4667">
        <v>4</v>
      </c>
      <c r="BV4667">
        <v>4</v>
      </c>
      <c r="BW4667">
        <f t="shared" si="176"/>
        <v>0</v>
      </c>
    </row>
    <row r="4668" spans="72:75">
      <c r="BT4668">
        <v>1</v>
      </c>
      <c r="BU4668">
        <v>1</v>
      </c>
      <c r="BV4668">
        <v>1</v>
      </c>
      <c r="BW4668">
        <f t="shared" si="176"/>
        <v>0</v>
      </c>
    </row>
    <row r="4669" spans="72:75">
      <c r="BT4669">
        <v>4</v>
      </c>
      <c r="BU4669">
        <v>4</v>
      </c>
      <c r="BV4669">
        <v>4</v>
      </c>
      <c r="BW4669">
        <f t="shared" si="176"/>
        <v>0</v>
      </c>
    </row>
    <row r="4670" spans="72:75">
      <c r="BT4670">
        <v>7</v>
      </c>
      <c r="BU4670">
        <v>7</v>
      </c>
      <c r="BV4670">
        <v>7</v>
      </c>
      <c r="BW4670">
        <f t="shared" si="176"/>
        <v>0</v>
      </c>
    </row>
    <row r="4671" spans="72:75">
      <c r="BT4671">
        <v>4</v>
      </c>
      <c r="BU4671">
        <v>4</v>
      </c>
      <c r="BV4671">
        <v>4</v>
      </c>
      <c r="BW4671">
        <f t="shared" si="176"/>
        <v>0</v>
      </c>
    </row>
    <row r="4672" spans="72:75">
      <c r="BT4672">
        <v>6</v>
      </c>
      <c r="BU4672">
        <v>6</v>
      </c>
      <c r="BV4672">
        <v>6</v>
      </c>
      <c r="BW4672">
        <f t="shared" si="176"/>
        <v>0</v>
      </c>
    </row>
    <row r="4673" spans="72:75">
      <c r="BT4673">
        <v>4</v>
      </c>
      <c r="BU4673">
        <v>4</v>
      </c>
      <c r="BV4673">
        <v>4</v>
      </c>
      <c r="BW4673">
        <f t="shared" si="176"/>
        <v>0</v>
      </c>
    </row>
    <row r="4674" spans="72:75">
      <c r="BT4674">
        <v>3</v>
      </c>
      <c r="BU4674">
        <v>3</v>
      </c>
      <c r="BV4674">
        <v>3</v>
      </c>
      <c r="BW4674">
        <f t="shared" si="176"/>
        <v>0</v>
      </c>
    </row>
    <row r="4675" spans="72:75">
      <c r="BT4675">
        <v>8</v>
      </c>
      <c r="BU4675">
        <v>8</v>
      </c>
      <c r="BV4675">
        <v>8</v>
      </c>
      <c r="BW4675">
        <f t="shared" si="176"/>
        <v>0</v>
      </c>
    </row>
    <row r="4676" spans="72:75">
      <c r="BT4676">
        <v>1</v>
      </c>
      <c r="BU4676">
        <v>1</v>
      </c>
      <c r="BV4676">
        <v>1</v>
      </c>
      <c r="BW4676">
        <f t="shared" si="176"/>
        <v>0</v>
      </c>
    </row>
    <row r="4677" spans="72:75">
      <c r="BT4677">
        <v>2</v>
      </c>
      <c r="BU4677">
        <v>2</v>
      </c>
      <c r="BV4677">
        <v>2</v>
      </c>
      <c r="BW4677">
        <f t="shared" si="176"/>
        <v>0</v>
      </c>
    </row>
    <row r="4678" spans="72:75">
      <c r="BT4678">
        <v>2</v>
      </c>
      <c r="BU4678">
        <v>2</v>
      </c>
      <c r="BV4678">
        <v>2</v>
      </c>
      <c r="BW4678">
        <f t="shared" si="176"/>
        <v>0</v>
      </c>
    </row>
    <row r="4679" spans="72:75">
      <c r="BT4679">
        <v>9</v>
      </c>
      <c r="BU4679">
        <v>9</v>
      </c>
      <c r="BV4679">
        <v>9</v>
      </c>
      <c r="BW4679">
        <f t="shared" si="176"/>
        <v>0</v>
      </c>
    </row>
    <row r="4680" spans="72:75">
      <c r="BT4680">
        <v>12</v>
      </c>
      <c r="BU4680">
        <v>12</v>
      </c>
      <c r="BV4680">
        <v>12</v>
      </c>
      <c r="BW4680">
        <f t="shared" si="176"/>
        <v>0</v>
      </c>
    </row>
    <row r="4681" spans="72:75">
      <c r="BT4681">
        <v>1</v>
      </c>
      <c r="BU4681">
        <v>1</v>
      </c>
      <c r="BV4681">
        <v>1</v>
      </c>
      <c r="BW4681">
        <f t="shared" si="176"/>
        <v>0</v>
      </c>
    </row>
    <row r="4682" spans="72:75">
      <c r="BT4682">
        <v>12</v>
      </c>
      <c r="BU4682">
        <v>12</v>
      </c>
      <c r="BV4682">
        <v>12</v>
      </c>
      <c r="BW4682">
        <f t="shared" si="176"/>
        <v>0</v>
      </c>
    </row>
    <row r="4683" spans="72:75">
      <c r="BT4683">
        <v>6</v>
      </c>
      <c r="BU4683">
        <v>6</v>
      </c>
      <c r="BV4683">
        <v>6</v>
      </c>
      <c r="BW4683">
        <f t="shared" si="176"/>
        <v>0</v>
      </c>
    </row>
    <row r="4684" spans="72:75">
      <c r="BT4684">
        <v>2</v>
      </c>
      <c r="BU4684">
        <v>2</v>
      </c>
      <c r="BV4684">
        <v>2</v>
      </c>
      <c r="BW4684">
        <f t="shared" si="176"/>
        <v>0</v>
      </c>
    </row>
    <row r="4685" spans="72:75">
      <c r="BT4685">
        <v>4</v>
      </c>
      <c r="BU4685">
        <v>4</v>
      </c>
      <c r="BV4685">
        <v>4</v>
      </c>
      <c r="BW4685">
        <f t="shared" ref="BW4685:BW4748" si="177">BU4685-BV4685</f>
        <v>0</v>
      </c>
    </row>
    <row r="4686" spans="72:75">
      <c r="BT4686">
        <v>4</v>
      </c>
      <c r="BU4686">
        <v>4</v>
      </c>
      <c r="BV4686">
        <v>4</v>
      </c>
      <c r="BW4686">
        <f t="shared" si="177"/>
        <v>0</v>
      </c>
    </row>
    <row r="4687" spans="72:75">
      <c r="BT4687">
        <v>11</v>
      </c>
      <c r="BU4687">
        <v>11</v>
      </c>
      <c r="BV4687">
        <v>11</v>
      </c>
      <c r="BW4687">
        <f t="shared" si="177"/>
        <v>0</v>
      </c>
    </row>
    <row r="4688" spans="72:75">
      <c r="BT4688">
        <v>1</v>
      </c>
      <c r="BU4688">
        <v>1</v>
      </c>
      <c r="BV4688">
        <v>1</v>
      </c>
      <c r="BW4688">
        <f t="shared" si="177"/>
        <v>0</v>
      </c>
    </row>
    <row r="4689" spans="72:75">
      <c r="BT4689">
        <v>1</v>
      </c>
      <c r="BU4689">
        <v>1</v>
      </c>
      <c r="BV4689">
        <v>1</v>
      </c>
      <c r="BW4689">
        <f t="shared" si="177"/>
        <v>0</v>
      </c>
    </row>
    <row r="4690" spans="72:75">
      <c r="BT4690">
        <v>9</v>
      </c>
      <c r="BU4690">
        <v>9</v>
      </c>
      <c r="BV4690">
        <v>9</v>
      </c>
      <c r="BW4690">
        <f t="shared" si="177"/>
        <v>0</v>
      </c>
    </row>
    <row r="4691" spans="72:75">
      <c r="BT4691">
        <v>6</v>
      </c>
      <c r="BU4691">
        <v>6</v>
      </c>
      <c r="BV4691">
        <v>6</v>
      </c>
      <c r="BW4691">
        <f t="shared" si="177"/>
        <v>0</v>
      </c>
    </row>
    <row r="4692" spans="72:75">
      <c r="BT4692">
        <v>1</v>
      </c>
      <c r="BU4692">
        <v>1</v>
      </c>
      <c r="BV4692">
        <v>1</v>
      </c>
      <c r="BW4692">
        <f t="shared" si="177"/>
        <v>0</v>
      </c>
    </row>
    <row r="4693" spans="72:75">
      <c r="BT4693">
        <v>1</v>
      </c>
      <c r="BU4693">
        <v>1</v>
      </c>
      <c r="BV4693">
        <v>1</v>
      </c>
      <c r="BW4693">
        <f t="shared" si="177"/>
        <v>0</v>
      </c>
    </row>
    <row r="4694" spans="72:75">
      <c r="BT4694">
        <v>4</v>
      </c>
      <c r="BU4694">
        <v>4</v>
      </c>
      <c r="BV4694">
        <v>4</v>
      </c>
      <c r="BW4694">
        <f t="shared" si="177"/>
        <v>0</v>
      </c>
    </row>
    <row r="4695" spans="72:75">
      <c r="BT4695">
        <v>7</v>
      </c>
      <c r="BU4695">
        <v>7</v>
      </c>
      <c r="BV4695">
        <v>7</v>
      </c>
      <c r="BW4695">
        <f t="shared" si="177"/>
        <v>0</v>
      </c>
    </row>
    <row r="4696" spans="72:75">
      <c r="BT4696">
        <v>3</v>
      </c>
      <c r="BU4696">
        <v>3</v>
      </c>
      <c r="BV4696">
        <v>3</v>
      </c>
      <c r="BW4696">
        <f t="shared" si="177"/>
        <v>0</v>
      </c>
    </row>
    <row r="4697" spans="72:75">
      <c r="BT4697">
        <v>3</v>
      </c>
      <c r="BU4697">
        <v>3</v>
      </c>
      <c r="BV4697">
        <v>3</v>
      </c>
      <c r="BW4697">
        <f t="shared" si="177"/>
        <v>0</v>
      </c>
    </row>
    <row r="4698" spans="72:75">
      <c r="BT4698">
        <v>4</v>
      </c>
      <c r="BU4698">
        <v>4</v>
      </c>
      <c r="BV4698">
        <v>4</v>
      </c>
      <c r="BW4698">
        <f t="shared" si="177"/>
        <v>0</v>
      </c>
    </row>
    <row r="4699" spans="72:75">
      <c r="BT4699">
        <v>6</v>
      </c>
      <c r="BU4699">
        <v>6</v>
      </c>
      <c r="BV4699">
        <v>6</v>
      </c>
      <c r="BW4699">
        <f t="shared" si="177"/>
        <v>0</v>
      </c>
    </row>
    <row r="4700" spans="72:75">
      <c r="BT4700">
        <v>8</v>
      </c>
      <c r="BU4700">
        <v>8</v>
      </c>
      <c r="BV4700">
        <v>8</v>
      </c>
      <c r="BW4700">
        <f t="shared" si="177"/>
        <v>0</v>
      </c>
    </row>
    <row r="4701" spans="72:75">
      <c r="BT4701">
        <v>4</v>
      </c>
      <c r="BU4701">
        <v>4</v>
      </c>
      <c r="BV4701">
        <v>4</v>
      </c>
      <c r="BW4701">
        <f t="shared" si="177"/>
        <v>0</v>
      </c>
    </row>
    <row r="4702" spans="72:75">
      <c r="BT4702">
        <v>5</v>
      </c>
      <c r="BU4702">
        <v>5</v>
      </c>
      <c r="BV4702">
        <v>5</v>
      </c>
      <c r="BW4702">
        <f t="shared" si="177"/>
        <v>0</v>
      </c>
    </row>
    <row r="4703" spans="72:75">
      <c r="BT4703">
        <v>5</v>
      </c>
      <c r="BU4703">
        <v>5</v>
      </c>
      <c r="BV4703">
        <v>5</v>
      </c>
      <c r="BW4703">
        <f t="shared" si="177"/>
        <v>0</v>
      </c>
    </row>
    <row r="4704" spans="72:75">
      <c r="BT4704">
        <v>2</v>
      </c>
      <c r="BU4704">
        <v>2</v>
      </c>
      <c r="BV4704">
        <v>2</v>
      </c>
      <c r="BW4704">
        <f t="shared" si="177"/>
        <v>0</v>
      </c>
    </row>
    <row r="4705" spans="72:75">
      <c r="BT4705">
        <v>4</v>
      </c>
      <c r="BU4705">
        <v>4</v>
      </c>
      <c r="BV4705">
        <v>4</v>
      </c>
      <c r="BW4705">
        <f t="shared" si="177"/>
        <v>0</v>
      </c>
    </row>
    <row r="4706" spans="72:75">
      <c r="BT4706">
        <v>5</v>
      </c>
      <c r="BU4706">
        <v>5</v>
      </c>
      <c r="BV4706">
        <v>5</v>
      </c>
      <c r="BW4706">
        <f t="shared" si="177"/>
        <v>0</v>
      </c>
    </row>
    <row r="4707" spans="72:75">
      <c r="BT4707">
        <v>5</v>
      </c>
      <c r="BU4707">
        <v>5</v>
      </c>
      <c r="BV4707">
        <v>5</v>
      </c>
      <c r="BW4707">
        <f t="shared" si="177"/>
        <v>0</v>
      </c>
    </row>
    <row r="4708" spans="72:75">
      <c r="BT4708">
        <v>1</v>
      </c>
      <c r="BU4708">
        <v>1</v>
      </c>
      <c r="BV4708">
        <v>1</v>
      </c>
      <c r="BW4708">
        <f t="shared" si="177"/>
        <v>0</v>
      </c>
    </row>
    <row r="4709" spans="72:75">
      <c r="BT4709">
        <v>5</v>
      </c>
      <c r="BU4709">
        <v>5</v>
      </c>
      <c r="BV4709">
        <v>5</v>
      </c>
      <c r="BW4709">
        <f t="shared" si="177"/>
        <v>0</v>
      </c>
    </row>
    <row r="4710" spans="72:75">
      <c r="BT4710">
        <v>6</v>
      </c>
      <c r="BU4710">
        <v>6</v>
      </c>
      <c r="BV4710">
        <v>6</v>
      </c>
      <c r="BW4710">
        <f t="shared" si="177"/>
        <v>0</v>
      </c>
    </row>
    <row r="4711" spans="72:75">
      <c r="BT4711">
        <v>2</v>
      </c>
      <c r="BU4711">
        <v>2</v>
      </c>
      <c r="BV4711">
        <v>2</v>
      </c>
      <c r="BW4711">
        <f t="shared" si="177"/>
        <v>0</v>
      </c>
    </row>
    <row r="4712" spans="72:75">
      <c r="BT4712">
        <v>6</v>
      </c>
      <c r="BU4712">
        <v>6</v>
      </c>
      <c r="BV4712">
        <v>6</v>
      </c>
      <c r="BW4712">
        <f t="shared" si="177"/>
        <v>0</v>
      </c>
    </row>
    <row r="4713" spans="72:75">
      <c r="BT4713">
        <v>11</v>
      </c>
      <c r="BU4713">
        <v>11</v>
      </c>
      <c r="BV4713">
        <v>11</v>
      </c>
      <c r="BW4713">
        <f t="shared" si="177"/>
        <v>0</v>
      </c>
    </row>
    <row r="4714" spans="72:75">
      <c r="BT4714">
        <v>3</v>
      </c>
      <c r="BU4714">
        <v>3</v>
      </c>
      <c r="BV4714">
        <v>3</v>
      </c>
      <c r="BW4714">
        <f t="shared" si="177"/>
        <v>0</v>
      </c>
    </row>
    <row r="4715" spans="72:75">
      <c r="BT4715">
        <v>8</v>
      </c>
      <c r="BU4715">
        <v>8</v>
      </c>
      <c r="BV4715">
        <v>8</v>
      </c>
      <c r="BW4715">
        <f t="shared" si="177"/>
        <v>0</v>
      </c>
    </row>
    <row r="4716" spans="72:75">
      <c r="BT4716">
        <v>4</v>
      </c>
      <c r="BU4716">
        <v>4</v>
      </c>
      <c r="BV4716">
        <v>4</v>
      </c>
      <c r="BW4716">
        <f t="shared" si="177"/>
        <v>0</v>
      </c>
    </row>
    <row r="4717" spans="72:75">
      <c r="BT4717">
        <v>4</v>
      </c>
      <c r="BU4717">
        <v>4</v>
      </c>
      <c r="BV4717">
        <v>4</v>
      </c>
      <c r="BW4717">
        <f t="shared" si="177"/>
        <v>0</v>
      </c>
    </row>
    <row r="4718" spans="72:75">
      <c r="BT4718">
        <v>1</v>
      </c>
      <c r="BU4718">
        <v>1</v>
      </c>
      <c r="BV4718">
        <v>1</v>
      </c>
      <c r="BW4718">
        <f t="shared" si="177"/>
        <v>0</v>
      </c>
    </row>
    <row r="4719" spans="72:75">
      <c r="BT4719">
        <v>4</v>
      </c>
      <c r="BU4719">
        <v>4</v>
      </c>
      <c r="BV4719">
        <v>4</v>
      </c>
      <c r="BW4719">
        <f t="shared" si="177"/>
        <v>0</v>
      </c>
    </row>
    <row r="4720" spans="72:75">
      <c r="BT4720">
        <v>8</v>
      </c>
      <c r="BU4720">
        <v>8</v>
      </c>
      <c r="BV4720">
        <v>8</v>
      </c>
      <c r="BW4720">
        <f t="shared" si="177"/>
        <v>0</v>
      </c>
    </row>
    <row r="4721" spans="72:75">
      <c r="BT4721">
        <v>4</v>
      </c>
      <c r="BU4721">
        <v>4</v>
      </c>
      <c r="BV4721">
        <v>4</v>
      </c>
      <c r="BW4721">
        <f t="shared" si="177"/>
        <v>0</v>
      </c>
    </row>
    <row r="4722" spans="72:75">
      <c r="BT4722">
        <v>5</v>
      </c>
      <c r="BU4722">
        <v>5</v>
      </c>
      <c r="BV4722">
        <v>5</v>
      </c>
      <c r="BW4722">
        <f t="shared" si="177"/>
        <v>0</v>
      </c>
    </row>
    <row r="4723" spans="72:75">
      <c r="BT4723">
        <v>6</v>
      </c>
      <c r="BU4723">
        <v>6</v>
      </c>
      <c r="BV4723">
        <v>6</v>
      </c>
      <c r="BW4723">
        <f t="shared" si="177"/>
        <v>0</v>
      </c>
    </row>
    <row r="4724" spans="72:75">
      <c r="BT4724">
        <v>2</v>
      </c>
      <c r="BU4724">
        <v>2</v>
      </c>
      <c r="BV4724">
        <v>2</v>
      </c>
      <c r="BW4724">
        <f t="shared" si="177"/>
        <v>0</v>
      </c>
    </row>
    <row r="4725" spans="72:75">
      <c r="BT4725">
        <v>3</v>
      </c>
      <c r="BU4725">
        <v>3</v>
      </c>
      <c r="BV4725">
        <v>3</v>
      </c>
      <c r="BW4725">
        <f t="shared" si="177"/>
        <v>0</v>
      </c>
    </row>
    <row r="4726" spans="72:75">
      <c r="BT4726">
        <v>3</v>
      </c>
      <c r="BU4726">
        <v>3</v>
      </c>
      <c r="BV4726">
        <v>3</v>
      </c>
      <c r="BW4726">
        <f t="shared" si="177"/>
        <v>0</v>
      </c>
    </row>
    <row r="4727" spans="72:75">
      <c r="BT4727">
        <v>6</v>
      </c>
      <c r="BU4727">
        <v>6</v>
      </c>
      <c r="BV4727">
        <v>6</v>
      </c>
      <c r="BW4727">
        <f t="shared" si="177"/>
        <v>0</v>
      </c>
    </row>
    <row r="4728" spans="72:75">
      <c r="BT4728">
        <v>2</v>
      </c>
      <c r="BU4728">
        <v>2</v>
      </c>
      <c r="BV4728">
        <v>2</v>
      </c>
      <c r="BW4728">
        <f t="shared" si="177"/>
        <v>0</v>
      </c>
    </row>
    <row r="4729" spans="72:75">
      <c r="BT4729">
        <v>9</v>
      </c>
      <c r="BU4729">
        <v>9</v>
      </c>
      <c r="BV4729">
        <v>9</v>
      </c>
      <c r="BW4729">
        <f t="shared" si="177"/>
        <v>0</v>
      </c>
    </row>
    <row r="4730" spans="72:75">
      <c r="BT4730">
        <v>6</v>
      </c>
      <c r="BU4730">
        <v>6</v>
      </c>
      <c r="BV4730">
        <v>6</v>
      </c>
      <c r="BW4730">
        <f t="shared" si="177"/>
        <v>0</v>
      </c>
    </row>
    <row r="4731" spans="72:75">
      <c r="BT4731">
        <v>3</v>
      </c>
      <c r="BU4731">
        <v>3</v>
      </c>
      <c r="BV4731">
        <v>3</v>
      </c>
      <c r="BW4731">
        <f t="shared" si="177"/>
        <v>0</v>
      </c>
    </row>
    <row r="4732" spans="72:75">
      <c r="BT4732">
        <v>9</v>
      </c>
      <c r="BU4732">
        <v>9</v>
      </c>
      <c r="BV4732">
        <v>9</v>
      </c>
      <c r="BW4732">
        <f t="shared" si="177"/>
        <v>0</v>
      </c>
    </row>
    <row r="4733" spans="72:75">
      <c r="BT4733">
        <v>5</v>
      </c>
      <c r="BU4733">
        <v>5</v>
      </c>
      <c r="BV4733">
        <v>5</v>
      </c>
      <c r="BW4733">
        <f t="shared" si="177"/>
        <v>0</v>
      </c>
    </row>
    <row r="4734" spans="72:75">
      <c r="BT4734">
        <v>2</v>
      </c>
      <c r="BU4734">
        <v>2</v>
      </c>
      <c r="BV4734">
        <v>2</v>
      </c>
      <c r="BW4734">
        <f t="shared" si="177"/>
        <v>0</v>
      </c>
    </row>
    <row r="4735" spans="72:75">
      <c r="BT4735">
        <v>1</v>
      </c>
      <c r="BU4735">
        <v>1</v>
      </c>
      <c r="BV4735">
        <v>1</v>
      </c>
      <c r="BW4735">
        <f t="shared" si="177"/>
        <v>0</v>
      </c>
    </row>
    <row r="4736" spans="72:75">
      <c r="BT4736">
        <v>3</v>
      </c>
      <c r="BU4736">
        <v>3</v>
      </c>
      <c r="BV4736">
        <v>3</v>
      </c>
      <c r="BW4736">
        <f t="shared" si="177"/>
        <v>0</v>
      </c>
    </row>
    <row r="4737" spans="72:75">
      <c r="BT4737">
        <v>1</v>
      </c>
      <c r="BU4737">
        <v>1</v>
      </c>
      <c r="BV4737">
        <v>1</v>
      </c>
      <c r="BW4737">
        <f t="shared" si="177"/>
        <v>0</v>
      </c>
    </row>
    <row r="4738" spans="72:75">
      <c r="BT4738">
        <v>6</v>
      </c>
      <c r="BU4738">
        <v>6</v>
      </c>
      <c r="BV4738">
        <v>6</v>
      </c>
      <c r="BW4738">
        <f t="shared" si="177"/>
        <v>0</v>
      </c>
    </row>
    <row r="4739" spans="72:75">
      <c r="BT4739">
        <v>4</v>
      </c>
      <c r="BU4739">
        <v>4</v>
      </c>
      <c r="BV4739">
        <v>4</v>
      </c>
      <c r="BW4739">
        <f t="shared" si="177"/>
        <v>0</v>
      </c>
    </row>
    <row r="4740" spans="72:75">
      <c r="BT4740">
        <v>3</v>
      </c>
      <c r="BU4740">
        <v>3</v>
      </c>
      <c r="BV4740">
        <v>3</v>
      </c>
      <c r="BW4740">
        <f t="shared" si="177"/>
        <v>0</v>
      </c>
    </row>
    <row r="4741" spans="72:75">
      <c r="BT4741">
        <v>2</v>
      </c>
      <c r="BU4741">
        <v>2</v>
      </c>
      <c r="BV4741">
        <v>2</v>
      </c>
      <c r="BW4741">
        <f t="shared" si="177"/>
        <v>0</v>
      </c>
    </row>
    <row r="4742" spans="72:75">
      <c r="BT4742">
        <v>9</v>
      </c>
      <c r="BU4742">
        <v>9</v>
      </c>
      <c r="BV4742">
        <v>9</v>
      </c>
      <c r="BW4742">
        <f t="shared" si="177"/>
        <v>0</v>
      </c>
    </row>
    <row r="4743" spans="72:75">
      <c r="BT4743">
        <v>2</v>
      </c>
      <c r="BU4743">
        <v>2</v>
      </c>
      <c r="BV4743">
        <v>2</v>
      </c>
      <c r="BW4743">
        <f t="shared" si="177"/>
        <v>0</v>
      </c>
    </row>
    <row r="4744" spans="72:75">
      <c r="BT4744">
        <v>3</v>
      </c>
      <c r="BU4744">
        <v>3</v>
      </c>
      <c r="BV4744">
        <v>3</v>
      </c>
      <c r="BW4744">
        <f t="shared" si="177"/>
        <v>0</v>
      </c>
    </row>
    <row r="4745" spans="72:75">
      <c r="BT4745">
        <v>6</v>
      </c>
      <c r="BU4745">
        <v>6</v>
      </c>
      <c r="BV4745">
        <v>6</v>
      </c>
      <c r="BW4745">
        <f t="shared" si="177"/>
        <v>0</v>
      </c>
    </row>
    <row r="4746" spans="72:75">
      <c r="BT4746">
        <v>2</v>
      </c>
      <c r="BU4746">
        <v>2</v>
      </c>
      <c r="BV4746">
        <v>2</v>
      </c>
      <c r="BW4746">
        <f t="shared" si="177"/>
        <v>0</v>
      </c>
    </row>
    <row r="4747" spans="72:75">
      <c r="BT4747">
        <v>1</v>
      </c>
      <c r="BU4747">
        <v>1</v>
      </c>
      <c r="BV4747">
        <v>1</v>
      </c>
      <c r="BW4747">
        <f t="shared" si="177"/>
        <v>0</v>
      </c>
    </row>
    <row r="4748" spans="72:75">
      <c r="BT4748">
        <v>2</v>
      </c>
      <c r="BU4748">
        <v>2</v>
      </c>
      <c r="BV4748">
        <v>2</v>
      </c>
      <c r="BW4748">
        <f t="shared" si="177"/>
        <v>0</v>
      </c>
    </row>
    <row r="4749" spans="72:75">
      <c r="BT4749">
        <v>4</v>
      </c>
      <c r="BU4749">
        <v>4</v>
      </c>
      <c r="BV4749">
        <v>4</v>
      </c>
      <c r="BW4749">
        <f t="shared" ref="BW4749:BW4812" si="178">BU4749-BV4749</f>
        <v>0</v>
      </c>
    </row>
    <row r="4750" spans="72:75">
      <c r="BT4750">
        <v>2</v>
      </c>
      <c r="BU4750">
        <v>2</v>
      </c>
      <c r="BV4750">
        <v>2</v>
      </c>
      <c r="BW4750">
        <f t="shared" si="178"/>
        <v>0</v>
      </c>
    </row>
    <row r="4751" spans="72:75">
      <c r="BT4751">
        <v>6</v>
      </c>
      <c r="BU4751">
        <v>6</v>
      </c>
      <c r="BV4751">
        <v>6</v>
      </c>
      <c r="BW4751">
        <f t="shared" si="178"/>
        <v>0</v>
      </c>
    </row>
    <row r="4752" spans="72:75">
      <c r="BT4752">
        <v>1</v>
      </c>
      <c r="BU4752">
        <v>1</v>
      </c>
      <c r="BV4752">
        <v>1</v>
      </c>
      <c r="BW4752">
        <f t="shared" si="178"/>
        <v>0</v>
      </c>
    </row>
    <row r="4753" spans="72:75">
      <c r="BT4753">
        <v>6</v>
      </c>
      <c r="BU4753">
        <v>6</v>
      </c>
      <c r="BV4753">
        <v>6</v>
      </c>
      <c r="BW4753">
        <f t="shared" si="178"/>
        <v>0</v>
      </c>
    </row>
    <row r="4754" spans="72:75">
      <c r="BT4754">
        <v>4</v>
      </c>
      <c r="BU4754">
        <v>4</v>
      </c>
      <c r="BV4754">
        <v>4</v>
      </c>
      <c r="BW4754">
        <f t="shared" si="178"/>
        <v>0</v>
      </c>
    </row>
    <row r="4755" spans="72:75">
      <c r="BT4755">
        <v>7</v>
      </c>
      <c r="BU4755">
        <v>7</v>
      </c>
      <c r="BV4755">
        <v>7</v>
      </c>
      <c r="BW4755">
        <f t="shared" si="178"/>
        <v>0</v>
      </c>
    </row>
    <row r="4756" spans="72:75">
      <c r="BT4756">
        <v>9</v>
      </c>
      <c r="BU4756">
        <v>9</v>
      </c>
      <c r="BV4756">
        <v>9</v>
      </c>
      <c r="BW4756">
        <f t="shared" si="178"/>
        <v>0</v>
      </c>
    </row>
    <row r="4757" spans="72:75">
      <c r="BT4757">
        <v>3</v>
      </c>
      <c r="BU4757">
        <v>3</v>
      </c>
      <c r="BV4757">
        <v>3</v>
      </c>
      <c r="BW4757">
        <f t="shared" si="178"/>
        <v>0</v>
      </c>
    </row>
    <row r="4758" spans="72:75">
      <c r="BT4758">
        <v>6</v>
      </c>
      <c r="BU4758">
        <v>6</v>
      </c>
      <c r="BV4758">
        <v>6</v>
      </c>
      <c r="BW4758">
        <f t="shared" si="178"/>
        <v>0</v>
      </c>
    </row>
    <row r="4759" spans="72:75">
      <c r="BT4759">
        <v>5</v>
      </c>
      <c r="BU4759">
        <v>5</v>
      </c>
      <c r="BV4759">
        <v>5</v>
      </c>
      <c r="BW4759">
        <f t="shared" si="178"/>
        <v>0</v>
      </c>
    </row>
    <row r="4760" spans="72:75">
      <c r="BT4760">
        <v>2</v>
      </c>
      <c r="BU4760">
        <v>2</v>
      </c>
      <c r="BV4760">
        <v>2</v>
      </c>
      <c r="BW4760">
        <f t="shared" si="178"/>
        <v>0</v>
      </c>
    </row>
    <row r="4761" spans="72:75">
      <c r="BT4761">
        <v>3</v>
      </c>
      <c r="BU4761">
        <v>3</v>
      </c>
      <c r="BV4761">
        <v>3</v>
      </c>
      <c r="BW4761">
        <f t="shared" si="178"/>
        <v>0</v>
      </c>
    </row>
    <row r="4762" spans="72:75">
      <c r="BT4762">
        <v>1</v>
      </c>
      <c r="BU4762">
        <v>1</v>
      </c>
      <c r="BV4762">
        <v>1</v>
      </c>
      <c r="BW4762">
        <f t="shared" si="178"/>
        <v>0</v>
      </c>
    </row>
    <row r="4763" spans="72:75">
      <c r="BT4763">
        <v>5</v>
      </c>
      <c r="BU4763">
        <v>5</v>
      </c>
      <c r="BV4763">
        <v>5</v>
      </c>
      <c r="BW4763">
        <f t="shared" si="178"/>
        <v>0</v>
      </c>
    </row>
    <row r="4764" spans="72:75">
      <c r="BT4764">
        <v>6</v>
      </c>
      <c r="BU4764">
        <v>6</v>
      </c>
      <c r="BV4764">
        <v>6</v>
      </c>
      <c r="BW4764">
        <f t="shared" si="178"/>
        <v>0</v>
      </c>
    </row>
    <row r="4765" spans="72:75">
      <c r="BT4765">
        <v>3</v>
      </c>
      <c r="BU4765">
        <v>3</v>
      </c>
      <c r="BV4765">
        <v>3</v>
      </c>
      <c r="BW4765">
        <f t="shared" si="178"/>
        <v>0</v>
      </c>
    </row>
    <row r="4766" spans="72:75">
      <c r="BT4766">
        <v>4</v>
      </c>
      <c r="BU4766">
        <v>4</v>
      </c>
      <c r="BV4766">
        <v>4</v>
      </c>
      <c r="BW4766">
        <f t="shared" si="178"/>
        <v>0</v>
      </c>
    </row>
    <row r="4767" spans="72:75">
      <c r="BT4767">
        <v>5</v>
      </c>
      <c r="BU4767">
        <v>5</v>
      </c>
      <c r="BV4767">
        <v>5</v>
      </c>
      <c r="BW4767">
        <f t="shared" si="178"/>
        <v>0</v>
      </c>
    </row>
    <row r="4768" spans="72:75">
      <c r="BT4768">
        <v>5</v>
      </c>
      <c r="BU4768">
        <v>5</v>
      </c>
      <c r="BV4768">
        <v>5</v>
      </c>
      <c r="BW4768">
        <f t="shared" si="178"/>
        <v>0</v>
      </c>
    </row>
    <row r="4769" spans="72:75">
      <c r="BT4769">
        <v>6</v>
      </c>
      <c r="BU4769">
        <v>6</v>
      </c>
      <c r="BV4769">
        <v>6</v>
      </c>
      <c r="BW4769">
        <f t="shared" si="178"/>
        <v>0</v>
      </c>
    </row>
    <row r="4770" spans="72:75">
      <c r="BT4770">
        <v>5</v>
      </c>
      <c r="BU4770">
        <v>5</v>
      </c>
      <c r="BV4770">
        <v>5</v>
      </c>
      <c r="BW4770">
        <f t="shared" si="178"/>
        <v>0</v>
      </c>
    </row>
    <row r="4771" spans="72:75">
      <c r="BT4771">
        <v>4</v>
      </c>
      <c r="BU4771">
        <v>4</v>
      </c>
      <c r="BV4771">
        <v>4</v>
      </c>
      <c r="BW4771">
        <f t="shared" si="178"/>
        <v>0</v>
      </c>
    </row>
    <row r="4772" spans="72:75">
      <c r="BT4772">
        <v>2</v>
      </c>
      <c r="BU4772">
        <v>2</v>
      </c>
      <c r="BV4772">
        <v>2</v>
      </c>
      <c r="BW4772">
        <f t="shared" si="178"/>
        <v>0</v>
      </c>
    </row>
    <row r="4773" spans="72:75">
      <c r="BT4773">
        <v>3</v>
      </c>
      <c r="BU4773">
        <v>3</v>
      </c>
      <c r="BV4773">
        <v>3</v>
      </c>
      <c r="BW4773">
        <f t="shared" si="178"/>
        <v>0</v>
      </c>
    </row>
    <row r="4774" spans="72:75">
      <c r="BT4774">
        <v>3</v>
      </c>
      <c r="BU4774">
        <v>3</v>
      </c>
      <c r="BV4774">
        <v>3</v>
      </c>
      <c r="BW4774">
        <f t="shared" si="178"/>
        <v>0</v>
      </c>
    </row>
    <row r="4775" spans="72:75">
      <c r="BT4775">
        <v>7</v>
      </c>
      <c r="BU4775">
        <v>7</v>
      </c>
      <c r="BV4775">
        <v>7</v>
      </c>
      <c r="BW4775">
        <f t="shared" si="178"/>
        <v>0</v>
      </c>
    </row>
    <row r="4776" spans="72:75">
      <c r="BT4776">
        <v>3</v>
      </c>
      <c r="BU4776">
        <v>3</v>
      </c>
      <c r="BV4776">
        <v>3</v>
      </c>
      <c r="BW4776">
        <f t="shared" si="178"/>
        <v>0</v>
      </c>
    </row>
    <row r="4777" spans="72:75">
      <c r="BT4777">
        <v>4</v>
      </c>
      <c r="BU4777">
        <v>4</v>
      </c>
      <c r="BV4777">
        <v>4</v>
      </c>
      <c r="BW4777">
        <f t="shared" si="178"/>
        <v>0</v>
      </c>
    </row>
    <row r="4778" spans="72:75">
      <c r="BT4778">
        <v>1</v>
      </c>
      <c r="BU4778">
        <v>1</v>
      </c>
      <c r="BV4778">
        <v>1</v>
      </c>
      <c r="BW4778">
        <f t="shared" si="178"/>
        <v>0</v>
      </c>
    </row>
    <row r="4779" spans="72:75">
      <c r="BT4779">
        <v>5</v>
      </c>
      <c r="BU4779">
        <v>5</v>
      </c>
      <c r="BV4779">
        <v>5</v>
      </c>
      <c r="BW4779">
        <f t="shared" si="178"/>
        <v>0</v>
      </c>
    </row>
    <row r="4780" spans="72:75">
      <c r="BT4780">
        <v>2</v>
      </c>
      <c r="BU4780">
        <v>2</v>
      </c>
      <c r="BV4780">
        <v>2</v>
      </c>
      <c r="BW4780">
        <f t="shared" si="178"/>
        <v>0</v>
      </c>
    </row>
    <row r="4781" spans="72:75">
      <c r="BT4781">
        <v>1</v>
      </c>
      <c r="BU4781">
        <v>1</v>
      </c>
      <c r="BV4781">
        <v>1</v>
      </c>
      <c r="BW4781">
        <f t="shared" si="178"/>
        <v>0</v>
      </c>
    </row>
    <row r="4782" spans="72:75">
      <c r="BT4782">
        <v>6</v>
      </c>
      <c r="BU4782">
        <v>6</v>
      </c>
      <c r="BV4782">
        <v>6</v>
      </c>
      <c r="BW4782">
        <f t="shared" si="178"/>
        <v>0</v>
      </c>
    </row>
    <row r="4783" spans="72:75">
      <c r="BT4783">
        <v>1</v>
      </c>
      <c r="BU4783">
        <v>1</v>
      </c>
      <c r="BV4783">
        <v>1</v>
      </c>
      <c r="BW4783">
        <f t="shared" si="178"/>
        <v>0</v>
      </c>
    </row>
    <row r="4784" spans="72:75">
      <c r="BT4784">
        <v>5</v>
      </c>
      <c r="BU4784">
        <v>5</v>
      </c>
      <c r="BV4784">
        <v>5</v>
      </c>
      <c r="BW4784">
        <f t="shared" si="178"/>
        <v>0</v>
      </c>
    </row>
    <row r="4785" spans="72:75">
      <c r="BT4785">
        <v>8</v>
      </c>
      <c r="BU4785">
        <v>8</v>
      </c>
      <c r="BV4785">
        <v>8</v>
      </c>
      <c r="BW4785">
        <f t="shared" si="178"/>
        <v>0</v>
      </c>
    </row>
    <row r="4786" spans="72:75">
      <c r="BT4786">
        <v>5</v>
      </c>
      <c r="BU4786">
        <v>5</v>
      </c>
      <c r="BV4786">
        <v>5</v>
      </c>
      <c r="BW4786">
        <f t="shared" si="178"/>
        <v>0</v>
      </c>
    </row>
    <row r="4787" spans="72:75">
      <c r="BT4787">
        <v>6</v>
      </c>
      <c r="BU4787">
        <v>6</v>
      </c>
      <c r="BV4787">
        <v>6</v>
      </c>
      <c r="BW4787">
        <f t="shared" si="178"/>
        <v>0</v>
      </c>
    </row>
    <row r="4788" spans="72:75">
      <c r="BT4788">
        <v>9</v>
      </c>
      <c r="BU4788">
        <v>9</v>
      </c>
      <c r="BV4788">
        <v>9</v>
      </c>
      <c r="BW4788">
        <f t="shared" si="178"/>
        <v>0</v>
      </c>
    </row>
    <row r="4789" spans="72:75">
      <c r="BT4789">
        <v>6</v>
      </c>
      <c r="BU4789">
        <v>6</v>
      </c>
      <c r="BV4789">
        <v>6</v>
      </c>
      <c r="BW4789">
        <f t="shared" si="178"/>
        <v>0</v>
      </c>
    </row>
    <row r="4790" spans="72:75">
      <c r="BT4790">
        <v>3</v>
      </c>
      <c r="BU4790">
        <v>3</v>
      </c>
      <c r="BV4790">
        <v>3</v>
      </c>
      <c r="BW4790">
        <f t="shared" si="178"/>
        <v>0</v>
      </c>
    </row>
    <row r="4791" spans="72:75">
      <c r="BT4791">
        <v>2</v>
      </c>
      <c r="BU4791">
        <v>2</v>
      </c>
      <c r="BV4791">
        <v>2</v>
      </c>
      <c r="BW4791">
        <f t="shared" si="178"/>
        <v>0</v>
      </c>
    </row>
    <row r="4792" spans="72:75">
      <c r="BT4792">
        <v>2</v>
      </c>
      <c r="BU4792">
        <v>2</v>
      </c>
      <c r="BV4792">
        <v>2</v>
      </c>
      <c r="BW4792">
        <f t="shared" si="178"/>
        <v>0</v>
      </c>
    </row>
    <row r="4793" spans="72:75">
      <c r="BT4793">
        <v>7</v>
      </c>
      <c r="BU4793">
        <v>7</v>
      </c>
      <c r="BV4793">
        <v>7</v>
      </c>
      <c r="BW4793">
        <f t="shared" si="178"/>
        <v>0</v>
      </c>
    </row>
    <row r="4794" spans="72:75">
      <c r="BT4794">
        <v>8</v>
      </c>
      <c r="BU4794">
        <v>8</v>
      </c>
      <c r="BV4794">
        <v>8</v>
      </c>
      <c r="BW4794">
        <f t="shared" si="178"/>
        <v>0</v>
      </c>
    </row>
    <row r="4795" spans="72:75">
      <c r="BT4795">
        <v>2</v>
      </c>
      <c r="BU4795">
        <v>2</v>
      </c>
      <c r="BV4795">
        <v>2</v>
      </c>
      <c r="BW4795">
        <f t="shared" si="178"/>
        <v>0</v>
      </c>
    </row>
    <row r="4796" spans="72:75">
      <c r="BT4796">
        <v>5</v>
      </c>
      <c r="BU4796">
        <v>5</v>
      </c>
      <c r="BV4796">
        <v>5</v>
      </c>
      <c r="BW4796">
        <f t="shared" si="178"/>
        <v>0</v>
      </c>
    </row>
    <row r="4797" spans="72:75">
      <c r="BT4797">
        <v>3</v>
      </c>
      <c r="BU4797">
        <v>3</v>
      </c>
      <c r="BV4797">
        <v>3</v>
      </c>
      <c r="BW4797">
        <f t="shared" si="178"/>
        <v>0</v>
      </c>
    </row>
    <row r="4798" spans="72:75">
      <c r="BT4798">
        <v>2</v>
      </c>
      <c r="BU4798">
        <v>2</v>
      </c>
      <c r="BV4798">
        <v>2</v>
      </c>
      <c r="BW4798">
        <f t="shared" si="178"/>
        <v>0</v>
      </c>
    </row>
    <row r="4799" spans="72:75">
      <c r="BT4799">
        <v>4</v>
      </c>
      <c r="BU4799">
        <v>4</v>
      </c>
      <c r="BV4799">
        <v>4</v>
      </c>
      <c r="BW4799">
        <f t="shared" si="178"/>
        <v>0</v>
      </c>
    </row>
    <row r="4800" spans="72:75">
      <c r="BT4800">
        <v>6</v>
      </c>
      <c r="BU4800">
        <v>6</v>
      </c>
      <c r="BV4800">
        <v>6</v>
      </c>
      <c r="BW4800">
        <f t="shared" si="178"/>
        <v>0</v>
      </c>
    </row>
    <row r="4801" spans="72:75">
      <c r="BT4801">
        <v>2</v>
      </c>
      <c r="BU4801">
        <v>2</v>
      </c>
      <c r="BV4801">
        <v>2</v>
      </c>
      <c r="BW4801">
        <f t="shared" si="178"/>
        <v>0</v>
      </c>
    </row>
    <row r="4802" spans="72:75">
      <c r="BT4802">
        <v>3</v>
      </c>
      <c r="BU4802">
        <v>3</v>
      </c>
      <c r="BV4802">
        <v>3</v>
      </c>
      <c r="BW4802">
        <f t="shared" si="178"/>
        <v>0</v>
      </c>
    </row>
    <row r="4803" spans="72:75">
      <c r="BT4803">
        <v>3</v>
      </c>
      <c r="BU4803">
        <v>3</v>
      </c>
      <c r="BV4803">
        <v>3</v>
      </c>
      <c r="BW4803">
        <f t="shared" si="178"/>
        <v>0</v>
      </c>
    </row>
    <row r="4804" spans="72:75">
      <c r="BT4804">
        <v>6</v>
      </c>
      <c r="BU4804">
        <v>6</v>
      </c>
      <c r="BV4804">
        <v>6</v>
      </c>
      <c r="BW4804">
        <f t="shared" si="178"/>
        <v>0</v>
      </c>
    </row>
    <row r="4805" spans="72:75">
      <c r="BT4805">
        <v>2</v>
      </c>
      <c r="BU4805">
        <v>2</v>
      </c>
      <c r="BV4805">
        <v>2</v>
      </c>
      <c r="BW4805">
        <f t="shared" si="178"/>
        <v>0</v>
      </c>
    </row>
    <row r="4806" spans="72:75">
      <c r="BT4806">
        <v>1</v>
      </c>
      <c r="BU4806">
        <v>1</v>
      </c>
      <c r="BV4806">
        <v>1</v>
      </c>
      <c r="BW4806">
        <f t="shared" si="178"/>
        <v>0</v>
      </c>
    </row>
    <row r="4807" spans="72:75">
      <c r="BT4807">
        <v>1</v>
      </c>
      <c r="BU4807">
        <v>1</v>
      </c>
      <c r="BV4807">
        <v>1</v>
      </c>
      <c r="BW4807">
        <f t="shared" si="178"/>
        <v>0</v>
      </c>
    </row>
    <row r="4808" spans="72:75">
      <c r="BT4808">
        <v>1</v>
      </c>
      <c r="BU4808">
        <v>1</v>
      </c>
      <c r="BV4808">
        <v>1</v>
      </c>
      <c r="BW4808">
        <f t="shared" si="178"/>
        <v>0</v>
      </c>
    </row>
    <row r="4809" spans="72:75">
      <c r="BT4809">
        <v>5</v>
      </c>
      <c r="BU4809">
        <v>5</v>
      </c>
      <c r="BV4809">
        <v>5</v>
      </c>
      <c r="BW4809">
        <f t="shared" si="178"/>
        <v>0</v>
      </c>
    </row>
    <row r="4810" spans="72:75">
      <c r="BT4810">
        <v>8</v>
      </c>
      <c r="BU4810">
        <v>8</v>
      </c>
      <c r="BV4810">
        <v>8</v>
      </c>
      <c r="BW4810">
        <f t="shared" si="178"/>
        <v>0</v>
      </c>
    </row>
    <row r="4811" spans="72:75">
      <c r="BT4811">
        <v>4</v>
      </c>
      <c r="BU4811">
        <v>4</v>
      </c>
      <c r="BV4811">
        <v>4</v>
      </c>
      <c r="BW4811">
        <f t="shared" si="178"/>
        <v>0</v>
      </c>
    </row>
    <row r="4812" spans="72:75">
      <c r="BT4812">
        <v>1</v>
      </c>
      <c r="BU4812">
        <v>1</v>
      </c>
      <c r="BV4812">
        <v>1</v>
      </c>
      <c r="BW4812">
        <f t="shared" si="178"/>
        <v>0</v>
      </c>
    </row>
    <row r="4813" spans="72:75">
      <c r="BT4813">
        <v>15</v>
      </c>
      <c r="BU4813">
        <v>15</v>
      </c>
      <c r="BV4813">
        <v>15</v>
      </c>
      <c r="BW4813">
        <f t="shared" ref="BW4813:BW4876" si="179">BU4813-BV4813</f>
        <v>0</v>
      </c>
    </row>
    <row r="4814" spans="72:75">
      <c r="BT4814">
        <v>4</v>
      </c>
      <c r="BU4814">
        <v>4</v>
      </c>
      <c r="BV4814">
        <v>4</v>
      </c>
      <c r="BW4814">
        <f t="shared" si="179"/>
        <v>0</v>
      </c>
    </row>
    <row r="4815" spans="72:75">
      <c r="BT4815">
        <v>7</v>
      </c>
      <c r="BU4815">
        <v>7</v>
      </c>
      <c r="BV4815">
        <v>7</v>
      </c>
      <c r="BW4815">
        <f t="shared" si="179"/>
        <v>0</v>
      </c>
    </row>
    <row r="4816" spans="72:75">
      <c r="BT4816">
        <v>3</v>
      </c>
      <c r="BU4816">
        <v>3</v>
      </c>
      <c r="BV4816">
        <v>3</v>
      </c>
      <c r="BW4816">
        <f t="shared" si="179"/>
        <v>0</v>
      </c>
    </row>
    <row r="4817" spans="72:75">
      <c r="BT4817">
        <v>7</v>
      </c>
      <c r="BU4817">
        <v>7</v>
      </c>
      <c r="BV4817">
        <v>7</v>
      </c>
      <c r="BW4817">
        <f t="shared" si="179"/>
        <v>0</v>
      </c>
    </row>
    <row r="4818" spans="72:75">
      <c r="BT4818">
        <v>3</v>
      </c>
      <c r="BU4818">
        <v>3</v>
      </c>
      <c r="BV4818">
        <v>3</v>
      </c>
      <c r="BW4818">
        <f t="shared" si="179"/>
        <v>0</v>
      </c>
    </row>
    <row r="4819" spans="72:75">
      <c r="BT4819">
        <v>1</v>
      </c>
      <c r="BU4819">
        <v>1</v>
      </c>
      <c r="BV4819">
        <v>1</v>
      </c>
      <c r="BW4819">
        <f t="shared" si="179"/>
        <v>0</v>
      </c>
    </row>
    <row r="4820" spans="72:75">
      <c r="BT4820">
        <v>3</v>
      </c>
      <c r="BU4820">
        <v>3</v>
      </c>
      <c r="BV4820">
        <v>3</v>
      </c>
      <c r="BW4820">
        <f t="shared" si="179"/>
        <v>0</v>
      </c>
    </row>
    <row r="4821" spans="72:75">
      <c r="BT4821">
        <v>9</v>
      </c>
      <c r="BU4821">
        <v>9</v>
      </c>
      <c r="BV4821">
        <v>9</v>
      </c>
      <c r="BW4821">
        <f t="shared" si="179"/>
        <v>0</v>
      </c>
    </row>
    <row r="4822" spans="72:75">
      <c r="BT4822">
        <v>2</v>
      </c>
      <c r="BU4822">
        <v>2</v>
      </c>
      <c r="BV4822">
        <v>2</v>
      </c>
      <c r="BW4822">
        <f t="shared" si="179"/>
        <v>0</v>
      </c>
    </row>
    <row r="4823" spans="72:75">
      <c r="BT4823">
        <v>2</v>
      </c>
      <c r="BU4823">
        <v>2</v>
      </c>
      <c r="BV4823">
        <v>2</v>
      </c>
      <c r="BW4823">
        <f t="shared" si="179"/>
        <v>0</v>
      </c>
    </row>
    <row r="4824" spans="72:75">
      <c r="BT4824">
        <v>7</v>
      </c>
      <c r="BU4824">
        <v>7</v>
      </c>
      <c r="BV4824">
        <v>7</v>
      </c>
      <c r="BW4824">
        <f t="shared" si="179"/>
        <v>0</v>
      </c>
    </row>
    <row r="4825" spans="72:75">
      <c r="BT4825">
        <v>3</v>
      </c>
      <c r="BU4825">
        <v>3</v>
      </c>
      <c r="BV4825">
        <v>3</v>
      </c>
      <c r="BW4825">
        <f t="shared" si="179"/>
        <v>0</v>
      </c>
    </row>
    <row r="4826" spans="72:75">
      <c r="BT4826">
        <v>10</v>
      </c>
      <c r="BU4826">
        <v>10</v>
      </c>
      <c r="BV4826">
        <v>11</v>
      </c>
      <c r="BW4826">
        <f t="shared" si="179"/>
        <v>-1</v>
      </c>
    </row>
    <row r="4827" spans="72:75">
      <c r="BT4827">
        <v>9</v>
      </c>
      <c r="BU4827">
        <v>9</v>
      </c>
      <c r="BV4827">
        <v>9</v>
      </c>
      <c r="BW4827">
        <f t="shared" si="179"/>
        <v>0</v>
      </c>
    </row>
    <row r="4828" spans="72:75">
      <c r="BT4828">
        <v>5</v>
      </c>
      <c r="BU4828">
        <v>5</v>
      </c>
      <c r="BV4828">
        <v>5</v>
      </c>
      <c r="BW4828">
        <f t="shared" si="179"/>
        <v>0</v>
      </c>
    </row>
    <row r="4829" spans="72:75">
      <c r="BT4829">
        <v>2</v>
      </c>
      <c r="BU4829">
        <v>2</v>
      </c>
      <c r="BV4829">
        <v>2</v>
      </c>
      <c r="BW4829">
        <f t="shared" si="179"/>
        <v>0</v>
      </c>
    </row>
    <row r="4830" spans="72:75">
      <c r="BT4830">
        <v>1</v>
      </c>
      <c r="BU4830">
        <v>1</v>
      </c>
      <c r="BV4830">
        <v>1</v>
      </c>
      <c r="BW4830">
        <f t="shared" si="179"/>
        <v>0</v>
      </c>
    </row>
    <row r="4831" spans="72:75">
      <c r="BT4831">
        <v>1</v>
      </c>
      <c r="BU4831">
        <v>1</v>
      </c>
      <c r="BV4831">
        <v>1</v>
      </c>
      <c r="BW4831">
        <f t="shared" si="179"/>
        <v>0</v>
      </c>
    </row>
    <row r="4832" spans="72:75">
      <c r="BT4832">
        <v>4</v>
      </c>
      <c r="BU4832">
        <v>4</v>
      </c>
      <c r="BV4832">
        <v>4</v>
      </c>
      <c r="BW4832">
        <f t="shared" si="179"/>
        <v>0</v>
      </c>
    </row>
    <row r="4833" spans="72:75">
      <c r="BT4833">
        <v>2</v>
      </c>
      <c r="BU4833">
        <v>2</v>
      </c>
      <c r="BV4833">
        <v>2</v>
      </c>
      <c r="BW4833">
        <f t="shared" si="179"/>
        <v>0</v>
      </c>
    </row>
    <row r="4834" spans="72:75">
      <c r="BT4834">
        <v>1</v>
      </c>
      <c r="BU4834">
        <v>1</v>
      </c>
      <c r="BV4834">
        <v>1</v>
      </c>
      <c r="BW4834">
        <f t="shared" si="179"/>
        <v>0</v>
      </c>
    </row>
    <row r="4835" spans="72:75">
      <c r="BT4835">
        <v>4</v>
      </c>
      <c r="BU4835">
        <v>4</v>
      </c>
      <c r="BV4835">
        <v>4</v>
      </c>
      <c r="BW4835">
        <f t="shared" si="179"/>
        <v>0</v>
      </c>
    </row>
    <row r="4836" spans="72:75">
      <c r="BT4836">
        <v>4</v>
      </c>
      <c r="BU4836">
        <v>4</v>
      </c>
      <c r="BV4836">
        <v>4</v>
      </c>
      <c r="BW4836">
        <f t="shared" si="179"/>
        <v>0</v>
      </c>
    </row>
    <row r="4837" spans="72:75">
      <c r="BT4837">
        <v>7</v>
      </c>
      <c r="BU4837">
        <v>7</v>
      </c>
      <c r="BV4837">
        <v>7</v>
      </c>
      <c r="BW4837">
        <f t="shared" si="179"/>
        <v>0</v>
      </c>
    </row>
    <row r="4838" spans="72:75">
      <c r="BT4838">
        <v>5</v>
      </c>
      <c r="BU4838">
        <v>5</v>
      </c>
      <c r="BV4838">
        <v>5</v>
      </c>
      <c r="BW4838">
        <f t="shared" si="179"/>
        <v>0</v>
      </c>
    </row>
    <row r="4839" spans="72:75">
      <c r="BT4839">
        <v>1</v>
      </c>
      <c r="BU4839">
        <v>1</v>
      </c>
      <c r="BV4839">
        <v>1</v>
      </c>
      <c r="BW4839">
        <f t="shared" si="179"/>
        <v>0</v>
      </c>
    </row>
    <row r="4840" spans="72:75">
      <c r="BT4840">
        <v>6</v>
      </c>
      <c r="BU4840">
        <v>6</v>
      </c>
      <c r="BV4840">
        <v>6</v>
      </c>
      <c r="BW4840">
        <f t="shared" si="179"/>
        <v>0</v>
      </c>
    </row>
    <row r="4841" spans="72:75">
      <c r="BT4841">
        <v>6</v>
      </c>
      <c r="BU4841">
        <v>6</v>
      </c>
      <c r="BV4841">
        <v>6</v>
      </c>
      <c r="BW4841">
        <f t="shared" si="179"/>
        <v>0</v>
      </c>
    </row>
    <row r="4842" spans="72:75">
      <c r="BT4842">
        <v>1</v>
      </c>
      <c r="BU4842">
        <v>1</v>
      </c>
      <c r="BV4842">
        <v>1</v>
      </c>
      <c r="BW4842">
        <f t="shared" si="179"/>
        <v>0</v>
      </c>
    </row>
    <row r="4843" spans="72:75">
      <c r="BT4843">
        <v>4</v>
      </c>
      <c r="BU4843">
        <v>4</v>
      </c>
      <c r="BV4843">
        <v>4</v>
      </c>
      <c r="BW4843">
        <f t="shared" si="179"/>
        <v>0</v>
      </c>
    </row>
    <row r="4844" spans="72:75">
      <c r="BT4844">
        <v>3</v>
      </c>
      <c r="BU4844">
        <v>3</v>
      </c>
      <c r="BV4844">
        <v>3</v>
      </c>
      <c r="BW4844">
        <f t="shared" si="179"/>
        <v>0</v>
      </c>
    </row>
    <row r="4845" spans="72:75">
      <c r="BT4845">
        <v>5</v>
      </c>
      <c r="BU4845">
        <v>5</v>
      </c>
      <c r="BV4845">
        <v>5</v>
      </c>
      <c r="BW4845">
        <f t="shared" si="179"/>
        <v>0</v>
      </c>
    </row>
    <row r="4846" spans="72:75">
      <c r="BT4846">
        <v>9</v>
      </c>
      <c r="BU4846">
        <v>9</v>
      </c>
      <c r="BV4846">
        <v>9</v>
      </c>
      <c r="BW4846">
        <f t="shared" si="179"/>
        <v>0</v>
      </c>
    </row>
    <row r="4847" spans="72:75">
      <c r="BT4847">
        <v>8</v>
      </c>
      <c r="BU4847">
        <v>8</v>
      </c>
      <c r="BV4847">
        <v>8</v>
      </c>
      <c r="BW4847">
        <f t="shared" si="179"/>
        <v>0</v>
      </c>
    </row>
    <row r="4848" spans="72:75">
      <c r="BT4848">
        <v>9</v>
      </c>
      <c r="BU4848">
        <v>9</v>
      </c>
      <c r="BV4848">
        <v>9</v>
      </c>
      <c r="BW4848">
        <f t="shared" si="179"/>
        <v>0</v>
      </c>
    </row>
    <row r="4849" spans="72:75">
      <c r="BT4849">
        <v>4</v>
      </c>
      <c r="BU4849">
        <v>4</v>
      </c>
      <c r="BV4849">
        <v>4</v>
      </c>
      <c r="BW4849">
        <f t="shared" si="179"/>
        <v>0</v>
      </c>
    </row>
    <row r="4850" spans="72:75">
      <c r="BT4850">
        <v>5</v>
      </c>
      <c r="BU4850">
        <v>5</v>
      </c>
      <c r="BV4850">
        <v>5</v>
      </c>
      <c r="BW4850">
        <f t="shared" si="179"/>
        <v>0</v>
      </c>
    </row>
    <row r="4851" spans="72:75">
      <c r="BT4851">
        <v>4</v>
      </c>
      <c r="BU4851">
        <v>4</v>
      </c>
      <c r="BV4851">
        <v>4</v>
      </c>
      <c r="BW4851">
        <f t="shared" si="179"/>
        <v>0</v>
      </c>
    </row>
    <row r="4852" spans="72:75">
      <c r="BT4852">
        <v>10</v>
      </c>
      <c r="BU4852">
        <v>10</v>
      </c>
      <c r="BV4852">
        <v>11</v>
      </c>
      <c r="BW4852">
        <f t="shared" si="179"/>
        <v>-1</v>
      </c>
    </row>
    <row r="4853" spans="72:75">
      <c r="BT4853">
        <v>6</v>
      </c>
      <c r="BU4853">
        <v>6</v>
      </c>
      <c r="BV4853">
        <v>6</v>
      </c>
      <c r="BW4853">
        <f t="shared" si="179"/>
        <v>0</v>
      </c>
    </row>
    <row r="4854" spans="72:75">
      <c r="BT4854">
        <v>7</v>
      </c>
      <c r="BU4854">
        <v>7</v>
      </c>
      <c r="BV4854">
        <v>7</v>
      </c>
      <c r="BW4854">
        <f t="shared" si="179"/>
        <v>0</v>
      </c>
    </row>
    <row r="4855" spans="72:75">
      <c r="BT4855">
        <v>5</v>
      </c>
      <c r="BU4855">
        <v>5</v>
      </c>
      <c r="BV4855">
        <v>5</v>
      </c>
      <c r="BW4855">
        <f t="shared" si="179"/>
        <v>0</v>
      </c>
    </row>
    <row r="4856" spans="72:75">
      <c r="BT4856">
        <v>6</v>
      </c>
      <c r="BU4856">
        <v>6</v>
      </c>
      <c r="BV4856">
        <v>6</v>
      </c>
      <c r="BW4856">
        <f t="shared" si="179"/>
        <v>0</v>
      </c>
    </row>
    <row r="4857" spans="72:75">
      <c r="BT4857">
        <v>6</v>
      </c>
      <c r="BU4857">
        <v>6</v>
      </c>
      <c r="BV4857">
        <v>6</v>
      </c>
      <c r="BW4857">
        <f t="shared" si="179"/>
        <v>0</v>
      </c>
    </row>
    <row r="4858" spans="72:75">
      <c r="BT4858">
        <v>1</v>
      </c>
      <c r="BU4858">
        <v>1</v>
      </c>
      <c r="BV4858">
        <v>1</v>
      </c>
      <c r="BW4858">
        <f t="shared" si="179"/>
        <v>0</v>
      </c>
    </row>
    <row r="4859" spans="72:75">
      <c r="BT4859">
        <v>4</v>
      </c>
      <c r="BU4859">
        <v>4</v>
      </c>
      <c r="BV4859">
        <v>4</v>
      </c>
      <c r="BW4859">
        <f t="shared" si="179"/>
        <v>0</v>
      </c>
    </row>
    <row r="4860" spans="72:75">
      <c r="BT4860">
        <v>5</v>
      </c>
      <c r="BU4860">
        <v>5</v>
      </c>
      <c r="BV4860">
        <v>5</v>
      </c>
      <c r="BW4860">
        <f t="shared" si="179"/>
        <v>0</v>
      </c>
    </row>
    <row r="4861" spans="72:75">
      <c r="BT4861">
        <v>2</v>
      </c>
      <c r="BU4861">
        <v>2</v>
      </c>
      <c r="BV4861">
        <v>2</v>
      </c>
      <c r="BW4861">
        <f t="shared" si="179"/>
        <v>0</v>
      </c>
    </row>
    <row r="4862" spans="72:75">
      <c r="BT4862">
        <v>5</v>
      </c>
      <c r="BU4862">
        <v>5</v>
      </c>
      <c r="BV4862">
        <v>5</v>
      </c>
      <c r="BW4862">
        <f t="shared" si="179"/>
        <v>0</v>
      </c>
    </row>
    <row r="4863" spans="72:75">
      <c r="BT4863">
        <v>10</v>
      </c>
      <c r="BU4863">
        <v>10</v>
      </c>
      <c r="BV4863">
        <v>11</v>
      </c>
      <c r="BW4863">
        <f t="shared" si="179"/>
        <v>-1</v>
      </c>
    </row>
    <row r="4864" spans="72:75">
      <c r="BT4864">
        <v>3</v>
      </c>
      <c r="BU4864">
        <v>3</v>
      </c>
      <c r="BV4864">
        <v>3</v>
      </c>
      <c r="BW4864">
        <f t="shared" si="179"/>
        <v>0</v>
      </c>
    </row>
    <row r="4865" spans="72:75">
      <c r="BT4865">
        <v>6</v>
      </c>
      <c r="BU4865">
        <v>6</v>
      </c>
      <c r="BV4865">
        <v>6</v>
      </c>
      <c r="BW4865">
        <f t="shared" si="179"/>
        <v>0</v>
      </c>
    </row>
    <row r="4866" spans="72:75">
      <c r="BT4866">
        <v>19</v>
      </c>
      <c r="BU4866">
        <v>19</v>
      </c>
      <c r="BV4866">
        <v>19</v>
      </c>
      <c r="BW4866">
        <f t="shared" si="179"/>
        <v>0</v>
      </c>
    </row>
    <row r="4867" spans="72:75">
      <c r="BT4867">
        <v>3</v>
      </c>
      <c r="BU4867">
        <v>3</v>
      </c>
      <c r="BV4867">
        <v>3</v>
      </c>
      <c r="BW4867">
        <f t="shared" si="179"/>
        <v>0</v>
      </c>
    </row>
    <row r="4868" spans="72:75">
      <c r="BT4868">
        <v>2</v>
      </c>
      <c r="BU4868">
        <v>2</v>
      </c>
      <c r="BV4868">
        <v>2</v>
      </c>
      <c r="BW4868">
        <f t="shared" si="179"/>
        <v>0</v>
      </c>
    </row>
    <row r="4869" spans="72:75">
      <c r="BT4869">
        <v>5</v>
      </c>
      <c r="BU4869">
        <v>5</v>
      </c>
      <c r="BV4869">
        <v>5</v>
      </c>
      <c r="BW4869">
        <f t="shared" si="179"/>
        <v>0</v>
      </c>
    </row>
    <row r="4870" spans="72:75">
      <c r="BT4870">
        <v>2</v>
      </c>
      <c r="BU4870">
        <v>2</v>
      </c>
      <c r="BV4870">
        <v>2</v>
      </c>
      <c r="BW4870">
        <f t="shared" si="179"/>
        <v>0</v>
      </c>
    </row>
    <row r="4871" spans="72:75">
      <c r="BT4871">
        <v>1</v>
      </c>
      <c r="BU4871">
        <v>1</v>
      </c>
      <c r="BV4871">
        <v>1</v>
      </c>
      <c r="BW4871">
        <f t="shared" si="179"/>
        <v>0</v>
      </c>
    </row>
    <row r="4872" spans="72:75">
      <c r="BT4872">
        <v>9</v>
      </c>
      <c r="BU4872">
        <v>9</v>
      </c>
      <c r="BV4872">
        <v>9</v>
      </c>
      <c r="BW4872">
        <f t="shared" si="179"/>
        <v>0</v>
      </c>
    </row>
    <row r="4873" spans="72:75">
      <c r="BT4873">
        <v>7</v>
      </c>
      <c r="BU4873">
        <v>7</v>
      </c>
      <c r="BV4873">
        <v>7</v>
      </c>
      <c r="BW4873">
        <f t="shared" si="179"/>
        <v>0</v>
      </c>
    </row>
    <row r="4874" spans="72:75">
      <c r="BT4874">
        <v>4</v>
      </c>
      <c r="BU4874">
        <v>4</v>
      </c>
      <c r="BV4874">
        <v>4</v>
      </c>
      <c r="BW4874">
        <f t="shared" si="179"/>
        <v>0</v>
      </c>
    </row>
    <row r="4875" spans="72:75">
      <c r="BT4875">
        <v>6</v>
      </c>
      <c r="BU4875">
        <v>6</v>
      </c>
      <c r="BV4875">
        <v>6</v>
      </c>
      <c r="BW4875">
        <f t="shared" si="179"/>
        <v>0</v>
      </c>
    </row>
    <row r="4876" spans="72:75">
      <c r="BT4876">
        <v>9</v>
      </c>
      <c r="BU4876">
        <v>9</v>
      </c>
      <c r="BV4876">
        <v>9</v>
      </c>
      <c r="BW4876">
        <f t="shared" si="179"/>
        <v>0</v>
      </c>
    </row>
    <row r="4877" spans="72:75">
      <c r="BT4877">
        <v>3</v>
      </c>
      <c r="BU4877">
        <v>3</v>
      </c>
      <c r="BV4877">
        <v>3</v>
      </c>
      <c r="BW4877">
        <f t="shared" ref="BW4877:BW4940" si="180">BU4877-BV4877</f>
        <v>0</v>
      </c>
    </row>
    <row r="4878" spans="72:75">
      <c r="BT4878">
        <v>14</v>
      </c>
      <c r="BU4878">
        <v>14</v>
      </c>
      <c r="BV4878">
        <v>14</v>
      </c>
      <c r="BW4878">
        <f t="shared" si="180"/>
        <v>0</v>
      </c>
    </row>
    <row r="4879" spans="72:75">
      <c r="BT4879">
        <v>1</v>
      </c>
      <c r="BU4879">
        <v>1</v>
      </c>
      <c r="BV4879">
        <v>1</v>
      </c>
      <c r="BW4879">
        <f t="shared" si="180"/>
        <v>0</v>
      </c>
    </row>
    <row r="4880" spans="72:75">
      <c r="BT4880">
        <v>2</v>
      </c>
      <c r="BU4880">
        <v>2</v>
      </c>
      <c r="BV4880">
        <v>2</v>
      </c>
      <c r="BW4880">
        <f t="shared" si="180"/>
        <v>0</v>
      </c>
    </row>
    <row r="4881" spans="72:75">
      <c r="BT4881">
        <v>4</v>
      </c>
      <c r="BU4881">
        <v>4</v>
      </c>
      <c r="BV4881">
        <v>4</v>
      </c>
      <c r="BW4881">
        <f t="shared" si="180"/>
        <v>0</v>
      </c>
    </row>
    <row r="4882" spans="72:75">
      <c r="BT4882">
        <v>2</v>
      </c>
      <c r="BU4882">
        <v>2</v>
      </c>
      <c r="BV4882">
        <v>2</v>
      </c>
      <c r="BW4882">
        <f t="shared" si="180"/>
        <v>0</v>
      </c>
    </row>
    <row r="4883" spans="72:75">
      <c r="BT4883">
        <v>3</v>
      </c>
      <c r="BU4883">
        <v>3</v>
      </c>
      <c r="BV4883">
        <v>3</v>
      </c>
      <c r="BW4883">
        <f t="shared" si="180"/>
        <v>0</v>
      </c>
    </row>
    <row r="4884" spans="72:75">
      <c r="BT4884">
        <v>4</v>
      </c>
      <c r="BU4884">
        <v>4</v>
      </c>
      <c r="BV4884">
        <v>4</v>
      </c>
      <c r="BW4884">
        <f t="shared" si="180"/>
        <v>0</v>
      </c>
    </row>
    <row r="4885" spans="72:75">
      <c r="BT4885">
        <v>4</v>
      </c>
      <c r="BU4885">
        <v>4</v>
      </c>
      <c r="BV4885">
        <v>4</v>
      </c>
      <c r="BW4885">
        <f t="shared" si="180"/>
        <v>0</v>
      </c>
    </row>
    <row r="4886" spans="72:75">
      <c r="BT4886">
        <v>11</v>
      </c>
      <c r="BU4886">
        <v>11</v>
      </c>
      <c r="BV4886">
        <v>11</v>
      </c>
      <c r="BW4886">
        <f t="shared" si="180"/>
        <v>0</v>
      </c>
    </row>
    <row r="4887" spans="72:75">
      <c r="BT4887">
        <v>3</v>
      </c>
      <c r="BU4887">
        <v>3</v>
      </c>
      <c r="BV4887">
        <v>3</v>
      </c>
      <c r="BW4887">
        <f t="shared" si="180"/>
        <v>0</v>
      </c>
    </row>
    <row r="4888" spans="72:75">
      <c r="BT4888">
        <v>1</v>
      </c>
      <c r="BU4888">
        <v>1</v>
      </c>
      <c r="BV4888">
        <v>1</v>
      </c>
      <c r="BW4888">
        <f t="shared" si="180"/>
        <v>0</v>
      </c>
    </row>
    <row r="4889" spans="72:75">
      <c r="BT4889">
        <v>1</v>
      </c>
      <c r="BU4889">
        <v>1</v>
      </c>
      <c r="BV4889">
        <v>1</v>
      </c>
      <c r="BW4889">
        <f t="shared" si="180"/>
        <v>0</v>
      </c>
    </row>
    <row r="4890" spans="72:75">
      <c r="BT4890">
        <v>4</v>
      </c>
      <c r="BU4890">
        <v>4</v>
      </c>
      <c r="BV4890">
        <v>4</v>
      </c>
      <c r="BW4890">
        <f t="shared" si="180"/>
        <v>0</v>
      </c>
    </row>
    <row r="4891" spans="72:75">
      <c r="BT4891">
        <v>3</v>
      </c>
      <c r="BU4891">
        <v>3</v>
      </c>
      <c r="BV4891">
        <v>3</v>
      </c>
      <c r="BW4891">
        <f t="shared" si="180"/>
        <v>0</v>
      </c>
    </row>
    <row r="4892" spans="72:75">
      <c r="BT4892">
        <v>3</v>
      </c>
      <c r="BU4892">
        <v>3</v>
      </c>
      <c r="BV4892">
        <v>3</v>
      </c>
      <c r="BW4892">
        <f t="shared" si="180"/>
        <v>0</v>
      </c>
    </row>
    <row r="4893" spans="72:75">
      <c r="BT4893">
        <v>4</v>
      </c>
      <c r="BU4893">
        <v>4</v>
      </c>
      <c r="BV4893">
        <v>4</v>
      </c>
      <c r="BW4893">
        <f t="shared" si="180"/>
        <v>0</v>
      </c>
    </row>
    <row r="4894" spans="72:75">
      <c r="BT4894">
        <v>8</v>
      </c>
      <c r="BU4894">
        <v>8</v>
      </c>
      <c r="BV4894">
        <v>8</v>
      </c>
      <c r="BW4894">
        <f t="shared" si="180"/>
        <v>0</v>
      </c>
    </row>
    <row r="4895" spans="72:75">
      <c r="BT4895">
        <v>7</v>
      </c>
      <c r="BU4895">
        <v>7</v>
      </c>
      <c r="BV4895">
        <v>7</v>
      </c>
      <c r="BW4895">
        <f t="shared" si="180"/>
        <v>0</v>
      </c>
    </row>
    <row r="4896" spans="72:75">
      <c r="BT4896">
        <v>3</v>
      </c>
      <c r="BU4896">
        <v>3</v>
      </c>
      <c r="BV4896">
        <v>3</v>
      </c>
      <c r="BW4896">
        <f t="shared" si="180"/>
        <v>0</v>
      </c>
    </row>
    <row r="4897" spans="72:75">
      <c r="BT4897">
        <v>2</v>
      </c>
      <c r="BU4897">
        <v>2</v>
      </c>
      <c r="BV4897">
        <v>2</v>
      </c>
      <c r="BW4897">
        <f t="shared" si="180"/>
        <v>0</v>
      </c>
    </row>
    <row r="4898" spans="72:75">
      <c r="BT4898">
        <v>3</v>
      </c>
      <c r="BU4898">
        <v>3</v>
      </c>
      <c r="BV4898">
        <v>3</v>
      </c>
      <c r="BW4898">
        <f t="shared" si="180"/>
        <v>0</v>
      </c>
    </row>
    <row r="4899" spans="72:75">
      <c r="BT4899">
        <v>3</v>
      </c>
      <c r="BU4899">
        <v>3</v>
      </c>
      <c r="BV4899">
        <v>3</v>
      </c>
      <c r="BW4899">
        <f t="shared" si="180"/>
        <v>0</v>
      </c>
    </row>
    <row r="4900" spans="72:75">
      <c r="BT4900">
        <v>1</v>
      </c>
      <c r="BU4900">
        <v>1</v>
      </c>
      <c r="BV4900">
        <v>1</v>
      </c>
      <c r="BW4900">
        <f t="shared" si="180"/>
        <v>0</v>
      </c>
    </row>
    <row r="4901" spans="72:75">
      <c r="BT4901">
        <v>2</v>
      </c>
      <c r="BU4901">
        <v>2</v>
      </c>
      <c r="BV4901">
        <v>2</v>
      </c>
      <c r="BW4901">
        <f t="shared" si="180"/>
        <v>0</v>
      </c>
    </row>
    <row r="4902" spans="72:75">
      <c r="BT4902">
        <v>6</v>
      </c>
      <c r="BU4902">
        <v>6</v>
      </c>
      <c r="BV4902">
        <v>6</v>
      </c>
      <c r="BW4902">
        <f t="shared" si="180"/>
        <v>0</v>
      </c>
    </row>
    <row r="4903" spans="72:75">
      <c r="BT4903">
        <v>1</v>
      </c>
      <c r="BU4903">
        <v>1</v>
      </c>
      <c r="BV4903">
        <v>1</v>
      </c>
      <c r="BW4903">
        <f t="shared" si="180"/>
        <v>0</v>
      </c>
    </row>
    <row r="4904" spans="72:75">
      <c r="BT4904">
        <v>5</v>
      </c>
      <c r="BU4904">
        <v>5</v>
      </c>
      <c r="BV4904">
        <v>5</v>
      </c>
      <c r="BW4904">
        <f t="shared" si="180"/>
        <v>0</v>
      </c>
    </row>
    <row r="4905" spans="72:75">
      <c r="BT4905">
        <v>1</v>
      </c>
      <c r="BU4905">
        <v>1</v>
      </c>
      <c r="BV4905">
        <v>1</v>
      </c>
      <c r="BW4905">
        <f t="shared" si="180"/>
        <v>0</v>
      </c>
    </row>
    <row r="4906" spans="72:75">
      <c r="BT4906">
        <v>2</v>
      </c>
      <c r="BU4906">
        <v>2</v>
      </c>
      <c r="BV4906">
        <v>2</v>
      </c>
      <c r="BW4906">
        <f t="shared" si="180"/>
        <v>0</v>
      </c>
    </row>
    <row r="4907" spans="72:75">
      <c r="BT4907">
        <v>4</v>
      </c>
      <c r="BU4907">
        <v>4</v>
      </c>
      <c r="BV4907">
        <v>4</v>
      </c>
      <c r="BW4907">
        <f t="shared" si="180"/>
        <v>0</v>
      </c>
    </row>
    <row r="4908" spans="72:75">
      <c r="BT4908">
        <v>5</v>
      </c>
      <c r="BU4908">
        <v>5</v>
      </c>
      <c r="BV4908">
        <v>5</v>
      </c>
      <c r="BW4908">
        <f t="shared" si="180"/>
        <v>0</v>
      </c>
    </row>
    <row r="4909" spans="72:75">
      <c r="BT4909">
        <v>3</v>
      </c>
      <c r="BU4909">
        <v>3</v>
      </c>
      <c r="BV4909">
        <v>3</v>
      </c>
      <c r="BW4909">
        <f t="shared" si="180"/>
        <v>0</v>
      </c>
    </row>
    <row r="4910" spans="72:75">
      <c r="BT4910">
        <v>1</v>
      </c>
      <c r="BU4910">
        <v>1</v>
      </c>
      <c r="BV4910">
        <v>1</v>
      </c>
      <c r="BW4910">
        <f t="shared" si="180"/>
        <v>0</v>
      </c>
    </row>
    <row r="4911" spans="72:75">
      <c r="BT4911">
        <v>3</v>
      </c>
      <c r="BU4911">
        <v>3</v>
      </c>
      <c r="BV4911">
        <v>3</v>
      </c>
      <c r="BW4911">
        <f t="shared" si="180"/>
        <v>0</v>
      </c>
    </row>
    <row r="4912" spans="72:75">
      <c r="BT4912">
        <v>2</v>
      </c>
      <c r="BU4912">
        <v>2</v>
      </c>
      <c r="BV4912">
        <v>2</v>
      </c>
      <c r="BW4912">
        <f t="shared" si="180"/>
        <v>0</v>
      </c>
    </row>
    <row r="4913" spans="72:75">
      <c r="BT4913">
        <v>7</v>
      </c>
      <c r="BU4913">
        <v>7</v>
      </c>
      <c r="BV4913">
        <v>7</v>
      </c>
      <c r="BW4913">
        <f t="shared" si="180"/>
        <v>0</v>
      </c>
    </row>
    <row r="4914" spans="72:75">
      <c r="BT4914">
        <v>2</v>
      </c>
      <c r="BU4914">
        <v>2</v>
      </c>
      <c r="BV4914">
        <v>2</v>
      </c>
      <c r="BW4914">
        <f t="shared" si="180"/>
        <v>0</v>
      </c>
    </row>
    <row r="4915" spans="72:75">
      <c r="BT4915">
        <v>7</v>
      </c>
      <c r="BU4915">
        <v>7</v>
      </c>
      <c r="BV4915">
        <v>7</v>
      </c>
      <c r="BW4915">
        <f t="shared" si="180"/>
        <v>0</v>
      </c>
    </row>
    <row r="4916" spans="72:75">
      <c r="BT4916">
        <v>4</v>
      </c>
      <c r="BU4916">
        <v>4</v>
      </c>
      <c r="BV4916">
        <v>4</v>
      </c>
      <c r="BW4916">
        <f t="shared" si="180"/>
        <v>0</v>
      </c>
    </row>
    <row r="4917" spans="72:75">
      <c r="BT4917">
        <v>2</v>
      </c>
      <c r="BU4917">
        <v>2</v>
      </c>
      <c r="BV4917">
        <v>2</v>
      </c>
      <c r="BW4917">
        <f t="shared" si="180"/>
        <v>0</v>
      </c>
    </row>
    <row r="4918" spans="72:75">
      <c r="BT4918">
        <v>3</v>
      </c>
      <c r="BU4918">
        <v>3</v>
      </c>
      <c r="BV4918">
        <v>3</v>
      </c>
      <c r="BW4918">
        <f t="shared" si="180"/>
        <v>0</v>
      </c>
    </row>
    <row r="4919" spans="72:75">
      <c r="BT4919">
        <v>3</v>
      </c>
      <c r="BU4919">
        <v>3</v>
      </c>
      <c r="BV4919">
        <v>3</v>
      </c>
      <c r="BW4919">
        <f t="shared" si="180"/>
        <v>0</v>
      </c>
    </row>
    <row r="4920" spans="72:75">
      <c r="BT4920">
        <v>4</v>
      </c>
      <c r="BU4920">
        <v>4</v>
      </c>
      <c r="BV4920">
        <v>4</v>
      </c>
      <c r="BW4920">
        <f t="shared" si="180"/>
        <v>0</v>
      </c>
    </row>
    <row r="4921" spans="72:75">
      <c r="BT4921">
        <v>1</v>
      </c>
      <c r="BU4921">
        <v>1</v>
      </c>
      <c r="BV4921">
        <v>1</v>
      </c>
      <c r="BW4921">
        <f t="shared" si="180"/>
        <v>0</v>
      </c>
    </row>
    <row r="4922" spans="72:75">
      <c r="BT4922">
        <v>5</v>
      </c>
      <c r="BU4922">
        <v>5</v>
      </c>
      <c r="BV4922">
        <v>5</v>
      </c>
      <c r="BW4922">
        <f t="shared" si="180"/>
        <v>0</v>
      </c>
    </row>
    <row r="4923" spans="72:75">
      <c r="BT4923">
        <v>3</v>
      </c>
      <c r="BU4923">
        <v>3</v>
      </c>
      <c r="BV4923">
        <v>3</v>
      </c>
      <c r="BW4923">
        <f t="shared" si="180"/>
        <v>0</v>
      </c>
    </row>
    <row r="4924" spans="72:75">
      <c r="BT4924">
        <v>6</v>
      </c>
      <c r="BU4924">
        <v>6</v>
      </c>
      <c r="BV4924">
        <v>6</v>
      </c>
      <c r="BW4924">
        <f t="shared" si="180"/>
        <v>0</v>
      </c>
    </row>
    <row r="4925" spans="72:75">
      <c r="BT4925">
        <v>3</v>
      </c>
      <c r="BU4925">
        <v>3</v>
      </c>
      <c r="BV4925">
        <v>3</v>
      </c>
      <c r="BW4925">
        <f t="shared" si="180"/>
        <v>0</v>
      </c>
    </row>
    <row r="4926" spans="72:75">
      <c r="BT4926">
        <v>5</v>
      </c>
      <c r="BU4926">
        <v>5</v>
      </c>
      <c r="BV4926">
        <v>5</v>
      </c>
      <c r="BW4926">
        <f t="shared" si="180"/>
        <v>0</v>
      </c>
    </row>
    <row r="4927" spans="72:75">
      <c r="BT4927">
        <v>3</v>
      </c>
      <c r="BU4927">
        <v>3</v>
      </c>
      <c r="BV4927">
        <v>3</v>
      </c>
      <c r="BW4927">
        <f t="shared" si="180"/>
        <v>0</v>
      </c>
    </row>
    <row r="4928" spans="72:75">
      <c r="BT4928">
        <v>4</v>
      </c>
      <c r="BU4928">
        <v>4</v>
      </c>
      <c r="BV4928">
        <v>4</v>
      </c>
      <c r="BW4928">
        <f t="shared" si="180"/>
        <v>0</v>
      </c>
    </row>
    <row r="4929" spans="72:75">
      <c r="BT4929">
        <v>7</v>
      </c>
      <c r="BU4929">
        <v>7</v>
      </c>
      <c r="BV4929">
        <v>7</v>
      </c>
      <c r="BW4929">
        <f t="shared" si="180"/>
        <v>0</v>
      </c>
    </row>
    <row r="4930" spans="72:75">
      <c r="BT4930">
        <v>4</v>
      </c>
      <c r="BU4930">
        <v>4</v>
      </c>
      <c r="BV4930">
        <v>4</v>
      </c>
      <c r="BW4930">
        <f t="shared" si="180"/>
        <v>0</v>
      </c>
    </row>
    <row r="4931" spans="72:75">
      <c r="BT4931">
        <v>2</v>
      </c>
      <c r="BU4931">
        <v>2</v>
      </c>
      <c r="BV4931">
        <v>2</v>
      </c>
      <c r="BW4931">
        <f t="shared" si="180"/>
        <v>0</v>
      </c>
    </row>
    <row r="4932" spans="72:75">
      <c r="BT4932">
        <v>4</v>
      </c>
      <c r="BU4932">
        <v>4</v>
      </c>
      <c r="BV4932">
        <v>4</v>
      </c>
      <c r="BW4932">
        <f t="shared" si="180"/>
        <v>0</v>
      </c>
    </row>
    <row r="4933" spans="72:75">
      <c r="BT4933">
        <v>1</v>
      </c>
      <c r="BU4933">
        <v>1</v>
      </c>
      <c r="BV4933">
        <v>1</v>
      </c>
      <c r="BW4933">
        <f t="shared" si="180"/>
        <v>0</v>
      </c>
    </row>
    <row r="4934" spans="72:75">
      <c r="BT4934">
        <v>3</v>
      </c>
      <c r="BU4934">
        <v>3</v>
      </c>
      <c r="BV4934">
        <v>3</v>
      </c>
      <c r="BW4934">
        <f t="shared" si="180"/>
        <v>0</v>
      </c>
    </row>
    <row r="4935" spans="72:75">
      <c r="BT4935">
        <v>2</v>
      </c>
      <c r="BU4935">
        <v>2</v>
      </c>
      <c r="BV4935">
        <v>2</v>
      </c>
      <c r="BW4935">
        <f t="shared" si="180"/>
        <v>0</v>
      </c>
    </row>
    <row r="4936" spans="72:75">
      <c r="BT4936">
        <v>5</v>
      </c>
      <c r="BU4936">
        <v>5</v>
      </c>
      <c r="BV4936">
        <v>5</v>
      </c>
      <c r="BW4936">
        <f t="shared" si="180"/>
        <v>0</v>
      </c>
    </row>
    <row r="4937" spans="72:75">
      <c r="BT4937">
        <v>1</v>
      </c>
      <c r="BU4937">
        <v>1</v>
      </c>
      <c r="BV4937">
        <v>1</v>
      </c>
      <c r="BW4937">
        <f t="shared" si="180"/>
        <v>0</v>
      </c>
    </row>
    <row r="4938" spans="72:75">
      <c r="BT4938">
        <v>6</v>
      </c>
      <c r="BU4938">
        <v>6</v>
      </c>
      <c r="BV4938">
        <v>6</v>
      </c>
      <c r="BW4938">
        <f t="shared" si="180"/>
        <v>0</v>
      </c>
    </row>
    <row r="4939" spans="72:75">
      <c r="BT4939">
        <v>4</v>
      </c>
      <c r="BU4939">
        <v>4</v>
      </c>
      <c r="BV4939">
        <v>4</v>
      </c>
      <c r="BW4939">
        <f t="shared" si="180"/>
        <v>0</v>
      </c>
    </row>
    <row r="4940" spans="72:75">
      <c r="BT4940">
        <v>4</v>
      </c>
      <c r="BU4940">
        <v>4</v>
      </c>
      <c r="BV4940">
        <v>4</v>
      </c>
      <c r="BW4940">
        <f t="shared" si="180"/>
        <v>0</v>
      </c>
    </row>
    <row r="4941" spans="72:75">
      <c r="BT4941">
        <v>9</v>
      </c>
      <c r="BU4941">
        <v>9</v>
      </c>
      <c r="BV4941">
        <v>9</v>
      </c>
      <c r="BW4941">
        <f t="shared" ref="BW4941:BW5004" si="181">BU4941-BV4941</f>
        <v>0</v>
      </c>
    </row>
    <row r="4942" spans="72:75">
      <c r="BT4942">
        <v>6</v>
      </c>
      <c r="BU4942">
        <v>6</v>
      </c>
      <c r="BV4942">
        <v>6</v>
      </c>
      <c r="BW4942">
        <f t="shared" si="181"/>
        <v>0</v>
      </c>
    </row>
    <row r="4943" spans="72:75">
      <c r="BT4943">
        <v>4</v>
      </c>
      <c r="BU4943">
        <v>4</v>
      </c>
      <c r="BV4943">
        <v>4</v>
      </c>
      <c r="BW4943">
        <f t="shared" si="181"/>
        <v>0</v>
      </c>
    </row>
    <row r="4944" spans="72:75">
      <c r="BT4944">
        <v>3</v>
      </c>
      <c r="BU4944">
        <v>3</v>
      </c>
      <c r="BV4944">
        <v>3</v>
      </c>
      <c r="BW4944">
        <f t="shared" si="181"/>
        <v>0</v>
      </c>
    </row>
    <row r="4945" spans="72:75">
      <c r="BT4945">
        <v>4</v>
      </c>
      <c r="BU4945">
        <v>4</v>
      </c>
      <c r="BV4945">
        <v>4</v>
      </c>
      <c r="BW4945">
        <f t="shared" si="181"/>
        <v>0</v>
      </c>
    </row>
    <row r="4946" spans="72:75">
      <c r="BT4946">
        <v>2</v>
      </c>
      <c r="BU4946">
        <v>2</v>
      </c>
      <c r="BV4946">
        <v>2</v>
      </c>
      <c r="BW4946">
        <f t="shared" si="181"/>
        <v>0</v>
      </c>
    </row>
    <row r="4947" spans="72:75">
      <c r="BT4947">
        <v>1</v>
      </c>
      <c r="BU4947">
        <v>1</v>
      </c>
      <c r="BV4947">
        <v>1</v>
      </c>
      <c r="BW4947">
        <f t="shared" si="181"/>
        <v>0</v>
      </c>
    </row>
    <row r="4948" spans="72:75">
      <c r="BT4948">
        <v>1</v>
      </c>
      <c r="BU4948">
        <v>1</v>
      </c>
      <c r="BV4948">
        <v>1</v>
      </c>
      <c r="BW4948">
        <f t="shared" si="181"/>
        <v>0</v>
      </c>
    </row>
    <row r="4949" spans="72:75">
      <c r="BT4949">
        <v>2</v>
      </c>
      <c r="BU4949">
        <v>2</v>
      </c>
      <c r="BV4949">
        <v>2</v>
      </c>
      <c r="BW4949">
        <f t="shared" si="181"/>
        <v>0</v>
      </c>
    </row>
    <row r="4950" spans="72:75">
      <c r="BT4950">
        <v>5</v>
      </c>
      <c r="BU4950">
        <v>5</v>
      </c>
      <c r="BV4950">
        <v>5</v>
      </c>
      <c r="BW4950">
        <f t="shared" si="181"/>
        <v>0</v>
      </c>
    </row>
    <row r="4951" spans="72:75">
      <c r="BT4951">
        <v>6</v>
      </c>
      <c r="BU4951">
        <v>6</v>
      </c>
      <c r="BV4951">
        <v>6</v>
      </c>
      <c r="BW4951">
        <f t="shared" si="181"/>
        <v>0</v>
      </c>
    </row>
    <row r="4952" spans="72:75">
      <c r="BT4952">
        <v>7</v>
      </c>
      <c r="BU4952">
        <v>7</v>
      </c>
      <c r="BV4952">
        <v>7</v>
      </c>
      <c r="BW4952">
        <f t="shared" si="181"/>
        <v>0</v>
      </c>
    </row>
    <row r="4953" spans="72:75">
      <c r="BT4953">
        <v>3</v>
      </c>
      <c r="BU4953">
        <v>3</v>
      </c>
      <c r="BV4953">
        <v>3</v>
      </c>
      <c r="BW4953">
        <f t="shared" si="181"/>
        <v>0</v>
      </c>
    </row>
    <row r="4954" spans="72:75">
      <c r="BT4954">
        <v>9</v>
      </c>
      <c r="BU4954">
        <v>9</v>
      </c>
      <c r="BV4954">
        <v>9</v>
      </c>
      <c r="BW4954">
        <f t="shared" si="181"/>
        <v>0</v>
      </c>
    </row>
    <row r="4955" spans="72:75">
      <c r="BT4955">
        <v>6</v>
      </c>
      <c r="BU4955">
        <v>6</v>
      </c>
      <c r="BV4955">
        <v>6</v>
      </c>
      <c r="BW4955">
        <f t="shared" si="181"/>
        <v>0</v>
      </c>
    </row>
    <row r="4956" spans="72:75">
      <c r="BT4956">
        <v>2</v>
      </c>
      <c r="BU4956">
        <v>2</v>
      </c>
      <c r="BV4956">
        <v>2</v>
      </c>
      <c r="BW4956">
        <f t="shared" si="181"/>
        <v>0</v>
      </c>
    </row>
    <row r="4957" spans="72:75">
      <c r="BT4957">
        <v>1</v>
      </c>
      <c r="BU4957">
        <v>1</v>
      </c>
      <c r="BV4957">
        <v>1</v>
      </c>
      <c r="BW4957">
        <f t="shared" si="181"/>
        <v>0</v>
      </c>
    </row>
    <row r="4958" spans="72:75">
      <c r="BT4958">
        <v>1</v>
      </c>
      <c r="BU4958">
        <v>1</v>
      </c>
      <c r="BV4958">
        <v>1</v>
      </c>
      <c r="BW4958">
        <f t="shared" si="181"/>
        <v>0</v>
      </c>
    </row>
    <row r="4959" spans="72:75">
      <c r="BT4959">
        <v>6</v>
      </c>
      <c r="BU4959">
        <v>6</v>
      </c>
      <c r="BV4959">
        <v>6</v>
      </c>
      <c r="BW4959">
        <f t="shared" si="181"/>
        <v>0</v>
      </c>
    </row>
    <row r="4960" spans="72:75">
      <c r="BT4960">
        <v>6</v>
      </c>
      <c r="BU4960">
        <v>6</v>
      </c>
      <c r="BV4960">
        <v>6</v>
      </c>
      <c r="BW4960">
        <f t="shared" si="181"/>
        <v>0</v>
      </c>
    </row>
    <row r="4961" spans="72:75">
      <c r="BT4961">
        <v>3</v>
      </c>
      <c r="BU4961">
        <v>3</v>
      </c>
      <c r="BV4961">
        <v>3</v>
      </c>
      <c r="BW4961">
        <f t="shared" si="181"/>
        <v>0</v>
      </c>
    </row>
    <row r="4962" spans="72:75">
      <c r="BT4962">
        <v>8</v>
      </c>
      <c r="BU4962">
        <v>8</v>
      </c>
      <c r="BV4962">
        <v>8</v>
      </c>
      <c r="BW4962">
        <f t="shared" si="181"/>
        <v>0</v>
      </c>
    </row>
    <row r="4963" spans="72:75">
      <c r="BT4963">
        <v>4</v>
      </c>
      <c r="BU4963">
        <v>4</v>
      </c>
      <c r="BV4963">
        <v>4</v>
      </c>
      <c r="BW4963">
        <f t="shared" si="181"/>
        <v>0</v>
      </c>
    </row>
    <row r="4964" spans="72:75">
      <c r="BT4964">
        <v>3</v>
      </c>
      <c r="BU4964">
        <v>3</v>
      </c>
      <c r="BV4964">
        <v>3</v>
      </c>
      <c r="BW4964">
        <f t="shared" si="181"/>
        <v>0</v>
      </c>
    </row>
    <row r="4965" spans="72:75">
      <c r="BT4965">
        <v>4</v>
      </c>
      <c r="BU4965">
        <v>4</v>
      </c>
      <c r="BV4965">
        <v>4</v>
      </c>
      <c r="BW4965">
        <f t="shared" si="181"/>
        <v>0</v>
      </c>
    </row>
    <row r="4966" spans="72:75">
      <c r="BT4966">
        <v>1</v>
      </c>
      <c r="BU4966">
        <v>1</v>
      </c>
      <c r="BV4966">
        <v>1</v>
      </c>
      <c r="BW4966">
        <f t="shared" si="181"/>
        <v>0</v>
      </c>
    </row>
    <row r="4967" spans="72:75">
      <c r="BT4967">
        <v>2</v>
      </c>
      <c r="BU4967">
        <v>2</v>
      </c>
      <c r="BV4967">
        <v>2</v>
      </c>
      <c r="BW4967">
        <f t="shared" si="181"/>
        <v>0</v>
      </c>
    </row>
    <row r="4968" spans="72:75">
      <c r="BT4968">
        <v>7</v>
      </c>
      <c r="BU4968">
        <v>7</v>
      </c>
      <c r="BV4968">
        <v>7</v>
      </c>
      <c r="BW4968">
        <f t="shared" si="181"/>
        <v>0</v>
      </c>
    </row>
    <row r="4969" spans="72:75">
      <c r="BT4969">
        <v>8</v>
      </c>
      <c r="BU4969">
        <v>8</v>
      </c>
      <c r="BV4969">
        <v>8</v>
      </c>
      <c r="BW4969">
        <f t="shared" si="181"/>
        <v>0</v>
      </c>
    </row>
    <row r="4970" spans="72:75">
      <c r="BT4970">
        <v>16</v>
      </c>
      <c r="BU4970">
        <v>16</v>
      </c>
      <c r="BV4970">
        <v>16</v>
      </c>
      <c r="BW4970">
        <f t="shared" si="181"/>
        <v>0</v>
      </c>
    </row>
    <row r="4971" spans="72:75">
      <c r="BT4971">
        <v>9</v>
      </c>
      <c r="BU4971">
        <v>9</v>
      </c>
      <c r="BV4971">
        <v>9</v>
      </c>
      <c r="BW4971">
        <f t="shared" si="181"/>
        <v>0</v>
      </c>
    </row>
    <row r="4972" spans="72:75">
      <c r="BT4972">
        <v>7</v>
      </c>
      <c r="BU4972">
        <v>7</v>
      </c>
      <c r="BV4972">
        <v>7</v>
      </c>
      <c r="BW4972">
        <f t="shared" si="181"/>
        <v>0</v>
      </c>
    </row>
    <row r="4973" spans="72:75">
      <c r="BT4973">
        <v>3</v>
      </c>
      <c r="BU4973">
        <v>3</v>
      </c>
      <c r="BV4973">
        <v>3</v>
      </c>
      <c r="BW4973">
        <f t="shared" si="181"/>
        <v>0</v>
      </c>
    </row>
    <row r="4974" spans="72:75">
      <c r="BT4974">
        <v>5</v>
      </c>
      <c r="BU4974">
        <v>5</v>
      </c>
      <c r="BV4974">
        <v>5</v>
      </c>
      <c r="BW4974">
        <f t="shared" si="181"/>
        <v>0</v>
      </c>
    </row>
    <row r="4975" spans="72:75">
      <c r="BT4975">
        <v>10</v>
      </c>
      <c r="BU4975">
        <v>10</v>
      </c>
      <c r="BV4975">
        <v>11</v>
      </c>
      <c r="BW4975">
        <f t="shared" si="181"/>
        <v>-1</v>
      </c>
    </row>
    <row r="4976" spans="72:75">
      <c r="BT4976">
        <v>3</v>
      </c>
      <c r="BU4976">
        <v>3</v>
      </c>
      <c r="BV4976">
        <v>3</v>
      </c>
      <c r="BW4976">
        <f t="shared" si="181"/>
        <v>0</v>
      </c>
    </row>
    <row r="4977" spans="72:75">
      <c r="BT4977">
        <v>6</v>
      </c>
      <c r="BU4977">
        <v>6</v>
      </c>
      <c r="BV4977">
        <v>6</v>
      </c>
      <c r="BW4977">
        <f t="shared" si="181"/>
        <v>0</v>
      </c>
    </row>
    <row r="4978" spans="72:75">
      <c r="BT4978">
        <v>1</v>
      </c>
      <c r="BU4978">
        <v>1</v>
      </c>
      <c r="BV4978">
        <v>1</v>
      </c>
      <c r="BW4978">
        <f t="shared" si="181"/>
        <v>0</v>
      </c>
    </row>
    <row r="4979" spans="72:75">
      <c r="BT4979">
        <v>14</v>
      </c>
      <c r="BU4979">
        <v>14</v>
      </c>
      <c r="BV4979">
        <v>14</v>
      </c>
      <c r="BW4979">
        <f t="shared" si="181"/>
        <v>0</v>
      </c>
    </row>
    <row r="4980" spans="72:75">
      <c r="BT4980">
        <v>4</v>
      </c>
      <c r="BU4980">
        <v>4</v>
      </c>
      <c r="BV4980">
        <v>4</v>
      </c>
      <c r="BW4980">
        <f t="shared" si="181"/>
        <v>0</v>
      </c>
    </row>
    <row r="4981" spans="72:75">
      <c r="BT4981">
        <v>4</v>
      </c>
      <c r="BU4981">
        <v>4</v>
      </c>
      <c r="BV4981">
        <v>4</v>
      </c>
      <c r="BW4981">
        <f t="shared" si="181"/>
        <v>0</v>
      </c>
    </row>
    <row r="4982" spans="72:75">
      <c r="BT4982">
        <v>1</v>
      </c>
      <c r="BU4982">
        <v>1</v>
      </c>
      <c r="BV4982">
        <v>1</v>
      </c>
      <c r="BW4982">
        <f t="shared" si="181"/>
        <v>0</v>
      </c>
    </row>
    <row r="4983" spans="72:75">
      <c r="BT4983">
        <v>5</v>
      </c>
      <c r="BU4983">
        <v>5</v>
      </c>
      <c r="BV4983">
        <v>5</v>
      </c>
      <c r="BW4983">
        <f t="shared" si="181"/>
        <v>0</v>
      </c>
    </row>
    <row r="4984" spans="72:75">
      <c r="BT4984">
        <v>5</v>
      </c>
      <c r="BU4984">
        <v>5</v>
      </c>
      <c r="BV4984">
        <v>5</v>
      </c>
      <c r="BW4984">
        <f t="shared" si="181"/>
        <v>0</v>
      </c>
    </row>
    <row r="4985" spans="72:75">
      <c r="BT4985">
        <v>2</v>
      </c>
      <c r="BU4985">
        <v>2</v>
      </c>
      <c r="BV4985">
        <v>2</v>
      </c>
      <c r="BW4985">
        <f t="shared" si="181"/>
        <v>0</v>
      </c>
    </row>
    <row r="4986" spans="72:75">
      <c r="BT4986">
        <v>2</v>
      </c>
      <c r="BU4986">
        <v>2</v>
      </c>
      <c r="BV4986">
        <v>2</v>
      </c>
      <c r="BW4986">
        <f t="shared" si="181"/>
        <v>0</v>
      </c>
    </row>
    <row r="4987" spans="72:75">
      <c r="BT4987">
        <v>5</v>
      </c>
      <c r="BU4987">
        <v>5</v>
      </c>
      <c r="BV4987">
        <v>5</v>
      </c>
      <c r="BW4987">
        <f t="shared" si="181"/>
        <v>0</v>
      </c>
    </row>
    <row r="4988" spans="72:75">
      <c r="BT4988">
        <v>8</v>
      </c>
      <c r="BU4988">
        <v>8</v>
      </c>
      <c r="BV4988">
        <v>8</v>
      </c>
      <c r="BW4988">
        <f t="shared" si="181"/>
        <v>0</v>
      </c>
    </row>
    <row r="4989" spans="72:75">
      <c r="BT4989">
        <v>8</v>
      </c>
      <c r="BU4989">
        <v>8</v>
      </c>
      <c r="BV4989">
        <v>8</v>
      </c>
      <c r="BW4989">
        <f t="shared" si="181"/>
        <v>0</v>
      </c>
    </row>
    <row r="4990" spans="72:75">
      <c r="BT4990">
        <v>8</v>
      </c>
      <c r="BU4990">
        <v>8</v>
      </c>
      <c r="BV4990">
        <v>8</v>
      </c>
      <c r="BW4990">
        <f t="shared" si="181"/>
        <v>0</v>
      </c>
    </row>
    <row r="4991" spans="72:75">
      <c r="BT4991">
        <v>10</v>
      </c>
      <c r="BU4991">
        <v>10</v>
      </c>
      <c r="BV4991">
        <v>11</v>
      </c>
      <c r="BW4991">
        <f t="shared" si="181"/>
        <v>-1</v>
      </c>
    </row>
    <row r="4992" spans="72:75">
      <c r="BT4992">
        <v>7</v>
      </c>
      <c r="BU4992">
        <v>7</v>
      </c>
      <c r="BV4992">
        <v>7</v>
      </c>
      <c r="BW4992">
        <f t="shared" si="181"/>
        <v>0</v>
      </c>
    </row>
    <row r="4993" spans="72:75">
      <c r="BT4993">
        <v>7</v>
      </c>
      <c r="BU4993">
        <v>7</v>
      </c>
      <c r="BV4993">
        <v>7</v>
      </c>
      <c r="BW4993">
        <f t="shared" si="181"/>
        <v>0</v>
      </c>
    </row>
    <row r="4994" spans="72:75">
      <c r="BT4994">
        <v>3</v>
      </c>
      <c r="BU4994">
        <v>3</v>
      </c>
      <c r="BV4994">
        <v>3</v>
      </c>
      <c r="BW4994">
        <f t="shared" si="181"/>
        <v>0</v>
      </c>
    </row>
    <row r="4995" spans="72:75">
      <c r="BT4995">
        <v>2</v>
      </c>
      <c r="BU4995">
        <v>2</v>
      </c>
      <c r="BV4995">
        <v>2</v>
      </c>
      <c r="BW4995">
        <f t="shared" si="181"/>
        <v>0</v>
      </c>
    </row>
    <row r="4996" spans="72:75">
      <c r="BT4996">
        <v>4</v>
      </c>
      <c r="BU4996">
        <v>4</v>
      </c>
      <c r="BV4996">
        <v>4</v>
      </c>
      <c r="BW4996">
        <f t="shared" si="181"/>
        <v>0</v>
      </c>
    </row>
    <row r="4997" spans="72:75">
      <c r="BT4997">
        <v>6</v>
      </c>
      <c r="BU4997">
        <v>6</v>
      </c>
      <c r="BV4997">
        <v>6</v>
      </c>
      <c r="BW4997">
        <f t="shared" si="181"/>
        <v>0</v>
      </c>
    </row>
    <row r="4998" spans="72:75">
      <c r="BT4998">
        <v>4</v>
      </c>
      <c r="BU4998">
        <v>4</v>
      </c>
      <c r="BV4998">
        <v>4</v>
      </c>
      <c r="BW4998">
        <f t="shared" si="181"/>
        <v>0</v>
      </c>
    </row>
    <row r="4999" spans="72:75">
      <c r="BT4999">
        <v>5</v>
      </c>
      <c r="BU4999">
        <v>5</v>
      </c>
      <c r="BV4999">
        <v>5</v>
      </c>
      <c r="BW4999">
        <f t="shared" si="181"/>
        <v>0</v>
      </c>
    </row>
    <row r="5000" spans="72:75">
      <c r="BT5000">
        <v>9</v>
      </c>
      <c r="BU5000">
        <v>9</v>
      </c>
      <c r="BV5000">
        <v>9</v>
      </c>
      <c r="BW5000">
        <f t="shared" si="181"/>
        <v>0</v>
      </c>
    </row>
    <row r="5001" spans="72:75">
      <c r="BT5001">
        <v>7</v>
      </c>
      <c r="BU5001">
        <v>7</v>
      </c>
      <c r="BV5001">
        <v>7</v>
      </c>
      <c r="BW5001">
        <f t="shared" si="181"/>
        <v>0</v>
      </c>
    </row>
    <row r="5002" spans="72:75">
      <c r="BT5002">
        <v>5</v>
      </c>
      <c r="BU5002">
        <v>5</v>
      </c>
      <c r="BV5002">
        <v>5</v>
      </c>
      <c r="BW5002">
        <f t="shared" si="181"/>
        <v>0</v>
      </c>
    </row>
    <row r="5003" spans="72:75">
      <c r="BT5003">
        <v>6</v>
      </c>
      <c r="BU5003">
        <v>6</v>
      </c>
      <c r="BV5003">
        <v>6</v>
      </c>
      <c r="BW5003">
        <f t="shared" si="181"/>
        <v>0</v>
      </c>
    </row>
    <row r="5004" spans="72:75">
      <c r="BT5004">
        <v>4</v>
      </c>
      <c r="BU5004">
        <v>4</v>
      </c>
      <c r="BV5004">
        <v>4</v>
      </c>
      <c r="BW5004">
        <f t="shared" si="181"/>
        <v>0</v>
      </c>
    </row>
    <row r="5005" spans="72:75">
      <c r="BT5005">
        <v>1</v>
      </c>
      <c r="BU5005">
        <v>1</v>
      </c>
      <c r="BV5005">
        <v>1</v>
      </c>
      <c r="BW5005">
        <f t="shared" ref="BW5005:BW5068" si="182">BU5005-BV5005</f>
        <v>0</v>
      </c>
    </row>
    <row r="5006" spans="72:75">
      <c r="BT5006">
        <v>7</v>
      </c>
      <c r="BU5006">
        <v>7</v>
      </c>
      <c r="BV5006">
        <v>7</v>
      </c>
      <c r="BW5006">
        <f t="shared" si="182"/>
        <v>0</v>
      </c>
    </row>
    <row r="5007" spans="72:75">
      <c r="BT5007">
        <v>3</v>
      </c>
      <c r="BU5007">
        <v>3</v>
      </c>
      <c r="BV5007">
        <v>3</v>
      </c>
      <c r="BW5007">
        <f t="shared" si="182"/>
        <v>0</v>
      </c>
    </row>
    <row r="5008" spans="72:75">
      <c r="BT5008">
        <v>3</v>
      </c>
      <c r="BU5008">
        <v>3</v>
      </c>
      <c r="BV5008">
        <v>3</v>
      </c>
      <c r="BW5008">
        <f t="shared" si="182"/>
        <v>0</v>
      </c>
    </row>
    <row r="5009" spans="72:75">
      <c r="BT5009">
        <v>2</v>
      </c>
      <c r="BU5009">
        <v>2</v>
      </c>
      <c r="BV5009">
        <v>2</v>
      </c>
      <c r="BW5009">
        <f t="shared" si="182"/>
        <v>0</v>
      </c>
    </row>
    <row r="5010" spans="72:75">
      <c r="BT5010">
        <v>1</v>
      </c>
      <c r="BU5010">
        <v>1</v>
      </c>
      <c r="BV5010">
        <v>1</v>
      </c>
      <c r="BW5010">
        <f t="shared" si="182"/>
        <v>0</v>
      </c>
    </row>
    <row r="5011" spans="72:75">
      <c r="BT5011">
        <v>5</v>
      </c>
      <c r="BU5011">
        <v>5</v>
      </c>
      <c r="BV5011">
        <v>5</v>
      </c>
      <c r="BW5011">
        <f t="shared" si="182"/>
        <v>0</v>
      </c>
    </row>
    <row r="5012" spans="72:75">
      <c r="BT5012">
        <v>1</v>
      </c>
      <c r="BU5012">
        <v>1</v>
      </c>
      <c r="BV5012">
        <v>1</v>
      </c>
      <c r="BW5012">
        <f t="shared" si="182"/>
        <v>0</v>
      </c>
    </row>
    <row r="5013" spans="72:75">
      <c r="BT5013">
        <v>3</v>
      </c>
      <c r="BU5013">
        <v>3</v>
      </c>
      <c r="BV5013">
        <v>3</v>
      </c>
      <c r="BW5013">
        <f t="shared" si="182"/>
        <v>0</v>
      </c>
    </row>
    <row r="5014" spans="72:75">
      <c r="BT5014">
        <v>1</v>
      </c>
      <c r="BU5014">
        <v>1</v>
      </c>
      <c r="BV5014">
        <v>1</v>
      </c>
      <c r="BW5014">
        <f t="shared" si="182"/>
        <v>0</v>
      </c>
    </row>
    <row r="5015" spans="72:75">
      <c r="BT5015">
        <v>4</v>
      </c>
      <c r="BU5015">
        <v>4</v>
      </c>
      <c r="BV5015">
        <v>4</v>
      </c>
      <c r="BW5015">
        <f t="shared" si="182"/>
        <v>0</v>
      </c>
    </row>
    <row r="5016" spans="72:75">
      <c r="BT5016">
        <v>6</v>
      </c>
      <c r="BU5016">
        <v>6</v>
      </c>
      <c r="BV5016">
        <v>6</v>
      </c>
      <c r="BW5016">
        <f t="shared" si="182"/>
        <v>0</v>
      </c>
    </row>
    <row r="5017" spans="72:75">
      <c r="BT5017">
        <v>4</v>
      </c>
      <c r="BU5017">
        <v>4</v>
      </c>
      <c r="BV5017">
        <v>4</v>
      </c>
      <c r="BW5017">
        <f t="shared" si="182"/>
        <v>0</v>
      </c>
    </row>
    <row r="5018" spans="72:75">
      <c r="BT5018">
        <v>5</v>
      </c>
      <c r="BU5018">
        <v>5</v>
      </c>
      <c r="BV5018">
        <v>5</v>
      </c>
      <c r="BW5018">
        <f t="shared" si="182"/>
        <v>0</v>
      </c>
    </row>
    <row r="5019" spans="72:75">
      <c r="BT5019">
        <v>6</v>
      </c>
      <c r="BU5019">
        <v>6</v>
      </c>
      <c r="BV5019">
        <v>6</v>
      </c>
      <c r="BW5019">
        <f t="shared" si="182"/>
        <v>0</v>
      </c>
    </row>
    <row r="5020" spans="72:75">
      <c r="BT5020">
        <v>4</v>
      </c>
      <c r="BU5020">
        <v>4</v>
      </c>
      <c r="BV5020">
        <v>4</v>
      </c>
      <c r="BW5020">
        <f t="shared" si="182"/>
        <v>0</v>
      </c>
    </row>
    <row r="5021" spans="72:75">
      <c r="BT5021">
        <v>5</v>
      </c>
      <c r="BU5021">
        <v>5</v>
      </c>
      <c r="BV5021">
        <v>5</v>
      </c>
      <c r="BW5021">
        <f t="shared" si="182"/>
        <v>0</v>
      </c>
    </row>
    <row r="5022" spans="72:75">
      <c r="BT5022">
        <v>3</v>
      </c>
      <c r="BU5022">
        <v>3</v>
      </c>
      <c r="BV5022">
        <v>3</v>
      </c>
      <c r="BW5022">
        <f t="shared" si="182"/>
        <v>0</v>
      </c>
    </row>
    <row r="5023" spans="72:75">
      <c r="BT5023">
        <v>3</v>
      </c>
      <c r="BU5023">
        <v>3</v>
      </c>
      <c r="BV5023">
        <v>3</v>
      </c>
      <c r="BW5023">
        <f t="shared" si="182"/>
        <v>0</v>
      </c>
    </row>
    <row r="5024" spans="72:75">
      <c r="BT5024">
        <v>6</v>
      </c>
      <c r="BU5024">
        <v>6</v>
      </c>
      <c r="BV5024">
        <v>6</v>
      </c>
      <c r="BW5024">
        <f t="shared" si="182"/>
        <v>0</v>
      </c>
    </row>
    <row r="5025" spans="72:75">
      <c r="BT5025">
        <v>5</v>
      </c>
      <c r="BU5025">
        <v>5</v>
      </c>
      <c r="BV5025">
        <v>5</v>
      </c>
      <c r="BW5025">
        <f t="shared" si="182"/>
        <v>0</v>
      </c>
    </row>
    <row r="5026" spans="72:75">
      <c r="BT5026">
        <v>5</v>
      </c>
      <c r="BU5026">
        <v>5</v>
      </c>
      <c r="BV5026">
        <v>5</v>
      </c>
      <c r="BW5026">
        <f t="shared" si="182"/>
        <v>0</v>
      </c>
    </row>
    <row r="5027" spans="72:75">
      <c r="BT5027">
        <v>2</v>
      </c>
      <c r="BU5027">
        <v>2</v>
      </c>
      <c r="BV5027">
        <v>2</v>
      </c>
      <c r="BW5027">
        <f t="shared" si="182"/>
        <v>0</v>
      </c>
    </row>
    <row r="5028" spans="72:75">
      <c r="BT5028">
        <v>5</v>
      </c>
      <c r="BU5028">
        <v>5</v>
      </c>
      <c r="BV5028">
        <v>5</v>
      </c>
      <c r="BW5028">
        <f t="shared" si="182"/>
        <v>0</v>
      </c>
    </row>
    <row r="5029" spans="72:75">
      <c r="BT5029">
        <v>3</v>
      </c>
      <c r="BU5029">
        <v>3</v>
      </c>
      <c r="BV5029">
        <v>3</v>
      </c>
      <c r="BW5029">
        <f t="shared" si="182"/>
        <v>0</v>
      </c>
    </row>
    <row r="5030" spans="72:75">
      <c r="BT5030">
        <v>3</v>
      </c>
      <c r="BU5030">
        <v>3</v>
      </c>
      <c r="BV5030">
        <v>3</v>
      </c>
      <c r="BW5030">
        <f t="shared" si="182"/>
        <v>0</v>
      </c>
    </row>
    <row r="5031" spans="72:75">
      <c r="BT5031">
        <v>2</v>
      </c>
      <c r="BU5031">
        <v>2</v>
      </c>
      <c r="BV5031">
        <v>2</v>
      </c>
      <c r="BW5031">
        <f t="shared" si="182"/>
        <v>0</v>
      </c>
    </row>
    <row r="5032" spans="72:75">
      <c r="BT5032">
        <v>8</v>
      </c>
      <c r="BU5032">
        <v>8</v>
      </c>
      <c r="BV5032">
        <v>8</v>
      </c>
      <c r="BW5032">
        <f t="shared" si="182"/>
        <v>0</v>
      </c>
    </row>
    <row r="5033" spans="72:75">
      <c r="BT5033">
        <v>4</v>
      </c>
      <c r="BU5033">
        <v>4</v>
      </c>
      <c r="BV5033">
        <v>4</v>
      </c>
      <c r="BW5033">
        <f t="shared" si="182"/>
        <v>0</v>
      </c>
    </row>
    <row r="5034" spans="72:75">
      <c r="BT5034">
        <v>4</v>
      </c>
      <c r="BU5034">
        <v>4</v>
      </c>
      <c r="BV5034">
        <v>4</v>
      </c>
      <c r="BW5034">
        <f t="shared" si="182"/>
        <v>0</v>
      </c>
    </row>
    <row r="5035" spans="72:75">
      <c r="BT5035">
        <v>7</v>
      </c>
      <c r="BU5035">
        <v>7</v>
      </c>
      <c r="BV5035">
        <v>7</v>
      </c>
      <c r="BW5035">
        <f t="shared" si="182"/>
        <v>0</v>
      </c>
    </row>
    <row r="5036" spans="72:75">
      <c r="BT5036">
        <v>13</v>
      </c>
      <c r="BU5036">
        <v>13</v>
      </c>
      <c r="BV5036">
        <v>13</v>
      </c>
      <c r="BW5036">
        <f t="shared" si="182"/>
        <v>0</v>
      </c>
    </row>
    <row r="5037" spans="72:75">
      <c r="BT5037">
        <v>2</v>
      </c>
      <c r="BU5037">
        <v>2</v>
      </c>
      <c r="BV5037">
        <v>2</v>
      </c>
      <c r="BW5037">
        <f t="shared" si="182"/>
        <v>0</v>
      </c>
    </row>
    <row r="5038" spans="72:75">
      <c r="BT5038">
        <v>1</v>
      </c>
      <c r="BU5038">
        <v>1</v>
      </c>
      <c r="BV5038">
        <v>1</v>
      </c>
      <c r="BW5038">
        <f t="shared" si="182"/>
        <v>0</v>
      </c>
    </row>
    <row r="5039" spans="72:75">
      <c r="BT5039">
        <v>4</v>
      </c>
      <c r="BU5039">
        <v>4</v>
      </c>
      <c r="BV5039">
        <v>4</v>
      </c>
      <c r="BW5039">
        <f t="shared" si="182"/>
        <v>0</v>
      </c>
    </row>
    <row r="5040" spans="72:75">
      <c r="BT5040">
        <v>6</v>
      </c>
      <c r="BU5040">
        <v>6</v>
      </c>
      <c r="BV5040">
        <v>6</v>
      </c>
      <c r="BW5040">
        <f t="shared" si="182"/>
        <v>0</v>
      </c>
    </row>
    <row r="5041" spans="72:75">
      <c r="BT5041">
        <v>5</v>
      </c>
      <c r="BU5041">
        <v>5</v>
      </c>
      <c r="BV5041">
        <v>5</v>
      </c>
      <c r="BW5041">
        <f t="shared" si="182"/>
        <v>0</v>
      </c>
    </row>
    <row r="5042" spans="72:75">
      <c r="BT5042">
        <v>4</v>
      </c>
      <c r="BU5042">
        <v>4</v>
      </c>
      <c r="BV5042">
        <v>4</v>
      </c>
      <c r="BW5042">
        <f t="shared" si="182"/>
        <v>0</v>
      </c>
    </row>
    <row r="5043" spans="72:75">
      <c r="BT5043">
        <v>2</v>
      </c>
      <c r="BU5043">
        <v>2</v>
      </c>
      <c r="BV5043">
        <v>2</v>
      </c>
      <c r="BW5043">
        <f t="shared" si="182"/>
        <v>0</v>
      </c>
    </row>
    <row r="5044" spans="72:75">
      <c r="BT5044">
        <v>3</v>
      </c>
      <c r="BU5044">
        <v>3</v>
      </c>
      <c r="BV5044">
        <v>3</v>
      </c>
      <c r="BW5044">
        <f t="shared" si="182"/>
        <v>0</v>
      </c>
    </row>
    <row r="5045" spans="72:75">
      <c r="BT5045">
        <v>6</v>
      </c>
      <c r="BU5045">
        <v>6</v>
      </c>
      <c r="BV5045">
        <v>6</v>
      </c>
      <c r="BW5045">
        <f t="shared" si="182"/>
        <v>0</v>
      </c>
    </row>
    <row r="5046" spans="72:75">
      <c r="BT5046">
        <v>4</v>
      </c>
      <c r="BU5046">
        <v>4</v>
      </c>
      <c r="BV5046">
        <v>4</v>
      </c>
      <c r="BW5046">
        <f t="shared" si="182"/>
        <v>0</v>
      </c>
    </row>
    <row r="5047" spans="72:75">
      <c r="BT5047">
        <v>2</v>
      </c>
      <c r="BU5047">
        <v>2</v>
      </c>
      <c r="BV5047">
        <v>2</v>
      </c>
      <c r="BW5047">
        <f t="shared" si="182"/>
        <v>0</v>
      </c>
    </row>
    <row r="5048" spans="72:75">
      <c r="BT5048">
        <v>2</v>
      </c>
      <c r="BU5048">
        <v>2</v>
      </c>
      <c r="BV5048">
        <v>2</v>
      </c>
      <c r="BW5048">
        <f t="shared" si="182"/>
        <v>0</v>
      </c>
    </row>
    <row r="5049" spans="72:75">
      <c r="BT5049">
        <v>2</v>
      </c>
      <c r="BU5049">
        <v>2</v>
      </c>
      <c r="BV5049">
        <v>2</v>
      </c>
      <c r="BW5049">
        <f t="shared" si="182"/>
        <v>0</v>
      </c>
    </row>
    <row r="5050" spans="72:75">
      <c r="BT5050">
        <v>2</v>
      </c>
      <c r="BU5050">
        <v>2</v>
      </c>
      <c r="BV5050">
        <v>2</v>
      </c>
      <c r="BW5050">
        <f t="shared" si="182"/>
        <v>0</v>
      </c>
    </row>
    <row r="5051" spans="72:75">
      <c r="BT5051">
        <v>4</v>
      </c>
      <c r="BU5051">
        <v>4</v>
      </c>
      <c r="BV5051">
        <v>4</v>
      </c>
      <c r="BW5051">
        <f t="shared" si="182"/>
        <v>0</v>
      </c>
    </row>
    <row r="5052" spans="72:75">
      <c r="BT5052">
        <v>1</v>
      </c>
      <c r="BU5052">
        <v>1</v>
      </c>
      <c r="BV5052">
        <v>1</v>
      </c>
      <c r="BW5052">
        <f t="shared" si="182"/>
        <v>0</v>
      </c>
    </row>
    <row r="5053" spans="72:75">
      <c r="BT5053">
        <v>6</v>
      </c>
      <c r="BU5053">
        <v>6</v>
      </c>
      <c r="BV5053">
        <v>6</v>
      </c>
      <c r="BW5053">
        <f t="shared" si="182"/>
        <v>0</v>
      </c>
    </row>
    <row r="5054" spans="72:75">
      <c r="BT5054">
        <v>2</v>
      </c>
      <c r="BU5054">
        <v>2</v>
      </c>
      <c r="BV5054">
        <v>2</v>
      </c>
      <c r="BW5054">
        <f t="shared" si="182"/>
        <v>0</v>
      </c>
    </row>
    <row r="5055" spans="72:75">
      <c r="BT5055">
        <v>3</v>
      </c>
      <c r="BU5055">
        <v>3</v>
      </c>
      <c r="BV5055">
        <v>3</v>
      </c>
      <c r="BW5055">
        <f t="shared" si="182"/>
        <v>0</v>
      </c>
    </row>
    <row r="5056" spans="72:75">
      <c r="BT5056">
        <v>6</v>
      </c>
      <c r="BU5056">
        <v>6</v>
      </c>
      <c r="BV5056">
        <v>6</v>
      </c>
      <c r="BW5056">
        <f t="shared" si="182"/>
        <v>0</v>
      </c>
    </row>
    <row r="5057" spans="72:75">
      <c r="BT5057">
        <v>7</v>
      </c>
      <c r="BU5057">
        <v>7</v>
      </c>
      <c r="BV5057">
        <v>7</v>
      </c>
      <c r="BW5057">
        <f t="shared" si="182"/>
        <v>0</v>
      </c>
    </row>
    <row r="5058" spans="72:75">
      <c r="BT5058">
        <v>4</v>
      </c>
      <c r="BU5058">
        <v>4</v>
      </c>
      <c r="BV5058">
        <v>4</v>
      </c>
      <c r="BW5058">
        <f t="shared" si="182"/>
        <v>0</v>
      </c>
    </row>
    <row r="5059" spans="72:75">
      <c r="BT5059">
        <v>1</v>
      </c>
      <c r="BU5059">
        <v>1</v>
      </c>
      <c r="BV5059">
        <v>1</v>
      </c>
      <c r="BW5059">
        <f t="shared" si="182"/>
        <v>0</v>
      </c>
    </row>
    <row r="5060" spans="72:75">
      <c r="BT5060">
        <v>3</v>
      </c>
      <c r="BU5060">
        <v>3</v>
      </c>
      <c r="BV5060">
        <v>3</v>
      </c>
      <c r="BW5060">
        <f t="shared" si="182"/>
        <v>0</v>
      </c>
    </row>
    <row r="5061" spans="72:75">
      <c r="BT5061">
        <v>7</v>
      </c>
      <c r="BU5061">
        <v>7</v>
      </c>
      <c r="BV5061">
        <v>7</v>
      </c>
      <c r="BW5061">
        <f t="shared" si="182"/>
        <v>0</v>
      </c>
    </row>
    <row r="5062" spans="72:75">
      <c r="BT5062">
        <v>8</v>
      </c>
      <c r="BU5062">
        <v>8</v>
      </c>
      <c r="BV5062">
        <v>8</v>
      </c>
      <c r="BW5062">
        <f t="shared" si="182"/>
        <v>0</v>
      </c>
    </row>
    <row r="5063" spans="72:75">
      <c r="BT5063">
        <v>1</v>
      </c>
      <c r="BU5063">
        <v>1</v>
      </c>
      <c r="BV5063">
        <v>1</v>
      </c>
      <c r="BW5063">
        <f t="shared" si="182"/>
        <v>0</v>
      </c>
    </row>
    <row r="5064" spans="72:75">
      <c r="BT5064">
        <v>6</v>
      </c>
      <c r="BU5064">
        <v>6</v>
      </c>
      <c r="BV5064">
        <v>6</v>
      </c>
      <c r="BW5064">
        <f t="shared" si="182"/>
        <v>0</v>
      </c>
    </row>
    <row r="5065" spans="72:75">
      <c r="BT5065">
        <v>1</v>
      </c>
      <c r="BU5065">
        <v>1</v>
      </c>
      <c r="BV5065">
        <v>1</v>
      </c>
      <c r="BW5065">
        <f t="shared" si="182"/>
        <v>0</v>
      </c>
    </row>
    <row r="5066" spans="72:75">
      <c r="BT5066">
        <v>1</v>
      </c>
      <c r="BU5066">
        <v>1</v>
      </c>
      <c r="BV5066">
        <v>1</v>
      </c>
      <c r="BW5066">
        <f t="shared" si="182"/>
        <v>0</v>
      </c>
    </row>
    <row r="5067" spans="72:75">
      <c r="BT5067">
        <v>6</v>
      </c>
      <c r="BU5067">
        <v>6</v>
      </c>
      <c r="BV5067">
        <v>6</v>
      </c>
      <c r="BW5067">
        <f t="shared" si="182"/>
        <v>0</v>
      </c>
    </row>
    <row r="5068" spans="72:75">
      <c r="BT5068">
        <v>7</v>
      </c>
      <c r="BU5068">
        <v>7</v>
      </c>
      <c r="BV5068">
        <v>7</v>
      </c>
      <c r="BW5068">
        <f t="shared" si="182"/>
        <v>0</v>
      </c>
    </row>
    <row r="5069" spans="72:75">
      <c r="BT5069">
        <v>8</v>
      </c>
      <c r="BU5069">
        <v>8</v>
      </c>
      <c r="BV5069">
        <v>8</v>
      </c>
      <c r="BW5069">
        <f t="shared" ref="BW5069:BW5132" si="183">BU5069-BV5069</f>
        <v>0</v>
      </c>
    </row>
    <row r="5070" spans="72:75">
      <c r="BT5070">
        <v>2</v>
      </c>
      <c r="BU5070">
        <v>2</v>
      </c>
      <c r="BV5070">
        <v>2</v>
      </c>
      <c r="BW5070">
        <f t="shared" si="183"/>
        <v>0</v>
      </c>
    </row>
    <row r="5071" spans="72:75">
      <c r="BT5071">
        <v>4</v>
      </c>
      <c r="BU5071">
        <v>4</v>
      </c>
      <c r="BV5071">
        <v>4</v>
      </c>
      <c r="BW5071">
        <f t="shared" si="183"/>
        <v>0</v>
      </c>
    </row>
    <row r="5072" spans="72:75">
      <c r="BT5072">
        <v>4</v>
      </c>
      <c r="BU5072">
        <v>4</v>
      </c>
      <c r="BV5072">
        <v>4</v>
      </c>
      <c r="BW5072">
        <f t="shared" si="183"/>
        <v>0</v>
      </c>
    </row>
    <row r="5073" spans="72:75">
      <c r="BT5073">
        <v>14</v>
      </c>
      <c r="BU5073">
        <v>14</v>
      </c>
      <c r="BV5073">
        <v>14</v>
      </c>
      <c r="BW5073">
        <f t="shared" si="183"/>
        <v>0</v>
      </c>
    </row>
    <row r="5074" spans="72:75">
      <c r="BT5074">
        <v>3</v>
      </c>
      <c r="BU5074">
        <v>3</v>
      </c>
      <c r="BV5074">
        <v>3</v>
      </c>
      <c r="BW5074">
        <f t="shared" si="183"/>
        <v>0</v>
      </c>
    </row>
    <row r="5075" spans="72:75">
      <c r="BT5075">
        <v>4</v>
      </c>
      <c r="BU5075">
        <v>4</v>
      </c>
      <c r="BV5075">
        <v>4</v>
      </c>
      <c r="BW5075">
        <f t="shared" si="183"/>
        <v>0</v>
      </c>
    </row>
    <row r="5076" spans="72:75">
      <c r="BT5076">
        <v>6</v>
      </c>
      <c r="BU5076">
        <v>6</v>
      </c>
      <c r="BV5076">
        <v>6</v>
      </c>
      <c r="BW5076">
        <f t="shared" si="183"/>
        <v>0</v>
      </c>
    </row>
    <row r="5077" spans="72:75">
      <c r="BT5077">
        <v>3</v>
      </c>
      <c r="BU5077">
        <v>3</v>
      </c>
      <c r="BV5077">
        <v>3</v>
      </c>
      <c r="BW5077">
        <f t="shared" si="183"/>
        <v>0</v>
      </c>
    </row>
    <row r="5078" spans="72:75">
      <c r="BT5078">
        <v>5</v>
      </c>
      <c r="BU5078">
        <v>5</v>
      </c>
      <c r="BV5078">
        <v>5</v>
      </c>
      <c r="BW5078">
        <f t="shared" si="183"/>
        <v>0</v>
      </c>
    </row>
    <row r="5079" spans="72:75">
      <c r="BT5079">
        <v>2</v>
      </c>
      <c r="BU5079">
        <v>2</v>
      </c>
      <c r="BV5079">
        <v>2</v>
      </c>
      <c r="BW5079">
        <f t="shared" si="183"/>
        <v>0</v>
      </c>
    </row>
    <row r="5080" spans="72:75">
      <c r="BT5080">
        <v>5</v>
      </c>
      <c r="BU5080">
        <v>5</v>
      </c>
      <c r="BV5080">
        <v>5</v>
      </c>
      <c r="BW5080">
        <f t="shared" si="183"/>
        <v>0</v>
      </c>
    </row>
    <row r="5081" spans="72:75">
      <c r="BT5081">
        <v>4</v>
      </c>
      <c r="BU5081">
        <v>4</v>
      </c>
      <c r="BV5081">
        <v>4</v>
      </c>
      <c r="BW5081">
        <f t="shared" si="183"/>
        <v>0</v>
      </c>
    </row>
    <row r="5082" spans="72:75">
      <c r="BT5082">
        <v>1</v>
      </c>
      <c r="BU5082">
        <v>1</v>
      </c>
      <c r="BV5082">
        <v>1</v>
      </c>
      <c r="BW5082">
        <f t="shared" si="183"/>
        <v>0</v>
      </c>
    </row>
    <row r="5083" spans="72:75">
      <c r="BT5083">
        <v>2</v>
      </c>
      <c r="BU5083">
        <v>2</v>
      </c>
      <c r="BV5083">
        <v>2</v>
      </c>
      <c r="BW5083">
        <f t="shared" si="183"/>
        <v>0</v>
      </c>
    </row>
    <row r="5084" spans="72:75">
      <c r="BT5084">
        <v>14</v>
      </c>
      <c r="BU5084">
        <v>14</v>
      </c>
      <c r="BV5084">
        <v>14</v>
      </c>
      <c r="BW5084">
        <f t="shared" si="183"/>
        <v>0</v>
      </c>
    </row>
    <row r="5085" spans="72:75">
      <c r="BT5085">
        <v>5</v>
      </c>
      <c r="BU5085">
        <v>5</v>
      </c>
      <c r="BV5085">
        <v>5</v>
      </c>
      <c r="BW5085">
        <f t="shared" si="183"/>
        <v>0</v>
      </c>
    </row>
    <row r="5086" spans="72:75">
      <c r="BT5086">
        <v>6</v>
      </c>
      <c r="BU5086">
        <v>6</v>
      </c>
      <c r="BV5086">
        <v>6</v>
      </c>
      <c r="BW5086">
        <f t="shared" si="183"/>
        <v>0</v>
      </c>
    </row>
    <row r="5087" spans="72:75">
      <c r="BT5087">
        <v>6</v>
      </c>
      <c r="BU5087">
        <v>6</v>
      </c>
      <c r="BV5087">
        <v>6</v>
      </c>
      <c r="BW5087">
        <f t="shared" si="183"/>
        <v>0</v>
      </c>
    </row>
    <row r="5088" spans="72:75">
      <c r="BT5088">
        <v>6</v>
      </c>
      <c r="BU5088">
        <v>6</v>
      </c>
      <c r="BV5088">
        <v>6</v>
      </c>
      <c r="BW5088">
        <f t="shared" si="183"/>
        <v>0</v>
      </c>
    </row>
    <row r="5089" spans="72:75">
      <c r="BT5089">
        <v>6</v>
      </c>
      <c r="BU5089">
        <v>6</v>
      </c>
      <c r="BV5089">
        <v>6</v>
      </c>
      <c r="BW5089">
        <f t="shared" si="183"/>
        <v>0</v>
      </c>
    </row>
    <row r="5090" spans="72:75">
      <c r="BT5090">
        <v>5</v>
      </c>
      <c r="BU5090">
        <v>5</v>
      </c>
      <c r="BV5090">
        <v>5</v>
      </c>
      <c r="BW5090">
        <f t="shared" si="183"/>
        <v>0</v>
      </c>
    </row>
    <row r="5091" spans="72:75">
      <c r="BT5091">
        <v>2</v>
      </c>
      <c r="BU5091">
        <v>2</v>
      </c>
      <c r="BV5091">
        <v>2</v>
      </c>
      <c r="BW5091">
        <f t="shared" si="183"/>
        <v>0</v>
      </c>
    </row>
    <row r="5092" spans="72:75">
      <c r="BT5092">
        <v>6</v>
      </c>
      <c r="BU5092">
        <v>6</v>
      </c>
      <c r="BV5092">
        <v>6</v>
      </c>
      <c r="BW5092">
        <f t="shared" si="183"/>
        <v>0</v>
      </c>
    </row>
    <row r="5093" spans="72:75">
      <c r="BT5093">
        <v>5</v>
      </c>
      <c r="BU5093">
        <v>5</v>
      </c>
      <c r="BV5093">
        <v>5</v>
      </c>
      <c r="BW5093">
        <f t="shared" si="183"/>
        <v>0</v>
      </c>
    </row>
    <row r="5094" spans="72:75">
      <c r="BT5094">
        <v>4</v>
      </c>
      <c r="BU5094">
        <v>4</v>
      </c>
      <c r="BV5094">
        <v>4</v>
      </c>
      <c r="BW5094">
        <f t="shared" si="183"/>
        <v>0</v>
      </c>
    </row>
    <row r="5095" spans="72:75">
      <c r="BT5095">
        <v>3</v>
      </c>
      <c r="BU5095">
        <v>3</v>
      </c>
      <c r="BV5095">
        <v>3</v>
      </c>
      <c r="BW5095">
        <f t="shared" si="183"/>
        <v>0</v>
      </c>
    </row>
    <row r="5096" spans="72:75">
      <c r="BT5096">
        <v>2</v>
      </c>
      <c r="BU5096">
        <v>2</v>
      </c>
      <c r="BV5096">
        <v>2</v>
      </c>
      <c r="BW5096">
        <f t="shared" si="183"/>
        <v>0</v>
      </c>
    </row>
    <row r="5097" spans="72:75">
      <c r="BT5097">
        <v>8</v>
      </c>
      <c r="BU5097">
        <v>8</v>
      </c>
      <c r="BV5097">
        <v>8</v>
      </c>
      <c r="BW5097">
        <f t="shared" si="183"/>
        <v>0</v>
      </c>
    </row>
    <row r="5098" spans="72:75">
      <c r="BT5098">
        <v>2</v>
      </c>
      <c r="BU5098">
        <v>2</v>
      </c>
      <c r="BV5098">
        <v>2</v>
      </c>
      <c r="BW5098">
        <f t="shared" si="183"/>
        <v>0</v>
      </c>
    </row>
    <row r="5099" spans="72:75">
      <c r="BT5099">
        <v>2</v>
      </c>
      <c r="BU5099">
        <v>2</v>
      </c>
      <c r="BV5099">
        <v>2</v>
      </c>
      <c r="BW5099">
        <f t="shared" si="183"/>
        <v>0</v>
      </c>
    </row>
    <row r="5100" spans="72:75">
      <c r="BT5100">
        <v>8</v>
      </c>
      <c r="BU5100">
        <v>8</v>
      </c>
      <c r="BV5100">
        <v>8</v>
      </c>
      <c r="BW5100">
        <f t="shared" si="183"/>
        <v>0</v>
      </c>
    </row>
    <row r="5101" spans="72:75">
      <c r="BT5101">
        <v>2</v>
      </c>
      <c r="BU5101">
        <v>2</v>
      </c>
      <c r="BV5101">
        <v>2</v>
      </c>
      <c r="BW5101">
        <f t="shared" si="183"/>
        <v>0</v>
      </c>
    </row>
    <row r="5102" spans="72:75">
      <c r="BT5102">
        <v>1</v>
      </c>
      <c r="BU5102">
        <v>1</v>
      </c>
      <c r="BV5102">
        <v>1</v>
      </c>
      <c r="BW5102">
        <f t="shared" si="183"/>
        <v>0</v>
      </c>
    </row>
    <row r="5103" spans="72:75">
      <c r="BT5103">
        <v>8</v>
      </c>
      <c r="BU5103">
        <v>8</v>
      </c>
      <c r="BV5103">
        <v>8</v>
      </c>
      <c r="BW5103">
        <f t="shared" si="183"/>
        <v>0</v>
      </c>
    </row>
    <row r="5104" spans="72:75">
      <c r="BT5104">
        <v>6</v>
      </c>
      <c r="BU5104">
        <v>6</v>
      </c>
      <c r="BV5104">
        <v>6</v>
      </c>
      <c r="BW5104">
        <f t="shared" si="183"/>
        <v>0</v>
      </c>
    </row>
    <row r="5105" spans="72:75">
      <c r="BT5105">
        <v>4</v>
      </c>
      <c r="BU5105">
        <v>4</v>
      </c>
      <c r="BV5105">
        <v>4</v>
      </c>
      <c r="BW5105">
        <f t="shared" si="183"/>
        <v>0</v>
      </c>
    </row>
    <row r="5106" spans="72:75">
      <c r="BT5106">
        <v>3</v>
      </c>
      <c r="BU5106">
        <v>3</v>
      </c>
      <c r="BV5106">
        <v>3</v>
      </c>
      <c r="BW5106">
        <f t="shared" si="183"/>
        <v>0</v>
      </c>
    </row>
    <row r="5107" spans="72:75">
      <c r="BT5107">
        <v>10</v>
      </c>
      <c r="BU5107">
        <v>10</v>
      </c>
      <c r="BV5107">
        <v>11</v>
      </c>
      <c r="BW5107">
        <f t="shared" si="183"/>
        <v>-1</v>
      </c>
    </row>
    <row r="5108" spans="72:75">
      <c r="BT5108">
        <v>2</v>
      </c>
      <c r="BU5108">
        <v>2</v>
      </c>
      <c r="BV5108">
        <v>2</v>
      </c>
      <c r="BW5108">
        <f t="shared" si="183"/>
        <v>0</v>
      </c>
    </row>
    <row r="5109" spans="72:75">
      <c r="BT5109">
        <v>3</v>
      </c>
      <c r="BU5109">
        <v>3</v>
      </c>
      <c r="BV5109">
        <v>3</v>
      </c>
      <c r="BW5109">
        <f t="shared" si="183"/>
        <v>0</v>
      </c>
    </row>
    <row r="5110" spans="72:75">
      <c r="BT5110">
        <v>10</v>
      </c>
      <c r="BU5110">
        <v>10</v>
      </c>
      <c r="BV5110">
        <v>11</v>
      </c>
      <c r="BW5110">
        <f t="shared" si="183"/>
        <v>-1</v>
      </c>
    </row>
    <row r="5111" spans="72:75">
      <c r="BT5111">
        <v>3</v>
      </c>
      <c r="BU5111">
        <v>3</v>
      </c>
      <c r="BV5111">
        <v>3</v>
      </c>
      <c r="BW5111">
        <f t="shared" si="183"/>
        <v>0</v>
      </c>
    </row>
    <row r="5112" spans="72:75">
      <c r="BT5112">
        <v>7</v>
      </c>
      <c r="BU5112">
        <v>7</v>
      </c>
      <c r="BV5112">
        <v>7</v>
      </c>
      <c r="BW5112">
        <f t="shared" si="183"/>
        <v>0</v>
      </c>
    </row>
    <row r="5113" spans="72:75">
      <c r="BT5113">
        <v>4</v>
      </c>
      <c r="BU5113">
        <v>4</v>
      </c>
      <c r="BV5113">
        <v>4</v>
      </c>
      <c r="BW5113">
        <f t="shared" si="183"/>
        <v>0</v>
      </c>
    </row>
    <row r="5114" spans="72:75">
      <c r="BT5114">
        <v>5</v>
      </c>
      <c r="BU5114">
        <v>5</v>
      </c>
      <c r="BV5114">
        <v>5</v>
      </c>
      <c r="BW5114">
        <f t="shared" si="183"/>
        <v>0</v>
      </c>
    </row>
    <row r="5115" spans="72:75">
      <c r="BT5115">
        <v>10</v>
      </c>
      <c r="BU5115">
        <v>10</v>
      </c>
      <c r="BV5115">
        <v>11</v>
      </c>
      <c r="BW5115">
        <f t="shared" si="183"/>
        <v>-1</v>
      </c>
    </row>
    <row r="5116" spans="72:75">
      <c r="BT5116">
        <v>4</v>
      </c>
      <c r="BU5116">
        <v>4</v>
      </c>
      <c r="BV5116">
        <v>4</v>
      </c>
      <c r="BW5116">
        <f t="shared" si="183"/>
        <v>0</v>
      </c>
    </row>
    <row r="5117" spans="72:75">
      <c r="BT5117">
        <v>4</v>
      </c>
      <c r="BU5117">
        <v>4</v>
      </c>
      <c r="BV5117">
        <v>4</v>
      </c>
      <c r="BW5117">
        <f t="shared" si="183"/>
        <v>0</v>
      </c>
    </row>
    <row r="5118" spans="72:75">
      <c r="BT5118">
        <v>7</v>
      </c>
      <c r="BU5118">
        <v>7</v>
      </c>
      <c r="BV5118">
        <v>7</v>
      </c>
      <c r="BW5118">
        <f t="shared" si="183"/>
        <v>0</v>
      </c>
    </row>
    <row r="5119" spans="72:75">
      <c r="BT5119">
        <v>2</v>
      </c>
      <c r="BU5119">
        <v>2</v>
      </c>
      <c r="BV5119">
        <v>2</v>
      </c>
      <c r="BW5119">
        <f t="shared" si="183"/>
        <v>0</v>
      </c>
    </row>
    <row r="5120" spans="72:75">
      <c r="BT5120">
        <v>10</v>
      </c>
      <c r="BU5120">
        <v>10</v>
      </c>
      <c r="BV5120">
        <v>11</v>
      </c>
      <c r="BW5120">
        <f t="shared" si="183"/>
        <v>-1</v>
      </c>
    </row>
    <row r="5121" spans="72:75">
      <c r="BT5121">
        <v>3</v>
      </c>
      <c r="BU5121">
        <v>3</v>
      </c>
      <c r="BV5121">
        <v>3</v>
      </c>
      <c r="BW5121">
        <f t="shared" si="183"/>
        <v>0</v>
      </c>
    </row>
    <row r="5122" spans="72:75">
      <c r="BT5122">
        <v>2</v>
      </c>
      <c r="BU5122">
        <v>2</v>
      </c>
      <c r="BV5122">
        <v>2</v>
      </c>
      <c r="BW5122">
        <f t="shared" si="183"/>
        <v>0</v>
      </c>
    </row>
    <row r="5123" spans="72:75">
      <c r="BT5123">
        <v>4</v>
      </c>
      <c r="BU5123">
        <v>4</v>
      </c>
      <c r="BV5123">
        <v>4</v>
      </c>
      <c r="BW5123">
        <f t="shared" si="183"/>
        <v>0</v>
      </c>
    </row>
    <row r="5124" spans="72:75">
      <c r="BT5124">
        <v>4</v>
      </c>
      <c r="BU5124">
        <v>4</v>
      </c>
      <c r="BV5124">
        <v>4</v>
      </c>
      <c r="BW5124">
        <f t="shared" si="183"/>
        <v>0</v>
      </c>
    </row>
    <row r="5125" spans="72:75">
      <c r="BT5125">
        <v>3</v>
      </c>
      <c r="BU5125">
        <v>3</v>
      </c>
      <c r="BV5125">
        <v>3</v>
      </c>
      <c r="BW5125">
        <f t="shared" si="183"/>
        <v>0</v>
      </c>
    </row>
    <row r="5126" spans="72:75">
      <c r="BT5126">
        <v>5</v>
      </c>
      <c r="BU5126">
        <v>5</v>
      </c>
      <c r="BV5126">
        <v>5</v>
      </c>
      <c r="BW5126">
        <f t="shared" si="183"/>
        <v>0</v>
      </c>
    </row>
    <row r="5127" spans="72:75">
      <c r="BT5127">
        <v>2</v>
      </c>
      <c r="BU5127">
        <v>2</v>
      </c>
      <c r="BV5127">
        <v>2</v>
      </c>
      <c r="BW5127">
        <f t="shared" si="183"/>
        <v>0</v>
      </c>
    </row>
    <row r="5128" spans="72:75">
      <c r="BT5128">
        <v>8</v>
      </c>
      <c r="BU5128">
        <v>8</v>
      </c>
      <c r="BV5128">
        <v>8</v>
      </c>
      <c r="BW5128">
        <f t="shared" si="183"/>
        <v>0</v>
      </c>
    </row>
    <row r="5129" spans="72:75">
      <c r="BT5129">
        <v>11</v>
      </c>
      <c r="BU5129">
        <v>11</v>
      </c>
      <c r="BV5129">
        <v>11</v>
      </c>
      <c r="BW5129">
        <f t="shared" si="183"/>
        <v>0</v>
      </c>
    </row>
    <row r="5130" spans="72:75">
      <c r="BT5130">
        <v>6</v>
      </c>
      <c r="BU5130">
        <v>6</v>
      </c>
      <c r="BV5130">
        <v>6</v>
      </c>
      <c r="BW5130">
        <f t="shared" si="183"/>
        <v>0</v>
      </c>
    </row>
    <row r="5131" spans="72:75">
      <c r="BT5131">
        <v>3</v>
      </c>
      <c r="BU5131">
        <v>3</v>
      </c>
      <c r="BV5131">
        <v>3</v>
      </c>
      <c r="BW5131">
        <f t="shared" si="183"/>
        <v>0</v>
      </c>
    </row>
    <row r="5132" spans="72:75">
      <c r="BT5132">
        <v>7</v>
      </c>
      <c r="BU5132">
        <v>7</v>
      </c>
      <c r="BV5132">
        <v>7</v>
      </c>
      <c r="BW5132">
        <f t="shared" si="183"/>
        <v>0</v>
      </c>
    </row>
    <row r="5133" spans="72:75">
      <c r="BT5133">
        <v>3</v>
      </c>
      <c r="BU5133">
        <v>3</v>
      </c>
      <c r="BV5133">
        <v>3</v>
      </c>
      <c r="BW5133">
        <f t="shared" ref="BW5133:BW5196" si="184">BU5133-BV5133</f>
        <v>0</v>
      </c>
    </row>
    <row r="5134" spans="72:75">
      <c r="BT5134">
        <v>8</v>
      </c>
      <c r="BU5134">
        <v>8</v>
      </c>
      <c r="BV5134">
        <v>8</v>
      </c>
      <c r="BW5134">
        <f t="shared" si="184"/>
        <v>0</v>
      </c>
    </row>
    <row r="5135" spans="72:75">
      <c r="BT5135">
        <v>3</v>
      </c>
      <c r="BU5135">
        <v>3</v>
      </c>
      <c r="BV5135">
        <v>3</v>
      </c>
      <c r="BW5135">
        <f t="shared" si="184"/>
        <v>0</v>
      </c>
    </row>
    <row r="5136" spans="72:75">
      <c r="BT5136">
        <v>4</v>
      </c>
      <c r="BU5136">
        <v>4</v>
      </c>
      <c r="BV5136">
        <v>4</v>
      </c>
      <c r="BW5136">
        <f t="shared" si="184"/>
        <v>0</v>
      </c>
    </row>
    <row r="5137" spans="72:75">
      <c r="BT5137">
        <v>1</v>
      </c>
      <c r="BU5137">
        <v>1</v>
      </c>
      <c r="BV5137">
        <v>1</v>
      </c>
      <c r="BW5137">
        <f t="shared" si="184"/>
        <v>0</v>
      </c>
    </row>
    <row r="5138" spans="72:75">
      <c r="BT5138">
        <v>4</v>
      </c>
      <c r="BU5138">
        <v>4</v>
      </c>
      <c r="BV5138">
        <v>4</v>
      </c>
      <c r="BW5138">
        <f t="shared" si="184"/>
        <v>0</v>
      </c>
    </row>
    <row r="5139" spans="72:75">
      <c r="BT5139">
        <v>3</v>
      </c>
      <c r="BU5139">
        <v>3</v>
      </c>
      <c r="BV5139">
        <v>3</v>
      </c>
      <c r="BW5139">
        <f t="shared" si="184"/>
        <v>0</v>
      </c>
    </row>
    <row r="5140" spans="72:75">
      <c r="BT5140">
        <v>2</v>
      </c>
      <c r="BU5140">
        <v>2</v>
      </c>
      <c r="BV5140">
        <v>2</v>
      </c>
      <c r="BW5140">
        <f t="shared" si="184"/>
        <v>0</v>
      </c>
    </row>
    <row r="5141" spans="72:75">
      <c r="BT5141">
        <v>6</v>
      </c>
      <c r="BU5141">
        <v>6</v>
      </c>
      <c r="BV5141">
        <v>6</v>
      </c>
      <c r="BW5141">
        <f t="shared" si="184"/>
        <v>0</v>
      </c>
    </row>
    <row r="5142" spans="72:75">
      <c r="BT5142">
        <v>9</v>
      </c>
      <c r="BU5142">
        <v>9</v>
      </c>
      <c r="BV5142">
        <v>9</v>
      </c>
      <c r="BW5142">
        <f t="shared" si="184"/>
        <v>0</v>
      </c>
    </row>
    <row r="5143" spans="72:75">
      <c r="BT5143">
        <v>7</v>
      </c>
      <c r="BU5143">
        <v>7</v>
      </c>
      <c r="BV5143">
        <v>7</v>
      </c>
      <c r="BW5143">
        <f t="shared" si="184"/>
        <v>0</v>
      </c>
    </row>
    <row r="5144" spans="72:75">
      <c r="BT5144">
        <v>2</v>
      </c>
      <c r="BU5144">
        <v>2</v>
      </c>
      <c r="BV5144">
        <v>2</v>
      </c>
      <c r="BW5144">
        <f t="shared" si="184"/>
        <v>0</v>
      </c>
    </row>
    <row r="5145" spans="72:75">
      <c r="BT5145">
        <v>4</v>
      </c>
      <c r="BU5145">
        <v>4</v>
      </c>
      <c r="BV5145">
        <v>4</v>
      </c>
      <c r="BW5145">
        <f t="shared" si="184"/>
        <v>0</v>
      </c>
    </row>
    <row r="5146" spans="72:75">
      <c r="BT5146">
        <v>3</v>
      </c>
      <c r="BU5146">
        <v>3</v>
      </c>
      <c r="BV5146">
        <v>3</v>
      </c>
      <c r="BW5146">
        <f t="shared" si="184"/>
        <v>0</v>
      </c>
    </row>
    <row r="5147" spans="72:75">
      <c r="BT5147">
        <v>3</v>
      </c>
      <c r="BU5147">
        <v>3</v>
      </c>
      <c r="BV5147">
        <v>3</v>
      </c>
      <c r="BW5147">
        <f t="shared" si="184"/>
        <v>0</v>
      </c>
    </row>
    <row r="5148" spans="72:75">
      <c r="BT5148">
        <v>4</v>
      </c>
      <c r="BU5148">
        <v>4</v>
      </c>
      <c r="BV5148">
        <v>4</v>
      </c>
      <c r="BW5148">
        <f t="shared" si="184"/>
        <v>0</v>
      </c>
    </row>
    <row r="5149" spans="72:75">
      <c r="BT5149">
        <v>4</v>
      </c>
      <c r="BU5149">
        <v>4</v>
      </c>
      <c r="BV5149">
        <v>4</v>
      </c>
      <c r="BW5149">
        <f t="shared" si="184"/>
        <v>0</v>
      </c>
    </row>
    <row r="5150" spans="72:75">
      <c r="BT5150">
        <v>5</v>
      </c>
      <c r="BU5150">
        <v>5</v>
      </c>
      <c r="BV5150">
        <v>5</v>
      </c>
      <c r="BW5150">
        <f t="shared" si="184"/>
        <v>0</v>
      </c>
    </row>
    <row r="5151" spans="72:75">
      <c r="BT5151">
        <v>1</v>
      </c>
      <c r="BU5151">
        <v>1</v>
      </c>
      <c r="BV5151">
        <v>1</v>
      </c>
      <c r="BW5151">
        <f t="shared" si="184"/>
        <v>0</v>
      </c>
    </row>
    <row r="5152" spans="72:75">
      <c r="BT5152">
        <v>6</v>
      </c>
      <c r="BU5152">
        <v>6</v>
      </c>
      <c r="BV5152">
        <v>6</v>
      </c>
      <c r="BW5152">
        <f t="shared" si="184"/>
        <v>0</v>
      </c>
    </row>
    <row r="5153" spans="72:75">
      <c r="BT5153">
        <v>2</v>
      </c>
      <c r="BU5153">
        <v>2</v>
      </c>
      <c r="BV5153">
        <v>2</v>
      </c>
      <c r="BW5153">
        <f t="shared" si="184"/>
        <v>0</v>
      </c>
    </row>
    <row r="5154" spans="72:75">
      <c r="BT5154">
        <v>3</v>
      </c>
      <c r="BU5154">
        <v>3</v>
      </c>
      <c r="BV5154">
        <v>3</v>
      </c>
      <c r="BW5154">
        <f t="shared" si="184"/>
        <v>0</v>
      </c>
    </row>
    <row r="5155" spans="72:75">
      <c r="BT5155">
        <v>3</v>
      </c>
      <c r="BU5155">
        <v>3</v>
      </c>
      <c r="BV5155">
        <v>3</v>
      </c>
      <c r="BW5155">
        <f t="shared" si="184"/>
        <v>0</v>
      </c>
    </row>
    <row r="5156" spans="72:75">
      <c r="BT5156">
        <v>4</v>
      </c>
      <c r="BU5156">
        <v>4</v>
      </c>
      <c r="BV5156">
        <v>4</v>
      </c>
      <c r="BW5156">
        <f t="shared" si="184"/>
        <v>0</v>
      </c>
    </row>
    <row r="5157" spans="72:75">
      <c r="BT5157">
        <v>3</v>
      </c>
      <c r="BU5157">
        <v>3</v>
      </c>
      <c r="BV5157">
        <v>3</v>
      </c>
      <c r="BW5157">
        <f t="shared" si="184"/>
        <v>0</v>
      </c>
    </row>
    <row r="5158" spans="72:75">
      <c r="BT5158">
        <v>4</v>
      </c>
      <c r="BU5158">
        <v>4</v>
      </c>
      <c r="BV5158">
        <v>4</v>
      </c>
      <c r="BW5158">
        <f t="shared" si="184"/>
        <v>0</v>
      </c>
    </row>
    <row r="5159" spans="72:75">
      <c r="BT5159">
        <v>3</v>
      </c>
      <c r="BU5159">
        <v>3</v>
      </c>
      <c r="BV5159">
        <v>3</v>
      </c>
      <c r="BW5159">
        <f t="shared" si="184"/>
        <v>0</v>
      </c>
    </row>
    <row r="5160" spans="72:75">
      <c r="BT5160">
        <v>13</v>
      </c>
      <c r="BU5160">
        <v>13</v>
      </c>
      <c r="BV5160">
        <v>13</v>
      </c>
      <c r="BW5160">
        <f t="shared" si="184"/>
        <v>0</v>
      </c>
    </row>
    <row r="5161" spans="72:75">
      <c r="BT5161">
        <v>1</v>
      </c>
      <c r="BU5161">
        <v>1</v>
      </c>
      <c r="BV5161">
        <v>1</v>
      </c>
      <c r="BW5161">
        <f t="shared" si="184"/>
        <v>0</v>
      </c>
    </row>
    <row r="5162" spans="72:75">
      <c r="BT5162">
        <v>2</v>
      </c>
      <c r="BU5162">
        <v>2</v>
      </c>
      <c r="BV5162">
        <v>2</v>
      </c>
      <c r="BW5162">
        <f t="shared" si="184"/>
        <v>0</v>
      </c>
    </row>
    <row r="5163" spans="72:75">
      <c r="BT5163">
        <v>7</v>
      </c>
      <c r="BU5163">
        <v>7</v>
      </c>
      <c r="BV5163">
        <v>7</v>
      </c>
      <c r="BW5163">
        <f t="shared" si="184"/>
        <v>0</v>
      </c>
    </row>
    <row r="5164" spans="72:75">
      <c r="BT5164">
        <v>1</v>
      </c>
      <c r="BU5164">
        <v>1</v>
      </c>
      <c r="BV5164">
        <v>1</v>
      </c>
      <c r="BW5164">
        <f t="shared" si="184"/>
        <v>0</v>
      </c>
    </row>
    <row r="5165" spans="72:75">
      <c r="BT5165">
        <v>4</v>
      </c>
      <c r="BU5165">
        <v>4</v>
      </c>
      <c r="BV5165">
        <v>4</v>
      </c>
      <c r="BW5165">
        <f t="shared" si="184"/>
        <v>0</v>
      </c>
    </row>
    <row r="5166" spans="72:75">
      <c r="BT5166">
        <v>4</v>
      </c>
      <c r="BU5166">
        <v>4</v>
      </c>
      <c r="BV5166">
        <v>4</v>
      </c>
      <c r="BW5166">
        <f t="shared" si="184"/>
        <v>0</v>
      </c>
    </row>
    <row r="5167" spans="72:75">
      <c r="BT5167">
        <v>7</v>
      </c>
      <c r="BU5167">
        <v>7</v>
      </c>
      <c r="BV5167">
        <v>7</v>
      </c>
      <c r="BW5167">
        <f t="shared" si="184"/>
        <v>0</v>
      </c>
    </row>
    <row r="5168" spans="72:75">
      <c r="BT5168">
        <v>5</v>
      </c>
      <c r="BU5168">
        <v>5</v>
      </c>
      <c r="BV5168">
        <v>5</v>
      </c>
      <c r="BW5168">
        <f t="shared" si="184"/>
        <v>0</v>
      </c>
    </row>
    <row r="5169" spans="72:75">
      <c r="BT5169">
        <v>7</v>
      </c>
      <c r="BU5169">
        <v>7</v>
      </c>
      <c r="BV5169">
        <v>7</v>
      </c>
      <c r="BW5169">
        <f t="shared" si="184"/>
        <v>0</v>
      </c>
    </row>
    <row r="5170" spans="72:75">
      <c r="BT5170">
        <v>1</v>
      </c>
      <c r="BU5170">
        <v>1</v>
      </c>
      <c r="BV5170">
        <v>1</v>
      </c>
      <c r="BW5170">
        <f t="shared" si="184"/>
        <v>0</v>
      </c>
    </row>
    <row r="5171" spans="72:75">
      <c r="BT5171">
        <v>3</v>
      </c>
      <c r="BU5171">
        <v>3</v>
      </c>
      <c r="BV5171">
        <v>3</v>
      </c>
      <c r="BW5171">
        <f t="shared" si="184"/>
        <v>0</v>
      </c>
    </row>
    <row r="5172" spans="72:75">
      <c r="BT5172">
        <v>3</v>
      </c>
      <c r="BU5172">
        <v>3</v>
      </c>
      <c r="BV5172">
        <v>3</v>
      </c>
      <c r="BW5172">
        <f t="shared" si="184"/>
        <v>0</v>
      </c>
    </row>
    <row r="5173" spans="72:75">
      <c r="BT5173">
        <v>5</v>
      </c>
      <c r="BU5173">
        <v>5</v>
      </c>
      <c r="BV5173">
        <v>5</v>
      </c>
      <c r="BW5173">
        <f t="shared" si="184"/>
        <v>0</v>
      </c>
    </row>
    <row r="5174" spans="72:75">
      <c r="BT5174">
        <v>3</v>
      </c>
      <c r="BU5174">
        <v>3</v>
      </c>
      <c r="BV5174">
        <v>3</v>
      </c>
      <c r="BW5174">
        <f t="shared" si="184"/>
        <v>0</v>
      </c>
    </row>
    <row r="5175" spans="72:75">
      <c r="BT5175">
        <v>1</v>
      </c>
      <c r="BU5175">
        <v>1</v>
      </c>
      <c r="BV5175">
        <v>1</v>
      </c>
      <c r="BW5175">
        <f t="shared" si="184"/>
        <v>0</v>
      </c>
    </row>
    <row r="5176" spans="72:75">
      <c r="BT5176">
        <v>4</v>
      </c>
      <c r="BU5176">
        <v>4</v>
      </c>
      <c r="BV5176">
        <v>4</v>
      </c>
      <c r="BW5176">
        <f t="shared" si="184"/>
        <v>0</v>
      </c>
    </row>
    <row r="5177" spans="72:75">
      <c r="BT5177">
        <v>2</v>
      </c>
      <c r="BU5177">
        <v>2</v>
      </c>
      <c r="BV5177">
        <v>2</v>
      </c>
      <c r="BW5177">
        <f t="shared" si="184"/>
        <v>0</v>
      </c>
    </row>
    <row r="5178" spans="72:75">
      <c r="BT5178">
        <v>5</v>
      </c>
      <c r="BU5178">
        <v>5</v>
      </c>
      <c r="BV5178">
        <v>5</v>
      </c>
      <c r="BW5178">
        <f t="shared" si="184"/>
        <v>0</v>
      </c>
    </row>
    <row r="5179" spans="72:75">
      <c r="BT5179">
        <v>5</v>
      </c>
      <c r="BU5179">
        <v>5</v>
      </c>
      <c r="BV5179">
        <v>5</v>
      </c>
      <c r="BW5179">
        <f t="shared" si="184"/>
        <v>0</v>
      </c>
    </row>
    <row r="5180" spans="72:75">
      <c r="BT5180">
        <v>4</v>
      </c>
      <c r="BU5180">
        <v>4</v>
      </c>
      <c r="BV5180">
        <v>4</v>
      </c>
      <c r="BW5180">
        <f t="shared" si="184"/>
        <v>0</v>
      </c>
    </row>
    <row r="5181" spans="72:75">
      <c r="BT5181">
        <v>2</v>
      </c>
      <c r="BU5181">
        <v>2</v>
      </c>
      <c r="BV5181">
        <v>2</v>
      </c>
      <c r="BW5181">
        <f t="shared" si="184"/>
        <v>0</v>
      </c>
    </row>
    <row r="5182" spans="72:75">
      <c r="BT5182">
        <v>2</v>
      </c>
      <c r="BU5182">
        <v>2</v>
      </c>
      <c r="BV5182">
        <v>2</v>
      </c>
      <c r="BW5182">
        <f t="shared" si="184"/>
        <v>0</v>
      </c>
    </row>
    <row r="5183" spans="72:75">
      <c r="BT5183">
        <v>4</v>
      </c>
      <c r="BU5183">
        <v>4</v>
      </c>
      <c r="BV5183">
        <v>4</v>
      </c>
      <c r="BW5183">
        <f t="shared" si="184"/>
        <v>0</v>
      </c>
    </row>
    <row r="5184" spans="72:75">
      <c r="BT5184">
        <v>2</v>
      </c>
      <c r="BU5184">
        <v>2</v>
      </c>
      <c r="BV5184">
        <v>2</v>
      </c>
      <c r="BW5184">
        <f t="shared" si="184"/>
        <v>0</v>
      </c>
    </row>
    <row r="5185" spans="72:75">
      <c r="BT5185">
        <v>3</v>
      </c>
      <c r="BU5185">
        <v>3</v>
      </c>
      <c r="BV5185">
        <v>3</v>
      </c>
      <c r="BW5185">
        <f t="shared" si="184"/>
        <v>0</v>
      </c>
    </row>
    <row r="5186" spans="72:75">
      <c r="BT5186">
        <v>1</v>
      </c>
      <c r="BU5186">
        <v>1</v>
      </c>
      <c r="BV5186">
        <v>1</v>
      </c>
      <c r="BW5186">
        <f t="shared" si="184"/>
        <v>0</v>
      </c>
    </row>
    <row r="5187" spans="72:75">
      <c r="BT5187">
        <v>7</v>
      </c>
      <c r="BU5187">
        <v>7</v>
      </c>
      <c r="BV5187">
        <v>7</v>
      </c>
      <c r="BW5187">
        <f t="shared" si="184"/>
        <v>0</v>
      </c>
    </row>
    <row r="5188" spans="72:75">
      <c r="BT5188">
        <v>6</v>
      </c>
      <c r="BU5188">
        <v>6</v>
      </c>
      <c r="BV5188">
        <v>6</v>
      </c>
      <c r="BW5188">
        <f t="shared" si="184"/>
        <v>0</v>
      </c>
    </row>
    <row r="5189" spans="72:75">
      <c r="BT5189">
        <v>1</v>
      </c>
      <c r="BU5189">
        <v>1</v>
      </c>
      <c r="BV5189">
        <v>1</v>
      </c>
      <c r="BW5189">
        <f t="shared" si="184"/>
        <v>0</v>
      </c>
    </row>
    <row r="5190" spans="72:75">
      <c r="BT5190">
        <v>3</v>
      </c>
      <c r="BU5190">
        <v>3</v>
      </c>
      <c r="BV5190">
        <v>3</v>
      </c>
      <c r="BW5190">
        <f t="shared" si="184"/>
        <v>0</v>
      </c>
    </row>
    <row r="5191" spans="72:75">
      <c r="BT5191">
        <v>6</v>
      </c>
      <c r="BU5191">
        <v>6</v>
      </c>
      <c r="BV5191">
        <v>6</v>
      </c>
      <c r="BW5191">
        <f t="shared" si="184"/>
        <v>0</v>
      </c>
    </row>
    <row r="5192" spans="72:75">
      <c r="BT5192">
        <v>6</v>
      </c>
      <c r="BU5192">
        <v>6</v>
      </c>
      <c r="BV5192">
        <v>6</v>
      </c>
      <c r="BW5192">
        <f t="shared" si="184"/>
        <v>0</v>
      </c>
    </row>
    <row r="5193" spans="72:75">
      <c r="BT5193">
        <v>6</v>
      </c>
      <c r="BU5193">
        <v>6</v>
      </c>
      <c r="BV5193">
        <v>6</v>
      </c>
      <c r="BW5193">
        <f t="shared" si="184"/>
        <v>0</v>
      </c>
    </row>
    <row r="5194" spans="72:75">
      <c r="BT5194">
        <v>2</v>
      </c>
      <c r="BU5194">
        <v>2</v>
      </c>
      <c r="BV5194">
        <v>2</v>
      </c>
      <c r="BW5194">
        <f t="shared" si="184"/>
        <v>0</v>
      </c>
    </row>
    <row r="5195" spans="72:75">
      <c r="BT5195">
        <v>1</v>
      </c>
      <c r="BU5195">
        <v>1</v>
      </c>
      <c r="BV5195">
        <v>1</v>
      </c>
      <c r="BW5195">
        <f t="shared" si="184"/>
        <v>0</v>
      </c>
    </row>
    <row r="5196" spans="72:75">
      <c r="BT5196">
        <v>5</v>
      </c>
      <c r="BU5196">
        <v>5</v>
      </c>
      <c r="BV5196">
        <v>5</v>
      </c>
      <c r="BW5196">
        <f t="shared" si="184"/>
        <v>0</v>
      </c>
    </row>
    <row r="5197" spans="72:75">
      <c r="BT5197">
        <v>3</v>
      </c>
      <c r="BU5197">
        <v>3</v>
      </c>
      <c r="BV5197">
        <v>3</v>
      </c>
      <c r="BW5197">
        <f t="shared" ref="BW5197:BW5260" si="185">BU5197-BV5197</f>
        <v>0</v>
      </c>
    </row>
    <row r="5198" spans="72:75">
      <c r="BT5198">
        <v>4</v>
      </c>
      <c r="BU5198">
        <v>4</v>
      </c>
      <c r="BV5198">
        <v>4</v>
      </c>
      <c r="BW5198">
        <f t="shared" si="185"/>
        <v>0</v>
      </c>
    </row>
    <row r="5199" spans="72:75">
      <c r="BT5199">
        <v>8</v>
      </c>
      <c r="BU5199">
        <v>8</v>
      </c>
      <c r="BV5199">
        <v>8</v>
      </c>
      <c r="BW5199">
        <f t="shared" si="185"/>
        <v>0</v>
      </c>
    </row>
    <row r="5200" spans="72:75">
      <c r="BT5200">
        <v>3</v>
      </c>
      <c r="BU5200">
        <v>3</v>
      </c>
      <c r="BV5200">
        <v>3</v>
      </c>
      <c r="BW5200">
        <f t="shared" si="185"/>
        <v>0</v>
      </c>
    </row>
    <row r="5201" spans="72:75">
      <c r="BT5201">
        <v>7</v>
      </c>
      <c r="BU5201">
        <v>7</v>
      </c>
      <c r="BV5201">
        <v>7</v>
      </c>
      <c r="BW5201">
        <f t="shared" si="185"/>
        <v>0</v>
      </c>
    </row>
    <row r="5202" spans="72:75">
      <c r="BT5202">
        <v>3</v>
      </c>
      <c r="BU5202">
        <v>3</v>
      </c>
      <c r="BV5202">
        <v>3</v>
      </c>
      <c r="BW5202">
        <f t="shared" si="185"/>
        <v>0</v>
      </c>
    </row>
    <row r="5203" spans="72:75">
      <c r="BT5203">
        <v>4</v>
      </c>
      <c r="BU5203">
        <v>4</v>
      </c>
      <c r="BV5203">
        <v>4</v>
      </c>
      <c r="BW5203">
        <f t="shared" si="185"/>
        <v>0</v>
      </c>
    </row>
    <row r="5204" spans="72:75">
      <c r="BT5204">
        <v>2</v>
      </c>
      <c r="BU5204">
        <v>2</v>
      </c>
      <c r="BV5204">
        <v>2</v>
      </c>
      <c r="BW5204">
        <f t="shared" si="185"/>
        <v>0</v>
      </c>
    </row>
    <row r="5205" spans="72:75">
      <c r="BT5205">
        <v>8</v>
      </c>
      <c r="BU5205">
        <v>8</v>
      </c>
      <c r="BV5205">
        <v>8</v>
      </c>
      <c r="BW5205">
        <f t="shared" si="185"/>
        <v>0</v>
      </c>
    </row>
    <row r="5206" spans="72:75">
      <c r="BT5206">
        <v>7</v>
      </c>
      <c r="BU5206">
        <v>7</v>
      </c>
      <c r="BV5206">
        <v>7</v>
      </c>
      <c r="BW5206">
        <f t="shared" si="185"/>
        <v>0</v>
      </c>
    </row>
    <row r="5207" spans="72:75">
      <c r="BT5207">
        <v>15</v>
      </c>
      <c r="BU5207">
        <v>15</v>
      </c>
      <c r="BV5207">
        <v>15</v>
      </c>
      <c r="BW5207">
        <f t="shared" si="185"/>
        <v>0</v>
      </c>
    </row>
    <row r="5208" spans="72:75">
      <c r="BT5208">
        <v>12</v>
      </c>
      <c r="BU5208">
        <v>12</v>
      </c>
      <c r="BV5208">
        <v>12</v>
      </c>
      <c r="BW5208">
        <f t="shared" si="185"/>
        <v>0</v>
      </c>
    </row>
    <row r="5209" spans="72:75">
      <c r="BT5209">
        <v>4</v>
      </c>
      <c r="BU5209">
        <v>4</v>
      </c>
      <c r="BV5209">
        <v>4</v>
      </c>
      <c r="BW5209">
        <f t="shared" si="185"/>
        <v>0</v>
      </c>
    </row>
    <row r="5210" spans="72:75">
      <c r="BT5210">
        <v>1</v>
      </c>
      <c r="BU5210">
        <v>1</v>
      </c>
      <c r="BV5210">
        <v>1</v>
      </c>
      <c r="BW5210">
        <f t="shared" si="185"/>
        <v>0</v>
      </c>
    </row>
    <row r="5211" spans="72:75">
      <c r="BT5211">
        <v>4</v>
      </c>
      <c r="BU5211">
        <v>4</v>
      </c>
      <c r="BV5211">
        <v>4</v>
      </c>
      <c r="BW5211">
        <f t="shared" si="185"/>
        <v>0</v>
      </c>
    </row>
    <row r="5212" spans="72:75">
      <c r="BT5212">
        <v>1</v>
      </c>
      <c r="BU5212">
        <v>1</v>
      </c>
      <c r="BV5212">
        <v>1</v>
      </c>
      <c r="BW5212">
        <f t="shared" si="185"/>
        <v>0</v>
      </c>
    </row>
    <row r="5213" spans="72:75">
      <c r="BT5213">
        <v>4</v>
      </c>
      <c r="BU5213">
        <v>4</v>
      </c>
      <c r="BV5213">
        <v>4</v>
      </c>
      <c r="BW5213">
        <f t="shared" si="185"/>
        <v>0</v>
      </c>
    </row>
    <row r="5214" spans="72:75">
      <c r="BT5214">
        <v>2</v>
      </c>
      <c r="BU5214">
        <v>2</v>
      </c>
      <c r="BV5214">
        <v>2</v>
      </c>
      <c r="BW5214">
        <f t="shared" si="185"/>
        <v>0</v>
      </c>
    </row>
    <row r="5215" spans="72:75">
      <c r="BT5215">
        <v>3</v>
      </c>
      <c r="BU5215">
        <v>3</v>
      </c>
      <c r="BV5215">
        <v>3</v>
      </c>
      <c r="BW5215">
        <f t="shared" si="185"/>
        <v>0</v>
      </c>
    </row>
    <row r="5216" spans="72:75">
      <c r="BT5216">
        <v>4</v>
      </c>
      <c r="BU5216">
        <v>4</v>
      </c>
      <c r="BV5216">
        <v>4</v>
      </c>
      <c r="BW5216">
        <f t="shared" si="185"/>
        <v>0</v>
      </c>
    </row>
    <row r="5217" spans="72:75">
      <c r="BT5217">
        <v>4</v>
      </c>
      <c r="BU5217">
        <v>4</v>
      </c>
      <c r="BV5217">
        <v>4</v>
      </c>
      <c r="BW5217">
        <f t="shared" si="185"/>
        <v>0</v>
      </c>
    </row>
    <row r="5218" spans="72:75">
      <c r="BT5218">
        <v>5</v>
      </c>
      <c r="BU5218">
        <v>5</v>
      </c>
      <c r="BV5218">
        <v>5</v>
      </c>
      <c r="BW5218">
        <f t="shared" si="185"/>
        <v>0</v>
      </c>
    </row>
    <row r="5219" spans="72:75">
      <c r="BT5219">
        <v>2</v>
      </c>
      <c r="BU5219">
        <v>2</v>
      </c>
      <c r="BV5219">
        <v>2</v>
      </c>
      <c r="BW5219">
        <f t="shared" si="185"/>
        <v>0</v>
      </c>
    </row>
    <row r="5220" spans="72:75">
      <c r="BT5220">
        <v>4</v>
      </c>
      <c r="BU5220">
        <v>4</v>
      </c>
      <c r="BV5220">
        <v>4</v>
      </c>
      <c r="BW5220">
        <f t="shared" si="185"/>
        <v>0</v>
      </c>
    </row>
    <row r="5221" spans="72:75">
      <c r="BT5221">
        <v>9</v>
      </c>
      <c r="BU5221">
        <v>9</v>
      </c>
      <c r="BV5221">
        <v>9</v>
      </c>
      <c r="BW5221">
        <f t="shared" si="185"/>
        <v>0</v>
      </c>
    </row>
    <row r="5222" spans="72:75">
      <c r="BT5222">
        <v>6</v>
      </c>
      <c r="BU5222">
        <v>6</v>
      </c>
      <c r="BV5222">
        <v>6</v>
      </c>
      <c r="BW5222">
        <f t="shared" si="185"/>
        <v>0</v>
      </c>
    </row>
    <row r="5223" spans="72:75">
      <c r="BT5223">
        <v>4</v>
      </c>
      <c r="BU5223">
        <v>4</v>
      </c>
      <c r="BV5223">
        <v>4</v>
      </c>
      <c r="BW5223">
        <f t="shared" si="185"/>
        <v>0</v>
      </c>
    </row>
    <row r="5224" spans="72:75">
      <c r="BT5224">
        <v>3</v>
      </c>
      <c r="BU5224">
        <v>3</v>
      </c>
      <c r="BV5224">
        <v>3</v>
      </c>
      <c r="BW5224">
        <f t="shared" si="185"/>
        <v>0</v>
      </c>
    </row>
    <row r="5225" spans="72:75">
      <c r="BT5225">
        <v>11</v>
      </c>
      <c r="BU5225">
        <v>11</v>
      </c>
      <c r="BV5225">
        <v>11</v>
      </c>
      <c r="BW5225">
        <f t="shared" si="185"/>
        <v>0</v>
      </c>
    </row>
    <row r="5226" spans="72:75">
      <c r="BT5226">
        <v>9</v>
      </c>
      <c r="BU5226">
        <v>9</v>
      </c>
      <c r="BV5226">
        <v>9</v>
      </c>
      <c r="BW5226">
        <f t="shared" si="185"/>
        <v>0</v>
      </c>
    </row>
    <row r="5227" spans="72:75">
      <c r="BT5227">
        <v>4</v>
      </c>
      <c r="BU5227">
        <v>4</v>
      </c>
      <c r="BV5227">
        <v>4</v>
      </c>
      <c r="BW5227">
        <f t="shared" si="185"/>
        <v>0</v>
      </c>
    </row>
    <row r="5228" spans="72:75">
      <c r="BT5228">
        <v>7</v>
      </c>
      <c r="BU5228">
        <v>7</v>
      </c>
      <c r="BV5228">
        <v>7</v>
      </c>
      <c r="BW5228">
        <f t="shared" si="185"/>
        <v>0</v>
      </c>
    </row>
    <row r="5229" spans="72:75">
      <c r="BT5229">
        <v>1</v>
      </c>
      <c r="BU5229">
        <v>1</v>
      </c>
      <c r="BV5229">
        <v>1</v>
      </c>
      <c r="BW5229">
        <f t="shared" si="185"/>
        <v>0</v>
      </c>
    </row>
    <row r="5230" spans="72:75">
      <c r="BT5230">
        <v>10</v>
      </c>
      <c r="BU5230">
        <v>10</v>
      </c>
      <c r="BV5230">
        <v>11</v>
      </c>
      <c r="BW5230">
        <f t="shared" si="185"/>
        <v>-1</v>
      </c>
    </row>
    <row r="5231" spans="72:75">
      <c r="BT5231">
        <v>1</v>
      </c>
      <c r="BU5231">
        <v>1</v>
      </c>
      <c r="BV5231">
        <v>1</v>
      </c>
      <c r="BW5231">
        <f t="shared" si="185"/>
        <v>0</v>
      </c>
    </row>
    <row r="5232" spans="72:75">
      <c r="BT5232">
        <v>4</v>
      </c>
      <c r="BU5232">
        <v>4</v>
      </c>
      <c r="BV5232">
        <v>4</v>
      </c>
      <c r="BW5232">
        <f t="shared" si="185"/>
        <v>0</v>
      </c>
    </row>
    <row r="5233" spans="72:75">
      <c r="BT5233">
        <v>3</v>
      </c>
      <c r="BU5233">
        <v>3</v>
      </c>
      <c r="BV5233">
        <v>3</v>
      </c>
      <c r="BW5233">
        <f t="shared" si="185"/>
        <v>0</v>
      </c>
    </row>
    <row r="5234" spans="72:75">
      <c r="BT5234">
        <v>1</v>
      </c>
      <c r="BU5234">
        <v>1</v>
      </c>
      <c r="BV5234">
        <v>1</v>
      </c>
      <c r="BW5234">
        <f t="shared" si="185"/>
        <v>0</v>
      </c>
    </row>
    <row r="5235" spans="72:75">
      <c r="BT5235">
        <v>2</v>
      </c>
      <c r="BU5235">
        <v>2</v>
      </c>
      <c r="BV5235">
        <v>2</v>
      </c>
      <c r="BW5235">
        <f t="shared" si="185"/>
        <v>0</v>
      </c>
    </row>
    <row r="5236" spans="72:75">
      <c r="BT5236">
        <v>4</v>
      </c>
      <c r="BU5236">
        <v>4</v>
      </c>
      <c r="BV5236">
        <v>4</v>
      </c>
      <c r="BW5236">
        <f t="shared" si="185"/>
        <v>0</v>
      </c>
    </row>
    <row r="5237" spans="72:75">
      <c r="BT5237">
        <v>5</v>
      </c>
      <c r="BU5237">
        <v>5</v>
      </c>
      <c r="BV5237">
        <v>5</v>
      </c>
      <c r="BW5237">
        <f t="shared" si="185"/>
        <v>0</v>
      </c>
    </row>
    <row r="5238" spans="72:75">
      <c r="BT5238">
        <v>2</v>
      </c>
      <c r="BU5238">
        <v>2</v>
      </c>
      <c r="BV5238">
        <v>2</v>
      </c>
      <c r="BW5238">
        <f t="shared" si="185"/>
        <v>0</v>
      </c>
    </row>
    <row r="5239" spans="72:75">
      <c r="BT5239">
        <v>3</v>
      </c>
      <c r="BU5239">
        <v>3</v>
      </c>
      <c r="BV5239">
        <v>3</v>
      </c>
      <c r="BW5239">
        <f t="shared" si="185"/>
        <v>0</v>
      </c>
    </row>
    <row r="5240" spans="72:75">
      <c r="BT5240">
        <v>2</v>
      </c>
      <c r="BU5240">
        <v>2</v>
      </c>
      <c r="BV5240">
        <v>2</v>
      </c>
      <c r="BW5240">
        <f t="shared" si="185"/>
        <v>0</v>
      </c>
    </row>
    <row r="5241" spans="72:75">
      <c r="BT5241">
        <v>7</v>
      </c>
      <c r="BU5241">
        <v>7</v>
      </c>
      <c r="BV5241">
        <v>7</v>
      </c>
      <c r="BW5241">
        <f t="shared" si="185"/>
        <v>0</v>
      </c>
    </row>
    <row r="5242" spans="72:75">
      <c r="BT5242">
        <v>8</v>
      </c>
      <c r="BU5242">
        <v>8</v>
      </c>
      <c r="BV5242">
        <v>8</v>
      </c>
      <c r="BW5242">
        <f t="shared" si="185"/>
        <v>0</v>
      </c>
    </row>
    <row r="5243" spans="72:75">
      <c r="BT5243">
        <v>9</v>
      </c>
      <c r="BU5243">
        <v>9</v>
      </c>
      <c r="BV5243">
        <v>9</v>
      </c>
      <c r="BW5243">
        <f t="shared" si="185"/>
        <v>0</v>
      </c>
    </row>
    <row r="5244" spans="72:75">
      <c r="BT5244">
        <v>4</v>
      </c>
      <c r="BU5244">
        <v>4</v>
      </c>
      <c r="BV5244">
        <v>4</v>
      </c>
      <c r="BW5244">
        <f t="shared" si="185"/>
        <v>0</v>
      </c>
    </row>
    <row r="5245" spans="72:75">
      <c r="BT5245">
        <v>8</v>
      </c>
      <c r="BU5245">
        <v>8</v>
      </c>
      <c r="BV5245">
        <v>8</v>
      </c>
      <c r="BW5245">
        <f t="shared" si="185"/>
        <v>0</v>
      </c>
    </row>
    <row r="5246" spans="72:75">
      <c r="BT5246">
        <v>17</v>
      </c>
      <c r="BU5246">
        <v>17</v>
      </c>
      <c r="BV5246">
        <v>17</v>
      </c>
      <c r="BW5246">
        <f t="shared" si="185"/>
        <v>0</v>
      </c>
    </row>
    <row r="5247" spans="72:75">
      <c r="BT5247">
        <v>6</v>
      </c>
      <c r="BU5247">
        <v>6</v>
      </c>
      <c r="BV5247">
        <v>6</v>
      </c>
      <c r="BW5247">
        <f t="shared" si="185"/>
        <v>0</v>
      </c>
    </row>
    <row r="5248" spans="72:75">
      <c r="BT5248">
        <v>3</v>
      </c>
      <c r="BU5248">
        <v>3</v>
      </c>
      <c r="BV5248">
        <v>3</v>
      </c>
      <c r="BW5248">
        <f t="shared" si="185"/>
        <v>0</v>
      </c>
    </row>
    <row r="5249" spans="72:75">
      <c r="BT5249">
        <v>2</v>
      </c>
      <c r="BU5249">
        <v>2</v>
      </c>
      <c r="BV5249">
        <v>2</v>
      </c>
      <c r="BW5249">
        <f t="shared" si="185"/>
        <v>0</v>
      </c>
    </row>
    <row r="5250" spans="72:75">
      <c r="BT5250">
        <v>6</v>
      </c>
      <c r="BU5250">
        <v>6</v>
      </c>
      <c r="BV5250">
        <v>6</v>
      </c>
      <c r="BW5250">
        <f t="shared" si="185"/>
        <v>0</v>
      </c>
    </row>
    <row r="5251" spans="72:75">
      <c r="BT5251">
        <v>5</v>
      </c>
      <c r="BU5251">
        <v>5</v>
      </c>
      <c r="BV5251">
        <v>5</v>
      </c>
      <c r="BW5251">
        <f t="shared" si="185"/>
        <v>0</v>
      </c>
    </row>
    <row r="5252" spans="72:75">
      <c r="BT5252">
        <v>5</v>
      </c>
      <c r="BU5252">
        <v>5</v>
      </c>
      <c r="BV5252">
        <v>5</v>
      </c>
      <c r="BW5252">
        <f t="shared" si="185"/>
        <v>0</v>
      </c>
    </row>
    <row r="5253" spans="72:75">
      <c r="BT5253">
        <v>10</v>
      </c>
      <c r="BU5253">
        <v>10</v>
      </c>
      <c r="BV5253">
        <v>11</v>
      </c>
      <c r="BW5253">
        <f t="shared" si="185"/>
        <v>-1</v>
      </c>
    </row>
    <row r="5254" spans="72:75">
      <c r="BT5254">
        <v>2</v>
      </c>
      <c r="BU5254">
        <v>2</v>
      </c>
      <c r="BV5254">
        <v>2</v>
      </c>
      <c r="BW5254">
        <f t="shared" si="185"/>
        <v>0</v>
      </c>
    </row>
    <row r="5255" spans="72:75">
      <c r="BT5255">
        <v>14</v>
      </c>
      <c r="BU5255">
        <v>14</v>
      </c>
      <c r="BV5255">
        <v>14</v>
      </c>
      <c r="BW5255">
        <f t="shared" si="185"/>
        <v>0</v>
      </c>
    </row>
    <row r="5256" spans="72:75">
      <c r="BT5256">
        <v>3</v>
      </c>
      <c r="BU5256">
        <v>3</v>
      </c>
      <c r="BV5256">
        <v>3</v>
      </c>
      <c r="BW5256">
        <f t="shared" si="185"/>
        <v>0</v>
      </c>
    </row>
    <row r="5257" spans="72:75">
      <c r="BT5257">
        <v>3</v>
      </c>
      <c r="BU5257">
        <v>3</v>
      </c>
      <c r="BV5257">
        <v>3</v>
      </c>
      <c r="BW5257">
        <f t="shared" si="185"/>
        <v>0</v>
      </c>
    </row>
    <row r="5258" spans="72:75">
      <c r="BT5258">
        <v>3</v>
      </c>
      <c r="BU5258">
        <v>3</v>
      </c>
      <c r="BV5258">
        <v>3</v>
      </c>
      <c r="BW5258">
        <f t="shared" si="185"/>
        <v>0</v>
      </c>
    </row>
    <row r="5259" spans="72:75">
      <c r="BT5259">
        <v>2</v>
      </c>
      <c r="BU5259">
        <v>2</v>
      </c>
      <c r="BV5259">
        <v>2</v>
      </c>
      <c r="BW5259">
        <f t="shared" si="185"/>
        <v>0</v>
      </c>
    </row>
    <row r="5260" spans="72:75">
      <c r="BT5260">
        <v>7</v>
      </c>
      <c r="BU5260">
        <v>7</v>
      </c>
      <c r="BV5260">
        <v>7</v>
      </c>
      <c r="BW5260">
        <f t="shared" si="185"/>
        <v>0</v>
      </c>
    </row>
    <row r="5261" spans="72:75">
      <c r="BT5261">
        <v>2</v>
      </c>
      <c r="BU5261">
        <v>2</v>
      </c>
      <c r="BV5261">
        <v>2</v>
      </c>
      <c r="BW5261">
        <f t="shared" ref="BW5261:BW5324" si="186">BU5261-BV5261</f>
        <v>0</v>
      </c>
    </row>
    <row r="5262" spans="72:75">
      <c r="BT5262">
        <v>7</v>
      </c>
      <c r="BU5262">
        <v>7</v>
      </c>
      <c r="BV5262">
        <v>7</v>
      </c>
      <c r="BW5262">
        <f t="shared" si="186"/>
        <v>0</v>
      </c>
    </row>
    <row r="5263" spans="72:75">
      <c r="BT5263">
        <v>4</v>
      </c>
      <c r="BU5263">
        <v>4</v>
      </c>
      <c r="BV5263">
        <v>4</v>
      </c>
      <c r="BW5263">
        <f t="shared" si="186"/>
        <v>0</v>
      </c>
    </row>
    <row r="5264" spans="72:75">
      <c r="BT5264">
        <v>3</v>
      </c>
      <c r="BU5264">
        <v>3</v>
      </c>
      <c r="BV5264">
        <v>3</v>
      </c>
      <c r="BW5264">
        <f t="shared" si="186"/>
        <v>0</v>
      </c>
    </row>
    <row r="5265" spans="72:75">
      <c r="BT5265">
        <v>5</v>
      </c>
      <c r="BU5265">
        <v>5</v>
      </c>
      <c r="BV5265">
        <v>5</v>
      </c>
      <c r="BW5265">
        <f t="shared" si="186"/>
        <v>0</v>
      </c>
    </row>
    <row r="5266" spans="72:75">
      <c r="BT5266">
        <v>3</v>
      </c>
      <c r="BU5266">
        <v>3</v>
      </c>
      <c r="BV5266">
        <v>3</v>
      </c>
      <c r="BW5266">
        <f t="shared" si="186"/>
        <v>0</v>
      </c>
    </row>
    <row r="5267" spans="72:75">
      <c r="BT5267">
        <v>5</v>
      </c>
      <c r="BU5267">
        <v>5</v>
      </c>
      <c r="BV5267">
        <v>5</v>
      </c>
      <c r="BW5267">
        <f t="shared" si="186"/>
        <v>0</v>
      </c>
    </row>
    <row r="5268" spans="72:75">
      <c r="BT5268">
        <v>4</v>
      </c>
      <c r="BU5268">
        <v>4</v>
      </c>
      <c r="BV5268">
        <v>4</v>
      </c>
      <c r="BW5268">
        <f t="shared" si="186"/>
        <v>0</v>
      </c>
    </row>
    <row r="5269" spans="72:75">
      <c r="BT5269">
        <v>4</v>
      </c>
      <c r="BU5269">
        <v>4</v>
      </c>
      <c r="BV5269">
        <v>4</v>
      </c>
      <c r="BW5269">
        <f t="shared" si="186"/>
        <v>0</v>
      </c>
    </row>
    <row r="5270" spans="72:75">
      <c r="BT5270">
        <v>3</v>
      </c>
      <c r="BU5270">
        <v>3</v>
      </c>
      <c r="BV5270">
        <v>3</v>
      </c>
      <c r="BW5270">
        <f t="shared" si="186"/>
        <v>0</v>
      </c>
    </row>
    <row r="5271" spans="72:75">
      <c r="BT5271">
        <v>2</v>
      </c>
      <c r="BU5271">
        <v>2</v>
      </c>
      <c r="BV5271">
        <v>2</v>
      </c>
      <c r="BW5271">
        <f t="shared" si="186"/>
        <v>0</v>
      </c>
    </row>
    <row r="5272" spans="72:75">
      <c r="BT5272">
        <v>2</v>
      </c>
      <c r="BU5272">
        <v>2</v>
      </c>
      <c r="BV5272">
        <v>2</v>
      </c>
      <c r="BW5272">
        <f t="shared" si="186"/>
        <v>0</v>
      </c>
    </row>
    <row r="5273" spans="72:75">
      <c r="BT5273">
        <v>2</v>
      </c>
      <c r="BU5273">
        <v>2</v>
      </c>
      <c r="BV5273">
        <v>2</v>
      </c>
      <c r="BW5273">
        <f t="shared" si="186"/>
        <v>0</v>
      </c>
    </row>
    <row r="5274" spans="72:75">
      <c r="BT5274">
        <v>7</v>
      </c>
      <c r="BU5274">
        <v>7</v>
      </c>
      <c r="BV5274">
        <v>7</v>
      </c>
      <c r="BW5274">
        <f t="shared" si="186"/>
        <v>0</v>
      </c>
    </row>
    <row r="5275" spans="72:75">
      <c r="BT5275">
        <v>2</v>
      </c>
      <c r="BU5275">
        <v>2</v>
      </c>
      <c r="BV5275">
        <v>2</v>
      </c>
      <c r="BW5275">
        <f t="shared" si="186"/>
        <v>0</v>
      </c>
    </row>
    <row r="5276" spans="72:75">
      <c r="BT5276">
        <v>8</v>
      </c>
      <c r="BU5276">
        <v>8</v>
      </c>
      <c r="BV5276">
        <v>8</v>
      </c>
      <c r="BW5276">
        <f t="shared" si="186"/>
        <v>0</v>
      </c>
    </row>
    <row r="5277" spans="72:75">
      <c r="BT5277">
        <v>2</v>
      </c>
      <c r="BU5277">
        <v>2</v>
      </c>
      <c r="BV5277">
        <v>2</v>
      </c>
      <c r="BW5277">
        <f t="shared" si="186"/>
        <v>0</v>
      </c>
    </row>
    <row r="5278" spans="72:75">
      <c r="BT5278">
        <v>6</v>
      </c>
      <c r="BU5278">
        <v>6</v>
      </c>
      <c r="BV5278">
        <v>6</v>
      </c>
      <c r="BW5278">
        <f t="shared" si="186"/>
        <v>0</v>
      </c>
    </row>
    <row r="5279" spans="72:75">
      <c r="BT5279">
        <v>1</v>
      </c>
      <c r="BU5279">
        <v>1</v>
      </c>
      <c r="BV5279">
        <v>1</v>
      </c>
      <c r="BW5279">
        <f t="shared" si="186"/>
        <v>0</v>
      </c>
    </row>
    <row r="5280" spans="72:75">
      <c r="BT5280">
        <v>2</v>
      </c>
      <c r="BU5280">
        <v>2</v>
      </c>
      <c r="BV5280">
        <v>2</v>
      </c>
      <c r="BW5280">
        <f t="shared" si="186"/>
        <v>0</v>
      </c>
    </row>
    <row r="5281" spans="72:75">
      <c r="BT5281">
        <v>17</v>
      </c>
      <c r="BU5281">
        <v>17</v>
      </c>
      <c r="BV5281">
        <v>17</v>
      </c>
      <c r="BW5281">
        <f t="shared" si="186"/>
        <v>0</v>
      </c>
    </row>
    <row r="5282" spans="72:75">
      <c r="BT5282">
        <v>4</v>
      </c>
      <c r="BU5282">
        <v>4</v>
      </c>
      <c r="BV5282">
        <v>4</v>
      </c>
      <c r="BW5282">
        <f t="shared" si="186"/>
        <v>0</v>
      </c>
    </row>
    <row r="5283" spans="72:75">
      <c r="BT5283">
        <v>8</v>
      </c>
      <c r="BU5283">
        <v>8</v>
      </c>
      <c r="BV5283">
        <v>8</v>
      </c>
      <c r="BW5283">
        <f t="shared" si="186"/>
        <v>0</v>
      </c>
    </row>
    <row r="5284" spans="72:75">
      <c r="BT5284">
        <v>1</v>
      </c>
      <c r="BU5284">
        <v>1</v>
      </c>
      <c r="BV5284">
        <v>1</v>
      </c>
      <c r="BW5284">
        <f t="shared" si="186"/>
        <v>0</v>
      </c>
    </row>
    <row r="5285" spans="72:75">
      <c r="BT5285">
        <v>5</v>
      </c>
      <c r="BU5285">
        <v>5</v>
      </c>
      <c r="BV5285">
        <v>5</v>
      </c>
      <c r="BW5285">
        <f t="shared" si="186"/>
        <v>0</v>
      </c>
    </row>
    <row r="5286" spans="72:75">
      <c r="BT5286">
        <v>20</v>
      </c>
      <c r="BU5286">
        <v>20</v>
      </c>
      <c r="BV5286">
        <v>21</v>
      </c>
      <c r="BW5286">
        <f t="shared" si="186"/>
        <v>-1</v>
      </c>
    </row>
    <row r="5287" spans="72:75">
      <c r="BT5287">
        <v>3</v>
      </c>
      <c r="BU5287">
        <v>3</v>
      </c>
      <c r="BV5287">
        <v>3</v>
      </c>
      <c r="BW5287">
        <f t="shared" si="186"/>
        <v>0</v>
      </c>
    </row>
    <row r="5288" spans="72:75">
      <c r="BT5288">
        <v>2</v>
      </c>
      <c r="BU5288">
        <v>2</v>
      </c>
      <c r="BV5288">
        <v>2</v>
      </c>
      <c r="BW5288">
        <f t="shared" si="186"/>
        <v>0</v>
      </c>
    </row>
    <row r="5289" spans="72:75">
      <c r="BT5289">
        <v>4</v>
      </c>
      <c r="BU5289">
        <v>4</v>
      </c>
      <c r="BV5289">
        <v>4</v>
      </c>
      <c r="BW5289">
        <f t="shared" si="186"/>
        <v>0</v>
      </c>
    </row>
    <row r="5290" spans="72:75">
      <c r="BT5290">
        <v>9</v>
      </c>
      <c r="BU5290">
        <v>9</v>
      </c>
      <c r="BV5290">
        <v>9</v>
      </c>
      <c r="BW5290">
        <f t="shared" si="186"/>
        <v>0</v>
      </c>
    </row>
    <row r="5291" spans="72:75">
      <c r="BT5291">
        <v>3</v>
      </c>
      <c r="BU5291">
        <v>3</v>
      </c>
      <c r="BV5291">
        <v>3</v>
      </c>
      <c r="BW5291">
        <f t="shared" si="186"/>
        <v>0</v>
      </c>
    </row>
    <row r="5292" spans="72:75">
      <c r="BT5292">
        <v>2</v>
      </c>
      <c r="BU5292">
        <v>2</v>
      </c>
      <c r="BV5292">
        <v>2</v>
      </c>
      <c r="BW5292">
        <f t="shared" si="186"/>
        <v>0</v>
      </c>
    </row>
    <row r="5293" spans="72:75">
      <c r="BT5293">
        <v>3</v>
      </c>
      <c r="BU5293">
        <v>3</v>
      </c>
      <c r="BV5293">
        <v>3</v>
      </c>
      <c r="BW5293">
        <f t="shared" si="186"/>
        <v>0</v>
      </c>
    </row>
    <row r="5294" spans="72:75">
      <c r="BT5294">
        <v>3</v>
      </c>
      <c r="BU5294">
        <v>3</v>
      </c>
      <c r="BV5294">
        <v>3</v>
      </c>
      <c r="BW5294">
        <f t="shared" si="186"/>
        <v>0</v>
      </c>
    </row>
    <row r="5295" spans="72:75">
      <c r="BT5295">
        <v>4</v>
      </c>
      <c r="BU5295">
        <v>4</v>
      </c>
      <c r="BV5295">
        <v>4</v>
      </c>
      <c r="BW5295">
        <f t="shared" si="186"/>
        <v>0</v>
      </c>
    </row>
    <row r="5296" spans="72:75">
      <c r="BT5296">
        <v>3</v>
      </c>
      <c r="BU5296">
        <v>3</v>
      </c>
      <c r="BV5296">
        <v>3</v>
      </c>
      <c r="BW5296">
        <f t="shared" si="186"/>
        <v>0</v>
      </c>
    </row>
    <row r="5297" spans="72:75">
      <c r="BT5297">
        <v>3</v>
      </c>
      <c r="BU5297">
        <v>3</v>
      </c>
      <c r="BV5297">
        <v>3</v>
      </c>
      <c r="BW5297">
        <f t="shared" si="186"/>
        <v>0</v>
      </c>
    </row>
    <row r="5298" spans="72:75">
      <c r="BT5298">
        <v>9</v>
      </c>
      <c r="BU5298">
        <v>9</v>
      </c>
      <c r="BV5298">
        <v>9</v>
      </c>
      <c r="BW5298">
        <f t="shared" si="186"/>
        <v>0</v>
      </c>
    </row>
    <row r="5299" spans="72:75">
      <c r="BT5299">
        <v>1</v>
      </c>
      <c r="BU5299">
        <v>1</v>
      </c>
      <c r="BV5299">
        <v>1</v>
      </c>
      <c r="BW5299">
        <f t="shared" si="186"/>
        <v>0</v>
      </c>
    </row>
    <row r="5300" spans="72:75">
      <c r="BT5300">
        <v>14</v>
      </c>
      <c r="BU5300">
        <v>14</v>
      </c>
      <c r="BV5300">
        <v>14</v>
      </c>
      <c r="BW5300">
        <f t="shared" si="186"/>
        <v>0</v>
      </c>
    </row>
    <row r="5301" spans="72:75">
      <c r="BT5301">
        <v>3</v>
      </c>
      <c r="BU5301">
        <v>3</v>
      </c>
      <c r="BV5301">
        <v>3</v>
      </c>
      <c r="BW5301">
        <f t="shared" si="186"/>
        <v>0</v>
      </c>
    </row>
    <row r="5302" spans="72:75">
      <c r="BT5302">
        <v>3</v>
      </c>
      <c r="BU5302">
        <v>3</v>
      </c>
      <c r="BV5302">
        <v>3</v>
      </c>
      <c r="BW5302">
        <f t="shared" si="186"/>
        <v>0</v>
      </c>
    </row>
    <row r="5303" spans="72:75">
      <c r="BT5303">
        <v>2</v>
      </c>
      <c r="BU5303">
        <v>2</v>
      </c>
      <c r="BV5303">
        <v>2</v>
      </c>
      <c r="BW5303">
        <f t="shared" si="186"/>
        <v>0</v>
      </c>
    </row>
    <row r="5304" spans="72:75">
      <c r="BT5304">
        <v>5</v>
      </c>
      <c r="BU5304">
        <v>5</v>
      </c>
      <c r="BV5304">
        <v>5</v>
      </c>
      <c r="BW5304">
        <f t="shared" si="186"/>
        <v>0</v>
      </c>
    </row>
    <row r="5305" spans="72:75">
      <c r="BT5305">
        <v>3</v>
      </c>
      <c r="BU5305">
        <v>3</v>
      </c>
      <c r="BV5305">
        <v>3</v>
      </c>
      <c r="BW5305">
        <f t="shared" si="186"/>
        <v>0</v>
      </c>
    </row>
    <row r="5306" spans="72:75">
      <c r="BT5306">
        <v>1</v>
      </c>
      <c r="BU5306">
        <v>1</v>
      </c>
      <c r="BV5306">
        <v>1</v>
      </c>
      <c r="BW5306">
        <f t="shared" si="186"/>
        <v>0</v>
      </c>
    </row>
    <row r="5307" spans="72:75">
      <c r="BT5307">
        <v>1</v>
      </c>
      <c r="BU5307">
        <v>1</v>
      </c>
      <c r="BV5307">
        <v>1</v>
      </c>
      <c r="BW5307">
        <f t="shared" si="186"/>
        <v>0</v>
      </c>
    </row>
    <row r="5308" spans="72:75">
      <c r="BT5308">
        <v>3</v>
      </c>
      <c r="BU5308">
        <v>3</v>
      </c>
      <c r="BV5308">
        <v>3</v>
      </c>
      <c r="BW5308">
        <f t="shared" si="186"/>
        <v>0</v>
      </c>
    </row>
    <row r="5309" spans="72:75">
      <c r="BT5309">
        <v>11</v>
      </c>
      <c r="BU5309">
        <v>11</v>
      </c>
      <c r="BV5309">
        <v>11</v>
      </c>
      <c r="BW5309">
        <f t="shared" si="186"/>
        <v>0</v>
      </c>
    </row>
    <row r="5310" spans="72:75">
      <c r="BT5310">
        <v>2</v>
      </c>
      <c r="BU5310">
        <v>2</v>
      </c>
      <c r="BV5310">
        <v>2</v>
      </c>
      <c r="BW5310">
        <f t="shared" si="186"/>
        <v>0</v>
      </c>
    </row>
    <row r="5311" spans="72:75">
      <c r="BT5311">
        <v>3</v>
      </c>
      <c r="BU5311">
        <v>3</v>
      </c>
      <c r="BV5311">
        <v>3</v>
      </c>
      <c r="BW5311">
        <f t="shared" si="186"/>
        <v>0</v>
      </c>
    </row>
    <row r="5312" spans="72:75">
      <c r="BT5312">
        <v>3</v>
      </c>
      <c r="BU5312">
        <v>3</v>
      </c>
      <c r="BV5312">
        <v>3</v>
      </c>
      <c r="BW5312">
        <f t="shared" si="186"/>
        <v>0</v>
      </c>
    </row>
    <row r="5313" spans="72:75">
      <c r="BT5313">
        <v>4</v>
      </c>
      <c r="BU5313">
        <v>4</v>
      </c>
      <c r="BV5313">
        <v>4</v>
      </c>
      <c r="BW5313">
        <f t="shared" si="186"/>
        <v>0</v>
      </c>
    </row>
    <row r="5314" spans="72:75">
      <c r="BT5314">
        <v>4</v>
      </c>
      <c r="BU5314">
        <v>4</v>
      </c>
      <c r="BV5314">
        <v>4</v>
      </c>
      <c r="BW5314">
        <f t="shared" si="186"/>
        <v>0</v>
      </c>
    </row>
    <row r="5315" spans="72:75">
      <c r="BT5315">
        <v>6</v>
      </c>
      <c r="BU5315">
        <v>6</v>
      </c>
      <c r="BV5315">
        <v>6</v>
      </c>
      <c r="BW5315">
        <f t="shared" si="186"/>
        <v>0</v>
      </c>
    </row>
    <row r="5316" spans="72:75">
      <c r="BT5316">
        <v>2</v>
      </c>
      <c r="BU5316">
        <v>2</v>
      </c>
      <c r="BV5316">
        <v>2</v>
      </c>
      <c r="BW5316">
        <f t="shared" si="186"/>
        <v>0</v>
      </c>
    </row>
    <row r="5317" spans="72:75">
      <c r="BT5317">
        <v>3</v>
      </c>
      <c r="BU5317">
        <v>3</v>
      </c>
      <c r="BV5317">
        <v>3</v>
      </c>
      <c r="BW5317">
        <f t="shared" si="186"/>
        <v>0</v>
      </c>
    </row>
    <row r="5318" spans="72:75">
      <c r="BT5318">
        <v>5</v>
      </c>
      <c r="BU5318">
        <v>5</v>
      </c>
      <c r="BV5318">
        <v>5</v>
      </c>
      <c r="BW5318">
        <f t="shared" si="186"/>
        <v>0</v>
      </c>
    </row>
    <row r="5319" spans="72:75">
      <c r="BT5319">
        <v>4</v>
      </c>
      <c r="BU5319">
        <v>4</v>
      </c>
      <c r="BV5319">
        <v>4</v>
      </c>
      <c r="BW5319">
        <f t="shared" si="186"/>
        <v>0</v>
      </c>
    </row>
    <row r="5320" spans="72:75">
      <c r="BT5320">
        <v>6</v>
      </c>
      <c r="BU5320">
        <v>6</v>
      </c>
      <c r="BV5320">
        <v>6</v>
      </c>
      <c r="BW5320">
        <f t="shared" si="186"/>
        <v>0</v>
      </c>
    </row>
    <row r="5321" spans="72:75">
      <c r="BT5321">
        <v>5</v>
      </c>
      <c r="BU5321">
        <v>5</v>
      </c>
      <c r="BV5321">
        <v>5</v>
      </c>
      <c r="BW5321">
        <f t="shared" si="186"/>
        <v>0</v>
      </c>
    </row>
    <row r="5322" spans="72:75">
      <c r="BT5322">
        <v>13</v>
      </c>
      <c r="BU5322">
        <v>13</v>
      </c>
      <c r="BV5322">
        <v>13</v>
      </c>
      <c r="BW5322">
        <f t="shared" si="186"/>
        <v>0</v>
      </c>
    </row>
    <row r="5323" spans="72:75">
      <c r="BT5323">
        <v>2</v>
      </c>
      <c r="BU5323">
        <v>2</v>
      </c>
      <c r="BV5323">
        <v>2</v>
      </c>
      <c r="BW5323">
        <f t="shared" si="186"/>
        <v>0</v>
      </c>
    </row>
    <row r="5324" spans="72:75">
      <c r="BT5324">
        <v>14</v>
      </c>
      <c r="BU5324">
        <v>14</v>
      </c>
      <c r="BV5324">
        <v>14</v>
      </c>
      <c r="BW5324">
        <f t="shared" si="186"/>
        <v>0</v>
      </c>
    </row>
    <row r="5325" spans="72:75">
      <c r="BT5325">
        <v>3</v>
      </c>
      <c r="BU5325">
        <v>3</v>
      </c>
      <c r="BV5325">
        <v>3</v>
      </c>
      <c r="BW5325">
        <f t="shared" ref="BW5325:BW5388" si="187">BU5325-BV5325</f>
        <v>0</v>
      </c>
    </row>
    <row r="5326" spans="72:75">
      <c r="BT5326">
        <v>3</v>
      </c>
      <c r="BU5326">
        <v>3</v>
      </c>
      <c r="BV5326">
        <v>3</v>
      </c>
      <c r="BW5326">
        <f t="shared" si="187"/>
        <v>0</v>
      </c>
    </row>
    <row r="5327" spans="72:75">
      <c r="BT5327">
        <v>5</v>
      </c>
      <c r="BU5327">
        <v>5</v>
      </c>
      <c r="BV5327">
        <v>5</v>
      </c>
      <c r="BW5327">
        <f t="shared" si="187"/>
        <v>0</v>
      </c>
    </row>
    <row r="5328" spans="72:75">
      <c r="BT5328">
        <v>3</v>
      </c>
      <c r="BU5328">
        <v>3</v>
      </c>
      <c r="BV5328">
        <v>3</v>
      </c>
      <c r="BW5328">
        <f t="shared" si="187"/>
        <v>0</v>
      </c>
    </row>
    <row r="5329" spans="72:75">
      <c r="BT5329">
        <v>3</v>
      </c>
      <c r="BU5329">
        <v>3</v>
      </c>
      <c r="BV5329">
        <v>3</v>
      </c>
      <c r="BW5329">
        <f t="shared" si="187"/>
        <v>0</v>
      </c>
    </row>
    <row r="5330" spans="72:75">
      <c r="BT5330">
        <v>7</v>
      </c>
      <c r="BU5330">
        <v>7</v>
      </c>
      <c r="BV5330">
        <v>7</v>
      </c>
      <c r="BW5330">
        <f t="shared" si="187"/>
        <v>0</v>
      </c>
    </row>
    <row r="5331" spans="72:75">
      <c r="BT5331">
        <v>4</v>
      </c>
      <c r="BU5331">
        <v>4</v>
      </c>
      <c r="BV5331">
        <v>4</v>
      </c>
      <c r="BW5331">
        <f t="shared" si="187"/>
        <v>0</v>
      </c>
    </row>
    <row r="5332" spans="72:75">
      <c r="BT5332">
        <v>5</v>
      </c>
      <c r="BU5332">
        <v>5</v>
      </c>
      <c r="BV5332">
        <v>5</v>
      </c>
      <c r="BW5332">
        <f t="shared" si="187"/>
        <v>0</v>
      </c>
    </row>
    <row r="5333" spans="72:75">
      <c r="BT5333">
        <v>3</v>
      </c>
      <c r="BU5333">
        <v>3</v>
      </c>
      <c r="BV5333">
        <v>3</v>
      </c>
      <c r="BW5333">
        <f t="shared" si="187"/>
        <v>0</v>
      </c>
    </row>
    <row r="5334" spans="72:75">
      <c r="BT5334">
        <v>5</v>
      </c>
      <c r="BU5334">
        <v>5</v>
      </c>
      <c r="BV5334">
        <v>5</v>
      </c>
      <c r="BW5334">
        <f t="shared" si="187"/>
        <v>0</v>
      </c>
    </row>
    <row r="5335" spans="72:75">
      <c r="BT5335">
        <v>5</v>
      </c>
      <c r="BU5335">
        <v>5</v>
      </c>
      <c r="BV5335">
        <v>5</v>
      </c>
      <c r="BW5335">
        <f t="shared" si="187"/>
        <v>0</v>
      </c>
    </row>
    <row r="5336" spans="72:75">
      <c r="BT5336">
        <v>14</v>
      </c>
      <c r="BU5336">
        <v>14</v>
      </c>
      <c r="BV5336">
        <v>14</v>
      </c>
      <c r="BW5336">
        <f t="shared" si="187"/>
        <v>0</v>
      </c>
    </row>
    <row r="5337" spans="72:75">
      <c r="BT5337">
        <v>8</v>
      </c>
      <c r="BU5337">
        <v>8</v>
      </c>
      <c r="BV5337">
        <v>8</v>
      </c>
      <c r="BW5337">
        <f t="shared" si="187"/>
        <v>0</v>
      </c>
    </row>
    <row r="5338" spans="72:75">
      <c r="BT5338">
        <v>2</v>
      </c>
      <c r="BU5338">
        <v>2</v>
      </c>
      <c r="BV5338">
        <v>2</v>
      </c>
      <c r="BW5338">
        <f t="shared" si="187"/>
        <v>0</v>
      </c>
    </row>
    <row r="5339" spans="72:75">
      <c r="BT5339">
        <v>5</v>
      </c>
      <c r="BU5339">
        <v>5</v>
      </c>
      <c r="BV5339">
        <v>5</v>
      </c>
      <c r="BW5339">
        <f t="shared" si="187"/>
        <v>0</v>
      </c>
    </row>
    <row r="5340" spans="72:75">
      <c r="BT5340">
        <v>5</v>
      </c>
      <c r="BU5340">
        <v>5</v>
      </c>
      <c r="BV5340">
        <v>5</v>
      </c>
      <c r="BW5340">
        <f t="shared" si="187"/>
        <v>0</v>
      </c>
    </row>
    <row r="5341" spans="72:75">
      <c r="BT5341">
        <v>1</v>
      </c>
      <c r="BU5341">
        <v>1</v>
      </c>
      <c r="BV5341">
        <v>1</v>
      </c>
      <c r="BW5341">
        <f t="shared" si="187"/>
        <v>0</v>
      </c>
    </row>
    <row r="5342" spans="72:75">
      <c r="BT5342">
        <v>5</v>
      </c>
      <c r="BU5342">
        <v>5</v>
      </c>
      <c r="BV5342">
        <v>5</v>
      </c>
      <c r="BW5342">
        <f t="shared" si="187"/>
        <v>0</v>
      </c>
    </row>
    <row r="5343" spans="72:75">
      <c r="BT5343">
        <v>4</v>
      </c>
      <c r="BU5343">
        <v>4</v>
      </c>
      <c r="BV5343">
        <v>4</v>
      </c>
      <c r="BW5343">
        <f t="shared" si="187"/>
        <v>0</v>
      </c>
    </row>
    <row r="5344" spans="72:75">
      <c r="BT5344">
        <v>2</v>
      </c>
      <c r="BU5344">
        <v>2</v>
      </c>
      <c r="BV5344">
        <v>2</v>
      </c>
      <c r="BW5344">
        <f t="shared" si="187"/>
        <v>0</v>
      </c>
    </row>
    <row r="5345" spans="72:75">
      <c r="BT5345">
        <v>4</v>
      </c>
      <c r="BU5345">
        <v>4</v>
      </c>
      <c r="BV5345">
        <v>4</v>
      </c>
      <c r="BW5345">
        <f t="shared" si="187"/>
        <v>0</v>
      </c>
    </row>
    <row r="5346" spans="72:75">
      <c r="BT5346">
        <v>1</v>
      </c>
      <c r="BU5346">
        <v>1</v>
      </c>
      <c r="BV5346">
        <v>1</v>
      </c>
      <c r="BW5346">
        <f t="shared" si="187"/>
        <v>0</v>
      </c>
    </row>
    <row r="5347" spans="72:75">
      <c r="BT5347">
        <v>1</v>
      </c>
      <c r="BU5347">
        <v>1</v>
      </c>
      <c r="BV5347">
        <v>1</v>
      </c>
      <c r="BW5347">
        <f t="shared" si="187"/>
        <v>0</v>
      </c>
    </row>
    <row r="5348" spans="72:75">
      <c r="BT5348">
        <v>5</v>
      </c>
      <c r="BU5348">
        <v>5</v>
      </c>
      <c r="BV5348">
        <v>5</v>
      </c>
      <c r="BW5348">
        <f t="shared" si="187"/>
        <v>0</v>
      </c>
    </row>
    <row r="5349" spans="72:75">
      <c r="BT5349">
        <v>3</v>
      </c>
      <c r="BU5349">
        <v>3</v>
      </c>
      <c r="BV5349">
        <v>3</v>
      </c>
      <c r="BW5349">
        <f t="shared" si="187"/>
        <v>0</v>
      </c>
    </row>
    <row r="5350" spans="72:75">
      <c r="BT5350">
        <v>3</v>
      </c>
      <c r="BU5350">
        <v>3</v>
      </c>
      <c r="BV5350">
        <v>3</v>
      </c>
      <c r="BW5350">
        <f t="shared" si="187"/>
        <v>0</v>
      </c>
    </row>
    <row r="5351" spans="72:75">
      <c r="BT5351">
        <v>4</v>
      </c>
      <c r="BU5351">
        <v>4</v>
      </c>
      <c r="BV5351">
        <v>4</v>
      </c>
      <c r="BW5351">
        <f t="shared" si="187"/>
        <v>0</v>
      </c>
    </row>
    <row r="5352" spans="72:75">
      <c r="BT5352">
        <v>1</v>
      </c>
      <c r="BU5352">
        <v>1</v>
      </c>
      <c r="BV5352">
        <v>1</v>
      </c>
      <c r="BW5352">
        <f t="shared" si="187"/>
        <v>0</v>
      </c>
    </row>
    <row r="5353" spans="72:75">
      <c r="BT5353">
        <v>3</v>
      </c>
      <c r="BU5353">
        <v>3</v>
      </c>
      <c r="BV5353">
        <v>3</v>
      </c>
      <c r="BW5353">
        <f t="shared" si="187"/>
        <v>0</v>
      </c>
    </row>
    <row r="5354" spans="72:75">
      <c r="BT5354">
        <v>1</v>
      </c>
      <c r="BU5354">
        <v>1</v>
      </c>
      <c r="BV5354">
        <v>1</v>
      </c>
      <c r="BW5354">
        <f t="shared" si="187"/>
        <v>0</v>
      </c>
    </row>
    <row r="5355" spans="72:75">
      <c r="BT5355">
        <v>2</v>
      </c>
      <c r="BU5355">
        <v>2</v>
      </c>
      <c r="BV5355">
        <v>2</v>
      </c>
      <c r="BW5355">
        <f t="shared" si="187"/>
        <v>0</v>
      </c>
    </row>
    <row r="5356" spans="72:75">
      <c r="BT5356">
        <v>2</v>
      </c>
      <c r="BU5356">
        <v>2</v>
      </c>
      <c r="BV5356">
        <v>2</v>
      </c>
      <c r="BW5356">
        <f t="shared" si="187"/>
        <v>0</v>
      </c>
    </row>
    <row r="5357" spans="72:75">
      <c r="BT5357">
        <v>2</v>
      </c>
      <c r="BU5357">
        <v>2</v>
      </c>
      <c r="BV5357">
        <v>2</v>
      </c>
      <c r="BW5357">
        <f t="shared" si="187"/>
        <v>0</v>
      </c>
    </row>
    <row r="5358" spans="72:75">
      <c r="BT5358">
        <v>4</v>
      </c>
      <c r="BU5358">
        <v>4</v>
      </c>
      <c r="BV5358">
        <v>4</v>
      </c>
      <c r="BW5358">
        <f t="shared" si="187"/>
        <v>0</v>
      </c>
    </row>
    <row r="5359" spans="72:75">
      <c r="BT5359">
        <v>3</v>
      </c>
      <c r="BU5359">
        <v>3</v>
      </c>
      <c r="BV5359">
        <v>3</v>
      </c>
      <c r="BW5359">
        <f t="shared" si="187"/>
        <v>0</v>
      </c>
    </row>
    <row r="5360" spans="72:75">
      <c r="BT5360">
        <v>1</v>
      </c>
      <c r="BU5360">
        <v>1</v>
      </c>
      <c r="BV5360">
        <v>1</v>
      </c>
      <c r="BW5360">
        <f t="shared" si="187"/>
        <v>0</v>
      </c>
    </row>
    <row r="5361" spans="72:75">
      <c r="BT5361">
        <v>7</v>
      </c>
      <c r="BU5361">
        <v>7</v>
      </c>
      <c r="BV5361">
        <v>7</v>
      </c>
      <c r="BW5361">
        <f t="shared" si="187"/>
        <v>0</v>
      </c>
    </row>
    <row r="5362" spans="72:75">
      <c r="BT5362">
        <v>7</v>
      </c>
      <c r="BU5362">
        <v>7</v>
      </c>
      <c r="BV5362">
        <v>7</v>
      </c>
      <c r="BW5362">
        <f t="shared" si="187"/>
        <v>0</v>
      </c>
    </row>
    <row r="5363" spans="72:75">
      <c r="BT5363">
        <v>1</v>
      </c>
      <c r="BU5363">
        <v>1</v>
      </c>
      <c r="BV5363">
        <v>1</v>
      </c>
      <c r="BW5363">
        <f t="shared" si="187"/>
        <v>0</v>
      </c>
    </row>
    <row r="5364" spans="72:75">
      <c r="BT5364">
        <v>6</v>
      </c>
      <c r="BU5364">
        <v>6</v>
      </c>
      <c r="BV5364">
        <v>6</v>
      </c>
      <c r="BW5364">
        <f t="shared" si="187"/>
        <v>0</v>
      </c>
    </row>
    <row r="5365" spans="72:75">
      <c r="BT5365">
        <v>1</v>
      </c>
      <c r="BU5365">
        <v>1</v>
      </c>
      <c r="BV5365">
        <v>1</v>
      </c>
      <c r="BW5365">
        <f t="shared" si="187"/>
        <v>0</v>
      </c>
    </row>
    <row r="5366" spans="72:75">
      <c r="BT5366">
        <v>3</v>
      </c>
      <c r="BU5366">
        <v>3</v>
      </c>
      <c r="BV5366">
        <v>3</v>
      </c>
      <c r="BW5366">
        <f t="shared" si="187"/>
        <v>0</v>
      </c>
    </row>
    <row r="5367" spans="72:75">
      <c r="BT5367">
        <v>11</v>
      </c>
      <c r="BU5367">
        <v>11</v>
      </c>
      <c r="BV5367">
        <v>11</v>
      </c>
      <c r="BW5367">
        <f t="shared" si="187"/>
        <v>0</v>
      </c>
    </row>
    <row r="5368" spans="72:75">
      <c r="BT5368">
        <v>5</v>
      </c>
      <c r="BU5368">
        <v>5</v>
      </c>
      <c r="BV5368">
        <v>5</v>
      </c>
      <c r="BW5368">
        <f t="shared" si="187"/>
        <v>0</v>
      </c>
    </row>
    <row r="5369" spans="72:75">
      <c r="BT5369">
        <v>3</v>
      </c>
      <c r="BU5369">
        <v>3</v>
      </c>
      <c r="BV5369">
        <v>3</v>
      </c>
      <c r="BW5369">
        <f t="shared" si="187"/>
        <v>0</v>
      </c>
    </row>
    <row r="5370" spans="72:75">
      <c r="BT5370">
        <v>5</v>
      </c>
      <c r="BU5370">
        <v>5</v>
      </c>
      <c r="BV5370">
        <v>5</v>
      </c>
      <c r="BW5370">
        <f t="shared" si="187"/>
        <v>0</v>
      </c>
    </row>
    <row r="5371" spans="72:75">
      <c r="BT5371">
        <v>2</v>
      </c>
      <c r="BU5371">
        <v>2</v>
      </c>
      <c r="BV5371">
        <v>2</v>
      </c>
      <c r="BW5371">
        <f t="shared" si="187"/>
        <v>0</v>
      </c>
    </row>
    <row r="5372" spans="72:75">
      <c r="BT5372">
        <v>1</v>
      </c>
      <c r="BU5372">
        <v>1</v>
      </c>
      <c r="BV5372">
        <v>1</v>
      </c>
      <c r="BW5372">
        <f t="shared" si="187"/>
        <v>0</v>
      </c>
    </row>
    <row r="5373" spans="72:75">
      <c r="BT5373">
        <v>1</v>
      </c>
      <c r="BU5373">
        <v>1</v>
      </c>
      <c r="BV5373">
        <v>1</v>
      </c>
      <c r="BW5373">
        <f t="shared" si="187"/>
        <v>0</v>
      </c>
    </row>
    <row r="5374" spans="72:75">
      <c r="BT5374">
        <v>8</v>
      </c>
      <c r="BU5374">
        <v>8</v>
      </c>
      <c r="BV5374">
        <v>8</v>
      </c>
      <c r="BW5374">
        <f t="shared" si="187"/>
        <v>0</v>
      </c>
    </row>
    <row r="5375" spans="72:75">
      <c r="BT5375">
        <v>2</v>
      </c>
      <c r="BU5375">
        <v>2</v>
      </c>
      <c r="BV5375">
        <v>2</v>
      </c>
      <c r="BW5375">
        <f t="shared" si="187"/>
        <v>0</v>
      </c>
    </row>
    <row r="5376" spans="72:75">
      <c r="BT5376">
        <v>6</v>
      </c>
      <c r="BU5376">
        <v>6</v>
      </c>
      <c r="BV5376">
        <v>6</v>
      </c>
      <c r="BW5376">
        <f t="shared" si="187"/>
        <v>0</v>
      </c>
    </row>
    <row r="5377" spans="72:75">
      <c r="BT5377">
        <v>2</v>
      </c>
      <c r="BU5377">
        <v>2</v>
      </c>
      <c r="BV5377">
        <v>2</v>
      </c>
      <c r="BW5377">
        <f t="shared" si="187"/>
        <v>0</v>
      </c>
    </row>
    <row r="5378" spans="72:75">
      <c r="BT5378">
        <v>5</v>
      </c>
      <c r="BU5378">
        <v>5</v>
      </c>
      <c r="BV5378">
        <v>5</v>
      </c>
      <c r="BW5378">
        <f t="shared" si="187"/>
        <v>0</v>
      </c>
    </row>
    <row r="5379" spans="72:75">
      <c r="BT5379">
        <v>4</v>
      </c>
      <c r="BU5379">
        <v>4</v>
      </c>
      <c r="BV5379">
        <v>4</v>
      </c>
      <c r="BW5379">
        <f t="shared" si="187"/>
        <v>0</v>
      </c>
    </row>
    <row r="5380" spans="72:75">
      <c r="BT5380">
        <v>3</v>
      </c>
      <c r="BU5380">
        <v>3</v>
      </c>
      <c r="BV5380">
        <v>3</v>
      </c>
      <c r="BW5380">
        <f t="shared" si="187"/>
        <v>0</v>
      </c>
    </row>
    <row r="5381" spans="72:75">
      <c r="BT5381">
        <v>6</v>
      </c>
      <c r="BU5381">
        <v>6</v>
      </c>
      <c r="BV5381">
        <v>6</v>
      </c>
      <c r="BW5381">
        <f t="shared" si="187"/>
        <v>0</v>
      </c>
    </row>
    <row r="5382" spans="72:75">
      <c r="BT5382">
        <v>6</v>
      </c>
      <c r="BU5382">
        <v>6</v>
      </c>
      <c r="BV5382">
        <v>6</v>
      </c>
      <c r="BW5382">
        <f t="shared" si="187"/>
        <v>0</v>
      </c>
    </row>
    <row r="5383" spans="72:75">
      <c r="BT5383">
        <v>3</v>
      </c>
      <c r="BU5383">
        <v>3</v>
      </c>
      <c r="BV5383">
        <v>3</v>
      </c>
      <c r="BW5383">
        <f t="shared" si="187"/>
        <v>0</v>
      </c>
    </row>
    <row r="5384" spans="72:75">
      <c r="BT5384">
        <v>9</v>
      </c>
      <c r="BU5384">
        <v>9</v>
      </c>
      <c r="BV5384">
        <v>9</v>
      </c>
      <c r="BW5384">
        <f t="shared" si="187"/>
        <v>0</v>
      </c>
    </row>
    <row r="5385" spans="72:75">
      <c r="BT5385">
        <v>7</v>
      </c>
      <c r="BU5385">
        <v>7</v>
      </c>
      <c r="BV5385">
        <v>7</v>
      </c>
      <c r="BW5385">
        <f t="shared" si="187"/>
        <v>0</v>
      </c>
    </row>
    <row r="5386" spans="72:75">
      <c r="BT5386">
        <v>6</v>
      </c>
      <c r="BU5386">
        <v>6</v>
      </c>
      <c r="BV5386">
        <v>6</v>
      </c>
      <c r="BW5386">
        <f t="shared" si="187"/>
        <v>0</v>
      </c>
    </row>
    <row r="5387" spans="72:75">
      <c r="BT5387">
        <v>15</v>
      </c>
      <c r="BU5387">
        <v>15</v>
      </c>
      <c r="BV5387">
        <v>15</v>
      </c>
      <c r="BW5387">
        <f t="shared" si="187"/>
        <v>0</v>
      </c>
    </row>
    <row r="5388" spans="72:75">
      <c r="BT5388">
        <v>15</v>
      </c>
      <c r="BU5388">
        <v>15</v>
      </c>
      <c r="BV5388">
        <v>15</v>
      </c>
      <c r="BW5388">
        <f t="shared" si="187"/>
        <v>0</v>
      </c>
    </row>
    <row r="5389" spans="72:75">
      <c r="BT5389">
        <v>4</v>
      </c>
      <c r="BU5389">
        <v>4</v>
      </c>
      <c r="BV5389">
        <v>4</v>
      </c>
      <c r="BW5389">
        <f t="shared" ref="BW5389:BW5452" si="188">BU5389-BV5389</f>
        <v>0</v>
      </c>
    </row>
    <row r="5390" spans="72:75">
      <c r="BT5390">
        <v>5</v>
      </c>
      <c r="BU5390">
        <v>5</v>
      </c>
      <c r="BV5390">
        <v>5</v>
      </c>
      <c r="BW5390">
        <f t="shared" si="188"/>
        <v>0</v>
      </c>
    </row>
    <row r="5391" spans="72:75">
      <c r="BT5391">
        <v>4</v>
      </c>
      <c r="BU5391">
        <v>4</v>
      </c>
      <c r="BV5391">
        <v>4</v>
      </c>
      <c r="BW5391">
        <f t="shared" si="188"/>
        <v>0</v>
      </c>
    </row>
    <row r="5392" spans="72:75">
      <c r="BT5392">
        <v>6</v>
      </c>
      <c r="BU5392">
        <v>6</v>
      </c>
      <c r="BV5392">
        <v>6</v>
      </c>
      <c r="BW5392">
        <f t="shared" si="188"/>
        <v>0</v>
      </c>
    </row>
    <row r="5393" spans="72:75">
      <c r="BT5393">
        <v>1</v>
      </c>
      <c r="BU5393">
        <v>1</v>
      </c>
      <c r="BV5393">
        <v>1</v>
      </c>
      <c r="BW5393">
        <f t="shared" si="188"/>
        <v>0</v>
      </c>
    </row>
    <row r="5394" spans="72:75">
      <c r="BT5394">
        <v>5</v>
      </c>
      <c r="BU5394">
        <v>5</v>
      </c>
      <c r="BV5394">
        <v>5</v>
      </c>
      <c r="BW5394">
        <f t="shared" si="188"/>
        <v>0</v>
      </c>
    </row>
    <row r="5395" spans="72:75">
      <c r="BT5395">
        <v>4</v>
      </c>
      <c r="BU5395">
        <v>4</v>
      </c>
      <c r="BV5395">
        <v>4</v>
      </c>
      <c r="BW5395">
        <f t="shared" si="188"/>
        <v>0</v>
      </c>
    </row>
    <row r="5396" spans="72:75">
      <c r="BT5396">
        <v>1</v>
      </c>
      <c r="BU5396">
        <v>1</v>
      </c>
      <c r="BV5396">
        <v>1</v>
      </c>
      <c r="BW5396">
        <f t="shared" si="188"/>
        <v>0</v>
      </c>
    </row>
    <row r="5397" spans="72:75">
      <c r="BT5397">
        <v>6</v>
      </c>
      <c r="BU5397">
        <v>6</v>
      </c>
      <c r="BV5397">
        <v>6</v>
      </c>
      <c r="BW5397">
        <f t="shared" si="188"/>
        <v>0</v>
      </c>
    </row>
    <row r="5398" spans="72:75">
      <c r="BT5398">
        <v>4</v>
      </c>
      <c r="BU5398">
        <v>4</v>
      </c>
      <c r="BV5398">
        <v>4</v>
      </c>
      <c r="BW5398">
        <f t="shared" si="188"/>
        <v>0</v>
      </c>
    </row>
    <row r="5399" spans="72:75">
      <c r="BT5399">
        <v>1</v>
      </c>
      <c r="BU5399">
        <v>1</v>
      </c>
      <c r="BV5399">
        <v>1</v>
      </c>
      <c r="BW5399">
        <f t="shared" si="188"/>
        <v>0</v>
      </c>
    </row>
    <row r="5400" spans="72:75">
      <c r="BT5400">
        <v>6</v>
      </c>
      <c r="BU5400">
        <v>6</v>
      </c>
      <c r="BV5400">
        <v>6</v>
      </c>
      <c r="BW5400">
        <f t="shared" si="188"/>
        <v>0</v>
      </c>
    </row>
    <row r="5401" spans="72:75">
      <c r="BT5401">
        <v>2</v>
      </c>
      <c r="BU5401">
        <v>2</v>
      </c>
      <c r="BV5401">
        <v>2</v>
      </c>
      <c r="BW5401">
        <f t="shared" si="188"/>
        <v>0</v>
      </c>
    </row>
    <row r="5402" spans="72:75">
      <c r="BT5402">
        <v>3</v>
      </c>
      <c r="BU5402">
        <v>3</v>
      </c>
      <c r="BV5402">
        <v>3</v>
      </c>
      <c r="BW5402">
        <f t="shared" si="188"/>
        <v>0</v>
      </c>
    </row>
    <row r="5403" spans="72:75">
      <c r="BT5403">
        <v>1</v>
      </c>
      <c r="BU5403">
        <v>1</v>
      </c>
      <c r="BV5403">
        <v>1</v>
      </c>
      <c r="BW5403">
        <f t="shared" si="188"/>
        <v>0</v>
      </c>
    </row>
    <row r="5404" spans="72:75">
      <c r="BT5404">
        <v>5</v>
      </c>
      <c r="BU5404">
        <v>5</v>
      </c>
      <c r="BV5404">
        <v>5</v>
      </c>
      <c r="BW5404">
        <f t="shared" si="188"/>
        <v>0</v>
      </c>
    </row>
    <row r="5405" spans="72:75">
      <c r="BT5405">
        <v>3</v>
      </c>
      <c r="BU5405">
        <v>3</v>
      </c>
      <c r="BV5405">
        <v>3</v>
      </c>
      <c r="BW5405">
        <f t="shared" si="188"/>
        <v>0</v>
      </c>
    </row>
    <row r="5406" spans="72:75">
      <c r="BT5406">
        <v>3</v>
      </c>
      <c r="BU5406">
        <v>3</v>
      </c>
      <c r="BV5406">
        <v>3</v>
      </c>
      <c r="BW5406">
        <f t="shared" si="188"/>
        <v>0</v>
      </c>
    </row>
    <row r="5407" spans="72:75">
      <c r="BT5407">
        <v>7</v>
      </c>
      <c r="BU5407">
        <v>7</v>
      </c>
      <c r="BV5407">
        <v>7</v>
      </c>
      <c r="BW5407">
        <f t="shared" si="188"/>
        <v>0</v>
      </c>
    </row>
    <row r="5408" spans="72:75">
      <c r="BT5408">
        <v>4</v>
      </c>
      <c r="BU5408">
        <v>4</v>
      </c>
      <c r="BV5408">
        <v>4</v>
      </c>
      <c r="BW5408">
        <f t="shared" si="188"/>
        <v>0</v>
      </c>
    </row>
    <row r="5409" spans="72:75">
      <c r="BT5409">
        <v>10</v>
      </c>
      <c r="BU5409">
        <v>10</v>
      </c>
      <c r="BV5409">
        <v>11</v>
      </c>
      <c r="BW5409">
        <f t="shared" si="188"/>
        <v>-1</v>
      </c>
    </row>
    <row r="5410" spans="72:75">
      <c r="BT5410">
        <v>5</v>
      </c>
      <c r="BU5410">
        <v>5</v>
      </c>
      <c r="BV5410">
        <v>5</v>
      </c>
      <c r="BW5410">
        <f t="shared" si="188"/>
        <v>0</v>
      </c>
    </row>
    <row r="5411" spans="72:75">
      <c r="BT5411">
        <v>2</v>
      </c>
      <c r="BU5411">
        <v>2</v>
      </c>
      <c r="BV5411">
        <v>2</v>
      </c>
      <c r="BW5411">
        <f t="shared" si="188"/>
        <v>0</v>
      </c>
    </row>
    <row r="5412" spans="72:75">
      <c r="BT5412">
        <v>2</v>
      </c>
      <c r="BU5412">
        <v>2</v>
      </c>
      <c r="BV5412">
        <v>2</v>
      </c>
      <c r="BW5412">
        <f t="shared" si="188"/>
        <v>0</v>
      </c>
    </row>
    <row r="5413" spans="72:75">
      <c r="BT5413">
        <v>7</v>
      </c>
      <c r="BU5413">
        <v>7</v>
      </c>
      <c r="BV5413">
        <v>7</v>
      </c>
      <c r="BW5413">
        <f t="shared" si="188"/>
        <v>0</v>
      </c>
    </row>
    <row r="5414" spans="72:75">
      <c r="BT5414">
        <v>3</v>
      </c>
      <c r="BU5414">
        <v>3</v>
      </c>
      <c r="BV5414">
        <v>3</v>
      </c>
      <c r="BW5414">
        <f t="shared" si="188"/>
        <v>0</v>
      </c>
    </row>
    <row r="5415" spans="72:75">
      <c r="BT5415">
        <v>6</v>
      </c>
      <c r="BU5415">
        <v>6</v>
      </c>
      <c r="BV5415">
        <v>6</v>
      </c>
      <c r="BW5415">
        <f t="shared" si="188"/>
        <v>0</v>
      </c>
    </row>
    <row r="5416" spans="72:75">
      <c r="BT5416">
        <v>1</v>
      </c>
      <c r="BU5416">
        <v>1</v>
      </c>
      <c r="BV5416">
        <v>1</v>
      </c>
      <c r="BW5416">
        <f t="shared" si="188"/>
        <v>0</v>
      </c>
    </row>
    <row r="5417" spans="72:75">
      <c r="BT5417">
        <v>4</v>
      </c>
      <c r="BU5417">
        <v>4</v>
      </c>
      <c r="BV5417">
        <v>4</v>
      </c>
      <c r="BW5417">
        <f t="shared" si="188"/>
        <v>0</v>
      </c>
    </row>
    <row r="5418" spans="72:75">
      <c r="BT5418">
        <v>2</v>
      </c>
      <c r="BU5418">
        <v>2</v>
      </c>
      <c r="BV5418">
        <v>2</v>
      </c>
      <c r="BW5418">
        <f t="shared" si="188"/>
        <v>0</v>
      </c>
    </row>
    <row r="5419" spans="72:75">
      <c r="BT5419">
        <v>4</v>
      </c>
      <c r="BU5419">
        <v>4</v>
      </c>
      <c r="BV5419">
        <v>4</v>
      </c>
      <c r="BW5419">
        <f t="shared" si="188"/>
        <v>0</v>
      </c>
    </row>
    <row r="5420" spans="72:75">
      <c r="BT5420">
        <v>3</v>
      </c>
      <c r="BU5420">
        <v>3</v>
      </c>
      <c r="BV5420">
        <v>3</v>
      </c>
      <c r="BW5420">
        <f t="shared" si="188"/>
        <v>0</v>
      </c>
    </row>
    <row r="5421" spans="72:75">
      <c r="BT5421">
        <v>4</v>
      </c>
      <c r="BU5421">
        <v>4</v>
      </c>
      <c r="BV5421">
        <v>4</v>
      </c>
      <c r="BW5421">
        <f t="shared" si="188"/>
        <v>0</v>
      </c>
    </row>
    <row r="5422" spans="72:75">
      <c r="BT5422">
        <v>4</v>
      </c>
      <c r="BU5422">
        <v>4</v>
      </c>
      <c r="BV5422">
        <v>4</v>
      </c>
      <c r="BW5422">
        <f t="shared" si="188"/>
        <v>0</v>
      </c>
    </row>
    <row r="5423" spans="72:75">
      <c r="BT5423">
        <v>3</v>
      </c>
      <c r="BU5423">
        <v>3</v>
      </c>
      <c r="BV5423">
        <v>3</v>
      </c>
      <c r="BW5423">
        <f t="shared" si="188"/>
        <v>0</v>
      </c>
    </row>
    <row r="5424" spans="72:75">
      <c r="BT5424">
        <v>4</v>
      </c>
      <c r="BU5424">
        <v>4</v>
      </c>
      <c r="BV5424">
        <v>4</v>
      </c>
      <c r="BW5424">
        <f t="shared" si="188"/>
        <v>0</v>
      </c>
    </row>
    <row r="5425" spans="72:75">
      <c r="BT5425">
        <v>5</v>
      </c>
      <c r="BU5425">
        <v>5</v>
      </c>
      <c r="BV5425">
        <v>5</v>
      </c>
      <c r="BW5425">
        <f t="shared" si="188"/>
        <v>0</v>
      </c>
    </row>
    <row r="5426" spans="72:75">
      <c r="BT5426">
        <v>3</v>
      </c>
      <c r="BU5426">
        <v>3</v>
      </c>
      <c r="BV5426">
        <v>3</v>
      </c>
      <c r="BW5426">
        <f t="shared" si="188"/>
        <v>0</v>
      </c>
    </row>
    <row r="5427" spans="72:75">
      <c r="BT5427">
        <v>5</v>
      </c>
      <c r="BU5427">
        <v>5</v>
      </c>
      <c r="BV5427">
        <v>5</v>
      </c>
      <c r="BW5427">
        <f t="shared" si="188"/>
        <v>0</v>
      </c>
    </row>
    <row r="5428" spans="72:75">
      <c r="BT5428">
        <v>6</v>
      </c>
      <c r="BU5428">
        <v>6</v>
      </c>
      <c r="BV5428">
        <v>6</v>
      </c>
      <c r="BW5428">
        <f t="shared" si="188"/>
        <v>0</v>
      </c>
    </row>
    <row r="5429" spans="72:75">
      <c r="BT5429">
        <v>6</v>
      </c>
      <c r="BU5429">
        <v>6</v>
      </c>
      <c r="BV5429">
        <v>6</v>
      </c>
      <c r="BW5429">
        <f t="shared" si="188"/>
        <v>0</v>
      </c>
    </row>
    <row r="5430" spans="72:75">
      <c r="BT5430">
        <v>3</v>
      </c>
      <c r="BU5430">
        <v>3</v>
      </c>
      <c r="BV5430">
        <v>3</v>
      </c>
      <c r="BW5430">
        <f t="shared" si="188"/>
        <v>0</v>
      </c>
    </row>
    <row r="5431" spans="72:75">
      <c r="BT5431">
        <v>10</v>
      </c>
      <c r="BU5431">
        <v>10</v>
      </c>
      <c r="BV5431">
        <v>11</v>
      </c>
      <c r="BW5431">
        <f t="shared" si="188"/>
        <v>-1</v>
      </c>
    </row>
    <row r="5432" spans="72:75">
      <c r="BT5432">
        <v>4</v>
      </c>
      <c r="BU5432">
        <v>4</v>
      </c>
      <c r="BV5432">
        <v>4</v>
      </c>
      <c r="BW5432">
        <f t="shared" si="188"/>
        <v>0</v>
      </c>
    </row>
    <row r="5433" spans="72:75">
      <c r="BT5433">
        <v>7</v>
      </c>
      <c r="BU5433">
        <v>7</v>
      </c>
      <c r="BV5433">
        <v>7</v>
      </c>
      <c r="BW5433">
        <f t="shared" si="188"/>
        <v>0</v>
      </c>
    </row>
    <row r="5434" spans="72:75">
      <c r="BT5434">
        <v>5</v>
      </c>
      <c r="BU5434">
        <v>5</v>
      </c>
      <c r="BV5434">
        <v>5</v>
      </c>
      <c r="BW5434">
        <f t="shared" si="188"/>
        <v>0</v>
      </c>
    </row>
    <row r="5435" spans="72:75">
      <c r="BT5435">
        <v>7</v>
      </c>
      <c r="BU5435">
        <v>7</v>
      </c>
      <c r="BV5435">
        <v>7</v>
      </c>
      <c r="BW5435">
        <f t="shared" si="188"/>
        <v>0</v>
      </c>
    </row>
    <row r="5436" spans="72:75">
      <c r="BT5436">
        <v>1</v>
      </c>
      <c r="BU5436">
        <v>1</v>
      </c>
      <c r="BV5436">
        <v>1</v>
      </c>
      <c r="BW5436">
        <f t="shared" si="188"/>
        <v>0</v>
      </c>
    </row>
    <row r="5437" spans="72:75">
      <c r="BT5437">
        <v>6</v>
      </c>
      <c r="BU5437">
        <v>6</v>
      </c>
      <c r="BV5437">
        <v>6</v>
      </c>
      <c r="BW5437">
        <f t="shared" si="188"/>
        <v>0</v>
      </c>
    </row>
    <row r="5438" spans="72:75">
      <c r="BT5438">
        <v>4</v>
      </c>
      <c r="BU5438">
        <v>4</v>
      </c>
      <c r="BV5438">
        <v>4</v>
      </c>
      <c r="BW5438">
        <f t="shared" si="188"/>
        <v>0</v>
      </c>
    </row>
    <row r="5439" spans="72:75">
      <c r="BT5439">
        <v>5</v>
      </c>
      <c r="BU5439">
        <v>5</v>
      </c>
      <c r="BV5439">
        <v>5</v>
      </c>
      <c r="BW5439">
        <f t="shared" si="188"/>
        <v>0</v>
      </c>
    </row>
    <row r="5440" spans="72:75">
      <c r="BT5440">
        <v>5</v>
      </c>
      <c r="BU5440">
        <v>5</v>
      </c>
      <c r="BV5440">
        <v>5</v>
      </c>
      <c r="BW5440">
        <f t="shared" si="188"/>
        <v>0</v>
      </c>
    </row>
    <row r="5441" spans="72:75">
      <c r="BT5441">
        <v>4</v>
      </c>
      <c r="BU5441">
        <v>4</v>
      </c>
      <c r="BV5441">
        <v>4</v>
      </c>
      <c r="BW5441">
        <f t="shared" si="188"/>
        <v>0</v>
      </c>
    </row>
    <row r="5442" spans="72:75">
      <c r="BT5442">
        <v>5</v>
      </c>
      <c r="BU5442">
        <v>5</v>
      </c>
      <c r="BV5442">
        <v>5</v>
      </c>
      <c r="BW5442">
        <f t="shared" si="188"/>
        <v>0</v>
      </c>
    </row>
    <row r="5443" spans="72:75">
      <c r="BT5443">
        <v>1</v>
      </c>
      <c r="BU5443">
        <v>1</v>
      </c>
      <c r="BV5443">
        <v>1</v>
      </c>
      <c r="BW5443">
        <f t="shared" si="188"/>
        <v>0</v>
      </c>
    </row>
    <row r="5444" spans="72:75">
      <c r="BT5444">
        <v>4</v>
      </c>
      <c r="BU5444">
        <v>4</v>
      </c>
      <c r="BV5444">
        <v>4</v>
      </c>
      <c r="BW5444">
        <f t="shared" si="188"/>
        <v>0</v>
      </c>
    </row>
    <row r="5445" spans="72:75">
      <c r="BT5445">
        <v>5</v>
      </c>
      <c r="BU5445">
        <v>5</v>
      </c>
      <c r="BV5445">
        <v>5</v>
      </c>
      <c r="BW5445">
        <f t="shared" si="188"/>
        <v>0</v>
      </c>
    </row>
    <row r="5446" spans="72:75">
      <c r="BT5446">
        <v>9</v>
      </c>
      <c r="BU5446">
        <v>9</v>
      </c>
      <c r="BV5446">
        <v>9</v>
      </c>
      <c r="BW5446">
        <f t="shared" si="188"/>
        <v>0</v>
      </c>
    </row>
    <row r="5447" spans="72:75">
      <c r="BT5447">
        <v>7</v>
      </c>
      <c r="BU5447">
        <v>7</v>
      </c>
      <c r="BV5447">
        <v>7</v>
      </c>
      <c r="BW5447">
        <f t="shared" si="188"/>
        <v>0</v>
      </c>
    </row>
    <row r="5448" spans="72:75">
      <c r="BT5448">
        <v>7</v>
      </c>
      <c r="BU5448">
        <v>7</v>
      </c>
      <c r="BV5448">
        <v>7</v>
      </c>
      <c r="BW5448">
        <f t="shared" si="188"/>
        <v>0</v>
      </c>
    </row>
    <row r="5449" spans="72:75">
      <c r="BT5449">
        <v>2</v>
      </c>
      <c r="BU5449">
        <v>2</v>
      </c>
      <c r="BV5449">
        <v>2</v>
      </c>
      <c r="BW5449">
        <f t="shared" si="188"/>
        <v>0</v>
      </c>
    </row>
    <row r="5450" spans="72:75">
      <c r="BT5450">
        <v>1</v>
      </c>
      <c r="BU5450">
        <v>1</v>
      </c>
      <c r="BV5450">
        <v>1</v>
      </c>
      <c r="BW5450">
        <f t="shared" si="188"/>
        <v>0</v>
      </c>
    </row>
    <row r="5451" spans="72:75">
      <c r="BT5451">
        <v>8</v>
      </c>
      <c r="BU5451">
        <v>8</v>
      </c>
      <c r="BV5451">
        <v>8</v>
      </c>
      <c r="BW5451">
        <f t="shared" si="188"/>
        <v>0</v>
      </c>
    </row>
    <row r="5452" spans="72:75">
      <c r="BT5452">
        <v>1</v>
      </c>
      <c r="BU5452">
        <v>1</v>
      </c>
      <c r="BV5452">
        <v>1</v>
      </c>
      <c r="BW5452">
        <f t="shared" si="188"/>
        <v>0</v>
      </c>
    </row>
    <row r="5453" spans="72:75">
      <c r="BT5453">
        <v>5</v>
      </c>
      <c r="BU5453">
        <v>5</v>
      </c>
      <c r="BV5453">
        <v>5</v>
      </c>
      <c r="BW5453">
        <f t="shared" ref="BW5453:BW5516" si="189">BU5453-BV5453</f>
        <v>0</v>
      </c>
    </row>
    <row r="5454" spans="72:75">
      <c r="BT5454">
        <v>7</v>
      </c>
      <c r="BU5454">
        <v>7</v>
      </c>
      <c r="BV5454">
        <v>7</v>
      </c>
      <c r="BW5454">
        <f t="shared" si="189"/>
        <v>0</v>
      </c>
    </row>
    <row r="5455" spans="72:75">
      <c r="BT5455">
        <v>6</v>
      </c>
      <c r="BU5455">
        <v>6</v>
      </c>
      <c r="BV5455">
        <v>6</v>
      </c>
      <c r="BW5455">
        <f t="shared" si="189"/>
        <v>0</v>
      </c>
    </row>
    <row r="5456" spans="72:75">
      <c r="BT5456">
        <v>4</v>
      </c>
      <c r="BU5456">
        <v>4</v>
      </c>
      <c r="BV5456">
        <v>4</v>
      </c>
      <c r="BW5456">
        <f t="shared" si="189"/>
        <v>0</v>
      </c>
    </row>
    <row r="5457" spans="72:75">
      <c r="BT5457">
        <v>4</v>
      </c>
      <c r="BU5457">
        <v>4</v>
      </c>
      <c r="BV5457">
        <v>4</v>
      </c>
      <c r="BW5457">
        <f t="shared" si="189"/>
        <v>0</v>
      </c>
    </row>
    <row r="5458" spans="72:75">
      <c r="BT5458">
        <v>2</v>
      </c>
      <c r="BU5458">
        <v>2</v>
      </c>
      <c r="BV5458">
        <v>2</v>
      </c>
      <c r="BW5458">
        <f t="shared" si="189"/>
        <v>0</v>
      </c>
    </row>
    <row r="5459" spans="72:75">
      <c r="BT5459">
        <v>8</v>
      </c>
      <c r="BU5459">
        <v>8</v>
      </c>
      <c r="BV5459">
        <v>8</v>
      </c>
      <c r="BW5459">
        <f t="shared" si="189"/>
        <v>0</v>
      </c>
    </row>
    <row r="5460" spans="72:75">
      <c r="BT5460">
        <v>4</v>
      </c>
      <c r="BU5460">
        <v>4</v>
      </c>
      <c r="BV5460">
        <v>4</v>
      </c>
      <c r="BW5460">
        <f t="shared" si="189"/>
        <v>0</v>
      </c>
    </row>
    <row r="5461" spans="72:75">
      <c r="BT5461">
        <v>5</v>
      </c>
      <c r="BU5461">
        <v>5</v>
      </c>
      <c r="BV5461">
        <v>5</v>
      </c>
      <c r="BW5461">
        <f t="shared" si="189"/>
        <v>0</v>
      </c>
    </row>
    <row r="5462" spans="72:75">
      <c r="BT5462">
        <v>5</v>
      </c>
      <c r="BU5462">
        <v>5</v>
      </c>
      <c r="BV5462">
        <v>5</v>
      </c>
      <c r="BW5462">
        <f t="shared" si="189"/>
        <v>0</v>
      </c>
    </row>
    <row r="5463" spans="72:75">
      <c r="BT5463">
        <v>5</v>
      </c>
      <c r="BU5463">
        <v>5</v>
      </c>
      <c r="BV5463">
        <v>5</v>
      </c>
      <c r="BW5463">
        <f t="shared" si="189"/>
        <v>0</v>
      </c>
    </row>
    <row r="5464" spans="72:75">
      <c r="BT5464">
        <v>2</v>
      </c>
      <c r="BU5464">
        <v>2</v>
      </c>
      <c r="BV5464">
        <v>2</v>
      </c>
      <c r="BW5464">
        <f t="shared" si="189"/>
        <v>0</v>
      </c>
    </row>
    <row r="5465" spans="72:75">
      <c r="BT5465">
        <v>5</v>
      </c>
      <c r="BU5465">
        <v>5</v>
      </c>
      <c r="BV5465">
        <v>5</v>
      </c>
      <c r="BW5465">
        <f t="shared" si="189"/>
        <v>0</v>
      </c>
    </row>
    <row r="5466" spans="72:75">
      <c r="BT5466">
        <v>5</v>
      </c>
      <c r="BU5466">
        <v>5</v>
      </c>
      <c r="BV5466">
        <v>5</v>
      </c>
      <c r="BW5466">
        <f t="shared" si="189"/>
        <v>0</v>
      </c>
    </row>
    <row r="5467" spans="72:75">
      <c r="BT5467">
        <v>6</v>
      </c>
      <c r="BU5467">
        <v>6</v>
      </c>
      <c r="BV5467">
        <v>6</v>
      </c>
      <c r="BW5467">
        <f t="shared" si="189"/>
        <v>0</v>
      </c>
    </row>
    <row r="5468" spans="72:75">
      <c r="BT5468">
        <v>1</v>
      </c>
      <c r="BU5468">
        <v>1</v>
      </c>
      <c r="BV5468">
        <v>1</v>
      </c>
      <c r="BW5468">
        <f t="shared" si="189"/>
        <v>0</v>
      </c>
    </row>
    <row r="5469" spans="72:75">
      <c r="BT5469">
        <v>2</v>
      </c>
      <c r="BU5469">
        <v>2</v>
      </c>
      <c r="BV5469">
        <v>2</v>
      </c>
      <c r="BW5469">
        <f t="shared" si="189"/>
        <v>0</v>
      </c>
    </row>
    <row r="5470" spans="72:75">
      <c r="BT5470">
        <v>4</v>
      </c>
      <c r="BU5470">
        <v>4</v>
      </c>
      <c r="BV5470">
        <v>4</v>
      </c>
      <c r="BW5470">
        <f t="shared" si="189"/>
        <v>0</v>
      </c>
    </row>
    <row r="5471" spans="72:75">
      <c r="BT5471">
        <v>3</v>
      </c>
      <c r="BU5471">
        <v>3</v>
      </c>
      <c r="BV5471">
        <v>3</v>
      </c>
      <c r="BW5471">
        <f t="shared" si="189"/>
        <v>0</v>
      </c>
    </row>
    <row r="5472" spans="72:75">
      <c r="BT5472">
        <v>1</v>
      </c>
      <c r="BU5472">
        <v>1</v>
      </c>
      <c r="BV5472">
        <v>1</v>
      </c>
      <c r="BW5472">
        <f t="shared" si="189"/>
        <v>0</v>
      </c>
    </row>
    <row r="5473" spans="72:75">
      <c r="BT5473">
        <v>3</v>
      </c>
      <c r="BU5473">
        <v>3</v>
      </c>
      <c r="BV5473">
        <v>3</v>
      </c>
      <c r="BW5473">
        <f t="shared" si="189"/>
        <v>0</v>
      </c>
    </row>
    <row r="5474" spans="72:75">
      <c r="BT5474">
        <v>3</v>
      </c>
      <c r="BU5474">
        <v>3</v>
      </c>
      <c r="BV5474">
        <v>3</v>
      </c>
      <c r="BW5474">
        <f t="shared" si="189"/>
        <v>0</v>
      </c>
    </row>
    <row r="5475" spans="72:75">
      <c r="BT5475">
        <v>2</v>
      </c>
      <c r="BU5475">
        <v>2</v>
      </c>
      <c r="BV5475">
        <v>2</v>
      </c>
      <c r="BW5475">
        <f t="shared" si="189"/>
        <v>0</v>
      </c>
    </row>
    <row r="5476" spans="72:75">
      <c r="BT5476">
        <v>1</v>
      </c>
      <c r="BU5476">
        <v>1</v>
      </c>
      <c r="BV5476">
        <v>1</v>
      </c>
      <c r="BW5476">
        <f t="shared" si="189"/>
        <v>0</v>
      </c>
    </row>
    <row r="5477" spans="72:75">
      <c r="BT5477">
        <v>7</v>
      </c>
      <c r="BU5477">
        <v>7</v>
      </c>
      <c r="BV5477">
        <v>7</v>
      </c>
      <c r="BW5477">
        <f t="shared" si="189"/>
        <v>0</v>
      </c>
    </row>
    <row r="5478" spans="72:75">
      <c r="BT5478">
        <v>3</v>
      </c>
      <c r="BU5478">
        <v>3</v>
      </c>
      <c r="BV5478">
        <v>3</v>
      </c>
      <c r="BW5478">
        <f t="shared" si="189"/>
        <v>0</v>
      </c>
    </row>
    <row r="5479" spans="72:75">
      <c r="BT5479">
        <v>1</v>
      </c>
      <c r="BU5479">
        <v>1</v>
      </c>
      <c r="BV5479">
        <v>1</v>
      </c>
      <c r="BW5479">
        <f t="shared" si="189"/>
        <v>0</v>
      </c>
    </row>
    <row r="5480" spans="72:75">
      <c r="BT5480">
        <v>5</v>
      </c>
      <c r="BU5480">
        <v>5</v>
      </c>
      <c r="BV5480">
        <v>5</v>
      </c>
      <c r="BW5480">
        <f t="shared" si="189"/>
        <v>0</v>
      </c>
    </row>
    <row r="5481" spans="72:75">
      <c r="BT5481">
        <v>3</v>
      </c>
      <c r="BU5481">
        <v>3</v>
      </c>
      <c r="BV5481">
        <v>3</v>
      </c>
      <c r="BW5481">
        <f t="shared" si="189"/>
        <v>0</v>
      </c>
    </row>
    <row r="5482" spans="72:75">
      <c r="BT5482">
        <v>2</v>
      </c>
      <c r="BU5482">
        <v>2</v>
      </c>
      <c r="BV5482">
        <v>2</v>
      </c>
      <c r="BW5482">
        <f t="shared" si="189"/>
        <v>0</v>
      </c>
    </row>
    <row r="5483" spans="72:75">
      <c r="BT5483">
        <v>4</v>
      </c>
      <c r="BU5483">
        <v>4</v>
      </c>
      <c r="BV5483">
        <v>4</v>
      </c>
      <c r="BW5483">
        <f t="shared" si="189"/>
        <v>0</v>
      </c>
    </row>
    <row r="5484" spans="72:75">
      <c r="BT5484">
        <v>4</v>
      </c>
      <c r="BU5484">
        <v>4</v>
      </c>
      <c r="BV5484">
        <v>4</v>
      </c>
      <c r="BW5484">
        <f t="shared" si="189"/>
        <v>0</v>
      </c>
    </row>
    <row r="5485" spans="72:75">
      <c r="BT5485">
        <v>4</v>
      </c>
      <c r="BU5485">
        <v>4</v>
      </c>
      <c r="BV5485">
        <v>4</v>
      </c>
      <c r="BW5485">
        <f t="shared" si="189"/>
        <v>0</v>
      </c>
    </row>
    <row r="5486" spans="72:75">
      <c r="BT5486">
        <v>5</v>
      </c>
      <c r="BU5486">
        <v>5</v>
      </c>
      <c r="BV5486">
        <v>5</v>
      </c>
      <c r="BW5486">
        <f t="shared" si="189"/>
        <v>0</v>
      </c>
    </row>
    <row r="5487" spans="72:75">
      <c r="BT5487">
        <v>2</v>
      </c>
      <c r="BU5487">
        <v>2</v>
      </c>
      <c r="BV5487">
        <v>2</v>
      </c>
      <c r="BW5487">
        <f t="shared" si="189"/>
        <v>0</v>
      </c>
    </row>
    <row r="5488" spans="72:75">
      <c r="BT5488">
        <v>8</v>
      </c>
      <c r="BU5488">
        <v>8</v>
      </c>
      <c r="BV5488">
        <v>8</v>
      </c>
      <c r="BW5488">
        <f t="shared" si="189"/>
        <v>0</v>
      </c>
    </row>
    <row r="5489" spans="72:75">
      <c r="BT5489">
        <v>5</v>
      </c>
      <c r="BU5489">
        <v>5</v>
      </c>
      <c r="BV5489">
        <v>5</v>
      </c>
      <c r="BW5489">
        <f t="shared" si="189"/>
        <v>0</v>
      </c>
    </row>
    <row r="5490" spans="72:75">
      <c r="BT5490">
        <v>4</v>
      </c>
      <c r="BU5490">
        <v>4</v>
      </c>
      <c r="BV5490">
        <v>4</v>
      </c>
      <c r="BW5490">
        <f t="shared" si="189"/>
        <v>0</v>
      </c>
    </row>
    <row r="5491" spans="72:75">
      <c r="BT5491">
        <v>1</v>
      </c>
      <c r="BU5491">
        <v>1</v>
      </c>
      <c r="BV5491">
        <v>1</v>
      </c>
      <c r="BW5491">
        <f t="shared" si="189"/>
        <v>0</v>
      </c>
    </row>
    <row r="5492" spans="72:75">
      <c r="BT5492">
        <v>7</v>
      </c>
      <c r="BU5492">
        <v>7</v>
      </c>
      <c r="BV5492">
        <v>7</v>
      </c>
      <c r="BW5492">
        <f t="shared" si="189"/>
        <v>0</v>
      </c>
    </row>
    <row r="5493" spans="72:75">
      <c r="BT5493">
        <v>11</v>
      </c>
      <c r="BU5493">
        <v>11</v>
      </c>
      <c r="BV5493">
        <v>11</v>
      </c>
      <c r="BW5493">
        <f t="shared" si="189"/>
        <v>0</v>
      </c>
    </row>
    <row r="5494" spans="72:75">
      <c r="BT5494">
        <v>4</v>
      </c>
      <c r="BU5494">
        <v>4</v>
      </c>
      <c r="BV5494">
        <v>4</v>
      </c>
      <c r="BW5494">
        <f t="shared" si="189"/>
        <v>0</v>
      </c>
    </row>
    <row r="5495" spans="72:75">
      <c r="BT5495">
        <v>5</v>
      </c>
      <c r="BU5495">
        <v>5</v>
      </c>
      <c r="BV5495">
        <v>5</v>
      </c>
      <c r="BW5495">
        <f t="shared" si="189"/>
        <v>0</v>
      </c>
    </row>
    <row r="5496" spans="72:75">
      <c r="BT5496">
        <v>3</v>
      </c>
      <c r="BU5496">
        <v>3</v>
      </c>
      <c r="BV5496">
        <v>3</v>
      </c>
      <c r="BW5496">
        <f t="shared" si="189"/>
        <v>0</v>
      </c>
    </row>
    <row r="5497" spans="72:75">
      <c r="BT5497">
        <v>2</v>
      </c>
      <c r="BU5497">
        <v>2</v>
      </c>
      <c r="BV5497">
        <v>2</v>
      </c>
      <c r="BW5497">
        <f t="shared" si="189"/>
        <v>0</v>
      </c>
    </row>
    <row r="5498" spans="72:75">
      <c r="BT5498">
        <v>4</v>
      </c>
      <c r="BU5498">
        <v>4</v>
      </c>
      <c r="BV5498">
        <v>4</v>
      </c>
      <c r="BW5498">
        <f t="shared" si="189"/>
        <v>0</v>
      </c>
    </row>
    <row r="5499" spans="72:75">
      <c r="BT5499">
        <v>3</v>
      </c>
      <c r="BU5499">
        <v>3</v>
      </c>
      <c r="BV5499">
        <v>3</v>
      </c>
      <c r="BW5499">
        <f t="shared" si="189"/>
        <v>0</v>
      </c>
    </row>
    <row r="5500" spans="72:75">
      <c r="BT5500">
        <v>7</v>
      </c>
      <c r="BU5500">
        <v>7</v>
      </c>
      <c r="BV5500">
        <v>7</v>
      </c>
      <c r="BW5500">
        <f t="shared" si="189"/>
        <v>0</v>
      </c>
    </row>
    <row r="5501" spans="72:75">
      <c r="BT5501">
        <v>4</v>
      </c>
      <c r="BU5501">
        <v>4</v>
      </c>
      <c r="BV5501">
        <v>4</v>
      </c>
      <c r="BW5501">
        <f t="shared" si="189"/>
        <v>0</v>
      </c>
    </row>
    <row r="5502" spans="72:75">
      <c r="BT5502">
        <v>5</v>
      </c>
      <c r="BU5502">
        <v>5</v>
      </c>
      <c r="BV5502">
        <v>5</v>
      </c>
      <c r="BW5502">
        <f t="shared" si="189"/>
        <v>0</v>
      </c>
    </row>
    <row r="5503" spans="72:75">
      <c r="BT5503">
        <v>5</v>
      </c>
      <c r="BU5503">
        <v>5</v>
      </c>
      <c r="BV5503">
        <v>5</v>
      </c>
      <c r="BW5503">
        <f t="shared" si="189"/>
        <v>0</v>
      </c>
    </row>
    <row r="5504" spans="72:75">
      <c r="BT5504">
        <v>2</v>
      </c>
      <c r="BU5504">
        <v>2</v>
      </c>
      <c r="BV5504">
        <v>2</v>
      </c>
      <c r="BW5504">
        <f t="shared" si="189"/>
        <v>0</v>
      </c>
    </row>
    <row r="5505" spans="72:75">
      <c r="BT5505">
        <v>5</v>
      </c>
      <c r="BU5505">
        <v>5</v>
      </c>
      <c r="BV5505">
        <v>5</v>
      </c>
      <c r="BW5505">
        <f t="shared" si="189"/>
        <v>0</v>
      </c>
    </row>
    <row r="5506" spans="72:75">
      <c r="BT5506">
        <v>2</v>
      </c>
      <c r="BU5506">
        <v>2</v>
      </c>
      <c r="BV5506">
        <v>2</v>
      </c>
      <c r="BW5506">
        <f t="shared" si="189"/>
        <v>0</v>
      </c>
    </row>
    <row r="5507" spans="72:75">
      <c r="BT5507">
        <v>4</v>
      </c>
      <c r="BU5507">
        <v>4</v>
      </c>
      <c r="BV5507">
        <v>4</v>
      </c>
      <c r="BW5507">
        <f t="shared" si="189"/>
        <v>0</v>
      </c>
    </row>
    <row r="5508" spans="72:75">
      <c r="BT5508">
        <v>1</v>
      </c>
      <c r="BU5508">
        <v>1</v>
      </c>
      <c r="BV5508">
        <v>1</v>
      </c>
      <c r="BW5508">
        <f t="shared" si="189"/>
        <v>0</v>
      </c>
    </row>
    <row r="5509" spans="72:75">
      <c r="BT5509">
        <v>1</v>
      </c>
      <c r="BU5509">
        <v>1</v>
      </c>
      <c r="BV5509">
        <v>1</v>
      </c>
      <c r="BW5509">
        <f t="shared" si="189"/>
        <v>0</v>
      </c>
    </row>
    <row r="5510" spans="72:75">
      <c r="BT5510">
        <v>1</v>
      </c>
      <c r="BU5510">
        <v>1</v>
      </c>
      <c r="BV5510">
        <v>1</v>
      </c>
      <c r="BW5510">
        <f t="shared" si="189"/>
        <v>0</v>
      </c>
    </row>
    <row r="5511" spans="72:75">
      <c r="BT5511">
        <v>2</v>
      </c>
      <c r="BU5511">
        <v>2</v>
      </c>
      <c r="BV5511">
        <v>2</v>
      </c>
      <c r="BW5511">
        <f t="shared" si="189"/>
        <v>0</v>
      </c>
    </row>
    <row r="5512" spans="72:75">
      <c r="BT5512">
        <v>2</v>
      </c>
      <c r="BU5512">
        <v>2</v>
      </c>
      <c r="BV5512">
        <v>2</v>
      </c>
      <c r="BW5512">
        <f t="shared" si="189"/>
        <v>0</v>
      </c>
    </row>
    <row r="5513" spans="72:75">
      <c r="BT5513">
        <v>4</v>
      </c>
      <c r="BU5513">
        <v>4</v>
      </c>
      <c r="BV5513">
        <v>4</v>
      </c>
      <c r="BW5513">
        <f t="shared" si="189"/>
        <v>0</v>
      </c>
    </row>
    <row r="5514" spans="72:75">
      <c r="BT5514">
        <v>12</v>
      </c>
      <c r="BU5514">
        <v>12</v>
      </c>
      <c r="BV5514">
        <v>12</v>
      </c>
      <c r="BW5514">
        <f t="shared" si="189"/>
        <v>0</v>
      </c>
    </row>
    <row r="5515" spans="72:75">
      <c r="BT5515">
        <v>6</v>
      </c>
      <c r="BU5515">
        <v>6</v>
      </c>
      <c r="BV5515">
        <v>6</v>
      </c>
      <c r="BW5515">
        <f t="shared" si="189"/>
        <v>0</v>
      </c>
    </row>
    <row r="5516" spans="72:75">
      <c r="BT5516">
        <v>4</v>
      </c>
      <c r="BU5516">
        <v>4</v>
      </c>
      <c r="BV5516">
        <v>4</v>
      </c>
      <c r="BW5516">
        <f t="shared" si="189"/>
        <v>0</v>
      </c>
    </row>
    <row r="5517" spans="72:75">
      <c r="BT5517">
        <v>2</v>
      </c>
      <c r="BU5517">
        <v>2</v>
      </c>
      <c r="BV5517">
        <v>2</v>
      </c>
      <c r="BW5517">
        <f t="shared" ref="BW5517:BW5580" si="190">BU5517-BV5517</f>
        <v>0</v>
      </c>
    </row>
    <row r="5518" spans="72:75">
      <c r="BT5518">
        <v>3</v>
      </c>
      <c r="BU5518">
        <v>3</v>
      </c>
      <c r="BV5518">
        <v>3</v>
      </c>
      <c r="BW5518">
        <f t="shared" si="190"/>
        <v>0</v>
      </c>
    </row>
    <row r="5519" spans="72:75">
      <c r="BT5519">
        <v>2</v>
      </c>
      <c r="BU5519">
        <v>2</v>
      </c>
      <c r="BV5519">
        <v>2</v>
      </c>
      <c r="BW5519">
        <f t="shared" si="190"/>
        <v>0</v>
      </c>
    </row>
    <row r="5520" spans="72:75">
      <c r="BT5520">
        <v>8</v>
      </c>
      <c r="BU5520">
        <v>8</v>
      </c>
      <c r="BV5520">
        <v>8</v>
      </c>
      <c r="BW5520">
        <f t="shared" si="190"/>
        <v>0</v>
      </c>
    </row>
    <row r="5521" spans="72:75">
      <c r="BT5521">
        <v>2</v>
      </c>
      <c r="BU5521">
        <v>2</v>
      </c>
      <c r="BV5521">
        <v>2</v>
      </c>
      <c r="BW5521">
        <f t="shared" si="190"/>
        <v>0</v>
      </c>
    </row>
    <row r="5522" spans="72:75">
      <c r="BT5522">
        <v>7</v>
      </c>
      <c r="BU5522">
        <v>7</v>
      </c>
      <c r="BV5522">
        <v>7</v>
      </c>
      <c r="BW5522">
        <f t="shared" si="190"/>
        <v>0</v>
      </c>
    </row>
    <row r="5523" spans="72:75">
      <c r="BT5523">
        <v>7</v>
      </c>
      <c r="BU5523">
        <v>7</v>
      </c>
      <c r="BV5523">
        <v>7</v>
      </c>
      <c r="BW5523">
        <f t="shared" si="190"/>
        <v>0</v>
      </c>
    </row>
    <row r="5524" spans="72:75">
      <c r="BT5524">
        <v>1</v>
      </c>
      <c r="BU5524">
        <v>1</v>
      </c>
      <c r="BV5524">
        <v>1</v>
      </c>
      <c r="BW5524">
        <f t="shared" si="190"/>
        <v>0</v>
      </c>
    </row>
    <row r="5525" spans="72:75">
      <c r="BT5525">
        <v>4</v>
      </c>
      <c r="BU5525">
        <v>4</v>
      </c>
      <c r="BV5525">
        <v>4</v>
      </c>
      <c r="BW5525">
        <f t="shared" si="190"/>
        <v>0</v>
      </c>
    </row>
    <row r="5526" spans="72:75">
      <c r="BT5526">
        <v>1</v>
      </c>
      <c r="BU5526">
        <v>1</v>
      </c>
      <c r="BV5526">
        <v>1</v>
      </c>
      <c r="BW5526">
        <f t="shared" si="190"/>
        <v>0</v>
      </c>
    </row>
    <row r="5527" spans="72:75">
      <c r="BT5527">
        <v>7</v>
      </c>
      <c r="BU5527">
        <v>7</v>
      </c>
      <c r="BV5527">
        <v>7</v>
      </c>
      <c r="BW5527">
        <f t="shared" si="190"/>
        <v>0</v>
      </c>
    </row>
    <row r="5528" spans="72:75">
      <c r="BT5528">
        <v>4</v>
      </c>
      <c r="BU5528">
        <v>4</v>
      </c>
      <c r="BV5528">
        <v>4</v>
      </c>
      <c r="BW5528">
        <f t="shared" si="190"/>
        <v>0</v>
      </c>
    </row>
    <row r="5529" spans="72:75">
      <c r="BT5529">
        <v>6</v>
      </c>
      <c r="BU5529">
        <v>6</v>
      </c>
      <c r="BV5529">
        <v>6</v>
      </c>
      <c r="BW5529">
        <f t="shared" si="190"/>
        <v>0</v>
      </c>
    </row>
    <row r="5530" spans="72:75">
      <c r="BT5530">
        <v>1</v>
      </c>
      <c r="BU5530">
        <v>1</v>
      </c>
      <c r="BV5530">
        <v>1</v>
      </c>
      <c r="BW5530">
        <f t="shared" si="190"/>
        <v>0</v>
      </c>
    </row>
    <row r="5531" spans="72:75">
      <c r="BT5531">
        <v>1</v>
      </c>
      <c r="BU5531">
        <v>1</v>
      </c>
      <c r="BV5531">
        <v>1</v>
      </c>
      <c r="BW5531">
        <f t="shared" si="190"/>
        <v>0</v>
      </c>
    </row>
    <row r="5532" spans="72:75">
      <c r="BT5532">
        <v>2</v>
      </c>
      <c r="BU5532">
        <v>2</v>
      </c>
      <c r="BV5532">
        <v>2</v>
      </c>
      <c r="BW5532">
        <f t="shared" si="190"/>
        <v>0</v>
      </c>
    </row>
    <row r="5533" spans="72:75">
      <c r="BT5533">
        <v>2</v>
      </c>
      <c r="BU5533">
        <v>2</v>
      </c>
      <c r="BV5533">
        <v>2</v>
      </c>
      <c r="BW5533">
        <f t="shared" si="190"/>
        <v>0</v>
      </c>
    </row>
    <row r="5534" spans="72:75">
      <c r="BT5534">
        <v>6</v>
      </c>
      <c r="BU5534">
        <v>6</v>
      </c>
      <c r="BV5534">
        <v>6</v>
      </c>
      <c r="BW5534">
        <f t="shared" si="190"/>
        <v>0</v>
      </c>
    </row>
    <row r="5535" spans="72:75">
      <c r="BT5535">
        <v>2</v>
      </c>
      <c r="BU5535">
        <v>2</v>
      </c>
      <c r="BV5535">
        <v>2</v>
      </c>
      <c r="BW5535">
        <f t="shared" si="190"/>
        <v>0</v>
      </c>
    </row>
    <row r="5536" spans="72:75">
      <c r="BT5536">
        <v>1</v>
      </c>
      <c r="BU5536">
        <v>1</v>
      </c>
      <c r="BV5536">
        <v>1</v>
      </c>
      <c r="BW5536">
        <f t="shared" si="190"/>
        <v>0</v>
      </c>
    </row>
    <row r="5537" spans="72:75">
      <c r="BT5537">
        <v>4</v>
      </c>
      <c r="BU5537">
        <v>4</v>
      </c>
      <c r="BV5537">
        <v>4</v>
      </c>
      <c r="BW5537">
        <f t="shared" si="190"/>
        <v>0</v>
      </c>
    </row>
    <row r="5538" spans="72:75">
      <c r="BT5538">
        <v>3</v>
      </c>
      <c r="BU5538">
        <v>3</v>
      </c>
      <c r="BV5538">
        <v>3</v>
      </c>
      <c r="BW5538">
        <f t="shared" si="190"/>
        <v>0</v>
      </c>
    </row>
    <row r="5539" spans="72:75">
      <c r="BT5539">
        <v>6</v>
      </c>
      <c r="BU5539">
        <v>6</v>
      </c>
      <c r="BV5539">
        <v>6</v>
      </c>
      <c r="BW5539">
        <f t="shared" si="190"/>
        <v>0</v>
      </c>
    </row>
    <row r="5540" spans="72:75">
      <c r="BT5540">
        <v>2</v>
      </c>
      <c r="BU5540">
        <v>2</v>
      </c>
      <c r="BV5540">
        <v>2</v>
      </c>
      <c r="BW5540">
        <f t="shared" si="190"/>
        <v>0</v>
      </c>
    </row>
    <row r="5541" spans="72:75">
      <c r="BT5541">
        <v>3</v>
      </c>
      <c r="BU5541">
        <v>3</v>
      </c>
      <c r="BV5541">
        <v>3</v>
      </c>
      <c r="BW5541">
        <f t="shared" si="190"/>
        <v>0</v>
      </c>
    </row>
    <row r="5542" spans="72:75">
      <c r="BT5542">
        <v>11</v>
      </c>
      <c r="BU5542">
        <v>11</v>
      </c>
      <c r="BV5542">
        <v>11</v>
      </c>
      <c r="BW5542">
        <f t="shared" si="190"/>
        <v>0</v>
      </c>
    </row>
    <row r="5543" spans="72:75">
      <c r="BT5543">
        <v>5</v>
      </c>
      <c r="BU5543">
        <v>5</v>
      </c>
      <c r="BV5543">
        <v>5</v>
      </c>
      <c r="BW5543">
        <f t="shared" si="190"/>
        <v>0</v>
      </c>
    </row>
    <row r="5544" spans="72:75">
      <c r="BT5544">
        <v>8</v>
      </c>
      <c r="BU5544">
        <v>8</v>
      </c>
      <c r="BV5544">
        <v>8</v>
      </c>
      <c r="BW5544">
        <f t="shared" si="190"/>
        <v>0</v>
      </c>
    </row>
    <row r="5545" spans="72:75">
      <c r="BT5545">
        <v>6</v>
      </c>
      <c r="BU5545">
        <v>6</v>
      </c>
      <c r="BV5545">
        <v>6</v>
      </c>
      <c r="BW5545">
        <f t="shared" si="190"/>
        <v>0</v>
      </c>
    </row>
    <row r="5546" spans="72:75">
      <c r="BT5546">
        <v>7</v>
      </c>
      <c r="BU5546">
        <v>7</v>
      </c>
      <c r="BV5546">
        <v>7</v>
      </c>
      <c r="BW5546">
        <f t="shared" si="190"/>
        <v>0</v>
      </c>
    </row>
    <row r="5547" spans="72:75">
      <c r="BT5547">
        <v>6</v>
      </c>
      <c r="BU5547">
        <v>6</v>
      </c>
      <c r="BV5547">
        <v>6</v>
      </c>
      <c r="BW5547">
        <f t="shared" si="190"/>
        <v>0</v>
      </c>
    </row>
    <row r="5548" spans="72:75">
      <c r="BT5548">
        <v>6</v>
      </c>
      <c r="BU5548">
        <v>6</v>
      </c>
      <c r="BV5548">
        <v>6</v>
      </c>
      <c r="BW5548">
        <f t="shared" si="190"/>
        <v>0</v>
      </c>
    </row>
    <row r="5549" spans="72:75">
      <c r="BT5549">
        <v>7</v>
      </c>
      <c r="BU5549">
        <v>7</v>
      </c>
      <c r="BV5549">
        <v>7</v>
      </c>
      <c r="BW5549">
        <f t="shared" si="190"/>
        <v>0</v>
      </c>
    </row>
    <row r="5550" spans="72:75">
      <c r="BT5550">
        <v>8</v>
      </c>
      <c r="BU5550">
        <v>8</v>
      </c>
      <c r="BV5550">
        <v>8</v>
      </c>
      <c r="BW5550">
        <f t="shared" si="190"/>
        <v>0</v>
      </c>
    </row>
    <row r="5551" spans="72:75">
      <c r="BT5551">
        <v>4</v>
      </c>
      <c r="BU5551">
        <v>4</v>
      </c>
      <c r="BV5551">
        <v>4</v>
      </c>
      <c r="BW5551">
        <f t="shared" si="190"/>
        <v>0</v>
      </c>
    </row>
    <row r="5552" spans="72:75">
      <c r="BT5552">
        <v>5</v>
      </c>
      <c r="BU5552">
        <v>5</v>
      </c>
      <c r="BV5552">
        <v>5</v>
      </c>
      <c r="BW5552">
        <f t="shared" si="190"/>
        <v>0</v>
      </c>
    </row>
    <row r="5553" spans="72:75">
      <c r="BT5553">
        <v>8</v>
      </c>
      <c r="BU5553">
        <v>8</v>
      </c>
      <c r="BV5553">
        <v>8</v>
      </c>
      <c r="BW5553">
        <f t="shared" si="190"/>
        <v>0</v>
      </c>
    </row>
    <row r="5554" spans="72:75">
      <c r="BT5554">
        <v>2</v>
      </c>
      <c r="BU5554">
        <v>2</v>
      </c>
      <c r="BV5554">
        <v>2</v>
      </c>
      <c r="BW5554">
        <f t="shared" si="190"/>
        <v>0</v>
      </c>
    </row>
    <row r="5555" spans="72:75">
      <c r="BT5555">
        <v>1</v>
      </c>
      <c r="BU5555">
        <v>1</v>
      </c>
      <c r="BV5555">
        <v>1</v>
      </c>
      <c r="BW5555">
        <f t="shared" si="190"/>
        <v>0</v>
      </c>
    </row>
    <row r="5556" spans="72:75">
      <c r="BT5556">
        <v>3</v>
      </c>
      <c r="BU5556">
        <v>3</v>
      </c>
      <c r="BV5556">
        <v>3</v>
      </c>
      <c r="BW5556">
        <f t="shared" si="190"/>
        <v>0</v>
      </c>
    </row>
    <row r="5557" spans="72:75">
      <c r="BT5557">
        <v>6</v>
      </c>
      <c r="BU5557">
        <v>6</v>
      </c>
      <c r="BV5557">
        <v>6</v>
      </c>
      <c r="BW5557">
        <f t="shared" si="190"/>
        <v>0</v>
      </c>
    </row>
    <row r="5558" spans="72:75">
      <c r="BT5558">
        <v>2</v>
      </c>
      <c r="BU5558">
        <v>2</v>
      </c>
      <c r="BV5558">
        <v>2</v>
      </c>
      <c r="BW5558">
        <f t="shared" si="190"/>
        <v>0</v>
      </c>
    </row>
    <row r="5559" spans="72:75">
      <c r="BT5559">
        <v>5</v>
      </c>
      <c r="BU5559">
        <v>5</v>
      </c>
      <c r="BV5559">
        <v>5</v>
      </c>
      <c r="BW5559">
        <f t="shared" si="190"/>
        <v>0</v>
      </c>
    </row>
    <row r="5560" spans="72:75">
      <c r="BT5560">
        <v>10</v>
      </c>
      <c r="BU5560">
        <v>10</v>
      </c>
      <c r="BV5560">
        <v>11</v>
      </c>
      <c r="BW5560">
        <f t="shared" si="190"/>
        <v>-1</v>
      </c>
    </row>
    <row r="5561" spans="72:75">
      <c r="BT5561">
        <v>7</v>
      </c>
      <c r="BU5561">
        <v>7</v>
      </c>
      <c r="BV5561">
        <v>7</v>
      </c>
      <c r="BW5561">
        <f t="shared" si="190"/>
        <v>0</v>
      </c>
    </row>
    <row r="5562" spans="72:75">
      <c r="BT5562">
        <v>8</v>
      </c>
      <c r="BU5562">
        <v>8</v>
      </c>
      <c r="BV5562">
        <v>8</v>
      </c>
      <c r="BW5562">
        <f t="shared" si="190"/>
        <v>0</v>
      </c>
    </row>
    <row r="5563" spans="72:75">
      <c r="BT5563">
        <v>3</v>
      </c>
      <c r="BU5563">
        <v>3</v>
      </c>
      <c r="BV5563">
        <v>3</v>
      </c>
      <c r="BW5563">
        <f t="shared" si="190"/>
        <v>0</v>
      </c>
    </row>
    <row r="5564" spans="72:75">
      <c r="BT5564">
        <v>3</v>
      </c>
      <c r="BU5564">
        <v>3</v>
      </c>
      <c r="BV5564">
        <v>3</v>
      </c>
      <c r="BW5564">
        <f t="shared" si="190"/>
        <v>0</v>
      </c>
    </row>
    <row r="5565" spans="72:75">
      <c r="BT5565">
        <v>2</v>
      </c>
      <c r="BU5565">
        <v>2</v>
      </c>
      <c r="BV5565">
        <v>2</v>
      </c>
      <c r="BW5565">
        <f t="shared" si="190"/>
        <v>0</v>
      </c>
    </row>
    <row r="5566" spans="72:75">
      <c r="BT5566">
        <v>1</v>
      </c>
      <c r="BU5566">
        <v>1</v>
      </c>
      <c r="BV5566">
        <v>1</v>
      </c>
      <c r="BW5566">
        <f t="shared" si="190"/>
        <v>0</v>
      </c>
    </row>
    <row r="5567" spans="72:75">
      <c r="BT5567">
        <v>1</v>
      </c>
      <c r="BU5567">
        <v>1</v>
      </c>
      <c r="BV5567">
        <v>1</v>
      </c>
      <c r="BW5567">
        <f t="shared" si="190"/>
        <v>0</v>
      </c>
    </row>
    <row r="5568" spans="72:75">
      <c r="BT5568">
        <v>4</v>
      </c>
      <c r="BU5568">
        <v>4</v>
      </c>
      <c r="BV5568">
        <v>4</v>
      </c>
      <c r="BW5568">
        <f t="shared" si="190"/>
        <v>0</v>
      </c>
    </row>
    <row r="5569" spans="72:75">
      <c r="BT5569">
        <v>3</v>
      </c>
      <c r="BU5569">
        <v>3</v>
      </c>
      <c r="BV5569">
        <v>3</v>
      </c>
      <c r="BW5569">
        <f t="shared" si="190"/>
        <v>0</v>
      </c>
    </row>
    <row r="5570" spans="72:75">
      <c r="BT5570">
        <v>1</v>
      </c>
      <c r="BU5570">
        <v>1</v>
      </c>
      <c r="BV5570">
        <v>1</v>
      </c>
      <c r="BW5570">
        <f t="shared" si="190"/>
        <v>0</v>
      </c>
    </row>
    <row r="5571" spans="72:75">
      <c r="BT5571">
        <v>6</v>
      </c>
      <c r="BU5571">
        <v>6</v>
      </c>
      <c r="BV5571">
        <v>6</v>
      </c>
      <c r="BW5571">
        <f t="shared" si="190"/>
        <v>0</v>
      </c>
    </row>
    <row r="5572" spans="72:75">
      <c r="BT5572">
        <v>9</v>
      </c>
      <c r="BU5572">
        <v>9</v>
      </c>
      <c r="BV5572">
        <v>9</v>
      </c>
      <c r="BW5572">
        <f t="shared" si="190"/>
        <v>0</v>
      </c>
    </row>
    <row r="5573" spans="72:75">
      <c r="BT5573">
        <v>3</v>
      </c>
      <c r="BU5573">
        <v>3</v>
      </c>
      <c r="BV5573">
        <v>3</v>
      </c>
      <c r="BW5573">
        <f t="shared" si="190"/>
        <v>0</v>
      </c>
    </row>
    <row r="5574" spans="72:75">
      <c r="BT5574">
        <v>8</v>
      </c>
      <c r="BU5574">
        <v>8</v>
      </c>
      <c r="BV5574">
        <v>8</v>
      </c>
      <c r="BW5574">
        <f t="shared" si="190"/>
        <v>0</v>
      </c>
    </row>
    <row r="5575" spans="72:75">
      <c r="BT5575">
        <v>1</v>
      </c>
      <c r="BU5575">
        <v>1</v>
      </c>
      <c r="BV5575">
        <v>1</v>
      </c>
      <c r="BW5575">
        <f t="shared" si="190"/>
        <v>0</v>
      </c>
    </row>
    <row r="5576" spans="72:75">
      <c r="BT5576">
        <v>7</v>
      </c>
      <c r="BU5576">
        <v>7</v>
      </c>
      <c r="BV5576">
        <v>7</v>
      </c>
      <c r="BW5576">
        <f t="shared" si="190"/>
        <v>0</v>
      </c>
    </row>
    <row r="5577" spans="72:75">
      <c r="BT5577">
        <v>2</v>
      </c>
      <c r="BU5577">
        <v>2</v>
      </c>
      <c r="BV5577">
        <v>2</v>
      </c>
      <c r="BW5577">
        <f t="shared" si="190"/>
        <v>0</v>
      </c>
    </row>
    <row r="5578" spans="72:75">
      <c r="BT5578">
        <v>2</v>
      </c>
      <c r="BU5578">
        <v>2</v>
      </c>
      <c r="BV5578">
        <v>2</v>
      </c>
      <c r="BW5578">
        <f t="shared" si="190"/>
        <v>0</v>
      </c>
    </row>
    <row r="5579" spans="72:75">
      <c r="BT5579">
        <v>7</v>
      </c>
      <c r="BU5579">
        <v>7</v>
      </c>
      <c r="BV5579">
        <v>7</v>
      </c>
      <c r="BW5579">
        <f t="shared" si="190"/>
        <v>0</v>
      </c>
    </row>
    <row r="5580" spans="72:75">
      <c r="BT5580">
        <v>3</v>
      </c>
      <c r="BU5580">
        <v>3</v>
      </c>
      <c r="BV5580">
        <v>3</v>
      </c>
      <c r="BW5580">
        <f t="shared" si="190"/>
        <v>0</v>
      </c>
    </row>
    <row r="5581" spans="72:75">
      <c r="BT5581">
        <v>3</v>
      </c>
      <c r="BU5581">
        <v>3</v>
      </c>
      <c r="BV5581">
        <v>3</v>
      </c>
      <c r="BW5581">
        <f t="shared" ref="BW5581:BW5644" si="191">BU5581-BV5581</f>
        <v>0</v>
      </c>
    </row>
    <row r="5582" spans="72:75">
      <c r="BT5582">
        <v>4</v>
      </c>
      <c r="BU5582">
        <v>4</v>
      </c>
      <c r="BV5582">
        <v>4</v>
      </c>
      <c r="BW5582">
        <f t="shared" si="191"/>
        <v>0</v>
      </c>
    </row>
    <row r="5583" spans="72:75">
      <c r="BT5583">
        <v>3</v>
      </c>
      <c r="BU5583">
        <v>3</v>
      </c>
      <c r="BV5583">
        <v>3</v>
      </c>
      <c r="BW5583">
        <f t="shared" si="191"/>
        <v>0</v>
      </c>
    </row>
    <row r="5584" spans="72:75">
      <c r="BT5584">
        <v>4</v>
      </c>
      <c r="BU5584">
        <v>4</v>
      </c>
      <c r="BV5584">
        <v>4</v>
      </c>
      <c r="BW5584">
        <f t="shared" si="191"/>
        <v>0</v>
      </c>
    </row>
    <row r="5585" spans="72:75">
      <c r="BT5585">
        <v>4</v>
      </c>
      <c r="BU5585">
        <v>4</v>
      </c>
      <c r="BV5585">
        <v>4</v>
      </c>
      <c r="BW5585">
        <f t="shared" si="191"/>
        <v>0</v>
      </c>
    </row>
    <row r="5586" spans="72:75">
      <c r="BT5586">
        <v>3</v>
      </c>
      <c r="BU5586">
        <v>3</v>
      </c>
      <c r="BV5586">
        <v>3</v>
      </c>
      <c r="BW5586">
        <f t="shared" si="191"/>
        <v>0</v>
      </c>
    </row>
    <row r="5587" spans="72:75">
      <c r="BT5587">
        <v>5</v>
      </c>
      <c r="BU5587">
        <v>5</v>
      </c>
      <c r="BV5587">
        <v>5</v>
      </c>
      <c r="BW5587">
        <f t="shared" si="191"/>
        <v>0</v>
      </c>
    </row>
    <row r="5588" spans="72:75">
      <c r="BT5588">
        <v>4</v>
      </c>
      <c r="BU5588">
        <v>4</v>
      </c>
      <c r="BV5588">
        <v>4</v>
      </c>
      <c r="BW5588">
        <f t="shared" si="191"/>
        <v>0</v>
      </c>
    </row>
    <row r="5589" spans="72:75">
      <c r="BT5589">
        <v>9</v>
      </c>
      <c r="BU5589">
        <v>9</v>
      </c>
      <c r="BV5589">
        <v>9</v>
      </c>
      <c r="BW5589">
        <f t="shared" si="191"/>
        <v>0</v>
      </c>
    </row>
    <row r="5590" spans="72:75">
      <c r="BT5590">
        <v>1</v>
      </c>
      <c r="BU5590">
        <v>1</v>
      </c>
      <c r="BV5590">
        <v>1</v>
      </c>
      <c r="BW5590">
        <f t="shared" si="191"/>
        <v>0</v>
      </c>
    </row>
    <row r="5591" spans="72:75">
      <c r="BT5591">
        <v>4</v>
      </c>
      <c r="BU5591">
        <v>4</v>
      </c>
      <c r="BV5591">
        <v>4</v>
      </c>
      <c r="BW5591">
        <f t="shared" si="191"/>
        <v>0</v>
      </c>
    </row>
    <row r="5592" spans="72:75">
      <c r="BT5592">
        <v>7</v>
      </c>
      <c r="BU5592">
        <v>7</v>
      </c>
      <c r="BV5592">
        <v>7</v>
      </c>
      <c r="BW5592">
        <f t="shared" si="191"/>
        <v>0</v>
      </c>
    </row>
    <row r="5593" spans="72:75">
      <c r="BT5593">
        <v>1</v>
      </c>
      <c r="BU5593">
        <v>1</v>
      </c>
      <c r="BV5593">
        <v>1</v>
      </c>
      <c r="BW5593">
        <f t="shared" si="191"/>
        <v>0</v>
      </c>
    </row>
    <row r="5594" spans="72:75">
      <c r="BT5594">
        <v>9</v>
      </c>
      <c r="BU5594">
        <v>9</v>
      </c>
      <c r="BV5594">
        <v>9</v>
      </c>
      <c r="BW5594">
        <f t="shared" si="191"/>
        <v>0</v>
      </c>
    </row>
    <row r="5595" spans="72:75">
      <c r="BT5595">
        <v>7</v>
      </c>
      <c r="BU5595">
        <v>7</v>
      </c>
      <c r="BV5595">
        <v>7</v>
      </c>
      <c r="BW5595">
        <f t="shared" si="191"/>
        <v>0</v>
      </c>
    </row>
    <row r="5596" spans="72:75">
      <c r="BT5596">
        <v>7</v>
      </c>
      <c r="BU5596">
        <v>7</v>
      </c>
      <c r="BV5596">
        <v>7</v>
      </c>
      <c r="BW5596">
        <f t="shared" si="191"/>
        <v>0</v>
      </c>
    </row>
    <row r="5597" spans="72:75">
      <c r="BT5597">
        <v>9</v>
      </c>
      <c r="BU5597">
        <v>9</v>
      </c>
      <c r="BV5597">
        <v>9</v>
      </c>
      <c r="BW5597">
        <f t="shared" si="191"/>
        <v>0</v>
      </c>
    </row>
    <row r="5598" spans="72:75">
      <c r="BT5598">
        <v>2</v>
      </c>
      <c r="BU5598">
        <v>2</v>
      </c>
      <c r="BV5598">
        <v>2</v>
      </c>
      <c r="BW5598">
        <f t="shared" si="191"/>
        <v>0</v>
      </c>
    </row>
    <row r="5599" spans="72:75">
      <c r="BT5599">
        <v>3</v>
      </c>
      <c r="BU5599">
        <v>3</v>
      </c>
      <c r="BV5599">
        <v>3</v>
      </c>
      <c r="BW5599">
        <f t="shared" si="191"/>
        <v>0</v>
      </c>
    </row>
    <row r="5600" spans="72:75">
      <c r="BT5600">
        <v>9</v>
      </c>
      <c r="BU5600">
        <v>9</v>
      </c>
      <c r="BV5600">
        <v>9</v>
      </c>
      <c r="BW5600">
        <f t="shared" si="191"/>
        <v>0</v>
      </c>
    </row>
    <row r="5601" spans="72:75">
      <c r="BT5601">
        <v>10</v>
      </c>
      <c r="BU5601">
        <v>10</v>
      </c>
      <c r="BV5601">
        <v>11</v>
      </c>
      <c r="BW5601">
        <f t="shared" si="191"/>
        <v>-1</v>
      </c>
    </row>
    <row r="5602" spans="72:75">
      <c r="BT5602">
        <v>8</v>
      </c>
      <c r="BU5602">
        <v>8</v>
      </c>
      <c r="BV5602">
        <v>8</v>
      </c>
      <c r="BW5602">
        <f t="shared" si="191"/>
        <v>0</v>
      </c>
    </row>
    <row r="5603" spans="72:75">
      <c r="BT5603">
        <v>3</v>
      </c>
      <c r="BU5603">
        <v>3</v>
      </c>
      <c r="BV5603">
        <v>3</v>
      </c>
      <c r="BW5603">
        <f t="shared" si="191"/>
        <v>0</v>
      </c>
    </row>
    <row r="5604" spans="72:75">
      <c r="BT5604">
        <v>3</v>
      </c>
      <c r="BU5604">
        <v>3</v>
      </c>
      <c r="BV5604">
        <v>3</v>
      </c>
      <c r="BW5604">
        <f t="shared" si="191"/>
        <v>0</v>
      </c>
    </row>
    <row r="5605" spans="72:75">
      <c r="BT5605">
        <v>5</v>
      </c>
      <c r="BU5605">
        <v>5</v>
      </c>
      <c r="BV5605">
        <v>5</v>
      </c>
      <c r="BW5605">
        <f t="shared" si="191"/>
        <v>0</v>
      </c>
    </row>
    <row r="5606" spans="72:75">
      <c r="BT5606">
        <v>6</v>
      </c>
      <c r="BU5606">
        <v>6</v>
      </c>
      <c r="BV5606">
        <v>6</v>
      </c>
      <c r="BW5606">
        <f t="shared" si="191"/>
        <v>0</v>
      </c>
    </row>
    <row r="5607" spans="72:75">
      <c r="BT5607">
        <v>15</v>
      </c>
      <c r="BU5607">
        <v>15</v>
      </c>
      <c r="BV5607">
        <v>15</v>
      </c>
      <c r="BW5607">
        <f t="shared" si="191"/>
        <v>0</v>
      </c>
    </row>
    <row r="5608" spans="72:75">
      <c r="BT5608">
        <v>3</v>
      </c>
      <c r="BU5608">
        <v>3</v>
      </c>
      <c r="BV5608">
        <v>3</v>
      </c>
      <c r="BW5608">
        <f t="shared" si="191"/>
        <v>0</v>
      </c>
    </row>
    <row r="5609" spans="72:75">
      <c r="BT5609">
        <v>1</v>
      </c>
      <c r="BU5609">
        <v>1</v>
      </c>
      <c r="BV5609">
        <v>1</v>
      </c>
      <c r="BW5609">
        <f t="shared" si="191"/>
        <v>0</v>
      </c>
    </row>
    <row r="5610" spans="72:75">
      <c r="BT5610">
        <v>7</v>
      </c>
      <c r="BU5610">
        <v>7</v>
      </c>
      <c r="BV5610">
        <v>7</v>
      </c>
      <c r="BW5610">
        <f t="shared" si="191"/>
        <v>0</v>
      </c>
    </row>
    <row r="5611" spans="72:75">
      <c r="BT5611">
        <v>10</v>
      </c>
      <c r="BU5611">
        <v>10</v>
      </c>
      <c r="BV5611">
        <v>11</v>
      </c>
      <c r="BW5611">
        <f t="shared" si="191"/>
        <v>-1</v>
      </c>
    </row>
    <row r="5612" spans="72:75">
      <c r="BT5612">
        <v>10</v>
      </c>
      <c r="BU5612">
        <v>10</v>
      </c>
      <c r="BV5612">
        <v>11</v>
      </c>
      <c r="BW5612">
        <f t="shared" si="191"/>
        <v>-1</v>
      </c>
    </row>
    <row r="5613" spans="72:75">
      <c r="BT5613">
        <v>6</v>
      </c>
      <c r="BU5613">
        <v>6</v>
      </c>
      <c r="BV5613">
        <v>6</v>
      </c>
      <c r="BW5613">
        <f t="shared" si="191"/>
        <v>0</v>
      </c>
    </row>
    <row r="5614" spans="72:75">
      <c r="BT5614">
        <v>8</v>
      </c>
      <c r="BU5614">
        <v>8</v>
      </c>
      <c r="BV5614">
        <v>8</v>
      </c>
      <c r="BW5614">
        <f t="shared" si="191"/>
        <v>0</v>
      </c>
    </row>
    <row r="5615" spans="72:75">
      <c r="BT5615">
        <v>2</v>
      </c>
      <c r="BU5615">
        <v>2</v>
      </c>
      <c r="BV5615">
        <v>2</v>
      </c>
      <c r="BW5615">
        <f t="shared" si="191"/>
        <v>0</v>
      </c>
    </row>
    <row r="5616" spans="72:75">
      <c r="BT5616">
        <v>6</v>
      </c>
      <c r="BU5616">
        <v>6</v>
      </c>
      <c r="BV5616">
        <v>6</v>
      </c>
      <c r="BW5616">
        <f t="shared" si="191"/>
        <v>0</v>
      </c>
    </row>
    <row r="5617" spans="72:75">
      <c r="BT5617">
        <v>3</v>
      </c>
      <c r="BU5617">
        <v>3</v>
      </c>
      <c r="BV5617">
        <v>3</v>
      </c>
      <c r="BW5617">
        <f t="shared" si="191"/>
        <v>0</v>
      </c>
    </row>
    <row r="5618" spans="72:75">
      <c r="BT5618">
        <v>3</v>
      </c>
      <c r="BU5618">
        <v>3</v>
      </c>
      <c r="BV5618">
        <v>3</v>
      </c>
      <c r="BW5618">
        <f t="shared" si="191"/>
        <v>0</v>
      </c>
    </row>
    <row r="5619" spans="72:75">
      <c r="BT5619">
        <v>4</v>
      </c>
      <c r="BU5619">
        <v>4</v>
      </c>
      <c r="BV5619">
        <v>4</v>
      </c>
      <c r="BW5619">
        <f t="shared" si="191"/>
        <v>0</v>
      </c>
    </row>
    <row r="5620" spans="72:75">
      <c r="BT5620">
        <v>3</v>
      </c>
      <c r="BU5620">
        <v>3</v>
      </c>
      <c r="BV5620">
        <v>3</v>
      </c>
      <c r="BW5620">
        <f t="shared" si="191"/>
        <v>0</v>
      </c>
    </row>
    <row r="5621" spans="72:75">
      <c r="BT5621">
        <v>11</v>
      </c>
      <c r="BU5621">
        <v>11</v>
      </c>
      <c r="BV5621">
        <v>11</v>
      </c>
      <c r="BW5621">
        <f t="shared" si="191"/>
        <v>0</v>
      </c>
    </row>
    <row r="5622" spans="72:75">
      <c r="BT5622">
        <v>2</v>
      </c>
      <c r="BU5622">
        <v>2</v>
      </c>
      <c r="BV5622">
        <v>2</v>
      </c>
      <c r="BW5622">
        <f t="shared" si="191"/>
        <v>0</v>
      </c>
    </row>
    <row r="5623" spans="72:75">
      <c r="BT5623">
        <v>11</v>
      </c>
      <c r="BU5623">
        <v>11</v>
      </c>
      <c r="BV5623">
        <v>11</v>
      </c>
      <c r="BW5623">
        <f t="shared" si="191"/>
        <v>0</v>
      </c>
    </row>
    <row r="5624" spans="72:75">
      <c r="BT5624">
        <v>2</v>
      </c>
      <c r="BU5624">
        <v>2</v>
      </c>
      <c r="BV5624">
        <v>2</v>
      </c>
      <c r="BW5624">
        <f t="shared" si="191"/>
        <v>0</v>
      </c>
    </row>
    <row r="5625" spans="72:75">
      <c r="BT5625">
        <v>4</v>
      </c>
      <c r="BU5625">
        <v>4</v>
      </c>
      <c r="BV5625">
        <v>4</v>
      </c>
      <c r="BW5625">
        <f t="shared" si="191"/>
        <v>0</v>
      </c>
    </row>
    <row r="5626" spans="72:75">
      <c r="BT5626">
        <v>11</v>
      </c>
      <c r="BU5626">
        <v>11</v>
      </c>
      <c r="BV5626">
        <v>11</v>
      </c>
      <c r="BW5626">
        <f t="shared" si="191"/>
        <v>0</v>
      </c>
    </row>
    <row r="5627" spans="72:75">
      <c r="BT5627">
        <v>2</v>
      </c>
      <c r="BU5627">
        <v>2</v>
      </c>
      <c r="BV5627">
        <v>2</v>
      </c>
      <c r="BW5627">
        <f t="shared" si="191"/>
        <v>0</v>
      </c>
    </row>
    <row r="5628" spans="72:75">
      <c r="BT5628">
        <v>3</v>
      </c>
      <c r="BU5628">
        <v>3</v>
      </c>
      <c r="BV5628">
        <v>3</v>
      </c>
      <c r="BW5628">
        <f t="shared" si="191"/>
        <v>0</v>
      </c>
    </row>
    <row r="5629" spans="72:75">
      <c r="BT5629">
        <v>2</v>
      </c>
      <c r="BU5629">
        <v>2</v>
      </c>
      <c r="BV5629">
        <v>2</v>
      </c>
      <c r="BW5629">
        <f t="shared" si="191"/>
        <v>0</v>
      </c>
    </row>
    <row r="5630" spans="72:75">
      <c r="BT5630">
        <v>2</v>
      </c>
      <c r="BU5630">
        <v>2</v>
      </c>
      <c r="BV5630">
        <v>2</v>
      </c>
      <c r="BW5630">
        <f t="shared" si="191"/>
        <v>0</v>
      </c>
    </row>
    <row r="5631" spans="72:75">
      <c r="BT5631">
        <v>7</v>
      </c>
      <c r="BU5631">
        <v>7</v>
      </c>
      <c r="BV5631">
        <v>7</v>
      </c>
      <c r="BW5631">
        <f t="shared" si="191"/>
        <v>0</v>
      </c>
    </row>
    <row r="5632" spans="72:75">
      <c r="BT5632">
        <v>7</v>
      </c>
      <c r="BU5632">
        <v>7</v>
      </c>
      <c r="BV5632">
        <v>7</v>
      </c>
      <c r="BW5632">
        <f t="shared" si="191"/>
        <v>0</v>
      </c>
    </row>
    <row r="5633" spans="72:75">
      <c r="BT5633">
        <v>4</v>
      </c>
      <c r="BU5633">
        <v>4</v>
      </c>
      <c r="BV5633">
        <v>4</v>
      </c>
      <c r="BW5633">
        <f t="shared" si="191"/>
        <v>0</v>
      </c>
    </row>
    <row r="5634" spans="72:75">
      <c r="BT5634">
        <v>2</v>
      </c>
      <c r="BU5634">
        <v>2</v>
      </c>
      <c r="BV5634">
        <v>2</v>
      </c>
      <c r="BW5634">
        <f t="shared" si="191"/>
        <v>0</v>
      </c>
    </row>
    <row r="5635" spans="72:75">
      <c r="BT5635">
        <v>1</v>
      </c>
      <c r="BU5635">
        <v>1</v>
      </c>
      <c r="BV5635">
        <v>1</v>
      </c>
      <c r="BW5635">
        <f t="shared" si="191"/>
        <v>0</v>
      </c>
    </row>
    <row r="5636" spans="72:75">
      <c r="BT5636">
        <v>2</v>
      </c>
      <c r="BU5636">
        <v>2</v>
      </c>
      <c r="BV5636">
        <v>2</v>
      </c>
      <c r="BW5636">
        <f t="shared" si="191"/>
        <v>0</v>
      </c>
    </row>
    <row r="5637" spans="72:75">
      <c r="BT5637">
        <v>1</v>
      </c>
      <c r="BU5637">
        <v>1</v>
      </c>
      <c r="BV5637">
        <v>1</v>
      </c>
      <c r="BW5637">
        <f t="shared" si="191"/>
        <v>0</v>
      </c>
    </row>
    <row r="5638" spans="72:75">
      <c r="BT5638">
        <v>8</v>
      </c>
      <c r="BU5638">
        <v>8</v>
      </c>
      <c r="BV5638">
        <v>8</v>
      </c>
      <c r="BW5638">
        <f t="shared" si="191"/>
        <v>0</v>
      </c>
    </row>
    <row r="5639" spans="72:75">
      <c r="BT5639">
        <v>10</v>
      </c>
      <c r="BU5639">
        <v>10</v>
      </c>
      <c r="BV5639">
        <v>11</v>
      </c>
      <c r="BW5639">
        <f t="shared" si="191"/>
        <v>-1</v>
      </c>
    </row>
    <row r="5640" spans="72:75">
      <c r="BT5640">
        <v>3</v>
      </c>
      <c r="BU5640">
        <v>3</v>
      </c>
      <c r="BV5640">
        <v>3</v>
      </c>
      <c r="BW5640">
        <f t="shared" si="191"/>
        <v>0</v>
      </c>
    </row>
    <row r="5641" spans="72:75">
      <c r="BT5641">
        <v>2</v>
      </c>
      <c r="BU5641">
        <v>2</v>
      </c>
      <c r="BV5641">
        <v>2</v>
      </c>
      <c r="BW5641">
        <f t="shared" si="191"/>
        <v>0</v>
      </c>
    </row>
    <row r="5642" spans="72:75">
      <c r="BT5642">
        <v>8</v>
      </c>
      <c r="BU5642">
        <v>8</v>
      </c>
      <c r="BV5642">
        <v>8</v>
      </c>
      <c r="BW5642">
        <f t="shared" si="191"/>
        <v>0</v>
      </c>
    </row>
    <row r="5643" spans="72:75">
      <c r="BT5643">
        <v>4</v>
      </c>
      <c r="BU5643">
        <v>4</v>
      </c>
      <c r="BV5643">
        <v>4</v>
      </c>
      <c r="BW5643">
        <f t="shared" si="191"/>
        <v>0</v>
      </c>
    </row>
    <row r="5644" spans="72:75">
      <c r="BT5644">
        <v>1</v>
      </c>
      <c r="BU5644">
        <v>1</v>
      </c>
      <c r="BV5644">
        <v>1</v>
      </c>
      <c r="BW5644">
        <f t="shared" si="191"/>
        <v>0</v>
      </c>
    </row>
    <row r="5645" spans="72:75">
      <c r="BT5645">
        <v>1</v>
      </c>
      <c r="BU5645">
        <v>1</v>
      </c>
      <c r="BV5645">
        <v>1</v>
      </c>
      <c r="BW5645">
        <f t="shared" ref="BW5645:BW5708" si="192">BU5645-BV5645</f>
        <v>0</v>
      </c>
    </row>
    <row r="5646" spans="72:75">
      <c r="BT5646">
        <v>3</v>
      </c>
      <c r="BU5646">
        <v>3</v>
      </c>
      <c r="BV5646">
        <v>3</v>
      </c>
      <c r="BW5646">
        <f t="shared" si="192"/>
        <v>0</v>
      </c>
    </row>
    <row r="5647" spans="72:75">
      <c r="BT5647">
        <v>3</v>
      </c>
      <c r="BU5647">
        <v>3</v>
      </c>
      <c r="BV5647">
        <v>3</v>
      </c>
      <c r="BW5647">
        <f t="shared" si="192"/>
        <v>0</v>
      </c>
    </row>
    <row r="5648" spans="72:75">
      <c r="BT5648">
        <v>7</v>
      </c>
      <c r="BU5648">
        <v>7</v>
      </c>
      <c r="BV5648">
        <v>7</v>
      </c>
      <c r="BW5648">
        <f t="shared" si="192"/>
        <v>0</v>
      </c>
    </row>
    <row r="5649" spans="72:75">
      <c r="BT5649">
        <v>4</v>
      </c>
      <c r="BU5649">
        <v>4</v>
      </c>
      <c r="BV5649">
        <v>4</v>
      </c>
      <c r="BW5649">
        <f t="shared" si="192"/>
        <v>0</v>
      </c>
    </row>
    <row r="5650" spans="72:75">
      <c r="BT5650">
        <v>4</v>
      </c>
      <c r="BU5650">
        <v>4</v>
      </c>
      <c r="BV5650">
        <v>4</v>
      </c>
      <c r="BW5650">
        <f t="shared" si="192"/>
        <v>0</v>
      </c>
    </row>
    <row r="5651" spans="72:75">
      <c r="BT5651">
        <v>5</v>
      </c>
      <c r="BU5651">
        <v>5</v>
      </c>
      <c r="BV5651">
        <v>5</v>
      </c>
      <c r="BW5651">
        <f t="shared" si="192"/>
        <v>0</v>
      </c>
    </row>
    <row r="5652" spans="72:75">
      <c r="BT5652">
        <v>2</v>
      </c>
      <c r="BU5652">
        <v>2</v>
      </c>
      <c r="BV5652">
        <v>2</v>
      </c>
      <c r="BW5652">
        <f t="shared" si="192"/>
        <v>0</v>
      </c>
    </row>
    <row r="5653" spans="72:75">
      <c r="BT5653">
        <v>4</v>
      </c>
      <c r="BU5653">
        <v>4</v>
      </c>
      <c r="BV5653">
        <v>4</v>
      </c>
      <c r="BW5653">
        <f t="shared" si="192"/>
        <v>0</v>
      </c>
    </row>
    <row r="5654" spans="72:75">
      <c r="BT5654">
        <v>1</v>
      </c>
      <c r="BU5654">
        <v>1</v>
      </c>
      <c r="BV5654">
        <v>1</v>
      </c>
      <c r="BW5654">
        <f t="shared" si="192"/>
        <v>0</v>
      </c>
    </row>
    <row r="5655" spans="72:75">
      <c r="BT5655">
        <v>4</v>
      </c>
      <c r="BU5655">
        <v>4</v>
      </c>
      <c r="BV5655">
        <v>4</v>
      </c>
      <c r="BW5655">
        <f t="shared" si="192"/>
        <v>0</v>
      </c>
    </row>
    <row r="5656" spans="72:75">
      <c r="BT5656">
        <v>6</v>
      </c>
      <c r="BU5656">
        <v>6</v>
      </c>
      <c r="BV5656">
        <v>6</v>
      </c>
      <c r="BW5656">
        <f t="shared" si="192"/>
        <v>0</v>
      </c>
    </row>
    <row r="5657" spans="72:75">
      <c r="BT5657">
        <v>2</v>
      </c>
      <c r="BU5657">
        <v>2</v>
      </c>
      <c r="BV5657">
        <v>2</v>
      </c>
      <c r="BW5657">
        <f t="shared" si="192"/>
        <v>0</v>
      </c>
    </row>
    <row r="5658" spans="72:75">
      <c r="BT5658">
        <v>5</v>
      </c>
      <c r="BU5658">
        <v>5</v>
      </c>
      <c r="BV5658">
        <v>5</v>
      </c>
      <c r="BW5658">
        <f t="shared" si="192"/>
        <v>0</v>
      </c>
    </row>
    <row r="5659" spans="72:75">
      <c r="BT5659">
        <v>1</v>
      </c>
      <c r="BU5659">
        <v>1</v>
      </c>
      <c r="BV5659">
        <v>1</v>
      </c>
      <c r="BW5659">
        <f t="shared" si="192"/>
        <v>0</v>
      </c>
    </row>
    <row r="5660" spans="72:75">
      <c r="BT5660">
        <v>2</v>
      </c>
      <c r="BU5660">
        <v>2</v>
      </c>
      <c r="BV5660">
        <v>2</v>
      </c>
      <c r="BW5660">
        <f t="shared" si="192"/>
        <v>0</v>
      </c>
    </row>
    <row r="5661" spans="72:75">
      <c r="BT5661">
        <v>1</v>
      </c>
      <c r="BU5661">
        <v>1</v>
      </c>
      <c r="BV5661">
        <v>1</v>
      </c>
      <c r="BW5661">
        <f t="shared" si="192"/>
        <v>0</v>
      </c>
    </row>
    <row r="5662" spans="72:75">
      <c r="BT5662">
        <v>1</v>
      </c>
      <c r="BU5662">
        <v>1</v>
      </c>
      <c r="BV5662">
        <v>1</v>
      </c>
      <c r="BW5662">
        <f t="shared" si="192"/>
        <v>0</v>
      </c>
    </row>
    <row r="5663" spans="72:75">
      <c r="BT5663">
        <v>5</v>
      </c>
      <c r="BU5663">
        <v>5</v>
      </c>
      <c r="BV5663">
        <v>5</v>
      </c>
      <c r="BW5663">
        <f t="shared" si="192"/>
        <v>0</v>
      </c>
    </row>
    <row r="5664" spans="72:75">
      <c r="BT5664">
        <v>2</v>
      </c>
      <c r="BU5664">
        <v>2</v>
      </c>
      <c r="BV5664">
        <v>2</v>
      </c>
      <c r="BW5664">
        <f t="shared" si="192"/>
        <v>0</v>
      </c>
    </row>
    <row r="5665" spans="72:75">
      <c r="BT5665">
        <v>5</v>
      </c>
      <c r="BU5665">
        <v>5</v>
      </c>
      <c r="BV5665">
        <v>5</v>
      </c>
      <c r="BW5665">
        <f t="shared" si="192"/>
        <v>0</v>
      </c>
    </row>
    <row r="5666" spans="72:75">
      <c r="BT5666">
        <v>5</v>
      </c>
      <c r="BU5666">
        <v>5</v>
      </c>
      <c r="BV5666">
        <v>5</v>
      </c>
      <c r="BW5666">
        <f t="shared" si="192"/>
        <v>0</v>
      </c>
    </row>
    <row r="5667" spans="72:75">
      <c r="BT5667">
        <v>2</v>
      </c>
      <c r="BU5667">
        <v>2</v>
      </c>
      <c r="BV5667">
        <v>2</v>
      </c>
      <c r="BW5667">
        <f t="shared" si="192"/>
        <v>0</v>
      </c>
    </row>
    <row r="5668" spans="72:75">
      <c r="BT5668">
        <v>2</v>
      </c>
      <c r="BU5668">
        <v>2</v>
      </c>
      <c r="BV5668">
        <v>2</v>
      </c>
      <c r="BW5668">
        <f t="shared" si="192"/>
        <v>0</v>
      </c>
    </row>
    <row r="5669" spans="72:75">
      <c r="BT5669">
        <v>1</v>
      </c>
      <c r="BU5669">
        <v>1</v>
      </c>
      <c r="BV5669">
        <v>1</v>
      </c>
      <c r="BW5669">
        <f t="shared" si="192"/>
        <v>0</v>
      </c>
    </row>
    <row r="5670" spans="72:75">
      <c r="BT5670">
        <v>7</v>
      </c>
      <c r="BU5670">
        <v>7</v>
      </c>
      <c r="BV5670">
        <v>7</v>
      </c>
      <c r="BW5670">
        <f t="shared" si="192"/>
        <v>0</v>
      </c>
    </row>
    <row r="5671" spans="72:75">
      <c r="BT5671">
        <v>8</v>
      </c>
      <c r="BU5671">
        <v>8</v>
      </c>
      <c r="BV5671">
        <v>8</v>
      </c>
      <c r="BW5671">
        <f t="shared" si="192"/>
        <v>0</v>
      </c>
    </row>
    <row r="5672" spans="72:75">
      <c r="BT5672">
        <v>9</v>
      </c>
      <c r="BU5672">
        <v>9</v>
      </c>
      <c r="BV5672">
        <v>9</v>
      </c>
      <c r="BW5672">
        <f t="shared" si="192"/>
        <v>0</v>
      </c>
    </row>
    <row r="5673" spans="72:75">
      <c r="BT5673">
        <v>7</v>
      </c>
      <c r="BU5673">
        <v>7</v>
      </c>
      <c r="BV5673">
        <v>7</v>
      </c>
      <c r="BW5673">
        <f t="shared" si="192"/>
        <v>0</v>
      </c>
    </row>
    <row r="5674" spans="72:75">
      <c r="BT5674">
        <v>9</v>
      </c>
      <c r="BU5674">
        <v>9</v>
      </c>
      <c r="BV5674">
        <v>9</v>
      </c>
      <c r="BW5674">
        <f t="shared" si="192"/>
        <v>0</v>
      </c>
    </row>
    <row r="5675" spans="72:75">
      <c r="BT5675">
        <v>1</v>
      </c>
      <c r="BU5675">
        <v>1</v>
      </c>
      <c r="BV5675">
        <v>1</v>
      </c>
      <c r="BW5675">
        <f t="shared" si="192"/>
        <v>0</v>
      </c>
    </row>
    <row r="5676" spans="72:75">
      <c r="BT5676">
        <v>7</v>
      </c>
      <c r="BU5676">
        <v>7</v>
      </c>
      <c r="BV5676">
        <v>7</v>
      </c>
      <c r="BW5676">
        <f t="shared" si="192"/>
        <v>0</v>
      </c>
    </row>
    <row r="5677" spans="72:75">
      <c r="BT5677">
        <v>4</v>
      </c>
      <c r="BU5677">
        <v>4</v>
      </c>
      <c r="BV5677">
        <v>4</v>
      </c>
      <c r="BW5677">
        <f t="shared" si="192"/>
        <v>0</v>
      </c>
    </row>
    <row r="5678" spans="72:75">
      <c r="BT5678">
        <v>2</v>
      </c>
      <c r="BU5678">
        <v>2</v>
      </c>
      <c r="BV5678">
        <v>2</v>
      </c>
      <c r="BW5678">
        <f t="shared" si="192"/>
        <v>0</v>
      </c>
    </row>
    <row r="5679" spans="72:75">
      <c r="BT5679">
        <v>5</v>
      </c>
      <c r="BU5679">
        <v>5</v>
      </c>
      <c r="BV5679">
        <v>5</v>
      </c>
      <c r="BW5679">
        <f t="shared" si="192"/>
        <v>0</v>
      </c>
    </row>
    <row r="5680" spans="72:75">
      <c r="BT5680">
        <v>5</v>
      </c>
      <c r="BU5680">
        <v>5</v>
      </c>
      <c r="BV5680">
        <v>5</v>
      </c>
      <c r="BW5680">
        <f t="shared" si="192"/>
        <v>0</v>
      </c>
    </row>
    <row r="5681" spans="72:75">
      <c r="BT5681">
        <v>2</v>
      </c>
      <c r="BU5681">
        <v>2</v>
      </c>
      <c r="BV5681">
        <v>2</v>
      </c>
      <c r="BW5681">
        <f t="shared" si="192"/>
        <v>0</v>
      </c>
    </row>
    <row r="5682" spans="72:75">
      <c r="BT5682">
        <v>4</v>
      </c>
      <c r="BU5682">
        <v>4</v>
      </c>
      <c r="BV5682">
        <v>4</v>
      </c>
      <c r="BW5682">
        <f t="shared" si="192"/>
        <v>0</v>
      </c>
    </row>
    <row r="5683" spans="72:75">
      <c r="BT5683">
        <v>2</v>
      </c>
      <c r="BU5683">
        <v>2</v>
      </c>
      <c r="BV5683">
        <v>2</v>
      </c>
      <c r="BW5683">
        <f t="shared" si="192"/>
        <v>0</v>
      </c>
    </row>
    <row r="5684" spans="72:75">
      <c r="BT5684">
        <v>4</v>
      </c>
      <c r="BU5684">
        <v>4</v>
      </c>
      <c r="BV5684">
        <v>4</v>
      </c>
      <c r="BW5684">
        <f t="shared" si="192"/>
        <v>0</v>
      </c>
    </row>
    <row r="5685" spans="72:75">
      <c r="BT5685">
        <v>5</v>
      </c>
      <c r="BU5685">
        <v>5</v>
      </c>
      <c r="BV5685">
        <v>5</v>
      </c>
      <c r="BW5685">
        <f t="shared" si="192"/>
        <v>0</v>
      </c>
    </row>
    <row r="5686" spans="72:75">
      <c r="BT5686">
        <v>2</v>
      </c>
      <c r="BU5686">
        <v>2</v>
      </c>
      <c r="BV5686">
        <v>2</v>
      </c>
      <c r="BW5686">
        <f t="shared" si="192"/>
        <v>0</v>
      </c>
    </row>
    <row r="5687" spans="72:75">
      <c r="BT5687">
        <v>10</v>
      </c>
      <c r="BU5687">
        <v>10</v>
      </c>
      <c r="BV5687">
        <v>11</v>
      </c>
      <c r="BW5687">
        <f t="shared" si="192"/>
        <v>-1</v>
      </c>
    </row>
    <row r="5688" spans="72:75">
      <c r="BT5688">
        <v>2</v>
      </c>
      <c r="BU5688">
        <v>2</v>
      </c>
      <c r="BV5688">
        <v>2</v>
      </c>
      <c r="BW5688">
        <f t="shared" si="192"/>
        <v>0</v>
      </c>
    </row>
    <row r="5689" spans="72:75">
      <c r="BT5689">
        <v>7</v>
      </c>
      <c r="BU5689">
        <v>7</v>
      </c>
      <c r="BV5689">
        <v>7</v>
      </c>
      <c r="BW5689">
        <f t="shared" si="192"/>
        <v>0</v>
      </c>
    </row>
    <row r="5690" spans="72:75">
      <c r="BT5690">
        <v>6</v>
      </c>
      <c r="BU5690">
        <v>6</v>
      </c>
      <c r="BV5690">
        <v>6</v>
      </c>
      <c r="BW5690">
        <f t="shared" si="192"/>
        <v>0</v>
      </c>
    </row>
    <row r="5691" spans="72:75">
      <c r="BT5691">
        <v>2</v>
      </c>
      <c r="BU5691">
        <v>2</v>
      </c>
      <c r="BV5691">
        <v>2</v>
      </c>
      <c r="BW5691">
        <f t="shared" si="192"/>
        <v>0</v>
      </c>
    </row>
    <row r="5692" spans="72:75">
      <c r="BT5692">
        <v>4</v>
      </c>
      <c r="BU5692">
        <v>4</v>
      </c>
      <c r="BV5692">
        <v>4</v>
      </c>
      <c r="BW5692">
        <f t="shared" si="192"/>
        <v>0</v>
      </c>
    </row>
    <row r="5693" spans="72:75">
      <c r="BT5693">
        <v>5</v>
      </c>
      <c r="BU5693">
        <v>5</v>
      </c>
      <c r="BV5693">
        <v>5</v>
      </c>
      <c r="BW5693">
        <f t="shared" si="192"/>
        <v>0</v>
      </c>
    </row>
    <row r="5694" spans="72:75">
      <c r="BT5694">
        <v>4</v>
      </c>
      <c r="BU5694">
        <v>4</v>
      </c>
      <c r="BV5694">
        <v>4</v>
      </c>
      <c r="BW5694">
        <f t="shared" si="192"/>
        <v>0</v>
      </c>
    </row>
    <row r="5695" spans="72:75">
      <c r="BT5695">
        <v>3</v>
      </c>
      <c r="BU5695">
        <v>3</v>
      </c>
      <c r="BV5695">
        <v>3</v>
      </c>
      <c r="BW5695">
        <f t="shared" si="192"/>
        <v>0</v>
      </c>
    </row>
    <row r="5696" spans="72:75">
      <c r="BT5696">
        <v>6</v>
      </c>
      <c r="BU5696">
        <v>6</v>
      </c>
      <c r="BV5696">
        <v>6</v>
      </c>
      <c r="BW5696">
        <f t="shared" si="192"/>
        <v>0</v>
      </c>
    </row>
    <row r="5697" spans="72:75">
      <c r="BT5697">
        <v>3</v>
      </c>
      <c r="BU5697">
        <v>3</v>
      </c>
      <c r="BV5697">
        <v>3</v>
      </c>
      <c r="BW5697">
        <f t="shared" si="192"/>
        <v>0</v>
      </c>
    </row>
    <row r="5698" spans="72:75">
      <c r="BT5698">
        <v>7</v>
      </c>
      <c r="BU5698">
        <v>7</v>
      </c>
      <c r="BV5698">
        <v>7</v>
      </c>
      <c r="BW5698">
        <f t="shared" si="192"/>
        <v>0</v>
      </c>
    </row>
    <row r="5699" spans="72:75">
      <c r="BT5699">
        <v>8</v>
      </c>
      <c r="BU5699">
        <v>8</v>
      </c>
      <c r="BV5699">
        <v>8</v>
      </c>
      <c r="BW5699">
        <f t="shared" si="192"/>
        <v>0</v>
      </c>
    </row>
    <row r="5700" spans="72:75">
      <c r="BT5700">
        <v>5</v>
      </c>
      <c r="BU5700">
        <v>5</v>
      </c>
      <c r="BV5700">
        <v>5</v>
      </c>
      <c r="BW5700">
        <f t="shared" si="192"/>
        <v>0</v>
      </c>
    </row>
    <row r="5701" spans="72:75">
      <c r="BT5701">
        <v>6</v>
      </c>
      <c r="BU5701">
        <v>6</v>
      </c>
      <c r="BV5701">
        <v>6</v>
      </c>
      <c r="BW5701">
        <f t="shared" si="192"/>
        <v>0</v>
      </c>
    </row>
    <row r="5702" spans="72:75">
      <c r="BT5702">
        <v>8</v>
      </c>
      <c r="BU5702">
        <v>8</v>
      </c>
      <c r="BV5702">
        <v>8</v>
      </c>
      <c r="BW5702">
        <f t="shared" si="192"/>
        <v>0</v>
      </c>
    </row>
    <row r="5703" spans="72:75">
      <c r="BT5703">
        <v>7</v>
      </c>
      <c r="BU5703">
        <v>7</v>
      </c>
      <c r="BV5703">
        <v>7</v>
      </c>
      <c r="BW5703">
        <f t="shared" si="192"/>
        <v>0</v>
      </c>
    </row>
    <row r="5704" spans="72:75">
      <c r="BT5704">
        <v>5</v>
      </c>
      <c r="BU5704">
        <v>5</v>
      </c>
      <c r="BV5704">
        <v>5</v>
      </c>
      <c r="BW5704">
        <f t="shared" si="192"/>
        <v>0</v>
      </c>
    </row>
    <row r="5705" spans="72:75">
      <c r="BT5705">
        <v>5</v>
      </c>
      <c r="BU5705">
        <v>5</v>
      </c>
      <c r="BV5705">
        <v>5</v>
      </c>
      <c r="BW5705">
        <f t="shared" si="192"/>
        <v>0</v>
      </c>
    </row>
    <row r="5706" spans="72:75">
      <c r="BT5706">
        <v>2</v>
      </c>
      <c r="BU5706">
        <v>2</v>
      </c>
      <c r="BV5706">
        <v>2</v>
      </c>
      <c r="BW5706">
        <f t="shared" si="192"/>
        <v>0</v>
      </c>
    </row>
    <row r="5707" spans="72:75">
      <c r="BT5707">
        <v>7</v>
      </c>
      <c r="BU5707">
        <v>7</v>
      </c>
      <c r="BV5707">
        <v>7</v>
      </c>
      <c r="BW5707">
        <f t="shared" si="192"/>
        <v>0</v>
      </c>
    </row>
    <row r="5708" spans="72:75">
      <c r="BT5708">
        <v>5</v>
      </c>
      <c r="BU5708">
        <v>5</v>
      </c>
      <c r="BV5708">
        <v>5</v>
      </c>
      <c r="BW5708">
        <f t="shared" si="192"/>
        <v>0</v>
      </c>
    </row>
    <row r="5709" spans="72:75">
      <c r="BT5709">
        <v>10</v>
      </c>
      <c r="BU5709">
        <v>10</v>
      </c>
      <c r="BV5709">
        <v>11</v>
      </c>
      <c r="BW5709">
        <f t="shared" ref="BW5709:BW5772" si="193">BU5709-BV5709</f>
        <v>-1</v>
      </c>
    </row>
    <row r="5710" spans="72:75">
      <c r="BT5710">
        <v>3</v>
      </c>
      <c r="BU5710">
        <v>3</v>
      </c>
      <c r="BV5710">
        <v>3</v>
      </c>
      <c r="BW5710">
        <f t="shared" si="193"/>
        <v>0</v>
      </c>
    </row>
    <row r="5711" spans="72:75">
      <c r="BT5711">
        <v>12</v>
      </c>
      <c r="BU5711">
        <v>12</v>
      </c>
      <c r="BV5711">
        <v>12</v>
      </c>
      <c r="BW5711">
        <f t="shared" si="193"/>
        <v>0</v>
      </c>
    </row>
    <row r="5712" spans="72:75">
      <c r="BT5712">
        <v>8</v>
      </c>
      <c r="BU5712">
        <v>8</v>
      </c>
      <c r="BV5712">
        <v>8</v>
      </c>
      <c r="BW5712">
        <f t="shared" si="193"/>
        <v>0</v>
      </c>
    </row>
    <row r="5713" spans="72:75">
      <c r="BT5713">
        <v>6</v>
      </c>
      <c r="BU5713">
        <v>6</v>
      </c>
      <c r="BV5713">
        <v>6</v>
      </c>
      <c r="BW5713">
        <f t="shared" si="193"/>
        <v>0</v>
      </c>
    </row>
    <row r="5714" spans="72:75">
      <c r="BT5714">
        <v>7</v>
      </c>
      <c r="BU5714">
        <v>7</v>
      </c>
      <c r="BV5714">
        <v>7</v>
      </c>
      <c r="BW5714">
        <f t="shared" si="193"/>
        <v>0</v>
      </c>
    </row>
    <row r="5715" spans="72:75">
      <c r="BT5715">
        <v>14</v>
      </c>
      <c r="BU5715">
        <v>14</v>
      </c>
      <c r="BV5715">
        <v>14</v>
      </c>
      <c r="BW5715">
        <f t="shared" si="193"/>
        <v>0</v>
      </c>
    </row>
    <row r="5716" spans="72:75">
      <c r="BT5716">
        <v>8</v>
      </c>
      <c r="BU5716">
        <v>8</v>
      </c>
      <c r="BV5716">
        <v>8</v>
      </c>
      <c r="BW5716">
        <f t="shared" si="193"/>
        <v>0</v>
      </c>
    </row>
    <row r="5717" spans="72:75">
      <c r="BT5717">
        <v>2</v>
      </c>
      <c r="BU5717">
        <v>2</v>
      </c>
      <c r="BV5717">
        <v>2</v>
      </c>
      <c r="BW5717">
        <f t="shared" si="193"/>
        <v>0</v>
      </c>
    </row>
    <row r="5718" spans="72:75">
      <c r="BT5718">
        <v>2</v>
      </c>
      <c r="BU5718">
        <v>2</v>
      </c>
      <c r="BV5718">
        <v>2</v>
      </c>
      <c r="BW5718">
        <f t="shared" si="193"/>
        <v>0</v>
      </c>
    </row>
    <row r="5719" spans="72:75">
      <c r="BT5719">
        <v>3</v>
      </c>
      <c r="BU5719">
        <v>3</v>
      </c>
      <c r="BV5719">
        <v>3</v>
      </c>
      <c r="BW5719">
        <f t="shared" si="193"/>
        <v>0</v>
      </c>
    </row>
    <row r="5720" spans="72:75">
      <c r="BT5720">
        <v>8</v>
      </c>
      <c r="BU5720">
        <v>8</v>
      </c>
      <c r="BV5720">
        <v>8</v>
      </c>
      <c r="BW5720">
        <f t="shared" si="193"/>
        <v>0</v>
      </c>
    </row>
    <row r="5721" spans="72:75">
      <c r="BT5721">
        <v>12</v>
      </c>
      <c r="BU5721">
        <v>12</v>
      </c>
      <c r="BV5721">
        <v>12</v>
      </c>
      <c r="BW5721">
        <f t="shared" si="193"/>
        <v>0</v>
      </c>
    </row>
    <row r="5722" spans="72:75">
      <c r="BT5722">
        <v>18</v>
      </c>
      <c r="BU5722">
        <v>18</v>
      </c>
      <c r="BV5722">
        <v>18</v>
      </c>
      <c r="BW5722">
        <f t="shared" si="193"/>
        <v>0</v>
      </c>
    </row>
    <row r="5723" spans="72:75">
      <c r="BT5723">
        <v>2</v>
      </c>
      <c r="BU5723">
        <v>2</v>
      </c>
      <c r="BV5723">
        <v>2</v>
      </c>
      <c r="BW5723">
        <f t="shared" si="193"/>
        <v>0</v>
      </c>
    </row>
    <row r="5724" spans="72:75">
      <c r="BT5724">
        <v>6</v>
      </c>
      <c r="BU5724">
        <v>6</v>
      </c>
      <c r="BV5724">
        <v>6</v>
      </c>
      <c r="BW5724">
        <f t="shared" si="193"/>
        <v>0</v>
      </c>
    </row>
    <row r="5725" spans="72:75">
      <c r="BT5725">
        <v>2</v>
      </c>
      <c r="BU5725">
        <v>2</v>
      </c>
      <c r="BV5725">
        <v>2</v>
      </c>
      <c r="BW5725">
        <f t="shared" si="193"/>
        <v>0</v>
      </c>
    </row>
    <row r="5726" spans="72:75">
      <c r="BT5726">
        <v>1</v>
      </c>
      <c r="BU5726">
        <v>1</v>
      </c>
      <c r="BV5726">
        <v>1</v>
      </c>
      <c r="BW5726">
        <f t="shared" si="193"/>
        <v>0</v>
      </c>
    </row>
    <row r="5727" spans="72:75">
      <c r="BT5727">
        <v>3</v>
      </c>
      <c r="BU5727">
        <v>3</v>
      </c>
      <c r="BV5727">
        <v>3</v>
      </c>
      <c r="BW5727">
        <f t="shared" si="193"/>
        <v>0</v>
      </c>
    </row>
    <row r="5728" spans="72:75">
      <c r="BT5728">
        <v>1</v>
      </c>
      <c r="BU5728">
        <v>1</v>
      </c>
      <c r="BV5728">
        <v>1</v>
      </c>
      <c r="BW5728">
        <f t="shared" si="193"/>
        <v>0</v>
      </c>
    </row>
    <row r="5729" spans="72:75">
      <c r="BT5729">
        <v>5</v>
      </c>
      <c r="BU5729">
        <v>5</v>
      </c>
      <c r="BV5729">
        <v>5</v>
      </c>
      <c r="BW5729">
        <f t="shared" si="193"/>
        <v>0</v>
      </c>
    </row>
    <row r="5730" spans="72:75">
      <c r="BT5730">
        <v>2</v>
      </c>
      <c r="BU5730">
        <v>2</v>
      </c>
      <c r="BV5730">
        <v>2</v>
      </c>
      <c r="BW5730">
        <f t="shared" si="193"/>
        <v>0</v>
      </c>
    </row>
    <row r="5731" spans="72:75">
      <c r="BT5731">
        <v>6</v>
      </c>
      <c r="BU5731">
        <v>6</v>
      </c>
      <c r="BV5731">
        <v>6</v>
      </c>
      <c r="BW5731">
        <f t="shared" si="193"/>
        <v>0</v>
      </c>
    </row>
    <row r="5732" spans="72:75">
      <c r="BT5732">
        <v>2</v>
      </c>
      <c r="BU5732">
        <v>2</v>
      </c>
      <c r="BV5732">
        <v>2</v>
      </c>
      <c r="BW5732">
        <f t="shared" si="193"/>
        <v>0</v>
      </c>
    </row>
    <row r="5733" spans="72:75">
      <c r="BT5733">
        <v>2</v>
      </c>
      <c r="BU5733">
        <v>2</v>
      </c>
      <c r="BV5733">
        <v>2</v>
      </c>
      <c r="BW5733">
        <f t="shared" si="193"/>
        <v>0</v>
      </c>
    </row>
    <row r="5734" spans="72:75">
      <c r="BT5734">
        <v>5</v>
      </c>
      <c r="BU5734">
        <v>5</v>
      </c>
      <c r="BV5734">
        <v>5</v>
      </c>
      <c r="BW5734">
        <f t="shared" si="193"/>
        <v>0</v>
      </c>
    </row>
    <row r="5735" spans="72:75">
      <c r="BT5735">
        <v>1</v>
      </c>
      <c r="BU5735">
        <v>1</v>
      </c>
      <c r="BV5735">
        <v>1</v>
      </c>
      <c r="BW5735">
        <f t="shared" si="193"/>
        <v>0</v>
      </c>
    </row>
    <row r="5736" spans="72:75">
      <c r="BT5736">
        <v>5</v>
      </c>
      <c r="BU5736">
        <v>5</v>
      </c>
      <c r="BV5736">
        <v>5</v>
      </c>
      <c r="BW5736">
        <f t="shared" si="193"/>
        <v>0</v>
      </c>
    </row>
    <row r="5737" spans="72:75">
      <c r="BT5737">
        <v>6</v>
      </c>
      <c r="BU5737">
        <v>6</v>
      </c>
      <c r="BV5737">
        <v>6</v>
      </c>
      <c r="BW5737">
        <f t="shared" si="193"/>
        <v>0</v>
      </c>
    </row>
    <row r="5738" spans="72:75">
      <c r="BT5738">
        <v>12</v>
      </c>
      <c r="BU5738">
        <v>12</v>
      </c>
      <c r="BV5738">
        <v>12</v>
      </c>
      <c r="BW5738">
        <f t="shared" si="193"/>
        <v>0</v>
      </c>
    </row>
    <row r="5739" spans="72:75">
      <c r="BT5739">
        <v>3</v>
      </c>
      <c r="BU5739">
        <v>3</v>
      </c>
      <c r="BV5739">
        <v>3</v>
      </c>
      <c r="BW5739">
        <f t="shared" si="193"/>
        <v>0</v>
      </c>
    </row>
    <row r="5740" spans="72:75">
      <c r="BT5740">
        <v>1</v>
      </c>
      <c r="BU5740">
        <v>1</v>
      </c>
      <c r="BV5740">
        <v>1</v>
      </c>
      <c r="BW5740">
        <f t="shared" si="193"/>
        <v>0</v>
      </c>
    </row>
    <row r="5741" spans="72:75">
      <c r="BT5741">
        <v>2</v>
      </c>
      <c r="BU5741">
        <v>2</v>
      </c>
      <c r="BV5741">
        <v>2</v>
      </c>
      <c r="BW5741">
        <f t="shared" si="193"/>
        <v>0</v>
      </c>
    </row>
    <row r="5742" spans="72:75">
      <c r="BT5742">
        <v>6</v>
      </c>
      <c r="BU5742">
        <v>6</v>
      </c>
      <c r="BV5742">
        <v>6</v>
      </c>
      <c r="BW5742">
        <f t="shared" si="193"/>
        <v>0</v>
      </c>
    </row>
    <row r="5743" spans="72:75">
      <c r="BT5743">
        <v>3</v>
      </c>
      <c r="BU5743">
        <v>3</v>
      </c>
      <c r="BV5743">
        <v>3</v>
      </c>
      <c r="BW5743">
        <f t="shared" si="193"/>
        <v>0</v>
      </c>
    </row>
    <row r="5744" spans="72:75">
      <c r="BT5744">
        <v>4</v>
      </c>
      <c r="BU5744">
        <v>4</v>
      </c>
      <c r="BV5744">
        <v>4</v>
      </c>
      <c r="BW5744">
        <f t="shared" si="193"/>
        <v>0</v>
      </c>
    </row>
    <row r="5745" spans="72:75">
      <c r="BT5745">
        <v>3</v>
      </c>
      <c r="BU5745">
        <v>3</v>
      </c>
      <c r="BV5745">
        <v>3</v>
      </c>
      <c r="BW5745">
        <f t="shared" si="193"/>
        <v>0</v>
      </c>
    </row>
    <row r="5746" spans="72:75">
      <c r="BT5746">
        <v>1</v>
      </c>
      <c r="BU5746">
        <v>1</v>
      </c>
      <c r="BV5746">
        <v>1</v>
      </c>
      <c r="BW5746">
        <f t="shared" si="193"/>
        <v>0</v>
      </c>
    </row>
    <row r="5747" spans="72:75">
      <c r="BT5747">
        <v>3</v>
      </c>
      <c r="BU5747">
        <v>3</v>
      </c>
      <c r="BV5747">
        <v>3</v>
      </c>
      <c r="BW5747">
        <f t="shared" si="193"/>
        <v>0</v>
      </c>
    </row>
    <row r="5748" spans="72:75">
      <c r="BT5748">
        <v>4</v>
      </c>
      <c r="BU5748">
        <v>4</v>
      </c>
      <c r="BV5748">
        <v>4</v>
      </c>
      <c r="BW5748">
        <f t="shared" si="193"/>
        <v>0</v>
      </c>
    </row>
    <row r="5749" spans="72:75">
      <c r="BT5749">
        <v>5</v>
      </c>
      <c r="BU5749">
        <v>5</v>
      </c>
      <c r="BV5749">
        <v>5</v>
      </c>
      <c r="BW5749">
        <f t="shared" si="193"/>
        <v>0</v>
      </c>
    </row>
    <row r="5750" spans="72:75">
      <c r="BT5750">
        <v>5</v>
      </c>
      <c r="BU5750">
        <v>5</v>
      </c>
      <c r="BV5750">
        <v>5</v>
      </c>
      <c r="BW5750">
        <f t="shared" si="193"/>
        <v>0</v>
      </c>
    </row>
    <row r="5751" spans="72:75">
      <c r="BT5751">
        <v>3</v>
      </c>
      <c r="BU5751">
        <v>3</v>
      </c>
      <c r="BV5751">
        <v>3</v>
      </c>
      <c r="BW5751">
        <f t="shared" si="193"/>
        <v>0</v>
      </c>
    </row>
    <row r="5752" spans="72:75">
      <c r="BT5752">
        <v>4</v>
      </c>
      <c r="BU5752">
        <v>4</v>
      </c>
      <c r="BV5752">
        <v>4</v>
      </c>
      <c r="BW5752">
        <f t="shared" si="193"/>
        <v>0</v>
      </c>
    </row>
    <row r="5753" spans="72:75">
      <c r="BT5753">
        <v>1</v>
      </c>
      <c r="BU5753">
        <v>1</v>
      </c>
      <c r="BV5753">
        <v>1</v>
      </c>
      <c r="BW5753">
        <f t="shared" si="193"/>
        <v>0</v>
      </c>
    </row>
    <row r="5754" spans="72:75">
      <c r="BT5754">
        <v>1</v>
      </c>
      <c r="BU5754">
        <v>1</v>
      </c>
      <c r="BV5754">
        <v>1</v>
      </c>
      <c r="BW5754">
        <f t="shared" si="193"/>
        <v>0</v>
      </c>
    </row>
    <row r="5755" spans="72:75">
      <c r="BT5755">
        <v>1</v>
      </c>
      <c r="BU5755">
        <v>1</v>
      </c>
      <c r="BV5755">
        <v>1</v>
      </c>
      <c r="BW5755">
        <f t="shared" si="193"/>
        <v>0</v>
      </c>
    </row>
    <row r="5756" spans="72:75">
      <c r="BT5756">
        <v>1</v>
      </c>
      <c r="BU5756">
        <v>1</v>
      </c>
      <c r="BV5756">
        <v>1</v>
      </c>
      <c r="BW5756">
        <f t="shared" si="193"/>
        <v>0</v>
      </c>
    </row>
    <row r="5757" spans="72:75">
      <c r="BT5757">
        <v>2</v>
      </c>
      <c r="BU5757">
        <v>2</v>
      </c>
      <c r="BV5757">
        <v>2</v>
      </c>
      <c r="BW5757">
        <f t="shared" si="193"/>
        <v>0</v>
      </c>
    </row>
    <row r="5758" spans="72:75">
      <c r="BT5758">
        <v>11</v>
      </c>
      <c r="BU5758">
        <v>11</v>
      </c>
      <c r="BV5758">
        <v>11</v>
      </c>
      <c r="BW5758">
        <f t="shared" si="193"/>
        <v>0</v>
      </c>
    </row>
    <row r="5759" spans="72:75">
      <c r="BT5759">
        <v>2</v>
      </c>
      <c r="BU5759">
        <v>2</v>
      </c>
      <c r="BV5759">
        <v>2</v>
      </c>
      <c r="BW5759">
        <f t="shared" si="193"/>
        <v>0</v>
      </c>
    </row>
    <row r="5760" spans="72:75">
      <c r="BT5760">
        <v>10</v>
      </c>
      <c r="BU5760">
        <v>10</v>
      </c>
      <c r="BV5760">
        <v>11</v>
      </c>
      <c r="BW5760">
        <f t="shared" si="193"/>
        <v>-1</v>
      </c>
    </row>
    <row r="5761" spans="72:75">
      <c r="BT5761">
        <v>6</v>
      </c>
      <c r="BU5761">
        <v>6</v>
      </c>
      <c r="BV5761">
        <v>6</v>
      </c>
      <c r="BW5761">
        <f t="shared" si="193"/>
        <v>0</v>
      </c>
    </row>
    <row r="5762" spans="72:75">
      <c r="BT5762">
        <v>3</v>
      </c>
      <c r="BU5762">
        <v>3</v>
      </c>
      <c r="BV5762">
        <v>3</v>
      </c>
      <c r="BW5762">
        <f t="shared" si="193"/>
        <v>0</v>
      </c>
    </row>
    <row r="5763" spans="72:75">
      <c r="BT5763">
        <v>9</v>
      </c>
      <c r="BU5763">
        <v>9</v>
      </c>
      <c r="BV5763">
        <v>9</v>
      </c>
      <c r="BW5763">
        <f t="shared" si="193"/>
        <v>0</v>
      </c>
    </row>
    <row r="5764" spans="72:75">
      <c r="BT5764">
        <v>1</v>
      </c>
      <c r="BU5764">
        <v>1</v>
      </c>
      <c r="BV5764">
        <v>1</v>
      </c>
      <c r="BW5764">
        <f t="shared" si="193"/>
        <v>0</v>
      </c>
    </row>
    <row r="5765" spans="72:75">
      <c r="BT5765">
        <v>5</v>
      </c>
      <c r="BU5765">
        <v>5</v>
      </c>
      <c r="BV5765">
        <v>5</v>
      </c>
      <c r="BW5765">
        <f t="shared" si="193"/>
        <v>0</v>
      </c>
    </row>
    <row r="5766" spans="72:75">
      <c r="BT5766">
        <v>7</v>
      </c>
      <c r="BU5766">
        <v>7</v>
      </c>
      <c r="BV5766">
        <v>7</v>
      </c>
      <c r="BW5766">
        <f t="shared" si="193"/>
        <v>0</v>
      </c>
    </row>
    <row r="5767" spans="72:75">
      <c r="BT5767">
        <v>1</v>
      </c>
      <c r="BU5767">
        <v>1</v>
      </c>
      <c r="BV5767">
        <v>1</v>
      </c>
      <c r="BW5767">
        <f t="shared" si="193"/>
        <v>0</v>
      </c>
    </row>
    <row r="5768" spans="72:75">
      <c r="BT5768">
        <v>6</v>
      </c>
      <c r="BU5768">
        <v>6</v>
      </c>
      <c r="BV5768">
        <v>6</v>
      </c>
      <c r="BW5768">
        <f t="shared" si="193"/>
        <v>0</v>
      </c>
    </row>
    <row r="5769" spans="72:75">
      <c r="BT5769">
        <v>4</v>
      </c>
      <c r="BU5769">
        <v>4</v>
      </c>
      <c r="BV5769">
        <v>4</v>
      </c>
      <c r="BW5769">
        <f t="shared" si="193"/>
        <v>0</v>
      </c>
    </row>
    <row r="5770" spans="72:75">
      <c r="BT5770">
        <v>1</v>
      </c>
      <c r="BU5770">
        <v>1</v>
      </c>
      <c r="BV5770">
        <v>1</v>
      </c>
      <c r="BW5770">
        <f t="shared" si="193"/>
        <v>0</v>
      </c>
    </row>
    <row r="5771" spans="72:75">
      <c r="BT5771">
        <v>5</v>
      </c>
      <c r="BU5771">
        <v>5</v>
      </c>
      <c r="BV5771">
        <v>5</v>
      </c>
      <c r="BW5771">
        <f t="shared" si="193"/>
        <v>0</v>
      </c>
    </row>
    <row r="5772" spans="72:75">
      <c r="BT5772">
        <v>6</v>
      </c>
      <c r="BU5772">
        <v>6</v>
      </c>
      <c r="BV5772">
        <v>6</v>
      </c>
      <c r="BW5772">
        <f t="shared" si="193"/>
        <v>0</v>
      </c>
    </row>
    <row r="5773" spans="72:75">
      <c r="BT5773">
        <v>5</v>
      </c>
      <c r="BU5773">
        <v>5</v>
      </c>
      <c r="BV5773">
        <v>5</v>
      </c>
      <c r="BW5773">
        <f t="shared" ref="BW5773:BW5836" si="194">BU5773-BV5773</f>
        <v>0</v>
      </c>
    </row>
    <row r="5774" spans="72:75">
      <c r="BT5774">
        <v>2</v>
      </c>
      <c r="BU5774">
        <v>2</v>
      </c>
      <c r="BV5774">
        <v>2</v>
      </c>
      <c r="BW5774">
        <f t="shared" si="194"/>
        <v>0</v>
      </c>
    </row>
    <row r="5775" spans="72:75">
      <c r="BT5775">
        <v>2</v>
      </c>
      <c r="BU5775">
        <v>2</v>
      </c>
      <c r="BV5775">
        <v>2</v>
      </c>
      <c r="BW5775">
        <f t="shared" si="194"/>
        <v>0</v>
      </c>
    </row>
    <row r="5776" spans="72:75">
      <c r="BT5776">
        <v>5</v>
      </c>
      <c r="BU5776">
        <v>5</v>
      </c>
      <c r="BV5776">
        <v>5</v>
      </c>
      <c r="BW5776">
        <f t="shared" si="194"/>
        <v>0</v>
      </c>
    </row>
    <row r="5777" spans="72:75">
      <c r="BT5777">
        <v>17</v>
      </c>
      <c r="BU5777">
        <v>17</v>
      </c>
      <c r="BV5777">
        <v>17</v>
      </c>
      <c r="BW5777">
        <f t="shared" si="194"/>
        <v>0</v>
      </c>
    </row>
    <row r="5778" spans="72:75">
      <c r="BT5778">
        <v>1</v>
      </c>
      <c r="BU5778">
        <v>1</v>
      </c>
      <c r="BV5778">
        <v>1</v>
      </c>
      <c r="BW5778">
        <f t="shared" si="194"/>
        <v>0</v>
      </c>
    </row>
    <row r="5779" spans="72:75">
      <c r="BT5779">
        <v>2</v>
      </c>
      <c r="BU5779">
        <v>2</v>
      </c>
      <c r="BV5779">
        <v>2</v>
      </c>
      <c r="BW5779">
        <f t="shared" si="194"/>
        <v>0</v>
      </c>
    </row>
    <row r="5780" spans="72:75">
      <c r="BT5780">
        <v>4</v>
      </c>
      <c r="BU5780">
        <v>4</v>
      </c>
      <c r="BV5780">
        <v>4</v>
      </c>
      <c r="BW5780">
        <f t="shared" si="194"/>
        <v>0</v>
      </c>
    </row>
    <row r="5781" spans="72:75">
      <c r="BT5781">
        <v>4</v>
      </c>
      <c r="BU5781">
        <v>4</v>
      </c>
      <c r="BV5781">
        <v>4</v>
      </c>
      <c r="BW5781">
        <f t="shared" si="194"/>
        <v>0</v>
      </c>
    </row>
    <row r="5782" spans="72:75">
      <c r="BT5782">
        <v>4</v>
      </c>
      <c r="BU5782">
        <v>4</v>
      </c>
      <c r="BV5782">
        <v>4</v>
      </c>
      <c r="BW5782">
        <f t="shared" si="194"/>
        <v>0</v>
      </c>
    </row>
    <row r="5783" spans="72:75">
      <c r="BT5783">
        <v>5</v>
      </c>
      <c r="BU5783">
        <v>5</v>
      </c>
      <c r="BV5783">
        <v>5</v>
      </c>
      <c r="BW5783">
        <f t="shared" si="194"/>
        <v>0</v>
      </c>
    </row>
    <row r="5784" spans="72:75">
      <c r="BT5784">
        <v>2</v>
      </c>
      <c r="BU5784">
        <v>2</v>
      </c>
      <c r="BV5784">
        <v>2</v>
      </c>
      <c r="BW5784">
        <f t="shared" si="194"/>
        <v>0</v>
      </c>
    </row>
    <row r="5785" spans="72:75">
      <c r="BT5785">
        <v>5</v>
      </c>
      <c r="BU5785">
        <v>5</v>
      </c>
      <c r="BV5785">
        <v>5</v>
      </c>
      <c r="BW5785">
        <f t="shared" si="194"/>
        <v>0</v>
      </c>
    </row>
    <row r="5786" spans="72:75">
      <c r="BT5786">
        <v>11</v>
      </c>
      <c r="BU5786">
        <v>11</v>
      </c>
      <c r="BV5786">
        <v>11</v>
      </c>
      <c r="BW5786">
        <f t="shared" si="194"/>
        <v>0</v>
      </c>
    </row>
    <row r="5787" spans="72:75">
      <c r="BT5787">
        <v>1</v>
      </c>
      <c r="BU5787">
        <v>1</v>
      </c>
      <c r="BV5787">
        <v>1</v>
      </c>
      <c r="BW5787">
        <f t="shared" si="194"/>
        <v>0</v>
      </c>
    </row>
    <row r="5788" spans="72:75">
      <c r="BT5788">
        <v>2</v>
      </c>
      <c r="BU5788">
        <v>2</v>
      </c>
      <c r="BV5788">
        <v>2</v>
      </c>
      <c r="BW5788">
        <f t="shared" si="194"/>
        <v>0</v>
      </c>
    </row>
    <row r="5789" spans="72:75">
      <c r="BT5789">
        <v>5</v>
      </c>
      <c r="BU5789">
        <v>5</v>
      </c>
      <c r="BV5789">
        <v>5</v>
      </c>
      <c r="BW5789">
        <f t="shared" si="194"/>
        <v>0</v>
      </c>
    </row>
    <row r="5790" spans="72:75">
      <c r="BT5790">
        <v>5</v>
      </c>
      <c r="BU5790">
        <v>5</v>
      </c>
      <c r="BV5790">
        <v>5</v>
      </c>
      <c r="BW5790">
        <f t="shared" si="194"/>
        <v>0</v>
      </c>
    </row>
    <row r="5791" spans="72:75">
      <c r="BT5791">
        <v>1</v>
      </c>
      <c r="BU5791">
        <v>1</v>
      </c>
      <c r="BV5791">
        <v>1</v>
      </c>
      <c r="BW5791">
        <f t="shared" si="194"/>
        <v>0</v>
      </c>
    </row>
    <row r="5792" spans="72:75">
      <c r="BT5792">
        <v>8</v>
      </c>
      <c r="BU5792">
        <v>8</v>
      </c>
      <c r="BV5792">
        <v>8</v>
      </c>
      <c r="BW5792">
        <f t="shared" si="194"/>
        <v>0</v>
      </c>
    </row>
    <row r="5793" spans="72:75">
      <c r="BT5793">
        <v>4</v>
      </c>
      <c r="BU5793">
        <v>4</v>
      </c>
      <c r="BV5793">
        <v>4</v>
      </c>
      <c r="BW5793">
        <f t="shared" si="194"/>
        <v>0</v>
      </c>
    </row>
    <row r="5794" spans="72:75">
      <c r="BT5794">
        <v>6</v>
      </c>
      <c r="BU5794">
        <v>6</v>
      </c>
      <c r="BV5794">
        <v>6</v>
      </c>
      <c r="BW5794">
        <f t="shared" si="194"/>
        <v>0</v>
      </c>
    </row>
    <row r="5795" spans="72:75">
      <c r="BT5795">
        <v>5</v>
      </c>
      <c r="BU5795">
        <v>5</v>
      </c>
      <c r="BV5795">
        <v>5</v>
      </c>
      <c r="BW5795">
        <f t="shared" si="194"/>
        <v>0</v>
      </c>
    </row>
    <row r="5796" spans="72:75">
      <c r="BT5796">
        <v>4</v>
      </c>
      <c r="BU5796">
        <v>4</v>
      </c>
      <c r="BV5796">
        <v>4</v>
      </c>
      <c r="BW5796">
        <f t="shared" si="194"/>
        <v>0</v>
      </c>
    </row>
    <row r="5797" spans="72:75">
      <c r="BT5797">
        <v>3</v>
      </c>
      <c r="BU5797">
        <v>3</v>
      </c>
      <c r="BV5797">
        <v>3</v>
      </c>
      <c r="BW5797">
        <f t="shared" si="194"/>
        <v>0</v>
      </c>
    </row>
    <row r="5798" spans="72:75">
      <c r="BT5798">
        <v>9</v>
      </c>
      <c r="BU5798">
        <v>9</v>
      </c>
      <c r="BV5798">
        <v>9</v>
      </c>
      <c r="BW5798">
        <f t="shared" si="194"/>
        <v>0</v>
      </c>
    </row>
    <row r="5799" spans="72:75">
      <c r="BT5799">
        <v>4</v>
      </c>
      <c r="BU5799">
        <v>4</v>
      </c>
      <c r="BV5799">
        <v>4</v>
      </c>
      <c r="BW5799">
        <f t="shared" si="194"/>
        <v>0</v>
      </c>
    </row>
    <row r="5800" spans="72:75">
      <c r="BT5800">
        <v>8</v>
      </c>
      <c r="BU5800">
        <v>8</v>
      </c>
      <c r="BV5800">
        <v>8</v>
      </c>
      <c r="BW5800">
        <f t="shared" si="194"/>
        <v>0</v>
      </c>
    </row>
    <row r="5801" spans="72:75">
      <c r="BT5801">
        <v>4</v>
      </c>
      <c r="BU5801">
        <v>4</v>
      </c>
      <c r="BV5801">
        <v>4</v>
      </c>
      <c r="BW5801">
        <f t="shared" si="194"/>
        <v>0</v>
      </c>
    </row>
    <row r="5802" spans="72:75">
      <c r="BT5802">
        <v>3</v>
      </c>
      <c r="BU5802">
        <v>3</v>
      </c>
      <c r="BV5802">
        <v>3</v>
      </c>
      <c r="BW5802">
        <f t="shared" si="194"/>
        <v>0</v>
      </c>
    </row>
    <row r="5803" spans="72:75">
      <c r="BT5803">
        <v>1</v>
      </c>
      <c r="BU5803">
        <v>1</v>
      </c>
      <c r="BV5803">
        <v>1</v>
      </c>
      <c r="BW5803">
        <f t="shared" si="194"/>
        <v>0</v>
      </c>
    </row>
    <row r="5804" spans="72:75">
      <c r="BT5804">
        <v>7</v>
      </c>
      <c r="BU5804">
        <v>7</v>
      </c>
      <c r="BV5804">
        <v>7</v>
      </c>
      <c r="BW5804">
        <f t="shared" si="194"/>
        <v>0</v>
      </c>
    </row>
    <row r="5805" spans="72:75">
      <c r="BT5805">
        <v>7</v>
      </c>
      <c r="BU5805">
        <v>7</v>
      </c>
      <c r="BV5805">
        <v>7</v>
      </c>
      <c r="BW5805">
        <f t="shared" si="194"/>
        <v>0</v>
      </c>
    </row>
    <row r="5806" spans="72:75">
      <c r="BT5806">
        <v>13</v>
      </c>
      <c r="BU5806">
        <v>13</v>
      </c>
      <c r="BV5806">
        <v>13</v>
      </c>
      <c r="BW5806">
        <f t="shared" si="194"/>
        <v>0</v>
      </c>
    </row>
    <row r="5807" spans="72:75">
      <c r="BT5807">
        <v>6</v>
      </c>
      <c r="BU5807">
        <v>6</v>
      </c>
      <c r="BV5807">
        <v>6</v>
      </c>
      <c r="BW5807">
        <f t="shared" si="194"/>
        <v>0</v>
      </c>
    </row>
    <row r="5808" spans="72:75">
      <c r="BT5808">
        <v>6</v>
      </c>
      <c r="BU5808">
        <v>6</v>
      </c>
      <c r="BV5808">
        <v>6</v>
      </c>
      <c r="BW5808">
        <f t="shared" si="194"/>
        <v>0</v>
      </c>
    </row>
    <row r="5809" spans="72:75">
      <c r="BT5809">
        <v>7</v>
      </c>
      <c r="BU5809">
        <v>7</v>
      </c>
      <c r="BV5809">
        <v>7</v>
      </c>
      <c r="BW5809">
        <f t="shared" si="194"/>
        <v>0</v>
      </c>
    </row>
    <row r="5810" spans="72:75">
      <c r="BT5810">
        <v>4</v>
      </c>
      <c r="BU5810">
        <v>4</v>
      </c>
      <c r="BV5810">
        <v>4</v>
      </c>
      <c r="BW5810">
        <f t="shared" si="194"/>
        <v>0</v>
      </c>
    </row>
    <row r="5811" spans="72:75">
      <c r="BT5811">
        <v>4</v>
      </c>
      <c r="BU5811">
        <v>4</v>
      </c>
      <c r="BV5811">
        <v>4</v>
      </c>
      <c r="BW5811">
        <f t="shared" si="194"/>
        <v>0</v>
      </c>
    </row>
    <row r="5812" spans="72:75">
      <c r="BT5812">
        <v>6</v>
      </c>
      <c r="BU5812">
        <v>6</v>
      </c>
      <c r="BV5812">
        <v>6</v>
      </c>
      <c r="BW5812">
        <f t="shared" si="194"/>
        <v>0</v>
      </c>
    </row>
    <row r="5813" spans="72:75">
      <c r="BT5813">
        <v>7</v>
      </c>
      <c r="BU5813">
        <v>7</v>
      </c>
      <c r="BV5813">
        <v>7</v>
      </c>
      <c r="BW5813">
        <f t="shared" si="194"/>
        <v>0</v>
      </c>
    </row>
    <row r="5814" spans="72:75">
      <c r="BT5814">
        <v>3</v>
      </c>
      <c r="BU5814">
        <v>3</v>
      </c>
      <c r="BV5814">
        <v>3</v>
      </c>
      <c r="BW5814">
        <f t="shared" si="194"/>
        <v>0</v>
      </c>
    </row>
    <row r="5815" spans="72:75">
      <c r="BT5815">
        <v>6</v>
      </c>
      <c r="BU5815">
        <v>6</v>
      </c>
      <c r="BV5815">
        <v>6</v>
      </c>
      <c r="BW5815">
        <f t="shared" si="194"/>
        <v>0</v>
      </c>
    </row>
    <row r="5816" spans="72:75">
      <c r="BT5816">
        <v>9</v>
      </c>
      <c r="BU5816">
        <v>9</v>
      </c>
      <c r="BV5816">
        <v>9</v>
      </c>
      <c r="BW5816">
        <f t="shared" si="194"/>
        <v>0</v>
      </c>
    </row>
    <row r="5817" spans="72:75">
      <c r="BT5817">
        <v>6</v>
      </c>
      <c r="BU5817">
        <v>6</v>
      </c>
      <c r="BV5817">
        <v>6</v>
      </c>
      <c r="BW5817">
        <f t="shared" si="194"/>
        <v>0</v>
      </c>
    </row>
    <row r="5818" spans="72:75">
      <c r="BT5818">
        <v>1</v>
      </c>
      <c r="BU5818">
        <v>1</v>
      </c>
      <c r="BV5818">
        <v>1</v>
      </c>
      <c r="BW5818">
        <f t="shared" si="194"/>
        <v>0</v>
      </c>
    </row>
    <row r="5819" spans="72:75">
      <c r="BT5819">
        <v>6</v>
      </c>
      <c r="BU5819">
        <v>6</v>
      </c>
      <c r="BV5819">
        <v>6</v>
      </c>
      <c r="BW5819">
        <f t="shared" si="194"/>
        <v>0</v>
      </c>
    </row>
    <row r="5820" spans="72:75">
      <c r="BT5820">
        <v>14</v>
      </c>
      <c r="BU5820">
        <v>14</v>
      </c>
      <c r="BV5820">
        <v>14</v>
      </c>
      <c r="BW5820">
        <f t="shared" si="194"/>
        <v>0</v>
      </c>
    </row>
    <row r="5821" spans="72:75">
      <c r="BT5821">
        <v>1</v>
      </c>
      <c r="BU5821">
        <v>1</v>
      </c>
      <c r="BV5821">
        <v>1</v>
      </c>
      <c r="BW5821">
        <f t="shared" si="194"/>
        <v>0</v>
      </c>
    </row>
    <row r="5822" spans="72:75">
      <c r="BT5822">
        <v>4</v>
      </c>
      <c r="BU5822">
        <v>4</v>
      </c>
      <c r="BV5822">
        <v>4</v>
      </c>
      <c r="BW5822">
        <f t="shared" si="194"/>
        <v>0</v>
      </c>
    </row>
    <row r="5823" spans="72:75">
      <c r="BT5823">
        <v>2</v>
      </c>
      <c r="BU5823">
        <v>2</v>
      </c>
      <c r="BV5823">
        <v>2</v>
      </c>
      <c r="BW5823">
        <f t="shared" si="194"/>
        <v>0</v>
      </c>
    </row>
    <row r="5824" spans="72:75">
      <c r="BT5824">
        <v>3</v>
      </c>
      <c r="BU5824">
        <v>3</v>
      </c>
      <c r="BV5824">
        <v>3</v>
      </c>
      <c r="BW5824">
        <f t="shared" si="194"/>
        <v>0</v>
      </c>
    </row>
    <row r="5825" spans="72:75">
      <c r="BT5825">
        <v>6</v>
      </c>
      <c r="BU5825">
        <v>6</v>
      </c>
      <c r="BV5825">
        <v>6</v>
      </c>
      <c r="BW5825">
        <f t="shared" si="194"/>
        <v>0</v>
      </c>
    </row>
    <row r="5826" spans="72:75">
      <c r="BT5826">
        <v>5</v>
      </c>
      <c r="BU5826">
        <v>5</v>
      </c>
      <c r="BV5826">
        <v>5</v>
      </c>
      <c r="BW5826">
        <f t="shared" si="194"/>
        <v>0</v>
      </c>
    </row>
    <row r="5827" spans="72:75">
      <c r="BT5827">
        <v>3</v>
      </c>
      <c r="BU5827">
        <v>3</v>
      </c>
      <c r="BV5827">
        <v>3</v>
      </c>
      <c r="BW5827">
        <f t="shared" si="194"/>
        <v>0</v>
      </c>
    </row>
    <row r="5828" spans="72:75">
      <c r="BT5828">
        <v>5</v>
      </c>
      <c r="BU5828">
        <v>5</v>
      </c>
      <c r="BV5828">
        <v>5</v>
      </c>
      <c r="BW5828">
        <f t="shared" si="194"/>
        <v>0</v>
      </c>
    </row>
    <row r="5829" spans="72:75">
      <c r="BT5829">
        <v>5</v>
      </c>
      <c r="BU5829">
        <v>5</v>
      </c>
      <c r="BV5829">
        <v>5</v>
      </c>
      <c r="BW5829">
        <f t="shared" si="194"/>
        <v>0</v>
      </c>
    </row>
    <row r="5830" spans="72:75">
      <c r="BT5830">
        <v>7</v>
      </c>
      <c r="BU5830">
        <v>7</v>
      </c>
      <c r="BV5830">
        <v>7</v>
      </c>
      <c r="BW5830">
        <f t="shared" si="194"/>
        <v>0</v>
      </c>
    </row>
    <row r="5831" spans="72:75">
      <c r="BT5831">
        <v>6</v>
      </c>
      <c r="BU5831">
        <v>6</v>
      </c>
      <c r="BV5831">
        <v>6</v>
      </c>
      <c r="BW5831">
        <f t="shared" si="194"/>
        <v>0</v>
      </c>
    </row>
    <row r="5832" spans="72:75">
      <c r="BT5832">
        <v>6</v>
      </c>
      <c r="BU5832">
        <v>6</v>
      </c>
      <c r="BV5832">
        <v>6</v>
      </c>
      <c r="BW5832">
        <f t="shared" si="194"/>
        <v>0</v>
      </c>
    </row>
    <row r="5833" spans="72:75">
      <c r="BT5833">
        <v>5</v>
      </c>
      <c r="BU5833">
        <v>5</v>
      </c>
      <c r="BV5833">
        <v>5</v>
      </c>
      <c r="BW5833">
        <f t="shared" si="194"/>
        <v>0</v>
      </c>
    </row>
    <row r="5834" spans="72:75">
      <c r="BT5834">
        <v>3</v>
      </c>
      <c r="BU5834">
        <v>3</v>
      </c>
      <c r="BV5834">
        <v>3</v>
      </c>
      <c r="BW5834">
        <f t="shared" si="194"/>
        <v>0</v>
      </c>
    </row>
    <row r="5835" spans="72:75">
      <c r="BT5835">
        <v>2</v>
      </c>
      <c r="BU5835">
        <v>2</v>
      </c>
      <c r="BV5835">
        <v>2</v>
      </c>
      <c r="BW5835">
        <f t="shared" si="194"/>
        <v>0</v>
      </c>
    </row>
    <row r="5836" spans="72:75">
      <c r="BT5836">
        <v>6</v>
      </c>
      <c r="BU5836">
        <v>6</v>
      </c>
      <c r="BV5836">
        <v>6</v>
      </c>
      <c r="BW5836">
        <f t="shared" si="194"/>
        <v>0</v>
      </c>
    </row>
    <row r="5837" spans="72:75">
      <c r="BT5837">
        <v>2</v>
      </c>
      <c r="BU5837">
        <v>2</v>
      </c>
      <c r="BV5837">
        <v>2</v>
      </c>
      <c r="BW5837">
        <f t="shared" ref="BW5837:BW5900" si="195">BU5837-BV5837</f>
        <v>0</v>
      </c>
    </row>
    <row r="5838" spans="72:75">
      <c r="BT5838">
        <v>5</v>
      </c>
      <c r="BU5838">
        <v>5</v>
      </c>
      <c r="BV5838">
        <v>5</v>
      </c>
      <c r="BW5838">
        <f t="shared" si="195"/>
        <v>0</v>
      </c>
    </row>
    <row r="5839" spans="72:75">
      <c r="BT5839">
        <v>2</v>
      </c>
      <c r="BU5839">
        <v>2</v>
      </c>
      <c r="BV5839">
        <v>2</v>
      </c>
      <c r="BW5839">
        <f t="shared" si="195"/>
        <v>0</v>
      </c>
    </row>
    <row r="5840" spans="72:75">
      <c r="BT5840">
        <v>6</v>
      </c>
      <c r="BU5840">
        <v>6</v>
      </c>
      <c r="BV5840">
        <v>6</v>
      </c>
      <c r="BW5840">
        <f t="shared" si="195"/>
        <v>0</v>
      </c>
    </row>
    <row r="5841" spans="72:75">
      <c r="BT5841">
        <v>4</v>
      </c>
      <c r="BU5841">
        <v>4</v>
      </c>
      <c r="BV5841">
        <v>4</v>
      </c>
      <c r="BW5841">
        <f t="shared" si="195"/>
        <v>0</v>
      </c>
    </row>
    <row r="5842" spans="72:75">
      <c r="BT5842">
        <v>2</v>
      </c>
      <c r="BU5842">
        <v>2</v>
      </c>
      <c r="BV5842">
        <v>2</v>
      </c>
      <c r="BW5842">
        <f t="shared" si="195"/>
        <v>0</v>
      </c>
    </row>
    <row r="5843" spans="72:75">
      <c r="BT5843">
        <v>4</v>
      </c>
      <c r="BU5843">
        <v>4</v>
      </c>
      <c r="BV5843">
        <v>4</v>
      </c>
      <c r="BW5843">
        <f t="shared" si="195"/>
        <v>0</v>
      </c>
    </row>
    <row r="5844" spans="72:75">
      <c r="BT5844">
        <v>7</v>
      </c>
      <c r="BU5844">
        <v>7</v>
      </c>
      <c r="BV5844">
        <v>7</v>
      </c>
      <c r="BW5844">
        <f t="shared" si="195"/>
        <v>0</v>
      </c>
    </row>
    <row r="5845" spans="72:75">
      <c r="BT5845">
        <v>10</v>
      </c>
      <c r="BU5845">
        <v>10</v>
      </c>
      <c r="BV5845">
        <v>11</v>
      </c>
      <c r="BW5845">
        <f t="shared" si="195"/>
        <v>-1</v>
      </c>
    </row>
    <row r="5846" spans="72:75">
      <c r="BT5846">
        <v>8</v>
      </c>
      <c r="BU5846">
        <v>8</v>
      </c>
      <c r="BV5846">
        <v>8</v>
      </c>
      <c r="BW5846">
        <f t="shared" si="195"/>
        <v>0</v>
      </c>
    </row>
    <row r="5847" spans="72:75">
      <c r="BT5847">
        <v>6</v>
      </c>
      <c r="BU5847">
        <v>6</v>
      </c>
      <c r="BV5847">
        <v>6</v>
      </c>
      <c r="BW5847">
        <f t="shared" si="195"/>
        <v>0</v>
      </c>
    </row>
    <row r="5848" spans="72:75">
      <c r="BT5848">
        <v>15</v>
      </c>
      <c r="BU5848">
        <v>15</v>
      </c>
      <c r="BV5848">
        <v>15</v>
      </c>
      <c r="BW5848">
        <f t="shared" si="195"/>
        <v>0</v>
      </c>
    </row>
    <row r="5849" spans="72:75">
      <c r="BT5849">
        <v>7</v>
      </c>
      <c r="BU5849">
        <v>7</v>
      </c>
      <c r="BV5849">
        <v>7</v>
      </c>
      <c r="BW5849">
        <f t="shared" si="195"/>
        <v>0</v>
      </c>
    </row>
    <row r="5850" spans="72:75">
      <c r="BT5850">
        <v>2</v>
      </c>
      <c r="BU5850">
        <v>2</v>
      </c>
      <c r="BV5850">
        <v>2</v>
      </c>
      <c r="BW5850">
        <f t="shared" si="195"/>
        <v>0</v>
      </c>
    </row>
    <row r="5851" spans="72:75">
      <c r="BT5851">
        <v>2</v>
      </c>
      <c r="BU5851">
        <v>2</v>
      </c>
      <c r="BV5851">
        <v>2</v>
      </c>
      <c r="BW5851">
        <f t="shared" si="195"/>
        <v>0</v>
      </c>
    </row>
    <row r="5852" spans="72:75">
      <c r="BT5852">
        <v>3</v>
      </c>
      <c r="BU5852">
        <v>3</v>
      </c>
      <c r="BV5852">
        <v>3</v>
      </c>
      <c r="BW5852">
        <f t="shared" si="195"/>
        <v>0</v>
      </c>
    </row>
    <row r="5853" spans="72:75">
      <c r="BT5853">
        <v>5</v>
      </c>
      <c r="BU5853">
        <v>5</v>
      </c>
      <c r="BV5853">
        <v>5</v>
      </c>
      <c r="BW5853">
        <f t="shared" si="195"/>
        <v>0</v>
      </c>
    </row>
    <row r="5854" spans="72:75">
      <c r="BT5854">
        <v>12</v>
      </c>
      <c r="BU5854">
        <v>12</v>
      </c>
      <c r="BV5854">
        <v>12</v>
      </c>
      <c r="BW5854">
        <f t="shared" si="195"/>
        <v>0</v>
      </c>
    </row>
    <row r="5855" spans="72:75">
      <c r="BT5855">
        <v>11</v>
      </c>
      <c r="BU5855">
        <v>11</v>
      </c>
      <c r="BV5855">
        <v>11</v>
      </c>
      <c r="BW5855">
        <f t="shared" si="195"/>
        <v>0</v>
      </c>
    </row>
    <row r="5856" spans="72:75">
      <c r="BT5856">
        <v>6</v>
      </c>
      <c r="BU5856">
        <v>6</v>
      </c>
      <c r="BV5856">
        <v>6</v>
      </c>
      <c r="BW5856">
        <f t="shared" si="195"/>
        <v>0</v>
      </c>
    </row>
    <row r="5857" spans="72:75">
      <c r="BT5857">
        <v>5</v>
      </c>
      <c r="BU5857">
        <v>5</v>
      </c>
      <c r="BV5857">
        <v>5</v>
      </c>
      <c r="BW5857">
        <f t="shared" si="195"/>
        <v>0</v>
      </c>
    </row>
    <row r="5858" spans="72:75">
      <c r="BT5858">
        <v>2</v>
      </c>
      <c r="BU5858">
        <v>2</v>
      </c>
      <c r="BV5858">
        <v>2</v>
      </c>
      <c r="BW5858">
        <f t="shared" si="195"/>
        <v>0</v>
      </c>
    </row>
    <row r="5859" spans="72:75">
      <c r="BT5859">
        <v>9</v>
      </c>
      <c r="BU5859">
        <v>9</v>
      </c>
      <c r="BV5859">
        <v>9</v>
      </c>
      <c r="BW5859">
        <f t="shared" si="195"/>
        <v>0</v>
      </c>
    </row>
    <row r="5860" spans="72:75">
      <c r="BT5860">
        <v>11</v>
      </c>
      <c r="BU5860">
        <v>11</v>
      </c>
      <c r="BV5860">
        <v>11</v>
      </c>
      <c r="BW5860">
        <f t="shared" si="195"/>
        <v>0</v>
      </c>
    </row>
    <row r="5861" spans="72:75">
      <c r="BT5861">
        <v>5</v>
      </c>
      <c r="BU5861">
        <v>5</v>
      </c>
      <c r="BV5861">
        <v>5</v>
      </c>
      <c r="BW5861">
        <f t="shared" si="195"/>
        <v>0</v>
      </c>
    </row>
    <row r="5862" spans="72:75">
      <c r="BT5862">
        <v>5</v>
      </c>
      <c r="BU5862">
        <v>5</v>
      </c>
      <c r="BV5862">
        <v>5</v>
      </c>
      <c r="BW5862">
        <f t="shared" si="195"/>
        <v>0</v>
      </c>
    </row>
    <row r="5863" spans="72:75">
      <c r="BT5863">
        <v>10</v>
      </c>
      <c r="BU5863">
        <v>10</v>
      </c>
      <c r="BV5863">
        <v>11</v>
      </c>
      <c r="BW5863">
        <f t="shared" si="195"/>
        <v>-1</v>
      </c>
    </row>
    <row r="5864" spans="72:75">
      <c r="BT5864">
        <v>3</v>
      </c>
      <c r="BU5864">
        <v>3</v>
      </c>
      <c r="BV5864">
        <v>3</v>
      </c>
      <c r="BW5864">
        <f t="shared" si="195"/>
        <v>0</v>
      </c>
    </row>
    <row r="5865" spans="72:75">
      <c r="BT5865">
        <v>4</v>
      </c>
      <c r="BU5865">
        <v>4</v>
      </c>
      <c r="BV5865">
        <v>4</v>
      </c>
      <c r="BW5865">
        <f t="shared" si="195"/>
        <v>0</v>
      </c>
    </row>
    <row r="5866" spans="72:75">
      <c r="BT5866">
        <v>4</v>
      </c>
      <c r="BU5866">
        <v>4</v>
      </c>
      <c r="BV5866">
        <v>4</v>
      </c>
      <c r="BW5866">
        <f t="shared" si="195"/>
        <v>0</v>
      </c>
    </row>
    <row r="5867" spans="72:75">
      <c r="BT5867">
        <v>1</v>
      </c>
      <c r="BU5867">
        <v>1</v>
      </c>
      <c r="BV5867">
        <v>1</v>
      </c>
      <c r="BW5867">
        <f t="shared" si="195"/>
        <v>0</v>
      </c>
    </row>
    <row r="5868" spans="72:75">
      <c r="BT5868">
        <v>2</v>
      </c>
      <c r="BU5868">
        <v>2</v>
      </c>
      <c r="BV5868">
        <v>2</v>
      </c>
      <c r="BW5868">
        <f t="shared" si="195"/>
        <v>0</v>
      </c>
    </row>
    <row r="5869" spans="72:75">
      <c r="BT5869">
        <v>6</v>
      </c>
      <c r="BU5869">
        <v>6</v>
      </c>
      <c r="BV5869">
        <v>6</v>
      </c>
      <c r="BW5869">
        <f t="shared" si="195"/>
        <v>0</v>
      </c>
    </row>
    <row r="5870" spans="72:75">
      <c r="BT5870">
        <v>10</v>
      </c>
      <c r="BU5870">
        <v>10</v>
      </c>
      <c r="BV5870">
        <v>11</v>
      </c>
      <c r="BW5870">
        <f t="shared" si="195"/>
        <v>-1</v>
      </c>
    </row>
    <row r="5871" spans="72:75">
      <c r="BT5871">
        <v>2</v>
      </c>
      <c r="BU5871">
        <v>2</v>
      </c>
      <c r="BV5871">
        <v>2</v>
      </c>
      <c r="BW5871">
        <f t="shared" si="195"/>
        <v>0</v>
      </c>
    </row>
    <row r="5872" spans="72:75">
      <c r="BT5872">
        <v>1</v>
      </c>
      <c r="BU5872">
        <v>1</v>
      </c>
      <c r="BV5872">
        <v>1</v>
      </c>
      <c r="BW5872">
        <f t="shared" si="195"/>
        <v>0</v>
      </c>
    </row>
    <row r="5873" spans="72:75">
      <c r="BT5873">
        <v>17</v>
      </c>
      <c r="BU5873">
        <v>17</v>
      </c>
      <c r="BV5873">
        <v>17</v>
      </c>
      <c r="BW5873">
        <f t="shared" si="195"/>
        <v>0</v>
      </c>
    </row>
    <row r="5874" spans="72:75">
      <c r="BT5874">
        <v>10</v>
      </c>
      <c r="BU5874">
        <v>10</v>
      </c>
      <c r="BV5874">
        <v>11</v>
      </c>
      <c r="BW5874">
        <f t="shared" si="195"/>
        <v>-1</v>
      </c>
    </row>
    <row r="5875" spans="72:75">
      <c r="BT5875">
        <v>4</v>
      </c>
      <c r="BU5875">
        <v>4</v>
      </c>
      <c r="BV5875">
        <v>4</v>
      </c>
      <c r="BW5875">
        <f t="shared" si="195"/>
        <v>0</v>
      </c>
    </row>
    <row r="5876" spans="72:75">
      <c r="BT5876">
        <v>3</v>
      </c>
      <c r="BU5876">
        <v>3</v>
      </c>
      <c r="BV5876">
        <v>3</v>
      </c>
      <c r="BW5876">
        <f t="shared" si="195"/>
        <v>0</v>
      </c>
    </row>
    <row r="5877" spans="72:75">
      <c r="BT5877">
        <v>3</v>
      </c>
      <c r="BU5877">
        <v>3</v>
      </c>
      <c r="BV5877">
        <v>3</v>
      </c>
      <c r="BW5877">
        <f t="shared" si="195"/>
        <v>0</v>
      </c>
    </row>
    <row r="5878" spans="72:75">
      <c r="BT5878">
        <v>9</v>
      </c>
      <c r="BU5878">
        <v>9</v>
      </c>
      <c r="BV5878">
        <v>9</v>
      </c>
      <c r="BW5878">
        <f t="shared" si="195"/>
        <v>0</v>
      </c>
    </row>
    <row r="5879" spans="72:75">
      <c r="BT5879">
        <v>2</v>
      </c>
      <c r="BU5879">
        <v>2</v>
      </c>
      <c r="BV5879">
        <v>2</v>
      </c>
      <c r="BW5879">
        <f t="shared" si="195"/>
        <v>0</v>
      </c>
    </row>
    <row r="5880" spans="72:75">
      <c r="BT5880">
        <v>4</v>
      </c>
      <c r="BU5880">
        <v>4</v>
      </c>
      <c r="BV5880">
        <v>4</v>
      </c>
      <c r="BW5880">
        <f t="shared" si="195"/>
        <v>0</v>
      </c>
    </row>
    <row r="5881" spans="72:75">
      <c r="BT5881">
        <v>5</v>
      </c>
      <c r="BU5881">
        <v>5</v>
      </c>
      <c r="BV5881">
        <v>5</v>
      </c>
      <c r="BW5881">
        <f t="shared" si="195"/>
        <v>0</v>
      </c>
    </row>
    <row r="5882" spans="72:75">
      <c r="BT5882">
        <v>6</v>
      </c>
      <c r="BU5882">
        <v>6</v>
      </c>
      <c r="BV5882">
        <v>6</v>
      </c>
      <c r="BW5882">
        <f t="shared" si="195"/>
        <v>0</v>
      </c>
    </row>
    <row r="5883" spans="72:75">
      <c r="BT5883">
        <v>4</v>
      </c>
      <c r="BU5883">
        <v>4</v>
      </c>
      <c r="BV5883">
        <v>4</v>
      </c>
      <c r="BW5883">
        <f t="shared" si="195"/>
        <v>0</v>
      </c>
    </row>
    <row r="5884" spans="72:75">
      <c r="BT5884">
        <v>10</v>
      </c>
      <c r="BU5884">
        <v>10</v>
      </c>
      <c r="BV5884">
        <v>11</v>
      </c>
      <c r="BW5884">
        <f t="shared" si="195"/>
        <v>-1</v>
      </c>
    </row>
    <row r="5885" spans="72:75">
      <c r="BT5885">
        <v>3</v>
      </c>
      <c r="BU5885">
        <v>3</v>
      </c>
      <c r="BV5885">
        <v>3</v>
      </c>
      <c r="BW5885">
        <f t="shared" si="195"/>
        <v>0</v>
      </c>
    </row>
    <row r="5886" spans="72:75">
      <c r="BT5886">
        <v>5</v>
      </c>
      <c r="BU5886">
        <v>5</v>
      </c>
      <c r="BV5886">
        <v>5</v>
      </c>
      <c r="BW5886">
        <f t="shared" si="195"/>
        <v>0</v>
      </c>
    </row>
    <row r="5887" spans="72:75">
      <c r="BT5887">
        <v>1</v>
      </c>
      <c r="BU5887">
        <v>1</v>
      </c>
      <c r="BV5887">
        <v>1</v>
      </c>
      <c r="BW5887">
        <f t="shared" si="195"/>
        <v>0</v>
      </c>
    </row>
    <row r="5888" spans="72:75">
      <c r="BT5888">
        <v>4</v>
      </c>
      <c r="BU5888">
        <v>4</v>
      </c>
      <c r="BV5888">
        <v>4</v>
      </c>
      <c r="BW5888">
        <f t="shared" si="195"/>
        <v>0</v>
      </c>
    </row>
    <row r="5889" spans="72:75">
      <c r="BT5889">
        <v>6</v>
      </c>
      <c r="BU5889">
        <v>6</v>
      </c>
      <c r="BV5889">
        <v>6</v>
      </c>
      <c r="BW5889">
        <f t="shared" si="195"/>
        <v>0</v>
      </c>
    </row>
    <row r="5890" spans="72:75">
      <c r="BT5890">
        <v>3</v>
      </c>
      <c r="BU5890">
        <v>3</v>
      </c>
      <c r="BV5890">
        <v>3</v>
      </c>
      <c r="BW5890">
        <f t="shared" si="195"/>
        <v>0</v>
      </c>
    </row>
    <row r="5891" spans="72:75">
      <c r="BT5891">
        <v>4</v>
      </c>
      <c r="BU5891">
        <v>4</v>
      </c>
      <c r="BV5891">
        <v>4</v>
      </c>
      <c r="BW5891">
        <f t="shared" si="195"/>
        <v>0</v>
      </c>
    </row>
    <row r="5892" spans="72:75">
      <c r="BT5892">
        <v>6</v>
      </c>
      <c r="BU5892">
        <v>6</v>
      </c>
      <c r="BV5892">
        <v>6</v>
      </c>
      <c r="BW5892">
        <f t="shared" si="195"/>
        <v>0</v>
      </c>
    </row>
    <row r="5893" spans="72:75">
      <c r="BT5893">
        <v>6</v>
      </c>
      <c r="BU5893">
        <v>6</v>
      </c>
      <c r="BV5893">
        <v>6</v>
      </c>
      <c r="BW5893">
        <f t="shared" si="195"/>
        <v>0</v>
      </c>
    </row>
    <row r="5894" spans="72:75">
      <c r="BT5894">
        <v>4</v>
      </c>
      <c r="BU5894">
        <v>4</v>
      </c>
      <c r="BV5894">
        <v>4</v>
      </c>
      <c r="BW5894">
        <f t="shared" si="195"/>
        <v>0</v>
      </c>
    </row>
    <row r="5895" spans="72:75">
      <c r="BT5895">
        <v>3</v>
      </c>
      <c r="BU5895">
        <v>3</v>
      </c>
      <c r="BV5895">
        <v>3</v>
      </c>
      <c r="BW5895">
        <f t="shared" si="195"/>
        <v>0</v>
      </c>
    </row>
    <row r="5896" spans="72:75">
      <c r="BT5896">
        <v>5</v>
      </c>
      <c r="BU5896">
        <v>5</v>
      </c>
      <c r="BV5896">
        <v>5</v>
      </c>
      <c r="BW5896">
        <f t="shared" si="195"/>
        <v>0</v>
      </c>
    </row>
    <row r="5897" spans="72:75">
      <c r="BT5897">
        <v>6</v>
      </c>
      <c r="BU5897">
        <v>6</v>
      </c>
      <c r="BV5897">
        <v>6</v>
      </c>
      <c r="BW5897">
        <f t="shared" si="195"/>
        <v>0</v>
      </c>
    </row>
    <row r="5898" spans="72:75">
      <c r="BT5898">
        <v>3</v>
      </c>
      <c r="BU5898">
        <v>3</v>
      </c>
      <c r="BV5898">
        <v>3</v>
      </c>
      <c r="BW5898">
        <f t="shared" si="195"/>
        <v>0</v>
      </c>
    </row>
    <row r="5899" spans="72:75">
      <c r="BT5899">
        <v>2</v>
      </c>
      <c r="BU5899">
        <v>2</v>
      </c>
      <c r="BV5899">
        <v>2</v>
      </c>
      <c r="BW5899">
        <f t="shared" si="195"/>
        <v>0</v>
      </c>
    </row>
    <row r="5900" spans="72:75">
      <c r="BT5900">
        <v>4</v>
      </c>
      <c r="BU5900">
        <v>4</v>
      </c>
      <c r="BV5900">
        <v>4</v>
      </c>
      <c r="BW5900">
        <f t="shared" si="195"/>
        <v>0</v>
      </c>
    </row>
    <row r="5901" spans="72:75">
      <c r="BT5901">
        <v>4</v>
      </c>
      <c r="BU5901">
        <v>4</v>
      </c>
      <c r="BV5901">
        <v>4</v>
      </c>
      <c r="BW5901">
        <f t="shared" ref="BW5901:BW5964" si="196">BU5901-BV5901</f>
        <v>0</v>
      </c>
    </row>
    <row r="5902" spans="72:75">
      <c r="BT5902">
        <v>3</v>
      </c>
      <c r="BU5902">
        <v>3</v>
      </c>
      <c r="BV5902">
        <v>3</v>
      </c>
      <c r="BW5902">
        <f t="shared" si="196"/>
        <v>0</v>
      </c>
    </row>
    <row r="5903" spans="72:75">
      <c r="BT5903">
        <v>5</v>
      </c>
      <c r="BU5903">
        <v>5</v>
      </c>
      <c r="BV5903">
        <v>5</v>
      </c>
      <c r="BW5903">
        <f t="shared" si="196"/>
        <v>0</v>
      </c>
    </row>
    <row r="5904" spans="72:75">
      <c r="BT5904">
        <v>5</v>
      </c>
      <c r="BU5904">
        <v>5</v>
      </c>
      <c r="BV5904">
        <v>5</v>
      </c>
      <c r="BW5904">
        <f t="shared" si="196"/>
        <v>0</v>
      </c>
    </row>
    <row r="5905" spans="72:75">
      <c r="BT5905">
        <v>5</v>
      </c>
      <c r="BU5905">
        <v>5</v>
      </c>
      <c r="BV5905">
        <v>5</v>
      </c>
      <c r="BW5905">
        <f t="shared" si="196"/>
        <v>0</v>
      </c>
    </row>
    <row r="5906" spans="72:75">
      <c r="BT5906">
        <v>3</v>
      </c>
      <c r="BU5906">
        <v>3</v>
      </c>
      <c r="BV5906">
        <v>3</v>
      </c>
      <c r="BW5906">
        <f t="shared" si="196"/>
        <v>0</v>
      </c>
    </row>
    <row r="5907" spans="72:75">
      <c r="BT5907">
        <v>7</v>
      </c>
      <c r="BU5907">
        <v>7</v>
      </c>
      <c r="BV5907">
        <v>7</v>
      </c>
      <c r="BW5907">
        <f t="shared" si="196"/>
        <v>0</v>
      </c>
    </row>
    <row r="5908" spans="72:75">
      <c r="BT5908">
        <v>7</v>
      </c>
      <c r="BU5908">
        <v>7</v>
      </c>
      <c r="BV5908">
        <v>7</v>
      </c>
      <c r="BW5908">
        <f t="shared" si="196"/>
        <v>0</v>
      </c>
    </row>
    <row r="5909" spans="72:75">
      <c r="BT5909">
        <v>5</v>
      </c>
      <c r="BU5909">
        <v>5</v>
      </c>
      <c r="BV5909">
        <v>5</v>
      </c>
      <c r="BW5909">
        <f t="shared" si="196"/>
        <v>0</v>
      </c>
    </row>
    <row r="5910" spans="72:75">
      <c r="BT5910">
        <v>3</v>
      </c>
      <c r="BU5910">
        <v>3</v>
      </c>
      <c r="BV5910">
        <v>3</v>
      </c>
      <c r="BW5910">
        <f t="shared" si="196"/>
        <v>0</v>
      </c>
    </row>
    <row r="5911" spans="72:75">
      <c r="BT5911">
        <v>7</v>
      </c>
      <c r="BU5911">
        <v>7</v>
      </c>
      <c r="BV5911">
        <v>7</v>
      </c>
      <c r="BW5911">
        <f t="shared" si="196"/>
        <v>0</v>
      </c>
    </row>
    <row r="5912" spans="72:75">
      <c r="BT5912">
        <v>8</v>
      </c>
      <c r="BU5912">
        <v>8</v>
      </c>
      <c r="BV5912">
        <v>8</v>
      </c>
      <c r="BW5912">
        <f t="shared" si="196"/>
        <v>0</v>
      </c>
    </row>
    <row r="5913" spans="72:75">
      <c r="BT5913">
        <v>5</v>
      </c>
      <c r="BU5913">
        <v>5</v>
      </c>
      <c r="BV5913">
        <v>5</v>
      </c>
      <c r="BW5913">
        <f t="shared" si="196"/>
        <v>0</v>
      </c>
    </row>
    <row r="5914" spans="72:75">
      <c r="BT5914">
        <v>6</v>
      </c>
      <c r="BU5914">
        <v>6</v>
      </c>
      <c r="BV5914">
        <v>6</v>
      </c>
      <c r="BW5914">
        <f t="shared" si="196"/>
        <v>0</v>
      </c>
    </row>
    <row r="5915" spans="72:75">
      <c r="BT5915">
        <v>11</v>
      </c>
      <c r="BU5915">
        <v>11</v>
      </c>
      <c r="BV5915">
        <v>11</v>
      </c>
      <c r="BW5915">
        <f t="shared" si="196"/>
        <v>0</v>
      </c>
    </row>
    <row r="5916" spans="72:75">
      <c r="BT5916">
        <v>6</v>
      </c>
      <c r="BU5916">
        <v>6</v>
      </c>
      <c r="BV5916">
        <v>6</v>
      </c>
      <c r="BW5916">
        <f t="shared" si="196"/>
        <v>0</v>
      </c>
    </row>
    <row r="5917" spans="72:75">
      <c r="BT5917">
        <v>4</v>
      </c>
      <c r="BU5917">
        <v>4</v>
      </c>
      <c r="BV5917">
        <v>4</v>
      </c>
      <c r="BW5917">
        <f t="shared" si="196"/>
        <v>0</v>
      </c>
    </row>
    <row r="5918" spans="72:75">
      <c r="BT5918">
        <v>7</v>
      </c>
      <c r="BU5918">
        <v>7</v>
      </c>
      <c r="BV5918">
        <v>7</v>
      </c>
      <c r="BW5918">
        <f t="shared" si="196"/>
        <v>0</v>
      </c>
    </row>
    <row r="5919" spans="72:75">
      <c r="BT5919">
        <v>5</v>
      </c>
      <c r="BU5919">
        <v>5</v>
      </c>
      <c r="BV5919">
        <v>5</v>
      </c>
      <c r="BW5919">
        <f t="shared" si="196"/>
        <v>0</v>
      </c>
    </row>
    <row r="5920" spans="72:75">
      <c r="BT5920">
        <v>3</v>
      </c>
      <c r="BU5920">
        <v>3</v>
      </c>
      <c r="BV5920">
        <v>3</v>
      </c>
      <c r="BW5920">
        <f t="shared" si="196"/>
        <v>0</v>
      </c>
    </row>
    <row r="5921" spans="72:75">
      <c r="BT5921">
        <v>4</v>
      </c>
      <c r="BU5921">
        <v>4</v>
      </c>
      <c r="BV5921">
        <v>4</v>
      </c>
      <c r="BW5921">
        <f t="shared" si="196"/>
        <v>0</v>
      </c>
    </row>
    <row r="5922" spans="72:75">
      <c r="BT5922">
        <v>1</v>
      </c>
      <c r="BU5922">
        <v>1</v>
      </c>
      <c r="BV5922">
        <v>1</v>
      </c>
      <c r="BW5922">
        <f t="shared" si="196"/>
        <v>0</v>
      </c>
    </row>
    <row r="5923" spans="72:75">
      <c r="BT5923">
        <v>7</v>
      </c>
      <c r="BU5923">
        <v>7</v>
      </c>
      <c r="BV5923">
        <v>7</v>
      </c>
      <c r="BW5923">
        <f t="shared" si="196"/>
        <v>0</v>
      </c>
    </row>
    <row r="5924" spans="72:75">
      <c r="BT5924">
        <v>6</v>
      </c>
      <c r="BU5924">
        <v>6</v>
      </c>
      <c r="BV5924">
        <v>6</v>
      </c>
      <c r="BW5924">
        <f t="shared" si="196"/>
        <v>0</v>
      </c>
    </row>
    <row r="5925" spans="72:75">
      <c r="BT5925">
        <v>6</v>
      </c>
      <c r="BU5925">
        <v>6</v>
      </c>
      <c r="BV5925">
        <v>6</v>
      </c>
      <c r="BW5925">
        <f t="shared" si="196"/>
        <v>0</v>
      </c>
    </row>
    <row r="5926" spans="72:75">
      <c r="BT5926">
        <v>1</v>
      </c>
      <c r="BU5926">
        <v>1</v>
      </c>
      <c r="BV5926">
        <v>1</v>
      </c>
      <c r="BW5926">
        <f t="shared" si="196"/>
        <v>0</v>
      </c>
    </row>
    <row r="5927" spans="72:75">
      <c r="BT5927">
        <v>4</v>
      </c>
      <c r="BU5927">
        <v>4</v>
      </c>
      <c r="BV5927">
        <v>4</v>
      </c>
      <c r="BW5927">
        <f t="shared" si="196"/>
        <v>0</v>
      </c>
    </row>
    <row r="5928" spans="72:75">
      <c r="BT5928">
        <v>8</v>
      </c>
      <c r="BU5928">
        <v>8</v>
      </c>
      <c r="BV5928">
        <v>8</v>
      </c>
      <c r="BW5928">
        <f t="shared" si="196"/>
        <v>0</v>
      </c>
    </row>
    <row r="5929" spans="72:75">
      <c r="BT5929">
        <v>7</v>
      </c>
      <c r="BU5929">
        <v>7</v>
      </c>
      <c r="BV5929">
        <v>7</v>
      </c>
      <c r="BW5929">
        <f t="shared" si="196"/>
        <v>0</v>
      </c>
    </row>
    <row r="5930" spans="72:75">
      <c r="BT5930">
        <v>9</v>
      </c>
      <c r="BU5930">
        <v>9</v>
      </c>
      <c r="BV5930">
        <v>9</v>
      </c>
      <c r="BW5930">
        <f t="shared" si="196"/>
        <v>0</v>
      </c>
    </row>
    <row r="5931" spans="72:75">
      <c r="BT5931">
        <v>7</v>
      </c>
      <c r="BU5931">
        <v>7</v>
      </c>
      <c r="BV5931">
        <v>7</v>
      </c>
      <c r="BW5931">
        <f t="shared" si="196"/>
        <v>0</v>
      </c>
    </row>
    <row r="5932" spans="72:75">
      <c r="BT5932">
        <v>3</v>
      </c>
      <c r="BU5932">
        <v>3</v>
      </c>
      <c r="BV5932">
        <v>3</v>
      </c>
      <c r="BW5932">
        <f t="shared" si="196"/>
        <v>0</v>
      </c>
    </row>
    <row r="5933" spans="72:75">
      <c r="BT5933">
        <v>2</v>
      </c>
      <c r="BU5933">
        <v>2</v>
      </c>
      <c r="BV5933">
        <v>2</v>
      </c>
      <c r="BW5933">
        <f t="shared" si="196"/>
        <v>0</v>
      </c>
    </row>
    <row r="5934" spans="72:75">
      <c r="BT5934">
        <v>9</v>
      </c>
      <c r="BU5934">
        <v>9</v>
      </c>
      <c r="BV5934">
        <v>9</v>
      </c>
      <c r="BW5934">
        <f t="shared" si="196"/>
        <v>0</v>
      </c>
    </row>
    <row r="5935" spans="72:75">
      <c r="BT5935">
        <v>9</v>
      </c>
      <c r="BU5935">
        <v>9</v>
      </c>
      <c r="BV5935">
        <v>9</v>
      </c>
      <c r="BW5935">
        <f t="shared" si="196"/>
        <v>0</v>
      </c>
    </row>
    <row r="5936" spans="72:75">
      <c r="BT5936">
        <v>5</v>
      </c>
      <c r="BU5936">
        <v>5</v>
      </c>
      <c r="BV5936">
        <v>5</v>
      </c>
      <c r="BW5936">
        <f t="shared" si="196"/>
        <v>0</v>
      </c>
    </row>
    <row r="5937" spans="72:75">
      <c r="BT5937">
        <v>8</v>
      </c>
      <c r="BU5937">
        <v>8</v>
      </c>
      <c r="BV5937">
        <v>8</v>
      </c>
      <c r="BW5937">
        <f t="shared" si="196"/>
        <v>0</v>
      </c>
    </row>
    <row r="5938" spans="72:75">
      <c r="BT5938">
        <v>6</v>
      </c>
      <c r="BU5938">
        <v>6</v>
      </c>
      <c r="BV5938">
        <v>6</v>
      </c>
      <c r="BW5938">
        <f t="shared" si="196"/>
        <v>0</v>
      </c>
    </row>
    <row r="5939" spans="72:75">
      <c r="BT5939">
        <v>5</v>
      </c>
      <c r="BU5939">
        <v>5</v>
      </c>
      <c r="BV5939">
        <v>5</v>
      </c>
      <c r="BW5939">
        <f t="shared" si="196"/>
        <v>0</v>
      </c>
    </row>
    <row r="5940" spans="72:75">
      <c r="BT5940">
        <v>8</v>
      </c>
      <c r="BU5940">
        <v>8</v>
      </c>
      <c r="BV5940">
        <v>8</v>
      </c>
      <c r="BW5940">
        <f t="shared" si="196"/>
        <v>0</v>
      </c>
    </row>
    <row r="5941" spans="72:75">
      <c r="BT5941">
        <v>4</v>
      </c>
      <c r="BU5941">
        <v>4</v>
      </c>
      <c r="BV5941">
        <v>4</v>
      </c>
      <c r="BW5941">
        <f t="shared" si="196"/>
        <v>0</v>
      </c>
    </row>
    <row r="5942" spans="72:75">
      <c r="BT5942">
        <v>5</v>
      </c>
      <c r="BU5942">
        <v>5</v>
      </c>
      <c r="BV5942">
        <v>5</v>
      </c>
      <c r="BW5942">
        <f t="shared" si="196"/>
        <v>0</v>
      </c>
    </row>
    <row r="5943" spans="72:75">
      <c r="BT5943">
        <v>3</v>
      </c>
      <c r="BU5943">
        <v>3</v>
      </c>
      <c r="BV5943">
        <v>3</v>
      </c>
      <c r="BW5943">
        <f t="shared" si="196"/>
        <v>0</v>
      </c>
    </row>
    <row r="5944" spans="72:75">
      <c r="BT5944">
        <v>3</v>
      </c>
      <c r="BU5944">
        <v>3</v>
      </c>
      <c r="BV5944">
        <v>3</v>
      </c>
      <c r="BW5944">
        <f t="shared" si="196"/>
        <v>0</v>
      </c>
    </row>
    <row r="5945" spans="72:75">
      <c r="BT5945">
        <v>3</v>
      </c>
      <c r="BU5945">
        <v>3</v>
      </c>
      <c r="BV5945">
        <v>3</v>
      </c>
      <c r="BW5945">
        <f t="shared" si="196"/>
        <v>0</v>
      </c>
    </row>
    <row r="5946" spans="72:75">
      <c r="BT5946">
        <v>3</v>
      </c>
      <c r="BU5946">
        <v>3</v>
      </c>
      <c r="BV5946">
        <v>3</v>
      </c>
      <c r="BW5946">
        <f t="shared" si="196"/>
        <v>0</v>
      </c>
    </row>
    <row r="5947" spans="72:75">
      <c r="BT5947">
        <v>2</v>
      </c>
      <c r="BU5947">
        <v>2</v>
      </c>
      <c r="BV5947">
        <v>2</v>
      </c>
      <c r="BW5947">
        <f t="shared" si="196"/>
        <v>0</v>
      </c>
    </row>
    <row r="5948" spans="72:75">
      <c r="BT5948">
        <v>3</v>
      </c>
      <c r="BU5948">
        <v>3</v>
      </c>
      <c r="BV5948">
        <v>3</v>
      </c>
      <c r="BW5948">
        <f t="shared" si="196"/>
        <v>0</v>
      </c>
    </row>
    <row r="5949" spans="72:75">
      <c r="BT5949">
        <v>4</v>
      </c>
      <c r="BU5949">
        <v>4</v>
      </c>
      <c r="BV5949">
        <v>4</v>
      </c>
      <c r="BW5949">
        <f t="shared" si="196"/>
        <v>0</v>
      </c>
    </row>
    <row r="5950" spans="72:75">
      <c r="BT5950">
        <v>3</v>
      </c>
      <c r="BU5950">
        <v>3</v>
      </c>
      <c r="BV5950">
        <v>3</v>
      </c>
      <c r="BW5950">
        <f t="shared" si="196"/>
        <v>0</v>
      </c>
    </row>
    <row r="5951" spans="72:75">
      <c r="BT5951">
        <v>1</v>
      </c>
      <c r="BU5951">
        <v>1</v>
      </c>
      <c r="BV5951">
        <v>1</v>
      </c>
      <c r="BW5951">
        <f t="shared" si="196"/>
        <v>0</v>
      </c>
    </row>
    <row r="5952" spans="72:75">
      <c r="BT5952">
        <v>4</v>
      </c>
      <c r="BU5952">
        <v>4</v>
      </c>
      <c r="BV5952">
        <v>4</v>
      </c>
      <c r="BW5952">
        <f t="shared" si="196"/>
        <v>0</v>
      </c>
    </row>
    <row r="5953" spans="72:75">
      <c r="BT5953">
        <v>8</v>
      </c>
      <c r="BU5953">
        <v>8</v>
      </c>
      <c r="BV5953">
        <v>8</v>
      </c>
      <c r="BW5953">
        <f t="shared" si="196"/>
        <v>0</v>
      </c>
    </row>
    <row r="5954" spans="72:75">
      <c r="BT5954">
        <v>6</v>
      </c>
      <c r="BU5954">
        <v>6</v>
      </c>
      <c r="BV5954">
        <v>6</v>
      </c>
      <c r="BW5954">
        <f t="shared" si="196"/>
        <v>0</v>
      </c>
    </row>
    <row r="5955" spans="72:75">
      <c r="BT5955">
        <v>4</v>
      </c>
      <c r="BU5955">
        <v>4</v>
      </c>
      <c r="BV5955">
        <v>4</v>
      </c>
      <c r="BW5955">
        <f t="shared" si="196"/>
        <v>0</v>
      </c>
    </row>
    <row r="5956" spans="72:75">
      <c r="BT5956">
        <v>12</v>
      </c>
      <c r="BU5956">
        <v>12</v>
      </c>
      <c r="BV5956">
        <v>12</v>
      </c>
      <c r="BW5956">
        <f t="shared" si="196"/>
        <v>0</v>
      </c>
    </row>
    <row r="5957" spans="72:75">
      <c r="BT5957">
        <v>3</v>
      </c>
      <c r="BU5957">
        <v>3</v>
      </c>
      <c r="BV5957">
        <v>3</v>
      </c>
      <c r="BW5957">
        <f t="shared" si="196"/>
        <v>0</v>
      </c>
    </row>
    <row r="5958" spans="72:75">
      <c r="BT5958">
        <v>6</v>
      </c>
      <c r="BU5958">
        <v>6</v>
      </c>
      <c r="BV5958">
        <v>6</v>
      </c>
      <c r="BW5958">
        <f t="shared" si="196"/>
        <v>0</v>
      </c>
    </row>
    <row r="5959" spans="72:75">
      <c r="BT5959">
        <v>4</v>
      </c>
      <c r="BU5959">
        <v>4</v>
      </c>
      <c r="BV5959">
        <v>4</v>
      </c>
      <c r="BW5959">
        <f t="shared" si="196"/>
        <v>0</v>
      </c>
    </row>
    <row r="5960" spans="72:75">
      <c r="BT5960">
        <v>2</v>
      </c>
      <c r="BU5960">
        <v>2</v>
      </c>
      <c r="BV5960">
        <v>2</v>
      </c>
      <c r="BW5960">
        <f t="shared" si="196"/>
        <v>0</v>
      </c>
    </row>
    <row r="5961" spans="72:75">
      <c r="BT5961">
        <v>1</v>
      </c>
      <c r="BU5961">
        <v>1</v>
      </c>
      <c r="BV5961">
        <v>1</v>
      </c>
      <c r="BW5961">
        <f t="shared" si="196"/>
        <v>0</v>
      </c>
    </row>
    <row r="5962" spans="72:75">
      <c r="BT5962">
        <v>2</v>
      </c>
      <c r="BU5962">
        <v>2</v>
      </c>
      <c r="BV5962">
        <v>2</v>
      </c>
      <c r="BW5962">
        <f t="shared" si="196"/>
        <v>0</v>
      </c>
    </row>
    <row r="5963" spans="72:75">
      <c r="BT5963">
        <v>3</v>
      </c>
      <c r="BU5963">
        <v>3</v>
      </c>
      <c r="BV5963">
        <v>3</v>
      </c>
      <c r="BW5963">
        <f t="shared" si="196"/>
        <v>0</v>
      </c>
    </row>
    <row r="5964" spans="72:75">
      <c r="BT5964">
        <v>15</v>
      </c>
      <c r="BU5964">
        <v>15</v>
      </c>
      <c r="BV5964">
        <v>15</v>
      </c>
      <c r="BW5964">
        <f t="shared" si="196"/>
        <v>0</v>
      </c>
    </row>
    <row r="5965" spans="72:75">
      <c r="BT5965">
        <v>6</v>
      </c>
      <c r="BU5965">
        <v>6</v>
      </c>
      <c r="BV5965">
        <v>6</v>
      </c>
      <c r="BW5965">
        <f t="shared" ref="BW5965:BW6028" si="197">BU5965-BV5965</f>
        <v>0</v>
      </c>
    </row>
    <row r="5966" spans="72:75">
      <c r="BT5966">
        <v>15</v>
      </c>
      <c r="BU5966">
        <v>15</v>
      </c>
      <c r="BV5966">
        <v>15</v>
      </c>
      <c r="BW5966">
        <f t="shared" si="197"/>
        <v>0</v>
      </c>
    </row>
    <row r="5967" spans="72:75">
      <c r="BT5967">
        <v>2</v>
      </c>
      <c r="BU5967">
        <v>2</v>
      </c>
      <c r="BV5967">
        <v>2</v>
      </c>
      <c r="BW5967">
        <f t="shared" si="197"/>
        <v>0</v>
      </c>
    </row>
    <row r="5968" spans="72:75">
      <c r="BT5968">
        <v>8</v>
      </c>
      <c r="BU5968">
        <v>8</v>
      </c>
      <c r="BV5968">
        <v>8</v>
      </c>
      <c r="BW5968">
        <f t="shared" si="197"/>
        <v>0</v>
      </c>
    </row>
    <row r="5969" spans="72:75">
      <c r="BT5969">
        <v>14</v>
      </c>
      <c r="BU5969">
        <v>14</v>
      </c>
      <c r="BV5969">
        <v>14</v>
      </c>
      <c r="BW5969">
        <f t="shared" si="197"/>
        <v>0</v>
      </c>
    </row>
    <row r="5970" spans="72:75">
      <c r="BT5970">
        <v>8</v>
      </c>
      <c r="BU5970">
        <v>8</v>
      </c>
      <c r="BV5970">
        <v>8</v>
      </c>
      <c r="BW5970">
        <f t="shared" si="197"/>
        <v>0</v>
      </c>
    </row>
    <row r="5971" spans="72:75">
      <c r="BT5971">
        <v>12</v>
      </c>
      <c r="BU5971">
        <v>12</v>
      </c>
      <c r="BV5971">
        <v>12</v>
      </c>
      <c r="BW5971">
        <f t="shared" si="197"/>
        <v>0</v>
      </c>
    </row>
    <row r="5972" spans="72:75">
      <c r="BT5972">
        <v>22</v>
      </c>
      <c r="BU5972">
        <v>22</v>
      </c>
      <c r="BV5972">
        <v>22</v>
      </c>
      <c r="BW5972">
        <f t="shared" si="197"/>
        <v>0</v>
      </c>
    </row>
    <row r="5973" spans="72:75">
      <c r="BT5973">
        <v>4</v>
      </c>
      <c r="BU5973">
        <v>4</v>
      </c>
      <c r="BV5973">
        <v>4</v>
      </c>
      <c r="BW5973">
        <f t="shared" si="197"/>
        <v>0</v>
      </c>
    </row>
    <row r="5974" spans="72:75">
      <c r="BT5974">
        <v>4</v>
      </c>
      <c r="BU5974">
        <v>4</v>
      </c>
      <c r="BV5974">
        <v>4</v>
      </c>
      <c r="BW5974">
        <f t="shared" si="197"/>
        <v>0</v>
      </c>
    </row>
    <row r="5975" spans="72:75">
      <c r="BT5975">
        <v>3</v>
      </c>
      <c r="BU5975">
        <v>3</v>
      </c>
      <c r="BV5975">
        <v>3</v>
      </c>
      <c r="BW5975">
        <f t="shared" si="197"/>
        <v>0</v>
      </c>
    </row>
    <row r="5976" spans="72:75">
      <c r="BT5976">
        <v>14</v>
      </c>
      <c r="BU5976">
        <v>14</v>
      </c>
      <c r="BV5976">
        <v>14</v>
      </c>
      <c r="BW5976">
        <f t="shared" si="197"/>
        <v>0</v>
      </c>
    </row>
    <row r="5977" spans="72:75">
      <c r="BT5977">
        <v>3</v>
      </c>
      <c r="BU5977">
        <v>3</v>
      </c>
      <c r="BV5977">
        <v>3</v>
      </c>
      <c r="BW5977">
        <f t="shared" si="197"/>
        <v>0</v>
      </c>
    </row>
    <row r="5978" spans="72:75">
      <c r="BT5978">
        <v>1</v>
      </c>
      <c r="BU5978">
        <v>1</v>
      </c>
      <c r="BV5978">
        <v>1</v>
      </c>
      <c r="BW5978">
        <f t="shared" si="197"/>
        <v>0</v>
      </c>
    </row>
    <row r="5979" spans="72:75">
      <c r="BT5979">
        <v>5</v>
      </c>
      <c r="BU5979">
        <v>5</v>
      </c>
      <c r="BV5979">
        <v>5</v>
      </c>
      <c r="BW5979">
        <f t="shared" si="197"/>
        <v>0</v>
      </c>
    </row>
    <row r="5980" spans="72:75">
      <c r="BT5980">
        <v>3</v>
      </c>
      <c r="BU5980">
        <v>3</v>
      </c>
      <c r="BV5980">
        <v>3</v>
      </c>
      <c r="BW5980">
        <f t="shared" si="197"/>
        <v>0</v>
      </c>
    </row>
    <row r="5981" spans="72:75">
      <c r="BT5981">
        <v>4</v>
      </c>
      <c r="BU5981">
        <v>4</v>
      </c>
      <c r="BV5981">
        <v>4</v>
      </c>
      <c r="BW5981">
        <f t="shared" si="197"/>
        <v>0</v>
      </c>
    </row>
    <row r="5982" spans="72:75">
      <c r="BT5982">
        <v>3</v>
      </c>
      <c r="BU5982">
        <v>3</v>
      </c>
      <c r="BV5982">
        <v>3</v>
      </c>
      <c r="BW5982">
        <f t="shared" si="197"/>
        <v>0</v>
      </c>
    </row>
    <row r="5983" spans="72:75">
      <c r="BT5983">
        <v>2</v>
      </c>
      <c r="BU5983">
        <v>2</v>
      </c>
      <c r="BV5983">
        <v>2</v>
      </c>
      <c r="BW5983">
        <f t="shared" si="197"/>
        <v>0</v>
      </c>
    </row>
    <row r="5984" spans="72:75">
      <c r="BT5984">
        <v>11</v>
      </c>
      <c r="BU5984">
        <v>11</v>
      </c>
      <c r="BV5984">
        <v>11</v>
      </c>
      <c r="BW5984">
        <f t="shared" si="197"/>
        <v>0</v>
      </c>
    </row>
    <row r="5985" spans="72:75">
      <c r="BT5985">
        <v>7</v>
      </c>
      <c r="BU5985">
        <v>7</v>
      </c>
      <c r="BV5985">
        <v>7</v>
      </c>
      <c r="BW5985">
        <f t="shared" si="197"/>
        <v>0</v>
      </c>
    </row>
    <row r="5986" spans="72:75">
      <c r="BT5986">
        <v>14</v>
      </c>
      <c r="BU5986">
        <v>14</v>
      </c>
      <c r="BV5986">
        <v>14</v>
      </c>
      <c r="BW5986">
        <f t="shared" si="197"/>
        <v>0</v>
      </c>
    </row>
    <row r="5987" spans="72:75">
      <c r="BT5987">
        <v>4</v>
      </c>
      <c r="BU5987">
        <v>4</v>
      </c>
      <c r="BV5987">
        <v>4</v>
      </c>
      <c r="BW5987">
        <f t="shared" si="197"/>
        <v>0</v>
      </c>
    </row>
    <row r="5988" spans="72:75">
      <c r="BT5988">
        <v>6</v>
      </c>
      <c r="BU5988">
        <v>6</v>
      </c>
      <c r="BV5988">
        <v>6</v>
      </c>
      <c r="BW5988">
        <f t="shared" si="197"/>
        <v>0</v>
      </c>
    </row>
    <row r="5989" spans="72:75">
      <c r="BT5989">
        <v>8</v>
      </c>
      <c r="BU5989">
        <v>8</v>
      </c>
      <c r="BV5989">
        <v>8</v>
      </c>
      <c r="BW5989">
        <f t="shared" si="197"/>
        <v>0</v>
      </c>
    </row>
    <row r="5990" spans="72:75">
      <c r="BT5990">
        <v>2</v>
      </c>
      <c r="BU5990">
        <v>2</v>
      </c>
      <c r="BV5990">
        <v>2</v>
      </c>
      <c r="BW5990">
        <f t="shared" si="197"/>
        <v>0</v>
      </c>
    </row>
    <row r="5991" spans="72:75">
      <c r="BT5991">
        <v>6</v>
      </c>
      <c r="BU5991">
        <v>6</v>
      </c>
      <c r="BV5991">
        <v>6</v>
      </c>
      <c r="BW5991">
        <f t="shared" si="197"/>
        <v>0</v>
      </c>
    </row>
    <row r="5992" spans="72:75">
      <c r="BT5992">
        <v>11</v>
      </c>
      <c r="BU5992">
        <v>11</v>
      </c>
      <c r="BV5992">
        <v>11</v>
      </c>
      <c r="BW5992">
        <f t="shared" si="197"/>
        <v>0</v>
      </c>
    </row>
    <row r="5993" spans="72:75">
      <c r="BT5993">
        <v>5</v>
      </c>
      <c r="BU5993">
        <v>5</v>
      </c>
      <c r="BV5993">
        <v>5</v>
      </c>
      <c r="BW5993">
        <f t="shared" si="197"/>
        <v>0</v>
      </c>
    </row>
    <row r="5994" spans="72:75">
      <c r="BT5994">
        <v>13</v>
      </c>
      <c r="BU5994">
        <v>13</v>
      </c>
      <c r="BV5994">
        <v>13</v>
      </c>
      <c r="BW5994">
        <f t="shared" si="197"/>
        <v>0</v>
      </c>
    </row>
    <row r="5995" spans="72:75">
      <c r="BT5995">
        <v>4</v>
      </c>
      <c r="BU5995">
        <v>4</v>
      </c>
      <c r="BV5995">
        <v>4</v>
      </c>
      <c r="BW5995">
        <f t="shared" si="197"/>
        <v>0</v>
      </c>
    </row>
    <row r="5996" spans="72:75">
      <c r="BT5996">
        <v>6</v>
      </c>
      <c r="BU5996">
        <v>6</v>
      </c>
      <c r="BV5996">
        <v>6</v>
      </c>
      <c r="BW5996">
        <f t="shared" si="197"/>
        <v>0</v>
      </c>
    </row>
    <row r="5997" spans="72:75">
      <c r="BT5997">
        <v>5</v>
      </c>
      <c r="BU5997">
        <v>5</v>
      </c>
      <c r="BV5997">
        <v>5</v>
      </c>
      <c r="BW5997">
        <f t="shared" si="197"/>
        <v>0</v>
      </c>
    </row>
    <row r="5998" spans="72:75">
      <c r="BT5998">
        <v>2</v>
      </c>
      <c r="BU5998">
        <v>2</v>
      </c>
      <c r="BV5998">
        <v>2</v>
      </c>
      <c r="BW5998">
        <f t="shared" si="197"/>
        <v>0</v>
      </c>
    </row>
    <row r="5999" spans="72:75">
      <c r="BT5999">
        <v>1</v>
      </c>
      <c r="BU5999">
        <v>1</v>
      </c>
      <c r="BV5999">
        <v>1</v>
      </c>
      <c r="BW5999">
        <f t="shared" si="197"/>
        <v>0</v>
      </c>
    </row>
    <row r="6000" spans="72:75">
      <c r="BT6000">
        <v>3</v>
      </c>
      <c r="BU6000">
        <v>3</v>
      </c>
      <c r="BV6000">
        <v>3</v>
      </c>
      <c r="BW6000">
        <f t="shared" si="197"/>
        <v>0</v>
      </c>
    </row>
    <row r="6001" spans="72:75">
      <c r="BT6001">
        <v>5</v>
      </c>
      <c r="BU6001">
        <v>5</v>
      </c>
      <c r="BV6001">
        <v>5</v>
      </c>
      <c r="BW6001">
        <f t="shared" si="197"/>
        <v>0</v>
      </c>
    </row>
    <row r="6002" spans="72:75">
      <c r="BT6002">
        <v>8</v>
      </c>
      <c r="BU6002">
        <v>8</v>
      </c>
      <c r="BV6002">
        <v>8</v>
      </c>
      <c r="BW6002">
        <f t="shared" si="197"/>
        <v>0</v>
      </c>
    </row>
    <row r="6003" spans="72:75">
      <c r="BT6003">
        <v>5</v>
      </c>
      <c r="BU6003">
        <v>5</v>
      </c>
      <c r="BV6003">
        <v>5</v>
      </c>
      <c r="BW6003">
        <f t="shared" si="197"/>
        <v>0</v>
      </c>
    </row>
    <row r="6004" spans="72:75">
      <c r="BT6004">
        <v>2</v>
      </c>
      <c r="BU6004">
        <v>2</v>
      </c>
      <c r="BV6004">
        <v>2</v>
      </c>
      <c r="BW6004">
        <f t="shared" si="197"/>
        <v>0</v>
      </c>
    </row>
    <row r="6005" spans="72:75">
      <c r="BT6005">
        <v>3</v>
      </c>
      <c r="BU6005">
        <v>3</v>
      </c>
      <c r="BV6005">
        <v>3</v>
      </c>
      <c r="BW6005">
        <f t="shared" si="197"/>
        <v>0</v>
      </c>
    </row>
    <row r="6006" spans="72:75">
      <c r="BT6006">
        <v>4</v>
      </c>
      <c r="BU6006">
        <v>4</v>
      </c>
      <c r="BV6006">
        <v>4</v>
      </c>
      <c r="BW6006">
        <f t="shared" si="197"/>
        <v>0</v>
      </c>
    </row>
    <row r="6007" spans="72:75">
      <c r="BT6007">
        <v>5</v>
      </c>
      <c r="BU6007">
        <v>5</v>
      </c>
      <c r="BV6007">
        <v>5</v>
      </c>
      <c r="BW6007">
        <f t="shared" si="197"/>
        <v>0</v>
      </c>
    </row>
    <row r="6008" spans="72:75">
      <c r="BT6008">
        <v>8</v>
      </c>
      <c r="BU6008">
        <v>8</v>
      </c>
      <c r="BV6008">
        <v>8</v>
      </c>
      <c r="BW6008">
        <f t="shared" si="197"/>
        <v>0</v>
      </c>
    </row>
    <row r="6009" spans="72:75">
      <c r="BT6009">
        <v>7</v>
      </c>
      <c r="BU6009">
        <v>7</v>
      </c>
      <c r="BV6009">
        <v>7</v>
      </c>
      <c r="BW6009">
        <f t="shared" si="197"/>
        <v>0</v>
      </c>
    </row>
    <row r="6010" spans="72:75">
      <c r="BT6010">
        <v>3</v>
      </c>
      <c r="BU6010">
        <v>3</v>
      </c>
      <c r="BV6010">
        <v>3</v>
      </c>
      <c r="BW6010">
        <f t="shared" si="197"/>
        <v>0</v>
      </c>
    </row>
    <row r="6011" spans="72:75">
      <c r="BT6011">
        <v>5</v>
      </c>
      <c r="BU6011">
        <v>5</v>
      </c>
      <c r="BV6011">
        <v>5</v>
      </c>
      <c r="BW6011">
        <f t="shared" si="197"/>
        <v>0</v>
      </c>
    </row>
    <row r="6012" spans="72:75">
      <c r="BT6012">
        <v>2</v>
      </c>
      <c r="BU6012">
        <v>2</v>
      </c>
      <c r="BV6012">
        <v>2</v>
      </c>
      <c r="BW6012">
        <f t="shared" si="197"/>
        <v>0</v>
      </c>
    </row>
    <row r="6013" spans="72:75">
      <c r="BT6013">
        <v>3</v>
      </c>
      <c r="BU6013">
        <v>3</v>
      </c>
      <c r="BV6013">
        <v>3</v>
      </c>
      <c r="BW6013">
        <f t="shared" si="197"/>
        <v>0</v>
      </c>
    </row>
    <row r="6014" spans="72:75">
      <c r="BT6014">
        <v>6</v>
      </c>
      <c r="BU6014">
        <v>6</v>
      </c>
      <c r="BV6014">
        <v>6</v>
      </c>
      <c r="BW6014">
        <f t="shared" si="197"/>
        <v>0</v>
      </c>
    </row>
    <row r="6015" spans="72:75">
      <c r="BT6015">
        <v>7</v>
      </c>
      <c r="BU6015">
        <v>7</v>
      </c>
      <c r="BV6015">
        <v>7</v>
      </c>
      <c r="BW6015">
        <f t="shared" si="197"/>
        <v>0</v>
      </c>
    </row>
    <row r="6016" spans="72:75">
      <c r="BT6016">
        <v>2</v>
      </c>
      <c r="BU6016">
        <v>2</v>
      </c>
      <c r="BV6016">
        <v>2</v>
      </c>
      <c r="BW6016">
        <f t="shared" si="197"/>
        <v>0</v>
      </c>
    </row>
    <row r="6017" spans="72:75">
      <c r="BT6017">
        <v>5</v>
      </c>
      <c r="BU6017">
        <v>5</v>
      </c>
      <c r="BV6017">
        <v>5</v>
      </c>
      <c r="BW6017">
        <f t="shared" si="197"/>
        <v>0</v>
      </c>
    </row>
    <row r="6018" spans="72:75">
      <c r="BT6018">
        <v>3</v>
      </c>
      <c r="BU6018">
        <v>3</v>
      </c>
      <c r="BV6018">
        <v>3</v>
      </c>
      <c r="BW6018">
        <f t="shared" si="197"/>
        <v>0</v>
      </c>
    </row>
    <row r="6019" spans="72:75">
      <c r="BT6019">
        <v>4</v>
      </c>
      <c r="BU6019">
        <v>4</v>
      </c>
      <c r="BV6019">
        <v>4</v>
      </c>
      <c r="BW6019">
        <f t="shared" si="197"/>
        <v>0</v>
      </c>
    </row>
    <row r="6020" spans="72:75">
      <c r="BT6020">
        <v>7</v>
      </c>
      <c r="BU6020">
        <v>7</v>
      </c>
      <c r="BV6020">
        <v>7</v>
      </c>
      <c r="BW6020">
        <f t="shared" si="197"/>
        <v>0</v>
      </c>
    </row>
    <row r="6021" spans="72:75">
      <c r="BT6021">
        <v>3</v>
      </c>
      <c r="BU6021">
        <v>3</v>
      </c>
      <c r="BV6021">
        <v>3</v>
      </c>
      <c r="BW6021">
        <f t="shared" si="197"/>
        <v>0</v>
      </c>
    </row>
    <row r="6022" spans="72:75">
      <c r="BT6022">
        <v>5</v>
      </c>
      <c r="BU6022">
        <v>5</v>
      </c>
      <c r="BV6022">
        <v>5</v>
      </c>
      <c r="BW6022">
        <f t="shared" si="197"/>
        <v>0</v>
      </c>
    </row>
    <row r="6023" spans="72:75">
      <c r="BT6023">
        <v>7</v>
      </c>
      <c r="BU6023">
        <v>7</v>
      </c>
      <c r="BV6023">
        <v>7</v>
      </c>
      <c r="BW6023">
        <f t="shared" si="197"/>
        <v>0</v>
      </c>
    </row>
    <row r="6024" spans="72:75">
      <c r="BT6024">
        <v>2</v>
      </c>
      <c r="BU6024">
        <v>2</v>
      </c>
      <c r="BV6024">
        <v>2</v>
      </c>
      <c r="BW6024">
        <f t="shared" si="197"/>
        <v>0</v>
      </c>
    </row>
    <row r="6025" spans="72:75">
      <c r="BT6025">
        <v>3</v>
      </c>
      <c r="BU6025">
        <v>3</v>
      </c>
      <c r="BV6025">
        <v>3</v>
      </c>
      <c r="BW6025">
        <f t="shared" si="197"/>
        <v>0</v>
      </c>
    </row>
    <row r="6026" spans="72:75">
      <c r="BT6026">
        <v>3</v>
      </c>
      <c r="BU6026">
        <v>3</v>
      </c>
      <c r="BV6026">
        <v>3</v>
      </c>
      <c r="BW6026">
        <f t="shared" si="197"/>
        <v>0</v>
      </c>
    </row>
    <row r="6027" spans="72:75">
      <c r="BT6027">
        <v>3</v>
      </c>
      <c r="BU6027">
        <v>3</v>
      </c>
      <c r="BV6027">
        <v>3</v>
      </c>
      <c r="BW6027">
        <f t="shared" si="197"/>
        <v>0</v>
      </c>
    </row>
    <row r="6028" spans="72:75">
      <c r="BT6028">
        <v>9</v>
      </c>
      <c r="BU6028">
        <v>9</v>
      </c>
      <c r="BV6028">
        <v>9</v>
      </c>
      <c r="BW6028">
        <f t="shared" si="197"/>
        <v>0</v>
      </c>
    </row>
    <row r="6029" spans="72:75">
      <c r="BT6029">
        <v>2</v>
      </c>
      <c r="BU6029">
        <v>2</v>
      </c>
      <c r="BV6029">
        <v>2</v>
      </c>
      <c r="BW6029">
        <f t="shared" ref="BW6029:BW6092" si="198">BU6029-BV6029</f>
        <v>0</v>
      </c>
    </row>
    <row r="6030" spans="72:75">
      <c r="BT6030">
        <v>6</v>
      </c>
      <c r="BU6030">
        <v>6</v>
      </c>
      <c r="BV6030">
        <v>6</v>
      </c>
      <c r="BW6030">
        <f t="shared" si="198"/>
        <v>0</v>
      </c>
    </row>
    <row r="6031" spans="72:75">
      <c r="BT6031">
        <v>4</v>
      </c>
      <c r="BU6031">
        <v>4</v>
      </c>
      <c r="BV6031">
        <v>4</v>
      </c>
      <c r="BW6031">
        <f t="shared" si="198"/>
        <v>0</v>
      </c>
    </row>
    <row r="6032" spans="72:75">
      <c r="BT6032">
        <v>3</v>
      </c>
      <c r="BU6032">
        <v>3</v>
      </c>
      <c r="BV6032">
        <v>3</v>
      </c>
      <c r="BW6032">
        <f t="shared" si="198"/>
        <v>0</v>
      </c>
    </row>
    <row r="6033" spans="72:75">
      <c r="BT6033">
        <v>4</v>
      </c>
      <c r="BU6033">
        <v>4</v>
      </c>
      <c r="BV6033">
        <v>4</v>
      </c>
      <c r="BW6033">
        <f t="shared" si="198"/>
        <v>0</v>
      </c>
    </row>
    <row r="6034" spans="72:75">
      <c r="BT6034">
        <v>4</v>
      </c>
      <c r="BU6034">
        <v>4</v>
      </c>
      <c r="BV6034">
        <v>4</v>
      </c>
      <c r="BW6034">
        <f t="shared" si="198"/>
        <v>0</v>
      </c>
    </row>
    <row r="6035" spans="72:75">
      <c r="BT6035">
        <v>7</v>
      </c>
      <c r="BU6035">
        <v>7</v>
      </c>
      <c r="BV6035">
        <v>7</v>
      </c>
      <c r="BW6035">
        <f t="shared" si="198"/>
        <v>0</v>
      </c>
    </row>
    <row r="6036" spans="72:75">
      <c r="BT6036">
        <v>5</v>
      </c>
      <c r="BU6036">
        <v>5</v>
      </c>
      <c r="BV6036">
        <v>5</v>
      </c>
      <c r="BW6036">
        <f t="shared" si="198"/>
        <v>0</v>
      </c>
    </row>
    <row r="6037" spans="72:75">
      <c r="BT6037">
        <v>6</v>
      </c>
      <c r="BU6037">
        <v>6</v>
      </c>
      <c r="BV6037">
        <v>6</v>
      </c>
      <c r="BW6037">
        <f t="shared" si="198"/>
        <v>0</v>
      </c>
    </row>
    <row r="6038" spans="72:75">
      <c r="BT6038">
        <v>9</v>
      </c>
      <c r="BU6038">
        <v>9</v>
      </c>
      <c r="BV6038">
        <v>9</v>
      </c>
      <c r="BW6038">
        <f t="shared" si="198"/>
        <v>0</v>
      </c>
    </row>
    <row r="6039" spans="72:75">
      <c r="BT6039">
        <v>5</v>
      </c>
      <c r="BU6039">
        <v>5</v>
      </c>
      <c r="BV6039">
        <v>5</v>
      </c>
      <c r="BW6039">
        <f t="shared" si="198"/>
        <v>0</v>
      </c>
    </row>
    <row r="6040" spans="72:75">
      <c r="BT6040">
        <v>6</v>
      </c>
      <c r="BU6040">
        <v>6</v>
      </c>
      <c r="BV6040">
        <v>6</v>
      </c>
      <c r="BW6040">
        <f t="shared" si="198"/>
        <v>0</v>
      </c>
    </row>
    <row r="6041" spans="72:75">
      <c r="BT6041">
        <v>2</v>
      </c>
      <c r="BU6041">
        <v>2</v>
      </c>
      <c r="BV6041">
        <v>2</v>
      </c>
      <c r="BW6041">
        <f t="shared" si="198"/>
        <v>0</v>
      </c>
    </row>
    <row r="6042" spans="72:75">
      <c r="BT6042">
        <v>11</v>
      </c>
      <c r="BU6042">
        <v>11</v>
      </c>
      <c r="BV6042">
        <v>11</v>
      </c>
      <c r="BW6042">
        <f t="shared" si="198"/>
        <v>0</v>
      </c>
    </row>
    <row r="6043" spans="72:75">
      <c r="BT6043">
        <v>2</v>
      </c>
      <c r="BU6043">
        <v>2</v>
      </c>
      <c r="BV6043">
        <v>2</v>
      </c>
      <c r="BW6043">
        <f t="shared" si="198"/>
        <v>0</v>
      </c>
    </row>
    <row r="6044" spans="72:75">
      <c r="BT6044">
        <v>4</v>
      </c>
      <c r="BU6044">
        <v>4</v>
      </c>
      <c r="BV6044">
        <v>4</v>
      </c>
      <c r="BW6044">
        <f t="shared" si="198"/>
        <v>0</v>
      </c>
    </row>
    <row r="6045" spans="72:75">
      <c r="BT6045">
        <v>9</v>
      </c>
      <c r="BU6045">
        <v>9</v>
      </c>
      <c r="BV6045">
        <v>9</v>
      </c>
      <c r="BW6045">
        <f t="shared" si="198"/>
        <v>0</v>
      </c>
    </row>
    <row r="6046" spans="72:75">
      <c r="BT6046">
        <v>1</v>
      </c>
      <c r="BU6046">
        <v>1</v>
      </c>
      <c r="BV6046">
        <v>1</v>
      </c>
      <c r="BW6046">
        <f t="shared" si="198"/>
        <v>0</v>
      </c>
    </row>
    <row r="6047" spans="72:75">
      <c r="BT6047">
        <v>2</v>
      </c>
      <c r="BU6047">
        <v>2</v>
      </c>
      <c r="BV6047">
        <v>2</v>
      </c>
      <c r="BW6047">
        <f t="shared" si="198"/>
        <v>0</v>
      </c>
    </row>
    <row r="6048" spans="72:75">
      <c r="BT6048">
        <v>4</v>
      </c>
      <c r="BU6048">
        <v>4</v>
      </c>
      <c r="BV6048">
        <v>4</v>
      </c>
      <c r="BW6048">
        <f t="shared" si="198"/>
        <v>0</v>
      </c>
    </row>
    <row r="6049" spans="72:75">
      <c r="BT6049">
        <v>2</v>
      </c>
      <c r="BU6049">
        <v>2</v>
      </c>
      <c r="BV6049">
        <v>2</v>
      </c>
      <c r="BW6049">
        <f t="shared" si="198"/>
        <v>0</v>
      </c>
    </row>
    <row r="6050" spans="72:75">
      <c r="BT6050">
        <v>5</v>
      </c>
      <c r="BU6050">
        <v>5</v>
      </c>
      <c r="BV6050">
        <v>5</v>
      </c>
      <c r="BW6050">
        <f t="shared" si="198"/>
        <v>0</v>
      </c>
    </row>
    <row r="6051" spans="72:75">
      <c r="BT6051">
        <v>5</v>
      </c>
      <c r="BU6051">
        <v>5</v>
      </c>
      <c r="BV6051">
        <v>5</v>
      </c>
      <c r="BW6051">
        <f t="shared" si="198"/>
        <v>0</v>
      </c>
    </row>
    <row r="6052" spans="72:75">
      <c r="BT6052">
        <v>2</v>
      </c>
      <c r="BU6052">
        <v>2</v>
      </c>
      <c r="BV6052">
        <v>2</v>
      </c>
      <c r="BW6052">
        <f t="shared" si="198"/>
        <v>0</v>
      </c>
    </row>
    <row r="6053" spans="72:75">
      <c r="BT6053">
        <v>2</v>
      </c>
      <c r="BU6053">
        <v>2</v>
      </c>
      <c r="BV6053">
        <v>2</v>
      </c>
      <c r="BW6053">
        <f t="shared" si="198"/>
        <v>0</v>
      </c>
    </row>
    <row r="6054" spans="72:75">
      <c r="BT6054">
        <v>6</v>
      </c>
      <c r="BU6054">
        <v>6</v>
      </c>
      <c r="BV6054">
        <v>6</v>
      </c>
      <c r="BW6054">
        <f t="shared" si="198"/>
        <v>0</v>
      </c>
    </row>
    <row r="6055" spans="72:75">
      <c r="BT6055">
        <v>4</v>
      </c>
      <c r="BU6055">
        <v>4</v>
      </c>
      <c r="BV6055">
        <v>4</v>
      </c>
      <c r="BW6055">
        <f t="shared" si="198"/>
        <v>0</v>
      </c>
    </row>
    <row r="6056" spans="72:75">
      <c r="BT6056">
        <v>1</v>
      </c>
      <c r="BU6056">
        <v>1</v>
      </c>
      <c r="BV6056">
        <v>1</v>
      </c>
      <c r="BW6056">
        <f t="shared" si="198"/>
        <v>0</v>
      </c>
    </row>
    <row r="6057" spans="72:75">
      <c r="BT6057">
        <v>4</v>
      </c>
      <c r="BU6057">
        <v>4</v>
      </c>
      <c r="BV6057">
        <v>4</v>
      </c>
      <c r="BW6057">
        <f t="shared" si="198"/>
        <v>0</v>
      </c>
    </row>
    <row r="6058" spans="72:75">
      <c r="BT6058">
        <v>1</v>
      </c>
      <c r="BU6058">
        <v>1</v>
      </c>
      <c r="BV6058">
        <v>1</v>
      </c>
      <c r="BW6058">
        <f t="shared" si="198"/>
        <v>0</v>
      </c>
    </row>
    <row r="6059" spans="72:75">
      <c r="BT6059">
        <v>2</v>
      </c>
      <c r="BU6059">
        <v>2</v>
      </c>
      <c r="BV6059">
        <v>2</v>
      </c>
      <c r="BW6059">
        <f t="shared" si="198"/>
        <v>0</v>
      </c>
    </row>
    <row r="6060" spans="72:75">
      <c r="BT6060">
        <v>3</v>
      </c>
      <c r="BU6060">
        <v>3</v>
      </c>
      <c r="BV6060">
        <v>3</v>
      </c>
      <c r="BW6060">
        <f t="shared" si="198"/>
        <v>0</v>
      </c>
    </row>
    <row r="6061" spans="72:75">
      <c r="BT6061">
        <v>4</v>
      </c>
      <c r="BU6061">
        <v>4</v>
      </c>
      <c r="BV6061">
        <v>4</v>
      </c>
      <c r="BW6061">
        <f t="shared" si="198"/>
        <v>0</v>
      </c>
    </row>
    <row r="6062" spans="72:75">
      <c r="BT6062">
        <v>5</v>
      </c>
      <c r="BU6062">
        <v>5</v>
      </c>
      <c r="BV6062">
        <v>5</v>
      </c>
      <c r="BW6062">
        <f t="shared" si="198"/>
        <v>0</v>
      </c>
    </row>
    <row r="6063" spans="72:75">
      <c r="BT6063">
        <v>8</v>
      </c>
      <c r="BU6063">
        <v>8</v>
      </c>
      <c r="BV6063">
        <v>8</v>
      </c>
      <c r="BW6063">
        <f t="shared" si="198"/>
        <v>0</v>
      </c>
    </row>
    <row r="6064" spans="72:75">
      <c r="BT6064">
        <v>4</v>
      </c>
      <c r="BU6064">
        <v>4</v>
      </c>
      <c r="BV6064">
        <v>4</v>
      </c>
      <c r="BW6064">
        <f t="shared" si="198"/>
        <v>0</v>
      </c>
    </row>
    <row r="6065" spans="72:75">
      <c r="BT6065">
        <v>1</v>
      </c>
      <c r="BU6065">
        <v>1</v>
      </c>
      <c r="BV6065">
        <v>1</v>
      </c>
      <c r="BW6065">
        <f t="shared" si="198"/>
        <v>0</v>
      </c>
    </row>
    <row r="6066" spans="72:75">
      <c r="BT6066">
        <v>1</v>
      </c>
      <c r="BU6066">
        <v>1</v>
      </c>
      <c r="BV6066">
        <v>1</v>
      </c>
      <c r="BW6066">
        <f t="shared" si="198"/>
        <v>0</v>
      </c>
    </row>
    <row r="6067" spans="72:75">
      <c r="BT6067">
        <v>1</v>
      </c>
      <c r="BU6067">
        <v>1</v>
      </c>
      <c r="BV6067">
        <v>1</v>
      </c>
      <c r="BW6067">
        <f t="shared" si="198"/>
        <v>0</v>
      </c>
    </row>
    <row r="6068" spans="72:75">
      <c r="BT6068">
        <v>2</v>
      </c>
      <c r="BU6068">
        <v>2</v>
      </c>
      <c r="BV6068">
        <v>2</v>
      </c>
      <c r="BW6068">
        <f t="shared" si="198"/>
        <v>0</v>
      </c>
    </row>
    <row r="6069" spans="72:75">
      <c r="BT6069">
        <v>5</v>
      </c>
      <c r="BU6069">
        <v>5</v>
      </c>
      <c r="BV6069">
        <v>5</v>
      </c>
      <c r="BW6069">
        <f t="shared" si="198"/>
        <v>0</v>
      </c>
    </row>
    <row r="6070" spans="72:75">
      <c r="BT6070">
        <v>6</v>
      </c>
      <c r="BU6070">
        <v>6</v>
      </c>
      <c r="BV6070">
        <v>6</v>
      </c>
      <c r="BW6070">
        <f t="shared" si="198"/>
        <v>0</v>
      </c>
    </row>
    <row r="6071" spans="72:75">
      <c r="BT6071">
        <v>4</v>
      </c>
      <c r="BU6071">
        <v>4</v>
      </c>
      <c r="BV6071">
        <v>4</v>
      </c>
      <c r="BW6071">
        <f t="shared" si="198"/>
        <v>0</v>
      </c>
    </row>
    <row r="6072" spans="72:75">
      <c r="BT6072">
        <v>3</v>
      </c>
      <c r="BU6072">
        <v>3</v>
      </c>
      <c r="BV6072">
        <v>3</v>
      </c>
      <c r="BW6072">
        <f t="shared" si="198"/>
        <v>0</v>
      </c>
    </row>
    <row r="6073" spans="72:75">
      <c r="BT6073">
        <v>8</v>
      </c>
      <c r="BU6073">
        <v>8</v>
      </c>
      <c r="BV6073">
        <v>8</v>
      </c>
      <c r="BW6073">
        <f t="shared" si="198"/>
        <v>0</v>
      </c>
    </row>
    <row r="6074" spans="72:75">
      <c r="BT6074">
        <v>5</v>
      </c>
      <c r="BU6074">
        <v>5</v>
      </c>
      <c r="BV6074">
        <v>5</v>
      </c>
      <c r="BW6074">
        <f t="shared" si="198"/>
        <v>0</v>
      </c>
    </row>
    <row r="6075" spans="72:75">
      <c r="BT6075">
        <v>3</v>
      </c>
      <c r="BU6075">
        <v>3</v>
      </c>
      <c r="BV6075">
        <v>3</v>
      </c>
      <c r="BW6075">
        <f t="shared" si="198"/>
        <v>0</v>
      </c>
    </row>
    <row r="6076" spans="72:75">
      <c r="BT6076">
        <v>9</v>
      </c>
      <c r="BU6076">
        <v>9</v>
      </c>
      <c r="BV6076">
        <v>9</v>
      </c>
      <c r="BW6076">
        <f t="shared" si="198"/>
        <v>0</v>
      </c>
    </row>
    <row r="6077" spans="72:75">
      <c r="BT6077">
        <v>2</v>
      </c>
      <c r="BU6077">
        <v>2</v>
      </c>
      <c r="BV6077">
        <v>2</v>
      </c>
      <c r="BW6077">
        <f t="shared" si="198"/>
        <v>0</v>
      </c>
    </row>
    <row r="6078" spans="72:75">
      <c r="BT6078">
        <v>6</v>
      </c>
      <c r="BU6078">
        <v>6</v>
      </c>
      <c r="BV6078">
        <v>6</v>
      </c>
      <c r="BW6078">
        <f t="shared" si="198"/>
        <v>0</v>
      </c>
    </row>
    <row r="6079" spans="72:75">
      <c r="BT6079">
        <v>2</v>
      </c>
      <c r="BU6079">
        <v>2</v>
      </c>
      <c r="BV6079">
        <v>2</v>
      </c>
      <c r="BW6079">
        <f t="shared" si="198"/>
        <v>0</v>
      </c>
    </row>
    <row r="6080" spans="72:75">
      <c r="BT6080">
        <v>4</v>
      </c>
      <c r="BU6080">
        <v>4</v>
      </c>
      <c r="BV6080">
        <v>4</v>
      </c>
      <c r="BW6080">
        <f t="shared" si="198"/>
        <v>0</v>
      </c>
    </row>
    <row r="6081" spans="72:75">
      <c r="BT6081">
        <v>2</v>
      </c>
      <c r="BU6081">
        <v>2</v>
      </c>
      <c r="BV6081">
        <v>2</v>
      </c>
      <c r="BW6081">
        <f t="shared" si="198"/>
        <v>0</v>
      </c>
    </row>
    <row r="6082" spans="72:75">
      <c r="BT6082">
        <v>5</v>
      </c>
      <c r="BU6082">
        <v>5</v>
      </c>
      <c r="BV6082">
        <v>5</v>
      </c>
      <c r="BW6082">
        <f t="shared" si="198"/>
        <v>0</v>
      </c>
    </row>
    <row r="6083" spans="72:75">
      <c r="BT6083">
        <v>5</v>
      </c>
      <c r="BU6083">
        <v>5</v>
      </c>
      <c r="BV6083">
        <v>5</v>
      </c>
      <c r="BW6083">
        <f t="shared" si="198"/>
        <v>0</v>
      </c>
    </row>
    <row r="6084" spans="72:75">
      <c r="BT6084">
        <v>6</v>
      </c>
      <c r="BU6084">
        <v>6</v>
      </c>
      <c r="BV6084">
        <v>6</v>
      </c>
      <c r="BW6084">
        <f t="shared" si="198"/>
        <v>0</v>
      </c>
    </row>
    <row r="6085" spans="72:75">
      <c r="BT6085">
        <v>3</v>
      </c>
      <c r="BU6085">
        <v>3</v>
      </c>
      <c r="BV6085">
        <v>3</v>
      </c>
      <c r="BW6085">
        <f t="shared" si="198"/>
        <v>0</v>
      </c>
    </row>
    <row r="6086" spans="72:75">
      <c r="BT6086">
        <v>3</v>
      </c>
      <c r="BU6086">
        <v>3</v>
      </c>
      <c r="BV6086">
        <v>3</v>
      </c>
      <c r="BW6086">
        <f t="shared" si="198"/>
        <v>0</v>
      </c>
    </row>
    <row r="6087" spans="72:75">
      <c r="BT6087">
        <v>6</v>
      </c>
      <c r="BU6087">
        <v>6</v>
      </c>
      <c r="BV6087">
        <v>6</v>
      </c>
      <c r="BW6087">
        <f t="shared" si="198"/>
        <v>0</v>
      </c>
    </row>
    <row r="6088" spans="72:75">
      <c r="BT6088">
        <v>5</v>
      </c>
      <c r="BU6088">
        <v>5</v>
      </c>
      <c r="BV6088">
        <v>5</v>
      </c>
      <c r="BW6088">
        <f t="shared" si="198"/>
        <v>0</v>
      </c>
    </row>
    <row r="6089" spans="72:75">
      <c r="BT6089">
        <v>5</v>
      </c>
      <c r="BU6089">
        <v>5</v>
      </c>
      <c r="BV6089">
        <v>5</v>
      </c>
      <c r="BW6089">
        <f t="shared" si="198"/>
        <v>0</v>
      </c>
    </row>
    <row r="6090" spans="72:75">
      <c r="BT6090">
        <v>9</v>
      </c>
      <c r="BU6090">
        <v>9</v>
      </c>
      <c r="BV6090">
        <v>9</v>
      </c>
      <c r="BW6090">
        <f t="shared" si="198"/>
        <v>0</v>
      </c>
    </row>
    <row r="6091" spans="72:75">
      <c r="BT6091">
        <v>7</v>
      </c>
      <c r="BU6091">
        <v>7</v>
      </c>
      <c r="BV6091">
        <v>7</v>
      </c>
      <c r="BW6091">
        <f t="shared" si="198"/>
        <v>0</v>
      </c>
    </row>
    <row r="6092" spans="72:75">
      <c r="BT6092">
        <v>3</v>
      </c>
      <c r="BU6092">
        <v>3</v>
      </c>
      <c r="BV6092">
        <v>3</v>
      </c>
      <c r="BW6092">
        <f t="shared" si="198"/>
        <v>0</v>
      </c>
    </row>
    <row r="6093" spans="72:75">
      <c r="BT6093">
        <v>1</v>
      </c>
      <c r="BU6093">
        <v>1</v>
      </c>
      <c r="BV6093">
        <v>1</v>
      </c>
      <c r="BW6093">
        <f t="shared" ref="BW6093:BW6094" si="199">BU6093-BV6093</f>
        <v>0</v>
      </c>
    </row>
    <row r="6094" spans="72:75">
      <c r="BT6094">
        <v>4</v>
      </c>
      <c r="BU6094">
        <v>4</v>
      </c>
      <c r="BV6094">
        <v>4</v>
      </c>
      <c r="BW6094">
        <f t="shared" si="199"/>
        <v>0</v>
      </c>
    </row>
  </sheetData>
  <phoneticPr fontId="2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7145-5E2C-8C44-BDA1-4F0CAAE2419F}">
  <dimension ref="A1:S149"/>
  <sheetViews>
    <sheetView topLeftCell="H1" zoomScale="99" workbookViewId="0">
      <selection activeCell="Q1" sqref="Q1"/>
    </sheetView>
  </sheetViews>
  <sheetFormatPr baseColWidth="10" defaultRowHeight="16"/>
  <cols>
    <col min="2" max="2" width="27.6640625" customWidth="1"/>
    <col min="3" max="3" width="41.33203125" customWidth="1"/>
    <col min="4" max="4" width="23.5" style="111" customWidth="1"/>
    <col min="5" max="5" width="21" style="141" customWidth="1"/>
    <col min="6" max="6" width="31.83203125" style="111" customWidth="1"/>
    <col min="7" max="7" width="28.33203125" customWidth="1"/>
    <col min="8" max="8" width="20.1640625" style="141" customWidth="1"/>
    <col min="9" max="9" width="19.83203125" style="141" customWidth="1"/>
    <col min="10" max="10" width="19.1640625" style="111" customWidth="1"/>
    <col min="14" max="14" width="13.5" customWidth="1"/>
    <col min="15" max="15" width="39.5" customWidth="1"/>
    <col min="16" max="16" width="26.1640625" customWidth="1"/>
    <col min="17" max="17" width="33.83203125" customWidth="1"/>
    <col min="18" max="18" width="23" customWidth="1"/>
  </cols>
  <sheetData>
    <row r="1" spans="1:19">
      <c r="B1" t="s">
        <v>692</v>
      </c>
      <c r="C1" t="s">
        <v>705</v>
      </c>
      <c r="D1" s="111" t="s">
        <v>700</v>
      </c>
      <c r="E1" s="141" t="s">
        <v>763</v>
      </c>
      <c r="F1" s="111" t="s">
        <v>763</v>
      </c>
      <c r="G1" t="s">
        <v>852</v>
      </c>
      <c r="H1" s="141" t="s">
        <v>860</v>
      </c>
      <c r="I1" s="141" t="s">
        <v>865</v>
      </c>
      <c r="N1" t="s">
        <v>877</v>
      </c>
      <c r="Q1" s="141"/>
    </row>
    <row r="2" spans="1:19">
      <c r="B2" t="s">
        <v>693</v>
      </c>
      <c r="C2" t="s">
        <v>701</v>
      </c>
      <c r="D2" s="111" t="s">
        <v>707</v>
      </c>
      <c r="E2" s="141" t="s">
        <v>701</v>
      </c>
      <c r="F2" s="111" t="s">
        <v>768</v>
      </c>
      <c r="G2" t="s">
        <v>768</v>
      </c>
      <c r="H2" s="141" t="s">
        <v>768</v>
      </c>
      <c r="I2" s="141" t="s">
        <v>768</v>
      </c>
      <c r="O2" t="s">
        <v>734</v>
      </c>
      <c r="Q2" s="141" t="s">
        <v>738</v>
      </c>
      <c r="R2" t="s">
        <v>750</v>
      </c>
      <c r="S2" t="s">
        <v>735</v>
      </c>
    </row>
    <row r="3" spans="1:19">
      <c r="B3" t="s">
        <v>695</v>
      </c>
      <c r="C3" t="s">
        <v>695</v>
      </c>
      <c r="D3" s="111" t="s">
        <v>695</v>
      </c>
      <c r="E3" s="141" t="s">
        <v>695</v>
      </c>
      <c r="F3" s="111" t="s">
        <v>695</v>
      </c>
      <c r="G3" t="s">
        <v>695</v>
      </c>
      <c r="H3" s="141" t="s">
        <v>695</v>
      </c>
      <c r="I3" s="141" t="s">
        <v>695</v>
      </c>
      <c r="O3" t="s">
        <v>740</v>
      </c>
      <c r="P3" t="s">
        <v>737</v>
      </c>
      <c r="Q3" s="141" t="s">
        <v>742</v>
      </c>
      <c r="R3" t="s">
        <v>752</v>
      </c>
    </row>
    <row r="4" spans="1:19">
      <c r="E4" s="141" t="s">
        <v>766</v>
      </c>
      <c r="O4" t="s">
        <v>711</v>
      </c>
      <c r="Q4" s="141" t="s">
        <v>711</v>
      </c>
      <c r="R4" t="s">
        <v>711</v>
      </c>
      <c r="S4" t="s">
        <v>740</v>
      </c>
    </row>
    <row r="5" spans="1:19">
      <c r="B5" t="s">
        <v>871</v>
      </c>
      <c r="C5" t="s">
        <v>873</v>
      </c>
      <c r="D5" s="111" t="s">
        <v>872</v>
      </c>
      <c r="E5" s="141" t="s">
        <v>826</v>
      </c>
      <c r="F5" s="111" t="s">
        <v>828</v>
      </c>
      <c r="G5" t="s">
        <v>851</v>
      </c>
      <c r="H5" s="141" t="s">
        <v>858</v>
      </c>
      <c r="I5" s="141" t="s">
        <v>857</v>
      </c>
      <c r="K5" t="s">
        <v>875</v>
      </c>
      <c r="O5" t="s">
        <v>757</v>
      </c>
      <c r="P5" t="s">
        <v>758</v>
      </c>
      <c r="Q5" s="141" t="s">
        <v>760</v>
      </c>
      <c r="R5" t="s">
        <v>762</v>
      </c>
      <c r="S5" t="s">
        <v>756</v>
      </c>
    </row>
    <row r="6" spans="1:19">
      <c r="B6" t="s">
        <v>753</v>
      </c>
      <c r="C6" t="s">
        <v>753</v>
      </c>
      <c r="D6" s="111" t="s">
        <v>753</v>
      </c>
      <c r="E6" s="141" t="s">
        <v>753</v>
      </c>
      <c r="F6" s="111" t="s">
        <v>753</v>
      </c>
      <c r="G6" t="s">
        <v>753</v>
      </c>
      <c r="H6" s="141" t="s">
        <v>753</v>
      </c>
      <c r="I6" s="141" t="s">
        <v>753</v>
      </c>
      <c r="J6" s="111" t="s">
        <v>874</v>
      </c>
      <c r="K6" t="s">
        <v>876</v>
      </c>
      <c r="O6" t="str">
        <f t="shared" ref="O6:P50" si="0">IF(AND(L404&lt;0,M404&lt;0.05), "Log normal","Power Law")</f>
        <v>Power Law</v>
      </c>
      <c r="P6" t="str">
        <f>IF(AND(M404&lt;0,N404&lt;0.05), "Log normal","Power Law")</f>
        <v>Power Law</v>
      </c>
      <c r="Q6" s="141" t="s">
        <v>870</v>
      </c>
      <c r="R6" t="s">
        <v>702</v>
      </c>
      <c r="S6" t="s">
        <v>870</v>
      </c>
    </row>
    <row r="7" spans="1:19">
      <c r="A7">
        <v>1979</v>
      </c>
      <c r="B7" t="s">
        <v>702</v>
      </c>
      <c r="C7" t="s">
        <v>702</v>
      </c>
      <c r="D7" s="111" t="s">
        <v>870</v>
      </c>
      <c r="E7" s="141" t="s">
        <v>702</v>
      </c>
      <c r="F7" s="111" t="s">
        <v>870</v>
      </c>
      <c r="G7" t="s">
        <v>702</v>
      </c>
      <c r="H7" s="141" t="s">
        <v>702</v>
      </c>
      <c r="I7" s="141" t="s">
        <v>702</v>
      </c>
      <c r="J7" s="111" t="s">
        <v>702</v>
      </c>
      <c r="O7" t="str">
        <f t="shared" si="0"/>
        <v>Power Law</v>
      </c>
      <c r="P7" t="str">
        <f t="shared" si="0"/>
        <v>Power Law</v>
      </c>
      <c r="Q7" s="141" t="s">
        <v>870</v>
      </c>
      <c r="R7" t="s">
        <v>702</v>
      </c>
      <c r="S7" t="s">
        <v>870</v>
      </c>
    </row>
    <row r="8" spans="1:19">
      <c r="A8">
        <f>A7+1</f>
        <v>1980</v>
      </c>
      <c r="B8" t="s">
        <v>702</v>
      </c>
      <c r="C8" t="s">
        <v>702</v>
      </c>
      <c r="D8" s="111" t="s">
        <v>870</v>
      </c>
      <c r="E8" s="141" t="s">
        <v>702</v>
      </c>
      <c r="F8" s="111" t="s">
        <v>870</v>
      </c>
      <c r="G8" t="s">
        <v>702</v>
      </c>
      <c r="H8" s="141" t="s">
        <v>702</v>
      </c>
      <c r="I8" s="141" t="s">
        <v>702</v>
      </c>
      <c r="J8" s="111" t="s">
        <v>702</v>
      </c>
      <c r="O8" t="str">
        <f t="shared" si="0"/>
        <v>Power Law</v>
      </c>
      <c r="P8" t="str">
        <f t="shared" si="0"/>
        <v>Power Law</v>
      </c>
      <c r="Q8" s="141" t="s">
        <v>870</v>
      </c>
      <c r="R8" t="s">
        <v>702</v>
      </c>
      <c r="S8" t="s">
        <v>870</v>
      </c>
    </row>
    <row r="9" spans="1:19">
      <c r="A9">
        <f t="shared" ref="A9:A51" si="1">A8+1</f>
        <v>1981</v>
      </c>
      <c r="B9" t="s">
        <v>702</v>
      </c>
      <c r="C9" t="s">
        <v>702</v>
      </c>
      <c r="D9" s="111" t="s">
        <v>870</v>
      </c>
      <c r="E9" s="141" t="s">
        <v>702</v>
      </c>
      <c r="F9" s="111" t="s">
        <v>870</v>
      </c>
      <c r="G9" t="s">
        <v>702</v>
      </c>
      <c r="H9" s="141" t="s">
        <v>702</v>
      </c>
      <c r="I9" s="141" t="s">
        <v>702</v>
      </c>
      <c r="J9" s="111" t="s">
        <v>702</v>
      </c>
      <c r="O9" t="str">
        <f t="shared" si="0"/>
        <v>Power Law</v>
      </c>
      <c r="P9" t="str">
        <f t="shared" si="0"/>
        <v>Power Law</v>
      </c>
      <c r="Q9" s="141" t="s">
        <v>870</v>
      </c>
      <c r="R9" t="s">
        <v>702</v>
      </c>
      <c r="S9" t="s">
        <v>870</v>
      </c>
    </row>
    <row r="10" spans="1:19">
      <c r="A10">
        <f t="shared" si="1"/>
        <v>1982</v>
      </c>
      <c r="B10" t="s">
        <v>702</v>
      </c>
      <c r="C10" t="s">
        <v>702</v>
      </c>
      <c r="D10" s="111" t="s">
        <v>870</v>
      </c>
      <c r="E10" s="141" t="s">
        <v>702</v>
      </c>
      <c r="F10" s="111" t="s">
        <v>870</v>
      </c>
      <c r="G10" t="s">
        <v>702</v>
      </c>
      <c r="H10" s="141" t="s">
        <v>702</v>
      </c>
      <c r="I10" s="141" t="s">
        <v>702</v>
      </c>
      <c r="J10" s="111" t="s">
        <v>702</v>
      </c>
      <c r="O10" t="str">
        <f t="shared" si="0"/>
        <v>Power Law</v>
      </c>
      <c r="P10" t="str">
        <f t="shared" si="0"/>
        <v>Power Law</v>
      </c>
      <c r="Q10" s="141" t="s">
        <v>870</v>
      </c>
      <c r="R10" t="s">
        <v>702</v>
      </c>
      <c r="S10" t="s">
        <v>870</v>
      </c>
    </row>
    <row r="11" spans="1:19">
      <c r="A11">
        <f t="shared" si="1"/>
        <v>1983</v>
      </c>
      <c r="B11" t="s">
        <v>702</v>
      </c>
      <c r="C11" t="s">
        <v>702</v>
      </c>
      <c r="D11" s="111" t="s">
        <v>870</v>
      </c>
      <c r="E11" s="141" t="s">
        <v>702</v>
      </c>
      <c r="F11" s="111" t="s">
        <v>870</v>
      </c>
      <c r="G11" t="s">
        <v>702</v>
      </c>
      <c r="H11" s="141" t="s">
        <v>702</v>
      </c>
      <c r="I11" s="141" t="s">
        <v>702</v>
      </c>
      <c r="J11" s="111" t="s">
        <v>702</v>
      </c>
      <c r="O11" t="str">
        <f t="shared" si="0"/>
        <v>Power Law</v>
      </c>
      <c r="P11" t="str">
        <f t="shared" si="0"/>
        <v>Power Law</v>
      </c>
      <c r="Q11" s="141" t="s">
        <v>870</v>
      </c>
      <c r="R11" t="s">
        <v>702</v>
      </c>
      <c r="S11" t="s">
        <v>870</v>
      </c>
    </row>
    <row r="12" spans="1:19">
      <c r="A12">
        <f t="shared" si="1"/>
        <v>1984</v>
      </c>
      <c r="B12" t="s">
        <v>702</v>
      </c>
      <c r="C12" t="s">
        <v>702</v>
      </c>
      <c r="D12" s="111" t="s">
        <v>870</v>
      </c>
      <c r="E12" s="141" t="s">
        <v>702</v>
      </c>
      <c r="F12" s="111" t="s">
        <v>870</v>
      </c>
      <c r="G12" t="s">
        <v>702</v>
      </c>
      <c r="H12" s="141" t="s">
        <v>702</v>
      </c>
      <c r="I12" s="141" t="s">
        <v>702</v>
      </c>
      <c r="J12" s="111" t="s">
        <v>702</v>
      </c>
      <c r="O12" t="str">
        <f t="shared" si="0"/>
        <v>Power Law</v>
      </c>
      <c r="P12" t="str">
        <f t="shared" si="0"/>
        <v>Power Law</v>
      </c>
      <c r="Q12" s="141" t="s">
        <v>870</v>
      </c>
      <c r="R12" t="s">
        <v>702</v>
      </c>
      <c r="S12" t="s">
        <v>870</v>
      </c>
    </row>
    <row r="13" spans="1:19">
      <c r="A13">
        <f t="shared" si="1"/>
        <v>1985</v>
      </c>
      <c r="B13" t="s">
        <v>702</v>
      </c>
      <c r="C13" t="s">
        <v>702</v>
      </c>
      <c r="D13" s="111" t="s">
        <v>870</v>
      </c>
      <c r="E13" s="141" t="s">
        <v>702</v>
      </c>
      <c r="F13" s="111" t="s">
        <v>870</v>
      </c>
      <c r="G13" t="s">
        <v>702</v>
      </c>
      <c r="H13" s="141" t="s">
        <v>702</v>
      </c>
      <c r="I13" s="141" t="s">
        <v>702</v>
      </c>
      <c r="J13" s="111" t="s">
        <v>702</v>
      </c>
      <c r="O13" t="str">
        <f t="shared" si="0"/>
        <v>Power Law</v>
      </c>
      <c r="P13" t="str">
        <f t="shared" si="0"/>
        <v>Power Law</v>
      </c>
      <c r="Q13" s="141" t="s">
        <v>870</v>
      </c>
      <c r="R13" t="s">
        <v>702</v>
      </c>
      <c r="S13" t="s">
        <v>870</v>
      </c>
    </row>
    <row r="14" spans="1:19">
      <c r="A14">
        <f t="shared" si="1"/>
        <v>1986</v>
      </c>
      <c r="B14" t="s">
        <v>702</v>
      </c>
      <c r="C14" t="s">
        <v>702</v>
      </c>
      <c r="D14" s="111" t="s">
        <v>870</v>
      </c>
      <c r="E14" s="141" t="s">
        <v>702</v>
      </c>
      <c r="F14" s="111" t="s">
        <v>870</v>
      </c>
      <c r="G14" t="s">
        <v>702</v>
      </c>
      <c r="H14" s="141" t="s">
        <v>702</v>
      </c>
      <c r="I14" s="141" t="s">
        <v>702</v>
      </c>
      <c r="J14" s="111" t="s">
        <v>702</v>
      </c>
      <c r="O14" t="str">
        <f t="shared" si="0"/>
        <v>Power Law</v>
      </c>
      <c r="P14" t="str">
        <f t="shared" si="0"/>
        <v>Power Law</v>
      </c>
      <c r="Q14" s="141" t="s">
        <v>870</v>
      </c>
      <c r="R14" t="s">
        <v>702</v>
      </c>
      <c r="S14" t="s">
        <v>870</v>
      </c>
    </row>
    <row r="15" spans="1:19">
      <c r="A15">
        <f t="shared" si="1"/>
        <v>1987</v>
      </c>
      <c r="B15" t="s">
        <v>702</v>
      </c>
      <c r="C15" t="s">
        <v>702</v>
      </c>
      <c r="D15" s="111" t="s">
        <v>870</v>
      </c>
      <c r="E15" s="141" t="s">
        <v>702</v>
      </c>
      <c r="F15" s="111" t="s">
        <v>870</v>
      </c>
      <c r="G15" t="s">
        <v>702</v>
      </c>
      <c r="H15" s="141" t="s">
        <v>702</v>
      </c>
      <c r="I15" s="141" t="s">
        <v>702</v>
      </c>
      <c r="J15" s="111" t="s">
        <v>702</v>
      </c>
      <c r="O15" t="str">
        <f t="shared" si="0"/>
        <v>Power Law</v>
      </c>
      <c r="P15" t="str">
        <f t="shared" si="0"/>
        <v>Power Law</v>
      </c>
      <c r="Q15" s="141" t="s">
        <v>870</v>
      </c>
      <c r="R15" t="s">
        <v>702</v>
      </c>
      <c r="S15" t="s">
        <v>870</v>
      </c>
    </row>
    <row r="16" spans="1:19">
      <c r="A16">
        <f t="shared" si="1"/>
        <v>1988</v>
      </c>
      <c r="B16" t="s">
        <v>702</v>
      </c>
      <c r="C16" t="s">
        <v>702</v>
      </c>
      <c r="D16" s="111" t="s">
        <v>870</v>
      </c>
      <c r="E16" s="141" t="s">
        <v>702</v>
      </c>
      <c r="F16" s="111" t="s">
        <v>870</v>
      </c>
      <c r="G16" t="s">
        <v>702</v>
      </c>
      <c r="H16" s="141" t="s">
        <v>702</v>
      </c>
      <c r="I16" s="141" t="s">
        <v>702</v>
      </c>
      <c r="J16" s="111" t="s">
        <v>702</v>
      </c>
      <c r="O16" t="str">
        <f t="shared" si="0"/>
        <v>Power Law</v>
      </c>
      <c r="P16" t="str">
        <f t="shared" si="0"/>
        <v>Power Law</v>
      </c>
      <c r="Q16" s="141" t="s">
        <v>870</v>
      </c>
      <c r="R16" t="s">
        <v>702</v>
      </c>
      <c r="S16" t="s">
        <v>870</v>
      </c>
    </row>
    <row r="17" spans="1:19">
      <c r="A17">
        <f t="shared" si="1"/>
        <v>1989</v>
      </c>
      <c r="B17" t="s">
        <v>702</v>
      </c>
      <c r="C17" t="s">
        <v>702</v>
      </c>
      <c r="D17" s="111" t="s">
        <v>870</v>
      </c>
      <c r="E17" s="141" t="s">
        <v>702</v>
      </c>
      <c r="F17" s="111" t="s">
        <v>870</v>
      </c>
      <c r="G17" t="s">
        <v>702</v>
      </c>
      <c r="H17" s="141" t="s">
        <v>702</v>
      </c>
      <c r="I17" s="141" t="s">
        <v>702</v>
      </c>
      <c r="J17" s="111" t="s">
        <v>702</v>
      </c>
      <c r="O17" t="str">
        <f t="shared" si="0"/>
        <v>Power Law</v>
      </c>
      <c r="P17" t="str">
        <f t="shared" si="0"/>
        <v>Power Law</v>
      </c>
      <c r="Q17" s="141" t="s">
        <v>870</v>
      </c>
      <c r="R17" t="s">
        <v>702</v>
      </c>
      <c r="S17" t="s">
        <v>870</v>
      </c>
    </row>
    <row r="18" spans="1:19">
      <c r="A18">
        <f t="shared" si="1"/>
        <v>1990</v>
      </c>
      <c r="B18" t="s">
        <v>702</v>
      </c>
      <c r="C18" t="s">
        <v>702</v>
      </c>
      <c r="D18" s="111" t="s">
        <v>870</v>
      </c>
      <c r="E18" s="141" t="s">
        <v>702</v>
      </c>
      <c r="F18" s="111" t="s">
        <v>870</v>
      </c>
      <c r="G18" t="s">
        <v>702</v>
      </c>
      <c r="H18" s="141" t="s">
        <v>702</v>
      </c>
      <c r="I18" s="141" t="s">
        <v>702</v>
      </c>
      <c r="J18" s="111" t="s">
        <v>702</v>
      </c>
      <c r="O18" t="str">
        <f t="shared" si="0"/>
        <v>Power Law</v>
      </c>
      <c r="P18" t="str">
        <f t="shared" si="0"/>
        <v>Power Law</v>
      </c>
      <c r="Q18" s="141" t="s">
        <v>870</v>
      </c>
      <c r="R18" t="s">
        <v>702</v>
      </c>
      <c r="S18" t="s">
        <v>870</v>
      </c>
    </row>
    <row r="19" spans="1:19">
      <c r="A19">
        <f t="shared" si="1"/>
        <v>1991</v>
      </c>
      <c r="B19" t="s">
        <v>702</v>
      </c>
      <c r="C19" t="s">
        <v>702</v>
      </c>
      <c r="D19" s="111" t="s">
        <v>870</v>
      </c>
      <c r="E19" s="141" t="s">
        <v>702</v>
      </c>
      <c r="F19" s="111" t="s">
        <v>870</v>
      </c>
      <c r="G19" t="s">
        <v>702</v>
      </c>
      <c r="H19" s="141" t="s">
        <v>702</v>
      </c>
      <c r="I19" s="141" t="s">
        <v>702</v>
      </c>
      <c r="J19" s="111" t="s">
        <v>870</v>
      </c>
      <c r="O19" t="str">
        <f t="shared" si="0"/>
        <v>Power Law</v>
      </c>
      <c r="P19" t="str">
        <f t="shared" si="0"/>
        <v>Power Law</v>
      </c>
      <c r="Q19" s="141" t="s">
        <v>870</v>
      </c>
      <c r="R19" t="s">
        <v>702</v>
      </c>
      <c r="S19" t="s">
        <v>870</v>
      </c>
    </row>
    <row r="20" spans="1:19">
      <c r="A20">
        <f t="shared" si="1"/>
        <v>1992</v>
      </c>
      <c r="B20" t="s">
        <v>702</v>
      </c>
      <c r="C20" t="s">
        <v>702</v>
      </c>
      <c r="D20" s="111" t="s">
        <v>870</v>
      </c>
      <c r="E20" s="141" t="s">
        <v>702</v>
      </c>
      <c r="F20" s="111" t="s">
        <v>870</v>
      </c>
      <c r="G20" t="s">
        <v>702</v>
      </c>
      <c r="H20" s="141" t="s">
        <v>702</v>
      </c>
      <c r="I20" s="141" t="s">
        <v>702</v>
      </c>
      <c r="J20" s="111" t="s">
        <v>870</v>
      </c>
      <c r="O20" t="str">
        <f t="shared" si="0"/>
        <v>Power Law</v>
      </c>
      <c r="P20" t="str">
        <f t="shared" si="0"/>
        <v>Power Law</v>
      </c>
      <c r="Q20" s="141" t="s">
        <v>870</v>
      </c>
      <c r="R20" t="s">
        <v>702</v>
      </c>
      <c r="S20" t="s">
        <v>870</v>
      </c>
    </row>
    <row r="21" spans="1:19">
      <c r="A21">
        <f t="shared" si="1"/>
        <v>1993</v>
      </c>
      <c r="B21" t="s">
        <v>702</v>
      </c>
      <c r="C21" t="s">
        <v>702</v>
      </c>
      <c r="D21" s="111" t="s">
        <v>870</v>
      </c>
      <c r="E21" s="141" t="s">
        <v>702</v>
      </c>
      <c r="F21" s="111" t="s">
        <v>870</v>
      </c>
      <c r="G21" t="s">
        <v>702</v>
      </c>
      <c r="H21" s="141" t="s">
        <v>702</v>
      </c>
      <c r="I21" s="141" t="s">
        <v>702</v>
      </c>
      <c r="J21" s="111" t="s">
        <v>870</v>
      </c>
      <c r="O21" t="str">
        <f t="shared" si="0"/>
        <v>Power Law</v>
      </c>
      <c r="P21" t="str">
        <f t="shared" si="0"/>
        <v>Power Law</v>
      </c>
      <c r="Q21" s="141" t="s">
        <v>870</v>
      </c>
      <c r="R21" t="s">
        <v>702</v>
      </c>
      <c r="S21" t="s">
        <v>870</v>
      </c>
    </row>
    <row r="22" spans="1:19">
      <c r="A22">
        <f t="shared" si="1"/>
        <v>1994</v>
      </c>
      <c r="B22" t="s">
        <v>702</v>
      </c>
      <c r="C22" t="s">
        <v>702</v>
      </c>
      <c r="D22" s="111" t="s">
        <v>870</v>
      </c>
      <c r="E22" s="141" t="s">
        <v>702</v>
      </c>
      <c r="F22" s="111" t="s">
        <v>870</v>
      </c>
      <c r="G22" t="s">
        <v>702</v>
      </c>
      <c r="H22" s="141" t="s">
        <v>702</v>
      </c>
      <c r="I22" s="141" t="s">
        <v>702</v>
      </c>
      <c r="J22" s="111" t="s">
        <v>870</v>
      </c>
      <c r="O22" t="str">
        <f t="shared" si="0"/>
        <v>Power Law</v>
      </c>
      <c r="P22" t="str">
        <f t="shared" si="0"/>
        <v>Power Law</v>
      </c>
      <c r="Q22" s="141" t="s">
        <v>870</v>
      </c>
      <c r="R22" t="s">
        <v>702</v>
      </c>
      <c r="S22" t="s">
        <v>870</v>
      </c>
    </row>
    <row r="23" spans="1:19">
      <c r="A23">
        <f t="shared" si="1"/>
        <v>1995</v>
      </c>
      <c r="B23" t="s">
        <v>702</v>
      </c>
      <c r="C23" t="s">
        <v>702</v>
      </c>
      <c r="D23" s="111" t="s">
        <v>870</v>
      </c>
      <c r="E23" s="141" t="s">
        <v>702</v>
      </c>
      <c r="F23" s="111" t="s">
        <v>870</v>
      </c>
      <c r="G23" t="s">
        <v>702</v>
      </c>
      <c r="H23" s="141" t="s">
        <v>702</v>
      </c>
      <c r="I23" s="141" t="s">
        <v>702</v>
      </c>
      <c r="J23" s="111" t="s">
        <v>870</v>
      </c>
      <c r="O23" t="str">
        <f t="shared" si="0"/>
        <v>Power Law</v>
      </c>
      <c r="P23" t="str">
        <f t="shared" si="0"/>
        <v>Power Law</v>
      </c>
      <c r="Q23" s="141" t="s">
        <v>870</v>
      </c>
      <c r="R23" t="s">
        <v>702</v>
      </c>
      <c r="S23" t="s">
        <v>870</v>
      </c>
    </row>
    <row r="24" spans="1:19">
      <c r="A24">
        <f t="shared" si="1"/>
        <v>1996</v>
      </c>
      <c r="B24" t="s">
        <v>702</v>
      </c>
      <c r="C24" t="s">
        <v>702</v>
      </c>
      <c r="D24" s="111" t="s">
        <v>870</v>
      </c>
      <c r="E24" s="141" t="s">
        <v>702</v>
      </c>
      <c r="F24" s="111" t="s">
        <v>870</v>
      </c>
      <c r="G24" t="s">
        <v>702</v>
      </c>
      <c r="H24" s="141" t="s">
        <v>702</v>
      </c>
      <c r="I24" s="141" t="s">
        <v>702</v>
      </c>
      <c r="J24" s="111" t="s">
        <v>870</v>
      </c>
      <c r="O24" t="str">
        <f t="shared" si="0"/>
        <v>Power Law</v>
      </c>
      <c r="P24" t="str">
        <f t="shared" si="0"/>
        <v>Power Law</v>
      </c>
      <c r="Q24" s="141" t="s">
        <v>870</v>
      </c>
      <c r="R24" t="s">
        <v>702</v>
      </c>
      <c r="S24" t="s">
        <v>870</v>
      </c>
    </row>
    <row r="25" spans="1:19">
      <c r="A25">
        <f t="shared" si="1"/>
        <v>1997</v>
      </c>
      <c r="B25" t="s">
        <v>702</v>
      </c>
      <c r="C25" t="s">
        <v>702</v>
      </c>
      <c r="D25" s="111" t="s">
        <v>870</v>
      </c>
      <c r="E25" s="141" t="s">
        <v>702</v>
      </c>
      <c r="F25" s="111" t="s">
        <v>870</v>
      </c>
      <c r="G25" t="s">
        <v>702</v>
      </c>
      <c r="H25" s="141" t="s">
        <v>702</v>
      </c>
      <c r="I25" s="141" t="s">
        <v>702</v>
      </c>
      <c r="J25" s="111" t="s">
        <v>702</v>
      </c>
      <c r="O25" t="str">
        <f t="shared" si="0"/>
        <v>Power Law</v>
      </c>
      <c r="P25" t="str">
        <f t="shared" si="0"/>
        <v>Power Law</v>
      </c>
      <c r="Q25" s="141" t="s">
        <v>870</v>
      </c>
      <c r="R25" t="s">
        <v>702</v>
      </c>
      <c r="S25" t="s">
        <v>870</v>
      </c>
    </row>
    <row r="26" spans="1:19">
      <c r="A26">
        <f t="shared" si="1"/>
        <v>1998</v>
      </c>
      <c r="B26" t="s">
        <v>702</v>
      </c>
      <c r="C26" t="s">
        <v>702</v>
      </c>
      <c r="D26" s="111" t="s">
        <v>870</v>
      </c>
      <c r="E26" s="141" t="s">
        <v>702</v>
      </c>
      <c r="F26" s="111" t="s">
        <v>870</v>
      </c>
      <c r="G26" t="s">
        <v>702</v>
      </c>
      <c r="H26" s="141" t="s">
        <v>702</v>
      </c>
      <c r="I26" s="141" t="s">
        <v>702</v>
      </c>
      <c r="J26" s="111" t="s">
        <v>702</v>
      </c>
      <c r="O26" t="str">
        <f t="shared" si="0"/>
        <v>Power Law</v>
      </c>
      <c r="P26" t="str">
        <f t="shared" si="0"/>
        <v>Power Law</v>
      </c>
      <c r="Q26" s="141" t="s">
        <v>870</v>
      </c>
      <c r="R26" t="s">
        <v>702</v>
      </c>
      <c r="S26" t="s">
        <v>870</v>
      </c>
    </row>
    <row r="27" spans="1:19">
      <c r="A27">
        <f t="shared" si="1"/>
        <v>1999</v>
      </c>
      <c r="B27" t="s">
        <v>702</v>
      </c>
      <c r="C27" t="s">
        <v>702</v>
      </c>
      <c r="D27" s="111" t="s">
        <v>870</v>
      </c>
      <c r="E27" s="141" t="s">
        <v>702</v>
      </c>
      <c r="F27" s="111" t="s">
        <v>870</v>
      </c>
      <c r="G27" t="s">
        <v>702</v>
      </c>
      <c r="H27" s="141" t="s">
        <v>702</v>
      </c>
      <c r="I27" s="141" t="s">
        <v>702</v>
      </c>
      <c r="J27" s="111" t="s">
        <v>702</v>
      </c>
      <c r="O27" t="str">
        <f t="shared" si="0"/>
        <v>Power Law</v>
      </c>
      <c r="P27" t="str">
        <f t="shared" si="0"/>
        <v>Power Law</v>
      </c>
      <c r="Q27" s="141" t="s">
        <v>870</v>
      </c>
      <c r="R27" t="s">
        <v>702</v>
      </c>
      <c r="S27" t="s">
        <v>870</v>
      </c>
    </row>
    <row r="28" spans="1:19">
      <c r="A28">
        <f t="shared" si="1"/>
        <v>2000</v>
      </c>
      <c r="B28" t="s">
        <v>702</v>
      </c>
      <c r="C28" t="s">
        <v>702</v>
      </c>
      <c r="D28" s="111" t="s">
        <v>870</v>
      </c>
      <c r="E28" s="141" t="s">
        <v>702</v>
      </c>
      <c r="F28" s="111" t="s">
        <v>870</v>
      </c>
      <c r="G28" t="s">
        <v>702</v>
      </c>
      <c r="H28" s="141" t="s">
        <v>702</v>
      </c>
      <c r="I28" s="141" t="s">
        <v>702</v>
      </c>
      <c r="J28" s="111" t="s">
        <v>702</v>
      </c>
      <c r="O28" t="str">
        <f t="shared" si="0"/>
        <v>Power Law</v>
      </c>
      <c r="P28" t="str">
        <f t="shared" si="0"/>
        <v>Power Law</v>
      </c>
      <c r="Q28" s="141" t="s">
        <v>870</v>
      </c>
      <c r="R28" t="s">
        <v>702</v>
      </c>
      <c r="S28" t="s">
        <v>870</v>
      </c>
    </row>
    <row r="29" spans="1:19">
      <c r="A29">
        <f t="shared" si="1"/>
        <v>2001</v>
      </c>
      <c r="B29" t="s">
        <v>702</v>
      </c>
      <c r="C29" t="s">
        <v>702</v>
      </c>
      <c r="D29" s="111" t="s">
        <v>870</v>
      </c>
      <c r="E29" s="141" t="s">
        <v>702</v>
      </c>
      <c r="F29" s="111" t="s">
        <v>870</v>
      </c>
      <c r="G29" t="s">
        <v>702</v>
      </c>
      <c r="H29" s="141" t="s">
        <v>702</v>
      </c>
      <c r="I29" s="141" t="s">
        <v>702</v>
      </c>
      <c r="J29" s="111" t="s">
        <v>702</v>
      </c>
      <c r="O29" t="str">
        <f t="shared" si="0"/>
        <v>Power Law</v>
      </c>
      <c r="P29" t="str">
        <f t="shared" si="0"/>
        <v>Power Law</v>
      </c>
      <c r="Q29" s="141" t="s">
        <v>870</v>
      </c>
      <c r="R29" t="s">
        <v>702</v>
      </c>
      <c r="S29" t="s">
        <v>870</v>
      </c>
    </row>
    <row r="30" spans="1:19">
      <c r="A30">
        <f t="shared" si="1"/>
        <v>2002</v>
      </c>
      <c r="B30" t="s">
        <v>702</v>
      </c>
      <c r="C30" t="s">
        <v>702</v>
      </c>
      <c r="D30" s="111" t="s">
        <v>870</v>
      </c>
      <c r="E30" s="141" t="s">
        <v>702</v>
      </c>
      <c r="F30" s="111" t="s">
        <v>870</v>
      </c>
      <c r="G30" t="s">
        <v>702</v>
      </c>
      <c r="H30" s="141" t="s">
        <v>702</v>
      </c>
      <c r="I30" s="141" t="s">
        <v>702</v>
      </c>
      <c r="J30" s="111" t="s">
        <v>702</v>
      </c>
      <c r="O30" t="str">
        <f t="shared" si="0"/>
        <v>Power Law</v>
      </c>
      <c r="P30" t="str">
        <f t="shared" si="0"/>
        <v>Power Law</v>
      </c>
      <c r="Q30" s="141" t="s">
        <v>870</v>
      </c>
      <c r="R30" t="s">
        <v>702</v>
      </c>
      <c r="S30" t="s">
        <v>870</v>
      </c>
    </row>
    <row r="31" spans="1:19">
      <c r="A31">
        <f t="shared" si="1"/>
        <v>2003</v>
      </c>
      <c r="B31" t="s">
        <v>702</v>
      </c>
      <c r="C31" t="s">
        <v>702</v>
      </c>
      <c r="D31" s="111" t="s">
        <v>870</v>
      </c>
      <c r="E31" s="141" t="s">
        <v>702</v>
      </c>
      <c r="F31" s="111" t="s">
        <v>870</v>
      </c>
      <c r="G31" t="s">
        <v>702</v>
      </c>
      <c r="H31" s="141" t="s">
        <v>702</v>
      </c>
      <c r="I31" s="141" t="s">
        <v>702</v>
      </c>
      <c r="J31" s="111" t="s">
        <v>702</v>
      </c>
      <c r="O31" t="str">
        <f t="shared" si="0"/>
        <v>Power Law</v>
      </c>
      <c r="P31" t="str">
        <f t="shared" si="0"/>
        <v>Power Law</v>
      </c>
      <c r="Q31" s="141" t="s">
        <v>870</v>
      </c>
      <c r="R31" t="s">
        <v>702</v>
      </c>
      <c r="S31" t="s">
        <v>870</v>
      </c>
    </row>
    <row r="32" spans="1:19">
      <c r="A32">
        <f t="shared" si="1"/>
        <v>2004</v>
      </c>
      <c r="B32" t="s">
        <v>702</v>
      </c>
      <c r="C32" t="s">
        <v>702</v>
      </c>
      <c r="D32" s="111" t="s">
        <v>870</v>
      </c>
      <c r="E32" s="141" t="s">
        <v>702</v>
      </c>
      <c r="F32" s="111" t="s">
        <v>870</v>
      </c>
      <c r="G32" t="s">
        <v>702</v>
      </c>
      <c r="H32" s="141" t="s">
        <v>702</v>
      </c>
      <c r="I32" s="141" t="s">
        <v>702</v>
      </c>
      <c r="J32" s="111" t="s">
        <v>702</v>
      </c>
      <c r="O32" t="str">
        <f t="shared" si="0"/>
        <v>Power Law</v>
      </c>
      <c r="P32" t="str">
        <f t="shared" si="0"/>
        <v>Power Law</v>
      </c>
      <c r="Q32" s="141" t="s">
        <v>870</v>
      </c>
      <c r="R32" t="s">
        <v>702</v>
      </c>
      <c r="S32" t="s">
        <v>702</v>
      </c>
    </row>
    <row r="33" spans="1:19">
      <c r="A33">
        <f t="shared" si="1"/>
        <v>2005</v>
      </c>
      <c r="B33" t="s">
        <v>702</v>
      </c>
      <c r="C33" t="s">
        <v>702</v>
      </c>
      <c r="D33" s="111" t="s">
        <v>870</v>
      </c>
      <c r="E33" s="141" t="s">
        <v>702</v>
      </c>
      <c r="F33" s="111" t="s">
        <v>702</v>
      </c>
      <c r="G33" t="s">
        <v>870</v>
      </c>
      <c r="H33" s="141" t="s">
        <v>702</v>
      </c>
      <c r="I33" s="141" t="s">
        <v>702</v>
      </c>
      <c r="J33" s="111" t="s">
        <v>702</v>
      </c>
      <c r="O33" t="str">
        <f t="shared" si="0"/>
        <v>Power Law</v>
      </c>
      <c r="P33" t="str">
        <f t="shared" si="0"/>
        <v>Power Law</v>
      </c>
      <c r="Q33" s="141" t="s">
        <v>870</v>
      </c>
      <c r="R33" t="s">
        <v>702</v>
      </c>
      <c r="S33" t="s">
        <v>702</v>
      </c>
    </row>
    <row r="34" spans="1:19">
      <c r="A34">
        <f t="shared" si="1"/>
        <v>2006</v>
      </c>
      <c r="B34" t="s">
        <v>702</v>
      </c>
      <c r="C34" t="s">
        <v>702</v>
      </c>
      <c r="D34" s="111" t="s">
        <v>870</v>
      </c>
      <c r="E34" s="141" t="s">
        <v>702</v>
      </c>
      <c r="F34" s="111" t="s">
        <v>702</v>
      </c>
      <c r="G34" t="s">
        <v>702</v>
      </c>
      <c r="H34" s="141" t="s">
        <v>702</v>
      </c>
      <c r="I34" s="141" t="s">
        <v>702</v>
      </c>
      <c r="J34" s="111" t="s">
        <v>702</v>
      </c>
      <c r="O34" t="str">
        <f t="shared" si="0"/>
        <v>Power Law</v>
      </c>
      <c r="P34" t="str">
        <f t="shared" si="0"/>
        <v>Power Law</v>
      </c>
      <c r="Q34" s="141" t="s">
        <v>870</v>
      </c>
      <c r="R34" t="s">
        <v>702</v>
      </c>
      <c r="S34" t="s">
        <v>702</v>
      </c>
    </row>
    <row r="35" spans="1:19">
      <c r="A35">
        <f t="shared" si="1"/>
        <v>2007</v>
      </c>
      <c r="B35" t="s">
        <v>702</v>
      </c>
      <c r="C35" t="s">
        <v>702</v>
      </c>
      <c r="D35" s="111" t="s">
        <v>870</v>
      </c>
      <c r="E35" s="141" t="s">
        <v>702</v>
      </c>
      <c r="F35" s="111" t="s">
        <v>702</v>
      </c>
      <c r="G35" t="s">
        <v>702</v>
      </c>
      <c r="H35" s="141" t="s">
        <v>702</v>
      </c>
      <c r="I35" s="141" t="s">
        <v>702</v>
      </c>
      <c r="J35" s="111" t="s">
        <v>702</v>
      </c>
      <c r="O35" t="str">
        <f t="shared" si="0"/>
        <v>Power Law</v>
      </c>
      <c r="P35" t="str">
        <f t="shared" si="0"/>
        <v>Power Law</v>
      </c>
      <c r="Q35" s="141" t="s">
        <v>870</v>
      </c>
      <c r="R35" t="s">
        <v>702</v>
      </c>
      <c r="S35" t="s">
        <v>702</v>
      </c>
    </row>
    <row r="36" spans="1:19">
      <c r="A36">
        <f t="shared" si="1"/>
        <v>2008</v>
      </c>
      <c r="B36" t="s">
        <v>702</v>
      </c>
      <c r="C36" t="s">
        <v>702</v>
      </c>
      <c r="D36" s="111" t="s">
        <v>870</v>
      </c>
      <c r="E36" s="141" t="s">
        <v>702</v>
      </c>
      <c r="F36" s="111" t="s">
        <v>702</v>
      </c>
      <c r="G36" t="s">
        <v>702</v>
      </c>
      <c r="H36" s="141" t="s">
        <v>702</v>
      </c>
      <c r="I36" s="141" t="s">
        <v>702</v>
      </c>
      <c r="J36" s="111" t="s">
        <v>702</v>
      </c>
      <c r="O36" t="str">
        <f t="shared" si="0"/>
        <v>Power Law</v>
      </c>
      <c r="P36" t="str">
        <f t="shared" si="0"/>
        <v>Power Law</v>
      </c>
      <c r="Q36" s="141" t="s">
        <v>870</v>
      </c>
      <c r="R36" t="s">
        <v>702</v>
      </c>
      <c r="S36" t="s">
        <v>702</v>
      </c>
    </row>
    <row r="37" spans="1:19">
      <c r="A37">
        <f t="shared" si="1"/>
        <v>2009</v>
      </c>
      <c r="B37" t="s">
        <v>702</v>
      </c>
      <c r="C37" t="s">
        <v>702</v>
      </c>
      <c r="D37" s="111" t="s">
        <v>870</v>
      </c>
      <c r="E37" s="141" t="s">
        <v>702</v>
      </c>
      <c r="F37" s="111" t="s">
        <v>702</v>
      </c>
      <c r="G37" t="s">
        <v>702</v>
      </c>
      <c r="H37" s="141" t="s">
        <v>702</v>
      </c>
      <c r="I37" s="141" t="s">
        <v>702</v>
      </c>
      <c r="J37" s="111" t="s">
        <v>702</v>
      </c>
      <c r="O37" t="str">
        <f t="shared" si="0"/>
        <v>Power Law</v>
      </c>
      <c r="P37" t="str">
        <f t="shared" si="0"/>
        <v>Power Law</v>
      </c>
      <c r="Q37" s="141" t="s">
        <v>870</v>
      </c>
      <c r="R37" t="s">
        <v>702</v>
      </c>
      <c r="S37" t="s">
        <v>702</v>
      </c>
    </row>
    <row r="38" spans="1:19">
      <c r="A38">
        <f t="shared" si="1"/>
        <v>2010</v>
      </c>
      <c r="B38" t="s">
        <v>702</v>
      </c>
      <c r="C38" t="s">
        <v>702</v>
      </c>
      <c r="D38" s="111" t="s">
        <v>870</v>
      </c>
      <c r="E38" s="141" t="s">
        <v>702</v>
      </c>
      <c r="F38" s="111" t="s">
        <v>702</v>
      </c>
      <c r="G38" t="s">
        <v>702</v>
      </c>
      <c r="H38" s="141" t="s">
        <v>702</v>
      </c>
      <c r="I38" s="141" t="s">
        <v>702</v>
      </c>
      <c r="J38" s="111" t="s">
        <v>702</v>
      </c>
      <c r="O38" t="str">
        <f t="shared" si="0"/>
        <v>Power Law</v>
      </c>
      <c r="P38" t="str">
        <f t="shared" si="0"/>
        <v>Power Law</v>
      </c>
      <c r="Q38" s="141" t="s">
        <v>870</v>
      </c>
      <c r="R38" t="s">
        <v>702</v>
      </c>
      <c r="S38" t="s">
        <v>702</v>
      </c>
    </row>
    <row r="39" spans="1:19">
      <c r="A39">
        <f t="shared" si="1"/>
        <v>2011</v>
      </c>
      <c r="B39" t="s">
        <v>702</v>
      </c>
      <c r="C39" t="s">
        <v>702</v>
      </c>
      <c r="D39" s="111" t="s">
        <v>870</v>
      </c>
      <c r="E39" s="141" t="s">
        <v>702</v>
      </c>
      <c r="F39" s="111" t="s">
        <v>702</v>
      </c>
      <c r="G39" t="s">
        <v>702</v>
      </c>
      <c r="H39" s="141" t="s">
        <v>702</v>
      </c>
      <c r="I39" s="141" t="s">
        <v>702</v>
      </c>
      <c r="J39" s="111" t="s">
        <v>870</v>
      </c>
      <c r="O39" t="str">
        <f t="shared" si="0"/>
        <v>Power Law</v>
      </c>
      <c r="P39" t="str">
        <f t="shared" si="0"/>
        <v>Power Law</v>
      </c>
      <c r="Q39" s="141" t="s">
        <v>870</v>
      </c>
      <c r="R39" t="s">
        <v>702</v>
      </c>
      <c r="S39" t="s">
        <v>702</v>
      </c>
    </row>
    <row r="40" spans="1:19">
      <c r="A40">
        <f t="shared" si="1"/>
        <v>2012</v>
      </c>
      <c r="B40" t="s">
        <v>702</v>
      </c>
      <c r="C40" t="s">
        <v>702</v>
      </c>
      <c r="D40" s="111" t="s">
        <v>870</v>
      </c>
      <c r="E40" s="141" t="s">
        <v>702</v>
      </c>
      <c r="F40" s="111" t="s">
        <v>702</v>
      </c>
      <c r="G40" t="s">
        <v>702</v>
      </c>
      <c r="H40" s="141" t="s">
        <v>702</v>
      </c>
      <c r="I40" s="141" t="s">
        <v>702</v>
      </c>
      <c r="J40" s="111" t="s">
        <v>702</v>
      </c>
      <c r="O40" t="str">
        <f t="shared" si="0"/>
        <v>Power Law</v>
      </c>
      <c r="P40" t="str">
        <f t="shared" si="0"/>
        <v>Power Law</v>
      </c>
      <c r="Q40" s="141" t="s">
        <v>870</v>
      </c>
      <c r="R40" t="s">
        <v>702</v>
      </c>
      <c r="S40" t="s">
        <v>702</v>
      </c>
    </row>
    <row r="41" spans="1:19">
      <c r="A41">
        <f t="shared" si="1"/>
        <v>2013</v>
      </c>
      <c r="B41" t="s">
        <v>702</v>
      </c>
      <c r="C41" t="s">
        <v>702</v>
      </c>
      <c r="D41" s="111" t="s">
        <v>870</v>
      </c>
      <c r="E41" s="141" t="s">
        <v>702</v>
      </c>
      <c r="F41" s="111" t="s">
        <v>702</v>
      </c>
      <c r="G41" t="s">
        <v>702</v>
      </c>
      <c r="H41" s="141" t="s">
        <v>702</v>
      </c>
      <c r="I41" s="141" t="s">
        <v>702</v>
      </c>
      <c r="J41" s="111" t="s">
        <v>702</v>
      </c>
      <c r="O41" t="str">
        <f t="shared" si="0"/>
        <v>Power Law</v>
      </c>
      <c r="P41" t="str">
        <f t="shared" si="0"/>
        <v>Power Law</v>
      </c>
      <c r="Q41" s="141" t="s">
        <v>870</v>
      </c>
      <c r="R41" t="s">
        <v>702</v>
      </c>
      <c r="S41" t="s">
        <v>702</v>
      </c>
    </row>
    <row r="42" spans="1:19">
      <c r="A42">
        <f t="shared" si="1"/>
        <v>2014</v>
      </c>
      <c r="B42" t="s">
        <v>702</v>
      </c>
      <c r="C42" t="s">
        <v>702</v>
      </c>
      <c r="D42" s="111" t="s">
        <v>870</v>
      </c>
      <c r="E42" s="141" t="s">
        <v>702</v>
      </c>
      <c r="F42" s="111" t="s">
        <v>702</v>
      </c>
      <c r="G42" t="s">
        <v>702</v>
      </c>
      <c r="H42" s="141" t="s">
        <v>702</v>
      </c>
      <c r="I42" s="141" t="s">
        <v>702</v>
      </c>
      <c r="J42" s="111" t="s">
        <v>702</v>
      </c>
      <c r="O42" t="str">
        <f t="shared" si="0"/>
        <v>Power Law</v>
      </c>
      <c r="P42" t="str">
        <f t="shared" si="0"/>
        <v>Power Law</v>
      </c>
      <c r="Q42" s="141" t="s">
        <v>870</v>
      </c>
      <c r="R42" t="s">
        <v>702</v>
      </c>
      <c r="S42" t="s">
        <v>702</v>
      </c>
    </row>
    <row r="43" spans="1:19">
      <c r="A43">
        <f t="shared" si="1"/>
        <v>2015</v>
      </c>
      <c r="B43" t="s">
        <v>702</v>
      </c>
      <c r="C43" t="s">
        <v>702</v>
      </c>
      <c r="D43" s="111" t="s">
        <v>870</v>
      </c>
      <c r="E43" s="141" t="s">
        <v>702</v>
      </c>
      <c r="F43" s="111" t="s">
        <v>702</v>
      </c>
      <c r="G43" t="s">
        <v>702</v>
      </c>
      <c r="H43" s="141" t="s">
        <v>702</v>
      </c>
      <c r="I43" s="141" t="s">
        <v>702</v>
      </c>
      <c r="J43" s="111" t="s">
        <v>702</v>
      </c>
      <c r="O43" t="str">
        <f t="shared" si="0"/>
        <v>Power Law</v>
      </c>
      <c r="P43" t="str">
        <f t="shared" si="0"/>
        <v>Power Law</v>
      </c>
      <c r="Q43" s="141" t="s">
        <v>870</v>
      </c>
      <c r="R43" t="s">
        <v>702</v>
      </c>
      <c r="S43" t="s">
        <v>702</v>
      </c>
    </row>
    <row r="44" spans="1:19">
      <c r="A44">
        <f t="shared" si="1"/>
        <v>2016</v>
      </c>
      <c r="B44" t="s">
        <v>702</v>
      </c>
      <c r="C44" t="s">
        <v>702</v>
      </c>
      <c r="D44" s="111" t="s">
        <v>870</v>
      </c>
      <c r="E44" s="141" t="s">
        <v>702</v>
      </c>
      <c r="F44" s="111" t="s">
        <v>702</v>
      </c>
      <c r="G44" t="s">
        <v>702</v>
      </c>
      <c r="H44" s="141" t="s">
        <v>702</v>
      </c>
      <c r="I44" s="141" t="s">
        <v>702</v>
      </c>
      <c r="J44" s="111" t="s">
        <v>870</v>
      </c>
      <c r="O44" t="str">
        <f t="shared" si="0"/>
        <v>Power Law</v>
      </c>
      <c r="P44" t="str">
        <f t="shared" si="0"/>
        <v>Power Law</v>
      </c>
      <c r="Q44" s="141" t="s">
        <v>870</v>
      </c>
      <c r="R44" t="s">
        <v>702</v>
      </c>
      <c r="S44" t="s">
        <v>702</v>
      </c>
    </row>
    <row r="45" spans="1:19">
      <c r="A45">
        <f t="shared" si="1"/>
        <v>2017</v>
      </c>
      <c r="B45" t="s">
        <v>702</v>
      </c>
      <c r="C45" t="s">
        <v>702</v>
      </c>
      <c r="D45" s="111" t="s">
        <v>870</v>
      </c>
      <c r="E45" s="141" t="s">
        <v>702</v>
      </c>
      <c r="F45" s="111" t="s">
        <v>702</v>
      </c>
      <c r="G45" t="s">
        <v>702</v>
      </c>
      <c r="H45" s="141" t="s">
        <v>702</v>
      </c>
      <c r="I45" s="141" t="s">
        <v>702</v>
      </c>
      <c r="J45" s="111" t="s">
        <v>870</v>
      </c>
      <c r="O45" t="str">
        <f t="shared" si="0"/>
        <v>Power Law</v>
      </c>
      <c r="P45" t="str">
        <f t="shared" si="0"/>
        <v>Power Law</v>
      </c>
      <c r="Q45" s="141" t="s">
        <v>870</v>
      </c>
      <c r="R45" t="s">
        <v>702</v>
      </c>
      <c r="S45" t="s">
        <v>702</v>
      </c>
    </row>
    <row r="46" spans="1:19">
      <c r="A46">
        <f t="shared" si="1"/>
        <v>2018</v>
      </c>
      <c r="B46" t="s">
        <v>702</v>
      </c>
      <c r="C46" t="s">
        <v>702</v>
      </c>
      <c r="D46" s="111" t="s">
        <v>870</v>
      </c>
      <c r="E46" s="141" t="s">
        <v>702</v>
      </c>
      <c r="F46" s="111" t="s">
        <v>702</v>
      </c>
      <c r="G46" t="s">
        <v>702</v>
      </c>
      <c r="H46" s="141" t="s">
        <v>702</v>
      </c>
      <c r="I46" s="141" t="s">
        <v>702</v>
      </c>
      <c r="J46" s="111" t="s">
        <v>870</v>
      </c>
      <c r="O46" t="str">
        <f t="shared" si="0"/>
        <v>Power Law</v>
      </c>
      <c r="P46" t="str">
        <f t="shared" si="0"/>
        <v>Power Law</v>
      </c>
      <c r="Q46" s="141" t="s">
        <v>870</v>
      </c>
      <c r="R46" t="s">
        <v>702</v>
      </c>
      <c r="S46" t="s">
        <v>702</v>
      </c>
    </row>
    <row r="47" spans="1:19">
      <c r="A47">
        <f t="shared" si="1"/>
        <v>2019</v>
      </c>
      <c r="B47" t="s">
        <v>702</v>
      </c>
      <c r="C47" t="s">
        <v>702</v>
      </c>
      <c r="D47" s="111" t="s">
        <v>870</v>
      </c>
      <c r="E47" s="141" t="s">
        <v>702</v>
      </c>
      <c r="F47" s="111" t="s">
        <v>702</v>
      </c>
      <c r="G47" t="s">
        <v>702</v>
      </c>
      <c r="H47" s="141" t="s">
        <v>702</v>
      </c>
      <c r="I47" s="141" t="s">
        <v>702</v>
      </c>
      <c r="J47" s="111" t="s">
        <v>870</v>
      </c>
      <c r="O47" t="str">
        <f t="shared" si="0"/>
        <v>Power Law</v>
      </c>
      <c r="P47" t="str">
        <f t="shared" si="0"/>
        <v>Power Law</v>
      </c>
      <c r="Q47" s="141" t="s">
        <v>870</v>
      </c>
      <c r="R47" t="s">
        <v>702</v>
      </c>
      <c r="S47" t="s">
        <v>702</v>
      </c>
    </row>
    <row r="48" spans="1:19">
      <c r="A48">
        <f t="shared" si="1"/>
        <v>2020</v>
      </c>
      <c r="B48" t="s">
        <v>702</v>
      </c>
      <c r="C48" t="s">
        <v>702</v>
      </c>
      <c r="D48" s="111" t="s">
        <v>870</v>
      </c>
      <c r="E48" s="141" t="s">
        <v>702</v>
      </c>
      <c r="F48" s="111" t="s">
        <v>702</v>
      </c>
      <c r="G48" t="s">
        <v>702</v>
      </c>
      <c r="H48" s="141" t="s">
        <v>702</v>
      </c>
      <c r="I48" s="141" t="s">
        <v>702</v>
      </c>
      <c r="J48" s="111" t="s">
        <v>870</v>
      </c>
      <c r="O48" t="str">
        <f t="shared" si="0"/>
        <v>Power Law</v>
      </c>
      <c r="P48" t="str">
        <f t="shared" si="0"/>
        <v>Power Law</v>
      </c>
      <c r="Q48" s="141" t="s">
        <v>870</v>
      </c>
      <c r="R48" t="s">
        <v>702</v>
      </c>
      <c r="S48" t="s">
        <v>702</v>
      </c>
    </row>
    <row r="49" spans="1:19">
      <c r="A49">
        <f t="shared" si="1"/>
        <v>2021</v>
      </c>
      <c r="B49" t="s">
        <v>702</v>
      </c>
      <c r="C49" t="s">
        <v>702</v>
      </c>
      <c r="D49" s="111" t="s">
        <v>870</v>
      </c>
      <c r="E49" s="141" t="s">
        <v>702</v>
      </c>
      <c r="F49" s="111" t="s">
        <v>702</v>
      </c>
      <c r="G49" t="s">
        <v>702</v>
      </c>
      <c r="H49" s="141" t="s">
        <v>702</v>
      </c>
      <c r="I49" s="141" t="s">
        <v>702</v>
      </c>
      <c r="J49" s="111" t="s">
        <v>870</v>
      </c>
      <c r="O49" t="str">
        <f t="shared" si="0"/>
        <v>Power Law</v>
      </c>
      <c r="P49" t="str">
        <f t="shared" si="0"/>
        <v>Power Law</v>
      </c>
      <c r="Q49" s="141" t="s">
        <v>870</v>
      </c>
      <c r="R49" t="s">
        <v>702</v>
      </c>
      <c r="S49" t="s">
        <v>702</v>
      </c>
    </row>
    <row r="50" spans="1:19">
      <c r="A50">
        <f t="shared" si="1"/>
        <v>2022</v>
      </c>
      <c r="B50" t="s">
        <v>702</v>
      </c>
      <c r="C50" t="s">
        <v>702</v>
      </c>
      <c r="D50" s="111" t="s">
        <v>870</v>
      </c>
      <c r="E50" s="141" t="s">
        <v>702</v>
      </c>
      <c r="F50" s="111" t="s">
        <v>702</v>
      </c>
      <c r="G50" t="s">
        <v>702</v>
      </c>
      <c r="H50" s="141" t="s">
        <v>702</v>
      </c>
      <c r="I50" s="141" t="s">
        <v>702</v>
      </c>
      <c r="J50" s="111" t="s">
        <v>870</v>
      </c>
      <c r="O50" t="str">
        <f t="shared" si="0"/>
        <v>Power Law</v>
      </c>
      <c r="P50" t="str">
        <f t="shared" si="0"/>
        <v>Power Law</v>
      </c>
      <c r="Q50" s="141" t="s">
        <v>870</v>
      </c>
      <c r="R50" t="s">
        <v>702</v>
      </c>
      <c r="S50" t="s">
        <v>702</v>
      </c>
    </row>
    <row r="51" spans="1:19">
      <c r="A51">
        <f t="shared" si="1"/>
        <v>2023</v>
      </c>
      <c r="B51" t="s">
        <v>702</v>
      </c>
      <c r="C51" t="s">
        <v>702</v>
      </c>
      <c r="D51" s="111" t="s">
        <v>870</v>
      </c>
      <c r="E51" s="141" t="s">
        <v>702</v>
      </c>
      <c r="F51" s="111" t="s">
        <v>702</v>
      </c>
      <c r="G51" t="s">
        <v>702</v>
      </c>
      <c r="H51" s="141" t="s">
        <v>702</v>
      </c>
      <c r="I51" s="141" t="s">
        <v>702</v>
      </c>
      <c r="J51" s="111" t="s">
        <v>870</v>
      </c>
      <c r="Q51" s="141"/>
    </row>
    <row r="52" spans="1:19">
      <c r="Q52" s="141"/>
    </row>
    <row r="53" spans="1:19">
      <c r="Q53" s="141"/>
    </row>
    <row r="54" spans="1:19">
      <c r="O54" t="str">
        <f>IF(AND(L452&lt;0,M452&lt;0.05), "Truncated Power Law","Power Law")</f>
        <v>Power Law</v>
      </c>
      <c r="P54" t="str">
        <f>IF(AND(M452&lt;0,N452&lt;0.05), "Truncated Power Law","Power Law")</f>
        <v>Power Law</v>
      </c>
      <c r="Q54" s="141" t="s">
        <v>706</v>
      </c>
      <c r="R54" t="s">
        <v>702</v>
      </c>
      <c r="S54" t="s">
        <v>706</v>
      </c>
    </row>
    <row r="55" spans="1:19">
      <c r="A55">
        <v>1979</v>
      </c>
      <c r="B55" t="s">
        <v>702</v>
      </c>
      <c r="C55" t="s">
        <v>702</v>
      </c>
      <c r="D55" s="111" t="s">
        <v>706</v>
      </c>
      <c r="E55" s="141" t="s">
        <v>702</v>
      </c>
      <c r="F55" s="111" t="s">
        <v>706</v>
      </c>
      <c r="G55" t="s">
        <v>702</v>
      </c>
      <c r="H55" s="141" t="s">
        <v>702</v>
      </c>
      <c r="I55" s="141" t="s">
        <v>702</v>
      </c>
      <c r="J55" s="111" t="s">
        <v>702</v>
      </c>
      <c r="O55" t="str">
        <f t="shared" ref="O55:P98" si="2">IF(AND(L453&lt;0,M453&lt;0.05), "Truncated Power Law","Power Law")</f>
        <v>Power Law</v>
      </c>
      <c r="P55" t="str">
        <f t="shared" si="2"/>
        <v>Power Law</v>
      </c>
      <c r="Q55" s="141" t="s">
        <v>706</v>
      </c>
      <c r="R55" t="s">
        <v>702</v>
      </c>
      <c r="S55" t="s">
        <v>706</v>
      </c>
    </row>
    <row r="56" spans="1:19">
      <c r="A56">
        <f>A55+1</f>
        <v>1980</v>
      </c>
      <c r="B56" t="s">
        <v>702</v>
      </c>
      <c r="C56" t="s">
        <v>702</v>
      </c>
      <c r="D56" s="111" t="s">
        <v>706</v>
      </c>
      <c r="E56" s="141" t="s">
        <v>702</v>
      </c>
      <c r="F56" s="111" t="s">
        <v>706</v>
      </c>
      <c r="G56" t="s">
        <v>702</v>
      </c>
      <c r="H56" s="141" t="s">
        <v>702</v>
      </c>
      <c r="I56" s="141" t="s">
        <v>702</v>
      </c>
      <c r="J56" s="111" t="s">
        <v>702</v>
      </c>
      <c r="O56" t="str">
        <f t="shared" si="2"/>
        <v>Power Law</v>
      </c>
      <c r="P56" t="str">
        <f t="shared" si="2"/>
        <v>Power Law</v>
      </c>
      <c r="Q56" s="141" t="s">
        <v>706</v>
      </c>
      <c r="R56" t="s">
        <v>702</v>
      </c>
      <c r="S56" t="s">
        <v>706</v>
      </c>
    </row>
    <row r="57" spans="1:19">
      <c r="A57">
        <f t="shared" ref="A57:A99" si="3">A56+1</f>
        <v>1981</v>
      </c>
      <c r="B57" t="s">
        <v>702</v>
      </c>
      <c r="C57" t="s">
        <v>702</v>
      </c>
      <c r="D57" s="111" t="s">
        <v>706</v>
      </c>
      <c r="E57" s="141" t="s">
        <v>702</v>
      </c>
      <c r="F57" s="111" t="s">
        <v>706</v>
      </c>
      <c r="G57" t="s">
        <v>702</v>
      </c>
      <c r="H57" s="141" t="s">
        <v>702</v>
      </c>
      <c r="I57" s="141" t="s">
        <v>702</v>
      </c>
      <c r="J57" s="111" t="s">
        <v>702</v>
      </c>
      <c r="O57" t="str">
        <f t="shared" si="2"/>
        <v>Power Law</v>
      </c>
      <c r="P57" t="str">
        <f t="shared" si="2"/>
        <v>Power Law</v>
      </c>
      <c r="Q57" s="141" t="s">
        <v>706</v>
      </c>
      <c r="R57" t="s">
        <v>702</v>
      </c>
      <c r="S57" t="s">
        <v>706</v>
      </c>
    </row>
    <row r="58" spans="1:19">
      <c r="A58">
        <f t="shared" si="3"/>
        <v>1982</v>
      </c>
      <c r="B58" t="s">
        <v>702</v>
      </c>
      <c r="C58" t="s">
        <v>702</v>
      </c>
      <c r="D58" s="111" t="s">
        <v>706</v>
      </c>
      <c r="E58" s="141" t="s">
        <v>702</v>
      </c>
      <c r="F58" s="111" t="s">
        <v>706</v>
      </c>
      <c r="G58" t="s">
        <v>702</v>
      </c>
      <c r="H58" s="141" t="s">
        <v>702</v>
      </c>
      <c r="I58" s="141" t="s">
        <v>702</v>
      </c>
      <c r="J58" s="111" t="s">
        <v>702</v>
      </c>
      <c r="O58" t="str">
        <f t="shared" si="2"/>
        <v>Power Law</v>
      </c>
      <c r="P58" t="str">
        <f t="shared" si="2"/>
        <v>Power Law</v>
      </c>
      <c r="Q58" s="141" t="s">
        <v>706</v>
      </c>
      <c r="R58" t="s">
        <v>702</v>
      </c>
      <c r="S58" t="s">
        <v>706</v>
      </c>
    </row>
    <row r="59" spans="1:19">
      <c r="A59">
        <f t="shared" si="3"/>
        <v>1983</v>
      </c>
      <c r="B59" t="s">
        <v>702</v>
      </c>
      <c r="C59" t="s">
        <v>702</v>
      </c>
      <c r="D59" s="111" t="s">
        <v>706</v>
      </c>
      <c r="E59" s="141" t="s">
        <v>702</v>
      </c>
      <c r="F59" s="111" t="s">
        <v>706</v>
      </c>
      <c r="G59" t="s">
        <v>702</v>
      </c>
      <c r="H59" s="141" t="s">
        <v>702</v>
      </c>
      <c r="I59" s="141" t="s">
        <v>702</v>
      </c>
      <c r="J59" s="111" t="s">
        <v>702</v>
      </c>
      <c r="O59" t="str">
        <f t="shared" si="2"/>
        <v>Power Law</v>
      </c>
      <c r="P59" t="str">
        <f t="shared" si="2"/>
        <v>Power Law</v>
      </c>
      <c r="Q59" s="141" t="s">
        <v>706</v>
      </c>
      <c r="R59" t="s">
        <v>702</v>
      </c>
      <c r="S59" t="s">
        <v>706</v>
      </c>
    </row>
    <row r="60" spans="1:19">
      <c r="A60">
        <f t="shared" si="3"/>
        <v>1984</v>
      </c>
      <c r="B60" t="s">
        <v>702</v>
      </c>
      <c r="C60" t="s">
        <v>702</v>
      </c>
      <c r="D60" s="111" t="s">
        <v>706</v>
      </c>
      <c r="E60" s="141" t="s">
        <v>702</v>
      </c>
      <c r="F60" s="111" t="s">
        <v>706</v>
      </c>
      <c r="G60" t="s">
        <v>702</v>
      </c>
      <c r="H60" s="141" t="s">
        <v>702</v>
      </c>
      <c r="I60" s="141" t="s">
        <v>702</v>
      </c>
      <c r="J60" s="111" t="s">
        <v>702</v>
      </c>
      <c r="O60" t="str">
        <f t="shared" si="2"/>
        <v>Power Law</v>
      </c>
      <c r="P60" t="str">
        <f t="shared" si="2"/>
        <v>Power Law</v>
      </c>
      <c r="Q60" s="141" t="s">
        <v>706</v>
      </c>
      <c r="R60" t="s">
        <v>702</v>
      </c>
      <c r="S60" t="s">
        <v>706</v>
      </c>
    </row>
    <row r="61" spans="1:19">
      <c r="A61">
        <f t="shared" si="3"/>
        <v>1985</v>
      </c>
      <c r="B61" t="s">
        <v>702</v>
      </c>
      <c r="C61" t="s">
        <v>702</v>
      </c>
      <c r="D61" s="111" t="s">
        <v>706</v>
      </c>
      <c r="E61" s="141" t="s">
        <v>702</v>
      </c>
      <c r="F61" s="111" t="s">
        <v>706</v>
      </c>
      <c r="G61" t="s">
        <v>702</v>
      </c>
      <c r="H61" s="141" t="s">
        <v>702</v>
      </c>
      <c r="I61" s="141" t="s">
        <v>702</v>
      </c>
      <c r="J61" s="111" t="s">
        <v>702</v>
      </c>
      <c r="O61" t="str">
        <f t="shared" si="2"/>
        <v>Power Law</v>
      </c>
      <c r="P61" t="str">
        <f t="shared" si="2"/>
        <v>Power Law</v>
      </c>
      <c r="Q61" s="141" t="s">
        <v>706</v>
      </c>
      <c r="R61" t="s">
        <v>702</v>
      </c>
      <c r="S61" t="s">
        <v>706</v>
      </c>
    </row>
    <row r="62" spans="1:19">
      <c r="A62">
        <f t="shared" si="3"/>
        <v>1986</v>
      </c>
      <c r="B62" t="s">
        <v>702</v>
      </c>
      <c r="C62" t="s">
        <v>702</v>
      </c>
      <c r="D62" s="111" t="s">
        <v>706</v>
      </c>
      <c r="E62" s="141" t="s">
        <v>702</v>
      </c>
      <c r="F62" s="111" t="s">
        <v>706</v>
      </c>
      <c r="G62" t="s">
        <v>702</v>
      </c>
      <c r="H62" s="141" t="s">
        <v>702</v>
      </c>
      <c r="I62" s="141" t="s">
        <v>702</v>
      </c>
      <c r="J62" s="111" t="s">
        <v>706</v>
      </c>
      <c r="O62" t="str">
        <f t="shared" si="2"/>
        <v>Power Law</v>
      </c>
      <c r="P62" t="str">
        <f t="shared" si="2"/>
        <v>Power Law</v>
      </c>
      <c r="Q62" s="141" t="s">
        <v>706</v>
      </c>
      <c r="R62" t="s">
        <v>702</v>
      </c>
      <c r="S62" t="s">
        <v>706</v>
      </c>
    </row>
    <row r="63" spans="1:19">
      <c r="A63">
        <f t="shared" si="3"/>
        <v>1987</v>
      </c>
      <c r="B63" t="s">
        <v>702</v>
      </c>
      <c r="C63" t="s">
        <v>702</v>
      </c>
      <c r="D63" s="111" t="s">
        <v>706</v>
      </c>
      <c r="E63" s="141" t="s">
        <v>702</v>
      </c>
      <c r="F63" s="111" t="s">
        <v>706</v>
      </c>
      <c r="G63" t="s">
        <v>702</v>
      </c>
      <c r="H63" s="141" t="s">
        <v>702</v>
      </c>
      <c r="I63" s="141" t="s">
        <v>702</v>
      </c>
      <c r="J63" s="111" t="s">
        <v>706</v>
      </c>
      <c r="O63" t="str">
        <f t="shared" si="2"/>
        <v>Power Law</v>
      </c>
      <c r="P63" t="str">
        <f t="shared" si="2"/>
        <v>Power Law</v>
      </c>
      <c r="Q63" s="141" t="s">
        <v>706</v>
      </c>
      <c r="R63" t="s">
        <v>702</v>
      </c>
      <c r="S63" t="s">
        <v>706</v>
      </c>
    </row>
    <row r="64" spans="1:19">
      <c r="A64">
        <f t="shared" si="3"/>
        <v>1988</v>
      </c>
      <c r="B64" t="s">
        <v>702</v>
      </c>
      <c r="C64" t="s">
        <v>702</v>
      </c>
      <c r="D64" s="111" t="s">
        <v>706</v>
      </c>
      <c r="E64" s="141" t="s">
        <v>702</v>
      </c>
      <c r="F64" s="111" t="s">
        <v>702</v>
      </c>
      <c r="G64" t="s">
        <v>702</v>
      </c>
      <c r="H64" s="141" t="s">
        <v>702</v>
      </c>
      <c r="I64" s="141" t="s">
        <v>702</v>
      </c>
      <c r="J64" s="111" t="s">
        <v>706</v>
      </c>
      <c r="O64" t="str">
        <f t="shared" si="2"/>
        <v>Power Law</v>
      </c>
      <c r="P64" t="str">
        <f t="shared" si="2"/>
        <v>Power Law</v>
      </c>
      <c r="Q64" s="141" t="s">
        <v>706</v>
      </c>
      <c r="R64" t="s">
        <v>702</v>
      </c>
      <c r="S64" t="s">
        <v>706</v>
      </c>
    </row>
    <row r="65" spans="1:19">
      <c r="A65">
        <f t="shared" si="3"/>
        <v>1989</v>
      </c>
      <c r="B65" t="s">
        <v>702</v>
      </c>
      <c r="C65" t="s">
        <v>702</v>
      </c>
      <c r="D65" s="111" t="s">
        <v>706</v>
      </c>
      <c r="E65" s="141" t="s">
        <v>702</v>
      </c>
      <c r="F65" s="111" t="s">
        <v>706</v>
      </c>
      <c r="G65" t="s">
        <v>702</v>
      </c>
      <c r="H65" s="141" t="s">
        <v>702</v>
      </c>
      <c r="I65" s="141" t="s">
        <v>702</v>
      </c>
      <c r="J65" s="111" t="s">
        <v>702</v>
      </c>
      <c r="O65" t="str">
        <f t="shared" si="2"/>
        <v>Power Law</v>
      </c>
      <c r="P65" t="str">
        <f t="shared" si="2"/>
        <v>Power Law</v>
      </c>
      <c r="Q65" s="141" t="s">
        <v>706</v>
      </c>
      <c r="R65" t="s">
        <v>702</v>
      </c>
      <c r="S65" t="s">
        <v>706</v>
      </c>
    </row>
    <row r="66" spans="1:19">
      <c r="A66">
        <f t="shared" si="3"/>
        <v>1990</v>
      </c>
      <c r="B66" t="s">
        <v>702</v>
      </c>
      <c r="C66" t="s">
        <v>702</v>
      </c>
      <c r="D66" s="111" t="s">
        <v>706</v>
      </c>
      <c r="E66" s="141" t="s">
        <v>702</v>
      </c>
      <c r="F66" s="111" t="s">
        <v>706</v>
      </c>
      <c r="G66" t="s">
        <v>702</v>
      </c>
      <c r="H66" s="141" t="s">
        <v>702</v>
      </c>
      <c r="I66" s="141" t="s">
        <v>702</v>
      </c>
      <c r="J66" s="111" t="s">
        <v>706</v>
      </c>
      <c r="O66" t="str">
        <f t="shared" si="2"/>
        <v>Power Law</v>
      </c>
      <c r="P66" t="str">
        <f t="shared" si="2"/>
        <v>Power Law</v>
      </c>
      <c r="Q66" s="141" t="s">
        <v>706</v>
      </c>
      <c r="R66" t="s">
        <v>702</v>
      </c>
      <c r="S66" t="s">
        <v>706</v>
      </c>
    </row>
    <row r="67" spans="1:19">
      <c r="A67">
        <f t="shared" si="3"/>
        <v>1991</v>
      </c>
      <c r="B67" t="s">
        <v>702</v>
      </c>
      <c r="C67" t="s">
        <v>702</v>
      </c>
      <c r="D67" s="111" t="s">
        <v>706</v>
      </c>
      <c r="E67" s="141" t="s">
        <v>702</v>
      </c>
      <c r="F67" s="111" t="s">
        <v>706</v>
      </c>
      <c r="G67" t="s">
        <v>702</v>
      </c>
      <c r="H67" s="141" t="s">
        <v>702</v>
      </c>
      <c r="I67" s="141" t="s">
        <v>702</v>
      </c>
      <c r="J67" s="111" t="s">
        <v>706</v>
      </c>
      <c r="O67" t="str">
        <f t="shared" si="2"/>
        <v>Power Law</v>
      </c>
      <c r="P67" t="str">
        <f t="shared" si="2"/>
        <v>Power Law</v>
      </c>
      <c r="Q67" s="141" t="s">
        <v>706</v>
      </c>
      <c r="R67" t="s">
        <v>702</v>
      </c>
      <c r="S67" t="s">
        <v>706</v>
      </c>
    </row>
    <row r="68" spans="1:19">
      <c r="A68">
        <f t="shared" si="3"/>
        <v>1992</v>
      </c>
      <c r="B68" t="s">
        <v>702</v>
      </c>
      <c r="C68" t="s">
        <v>702</v>
      </c>
      <c r="D68" s="111" t="s">
        <v>706</v>
      </c>
      <c r="E68" s="141" t="s">
        <v>702</v>
      </c>
      <c r="F68" s="111" t="s">
        <v>706</v>
      </c>
      <c r="G68" t="s">
        <v>702</v>
      </c>
      <c r="H68" s="141" t="s">
        <v>702</v>
      </c>
      <c r="I68" s="141" t="s">
        <v>702</v>
      </c>
      <c r="J68" s="111" t="s">
        <v>706</v>
      </c>
      <c r="O68" t="str">
        <f t="shared" si="2"/>
        <v>Power Law</v>
      </c>
      <c r="P68" t="str">
        <f t="shared" si="2"/>
        <v>Power Law</v>
      </c>
      <c r="Q68" s="141" t="s">
        <v>706</v>
      </c>
      <c r="R68" t="s">
        <v>702</v>
      </c>
      <c r="S68" t="s">
        <v>706</v>
      </c>
    </row>
    <row r="69" spans="1:19">
      <c r="A69">
        <f t="shared" si="3"/>
        <v>1993</v>
      </c>
      <c r="B69" t="s">
        <v>702</v>
      </c>
      <c r="C69" t="s">
        <v>702</v>
      </c>
      <c r="D69" s="111" t="s">
        <v>706</v>
      </c>
      <c r="E69" s="141" t="s">
        <v>702</v>
      </c>
      <c r="F69" s="111" t="s">
        <v>706</v>
      </c>
      <c r="G69" t="s">
        <v>702</v>
      </c>
      <c r="H69" s="141" t="s">
        <v>702</v>
      </c>
      <c r="I69" s="141" t="s">
        <v>702</v>
      </c>
      <c r="J69" s="111" t="s">
        <v>706</v>
      </c>
      <c r="O69" t="str">
        <f t="shared" si="2"/>
        <v>Power Law</v>
      </c>
      <c r="P69" t="str">
        <f t="shared" si="2"/>
        <v>Power Law</v>
      </c>
      <c r="Q69" s="141" t="s">
        <v>706</v>
      </c>
      <c r="R69" t="s">
        <v>702</v>
      </c>
      <c r="S69" t="s">
        <v>706</v>
      </c>
    </row>
    <row r="70" spans="1:19">
      <c r="A70">
        <f t="shared" si="3"/>
        <v>1994</v>
      </c>
      <c r="B70" t="s">
        <v>702</v>
      </c>
      <c r="C70" t="s">
        <v>702</v>
      </c>
      <c r="D70" s="111" t="s">
        <v>706</v>
      </c>
      <c r="E70" s="141" t="s">
        <v>702</v>
      </c>
      <c r="F70" s="111" t="s">
        <v>706</v>
      </c>
      <c r="G70" t="s">
        <v>702</v>
      </c>
      <c r="H70" s="141" t="s">
        <v>702</v>
      </c>
      <c r="I70" s="141" t="s">
        <v>702</v>
      </c>
      <c r="J70" s="111" t="s">
        <v>706</v>
      </c>
      <c r="O70" t="str">
        <f t="shared" si="2"/>
        <v>Power Law</v>
      </c>
      <c r="P70" t="str">
        <f t="shared" si="2"/>
        <v>Power Law</v>
      </c>
      <c r="Q70" s="141" t="s">
        <v>706</v>
      </c>
      <c r="R70" t="s">
        <v>702</v>
      </c>
      <c r="S70" t="s">
        <v>706</v>
      </c>
    </row>
    <row r="71" spans="1:19">
      <c r="A71">
        <f t="shared" si="3"/>
        <v>1995</v>
      </c>
      <c r="B71" t="s">
        <v>702</v>
      </c>
      <c r="C71" t="s">
        <v>702</v>
      </c>
      <c r="D71" s="111" t="s">
        <v>706</v>
      </c>
      <c r="E71" s="141" t="s">
        <v>702</v>
      </c>
      <c r="F71" s="111" t="s">
        <v>706</v>
      </c>
      <c r="G71" t="s">
        <v>702</v>
      </c>
      <c r="H71" s="141" t="s">
        <v>702</v>
      </c>
      <c r="I71" s="141" t="s">
        <v>702</v>
      </c>
      <c r="J71" s="111" t="s">
        <v>706</v>
      </c>
      <c r="O71" t="str">
        <f t="shared" si="2"/>
        <v>Power Law</v>
      </c>
      <c r="P71" t="str">
        <f t="shared" si="2"/>
        <v>Power Law</v>
      </c>
      <c r="Q71" s="141" t="s">
        <v>706</v>
      </c>
      <c r="R71" t="s">
        <v>702</v>
      </c>
      <c r="S71" t="s">
        <v>706</v>
      </c>
    </row>
    <row r="72" spans="1:19">
      <c r="A72">
        <f t="shared" si="3"/>
        <v>1996</v>
      </c>
      <c r="B72" t="s">
        <v>702</v>
      </c>
      <c r="C72" t="s">
        <v>702</v>
      </c>
      <c r="D72" s="111" t="s">
        <v>706</v>
      </c>
      <c r="E72" s="141" t="s">
        <v>702</v>
      </c>
      <c r="F72" s="111" t="s">
        <v>706</v>
      </c>
      <c r="G72" t="s">
        <v>702</v>
      </c>
      <c r="H72" s="141" t="s">
        <v>702</v>
      </c>
      <c r="I72" s="141" t="s">
        <v>702</v>
      </c>
      <c r="J72" s="111" t="s">
        <v>706</v>
      </c>
      <c r="O72" t="str">
        <f t="shared" si="2"/>
        <v>Power Law</v>
      </c>
      <c r="P72" t="str">
        <f t="shared" si="2"/>
        <v>Power Law</v>
      </c>
      <c r="Q72" s="141" t="s">
        <v>706</v>
      </c>
      <c r="R72" t="s">
        <v>702</v>
      </c>
      <c r="S72" t="s">
        <v>706</v>
      </c>
    </row>
    <row r="73" spans="1:19">
      <c r="A73">
        <f t="shared" si="3"/>
        <v>1997</v>
      </c>
      <c r="B73" t="s">
        <v>702</v>
      </c>
      <c r="C73" t="s">
        <v>702</v>
      </c>
      <c r="D73" s="111" t="s">
        <v>706</v>
      </c>
      <c r="E73" s="141" t="s">
        <v>702</v>
      </c>
      <c r="F73" s="111" t="s">
        <v>706</v>
      </c>
      <c r="G73" t="s">
        <v>702</v>
      </c>
      <c r="H73" s="141" t="s">
        <v>702</v>
      </c>
      <c r="I73" s="141" t="s">
        <v>702</v>
      </c>
      <c r="J73" s="111" t="s">
        <v>702</v>
      </c>
      <c r="O73" t="str">
        <f t="shared" si="2"/>
        <v>Power Law</v>
      </c>
      <c r="P73" t="str">
        <f t="shared" si="2"/>
        <v>Power Law</v>
      </c>
      <c r="Q73" s="141" t="s">
        <v>706</v>
      </c>
      <c r="R73" t="s">
        <v>702</v>
      </c>
      <c r="S73" t="s">
        <v>706</v>
      </c>
    </row>
    <row r="74" spans="1:19">
      <c r="A74">
        <f t="shared" si="3"/>
        <v>1998</v>
      </c>
      <c r="B74" t="s">
        <v>702</v>
      </c>
      <c r="C74" t="s">
        <v>702</v>
      </c>
      <c r="D74" s="111" t="s">
        <v>706</v>
      </c>
      <c r="E74" s="141" t="s">
        <v>702</v>
      </c>
      <c r="F74" s="111" t="s">
        <v>706</v>
      </c>
      <c r="G74" t="s">
        <v>702</v>
      </c>
      <c r="H74" s="141" t="s">
        <v>702</v>
      </c>
      <c r="I74" s="141" t="s">
        <v>702</v>
      </c>
      <c r="J74" s="111" t="s">
        <v>702</v>
      </c>
      <c r="O74" t="str">
        <f t="shared" si="2"/>
        <v>Power Law</v>
      </c>
      <c r="P74" t="str">
        <f t="shared" si="2"/>
        <v>Power Law</v>
      </c>
      <c r="Q74" s="141" t="s">
        <v>706</v>
      </c>
      <c r="R74" t="s">
        <v>702</v>
      </c>
      <c r="S74" t="s">
        <v>706</v>
      </c>
    </row>
    <row r="75" spans="1:19">
      <c r="A75">
        <f t="shared" si="3"/>
        <v>1999</v>
      </c>
      <c r="B75" t="s">
        <v>702</v>
      </c>
      <c r="C75" t="s">
        <v>702</v>
      </c>
      <c r="D75" s="111" t="s">
        <v>706</v>
      </c>
      <c r="E75" s="141" t="s">
        <v>702</v>
      </c>
      <c r="F75" s="111" t="s">
        <v>706</v>
      </c>
      <c r="G75" t="s">
        <v>702</v>
      </c>
      <c r="H75" s="141" t="s">
        <v>702</v>
      </c>
      <c r="I75" s="141" t="s">
        <v>702</v>
      </c>
      <c r="J75" s="111" t="s">
        <v>702</v>
      </c>
      <c r="O75" t="str">
        <f t="shared" si="2"/>
        <v>Power Law</v>
      </c>
      <c r="P75" t="str">
        <f t="shared" si="2"/>
        <v>Power Law</v>
      </c>
      <c r="Q75" s="141" t="s">
        <v>706</v>
      </c>
      <c r="R75" t="s">
        <v>702</v>
      </c>
      <c r="S75" t="s">
        <v>706</v>
      </c>
    </row>
    <row r="76" spans="1:19">
      <c r="A76">
        <f t="shared" si="3"/>
        <v>2000</v>
      </c>
      <c r="B76" t="s">
        <v>702</v>
      </c>
      <c r="C76" t="s">
        <v>702</v>
      </c>
      <c r="D76" s="111" t="s">
        <v>706</v>
      </c>
      <c r="E76" s="141" t="s">
        <v>702</v>
      </c>
      <c r="F76" s="111" t="s">
        <v>706</v>
      </c>
      <c r="G76" t="s">
        <v>702</v>
      </c>
      <c r="H76" s="141" t="s">
        <v>702</v>
      </c>
      <c r="I76" s="141" t="s">
        <v>702</v>
      </c>
      <c r="J76" s="111" t="s">
        <v>702</v>
      </c>
      <c r="O76" t="str">
        <f t="shared" si="2"/>
        <v>Power Law</v>
      </c>
      <c r="P76" t="str">
        <f t="shared" si="2"/>
        <v>Power Law</v>
      </c>
      <c r="Q76" s="141" t="s">
        <v>706</v>
      </c>
      <c r="R76" t="s">
        <v>702</v>
      </c>
      <c r="S76" t="s">
        <v>706</v>
      </c>
    </row>
    <row r="77" spans="1:19">
      <c r="A77">
        <f t="shared" si="3"/>
        <v>2001</v>
      </c>
      <c r="B77" t="s">
        <v>702</v>
      </c>
      <c r="C77" t="s">
        <v>702</v>
      </c>
      <c r="D77" s="111" t="s">
        <v>706</v>
      </c>
      <c r="E77" s="141" t="s">
        <v>702</v>
      </c>
      <c r="F77" s="111" t="s">
        <v>706</v>
      </c>
      <c r="G77" t="s">
        <v>702</v>
      </c>
      <c r="H77" s="141" t="s">
        <v>702</v>
      </c>
      <c r="I77" s="141" t="s">
        <v>702</v>
      </c>
      <c r="J77" s="111" t="s">
        <v>706</v>
      </c>
      <c r="O77" t="str">
        <f t="shared" si="2"/>
        <v>Power Law</v>
      </c>
      <c r="P77" t="str">
        <f t="shared" si="2"/>
        <v>Power Law</v>
      </c>
      <c r="Q77" s="141" t="s">
        <v>706</v>
      </c>
      <c r="R77" t="s">
        <v>702</v>
      </c>
      <c r="S77" t="s">
        <v>706</v>
      </c>
    </row>
    <row r="78" spans="1:19">
      <c r="A78">
        <f t="shared" si="3"/>
        <v>2002</v>
      </c>
      <c r="B78" t="s">
        <v>702</v>
      </c>
      <c r="C78" t="s">
        <v>702</v>
      </c>
      <c r="D78" s="111" t="s">
        <v>706</v>
      </c>
      <c r="E78" s="141" t="s">
        <v>702</v>
      </c>
      <c r="F78" s="111" t="s">
        <v>706</v>
      </c>
      <c r="G78" t="s">
        <v>702</v>
      </c>
      <c r="H78" s="141" t="s">
        <v>702</v>
      </c>
      <c r="I78" s="141" t="s">
        <v>702</v>
      </c>
      <c r="J78" s="111" t="s">
        <v>706</v>
      </c>
      <c r="O78" t="str">
        <f t="shared" si="2"/>
        <v>Power Law</v>
      </c>
      <c r="P78" t="str">
        <f t="shared" si="2"/>
        <v>Power Law</v>
      </c>
      <c r="Q78" s="141" t="s">
        <v>706</v>
      </c>
      <c r="R78" t="s">
        <v>702</v>
      </c>
      <c r="S78" t="s">
        <v>706</v>
      </c>
    </row>
    <row r="79" spans="1:19">
      <c r="A79">
        <f t="shared" si="3"/>
        <v>2003</v>
      </c>
      <c r="B79" t="s">
        <v>702</v>
      </c>
      <c r="C79" t="s">
        <v>702</v>
      </c>
      <c r="D79" s="111" t="s">
        <v>706</v>
      </c>
      <c r="E79" s="141" t="s">
        <v>702</v>
      </c>
      <c r="F79" s="111" t="s">
        <v>706</v>
      </c>
      <c r="G79" t="s">
        <v>702</v>
      </c>
      <c r="H79" s="141" t="s">
        <v>702</v>
      </c>
      <c r="I79" s="141" t="s">
        <v>702</v>
      </c>
      <c r="J79" s="111" t="s">
        <v>706</v>
      </c>
      <c r="O79" t="str">
        <f t="shared" si="2"/>
        <v>Power Law</v>
      </c>
      <c r="P79" t="str">
        <f t="shared" si="2"/>
        <v>Power Law</v>
      </c>
      <c r="Q79" s="141" t="s">
        <v>706</v>
      </c>
      <c r="R79" t="s">
        <v>702</v>
      </c>
      <c r="S79" t="s">
        <v>706</v>
      </c>
    </row>
    <row r="80" spans="1:19">
      <c r="A80">
        <f t="shared" si="3"/>
        <v>2004</v>
      </c>
      <c r="B80" t="s">
        <v>702</v>
      </c>
      <c r="C80" t="s">
        <v>702</v>
      </c>
      <c r="D80" s="111" t="s">
        <v>706</v>
      </c>
      <c r="E80" s="141" t="s">
        <v>702</v>
      </c>
      <c r="F80" s="111" t="s">
        <v>706</v>
      </c>
      <c r="G80" t="s">
        <v>702</v>
      </c>
      <c r="H80" s="141" t="s">
        <v>702</v>
      </c>
      <c r="I80" s="141" t="s">
        <v>702</v>
      </c>
      <c r="J80" s="111" t="s">
        <v>706</v>
      </c>
      <c r="O80" t="str">
        <f t="shared" si="2"/>
        <v>Power Law</v>
      </c>
      <c r="P80" t="str">
        <f t="shared" si="2"/>
        <v>Power Law</v>
      </c>
      <c r="Q80" s="141" t="s">
        <v>706</v>
      </c>
      <c r="R80" t="s">
        <v>702</v>
      </c>
      <c r="S80" t="s">
        <v>706</v>
      </c>
    </row>
    <row r="81" spans="1:19">
      <c r="A81">
        <f t="shared" si="3"/>
        <v>2005</v>
      </c>
      <c r="B81" t="s">
        <v>702</v>
      </c>
      <c r="C81" t="s">
        <v>702</v>
      </c>
      <c r="D81" s="111" t="s">
        <v>706</v>
      </c>
      <c r="E81" s="141" t="s">
        <v>702</v>
      </c>
      <c r="F81" s="111" t="s">
        <v>706</v>
      </c>
      <c r="G81" t="s">
        <v>704</v>
      </c>
      <c r="H81" s="141" t="s">
        <v>702</v>
      </c>
      <c r="I81" s="141" t="s">
        <v>702</v>
      </c>
      <c r="J81" s="111" t="s">
        <v>706</v>
      </c>
      <c r="O81" t="str">
        <f t="shared" si="2"/>
        <v>Power Law</v>
      </c>
      <c r="P81" t="str">
        <f t="shared" si="2"/>
        <v>Power Law</v>
      </c>
      <c r="Q81" s="141" t="s">
        <v>706</v>
      </c>
      <c r="R81" t="s">
        <v>702</v>
      </c>
      <c r="S81" t="s">
        <v>706</v>
      </c>
    </row>
    <row r="82" spans="1:19">
      <c r="A82">
        <f t="shared" si="3"/>
        <v>2006</v>
      </c>
      <c r="B82" t="s">
        <v>702</v>
      </c>
      <c r="C82" t="s">
        <v>702</v>
      </c>
      <c r="D82" s="111" t="s">
        <v>706</v>
      </c>
      <c r="E82" s="141" t="s">
        <v>702</v>
      </c>
      <c r="F82" s="111" t="s">
        <v>706</v>
      </c>
      <c r="G82" t="s">
        <v>702</v>
      </c>
      <c r="H82" s="141" t="s">
        <v>702</v>
      </c>
      <c r="I82" s="141" t="s">
        <v>702</v>
      </c>
      <c r="J82" s="111" t="s">
        <v>706</v>
      </c>
      <c r="O82" t="str">
        <f t="shared" si="2"/>
        <v>Power Law</v>
      </c>
      <c r="P82" t="str">
        <f t="shared" si="2"/>
        <v>Power Law</v>
      </c>
      <c r="Q82" s="141" t="s">
        <v>706</v>
      </c>
      <c r="R82" t="s">
        <v>702</v>
      </c>
      <c r="S82" t="s">
        <v>706</v>
      </c>
    </row>
    <row r="83" spans="1:19">
      <c r="A83">
        <f t="shared" si="3"/>
        <v>2007</v>
      </c>
      <c r="B83" t="s">
        <v>702</v>
      </c>
      <c r="C83" t="s">
        <v>702</v>
      </c>
      <c r="D83" s="111" t="s">
        <v>706</v>
      </c>
      <c r="E83" s="141" t="s">
        <v>702</v>
      </c>
      <c r="F83" s="111" t="s">
        <v>706</v>
      </c>
      <c r="G83" t="s">
        <v>702</v>
      </c>
      <c r="H83" s="141" t="s">
        <v>702</v>
      </c>
      <c r="I83" s="141" t="s">
        <v>702</v>
      </c>
      <c r="J83" s="111" t="s">
        <v>706</v>
      </c>
      <c r="O83" t="str">
        <f t="shared" si="2"/>
        <v>Power Law</v>
      </c>
      <c r="P83" t="str">
        <f t="shared" si="2"/>
        <v>Power Law</v>
      </c>
      <c r="Q83" s="141" t="s">
        <v>706</v>
      </c>
      <c r="R83" t="s">
        <v>702</v>
      </c>
      <c r="S83" t="s">
        <v>706</v>
      </c>
    </row>
    <row r="84" spans="1:19">
      <c r="A84">
        <f t="shared" si="3"/>
        <v>2008</v>
      </c>
      <c r="B84" t="s">
        <v>702</v>
      </c>
      <c r="C84" t="s">
        <v>702</v>
      </c>
      <c r="D84" s="111" t="s">
        <v>706</v>
      </c>
      <c r="E84" s="141" t="s">
        <v>702</v>
      </c>
      <c r="F84" s="111" t="s">
        <v>706</v>
      </c>
      <c r="G84" t="s">
        <v>702</v>
      </c>
      <c r="H84" s="141" t="s">
        <v>702</v>
      </c>
      <c r="I84" s="141" t="s">
        <v>702</v>
      </c>
      <c r="J84" s="111" t="s">
        <v>706</v>
      </c>
      <c r="O84" t="str">
        <f t="shared" si="2"/>
        <v>Power Law</v>
      </c>
      <c r="P84" t="str">
        <f t="shared" si="2"/>
        <v>Power Law</v>
      </c>
      <c r="Q84" s="141" t="s">
        <v>706</v>
      </c>
      <c r="R84" t="s">
        <v>702</v>
      </c>
      <c r="S84" t="s">
        <v>706</v>
      </c>
    </row>
    <row r="85" spans="1:19">
      <c r="A85">
        <f t="shared" si="3"/>
        <v>2009</v>
      </c>
      <c r="B85" t="s">
        <v>702</v>
      </c>
      <c r="C85" t="s">
        <v>702</v>
      </c>
      <c r="D85" s="111" t="s">
        <v>706</v>
      </c>
      <c r="E85" s="141" t="s">
        <v>702</v>
      </c>
      <c r="F85" s="111" t="s">
        <v>706</v>
      </c>
      <c r="G85" t="s">
        <v>702</v>
      </c>
      <c r="H85" s="141" t="s">
        <v>702</v>
      </c>
      <c r="I85" s="141" t="s">
        <v>702</v>
      </c>
      <c r="J85" s="111" t="s">
        <v>706</v>
      </c>
      <c r="O85" t="str">
        <f t="shared" si="2"/>
        <v>Power Law</v>
      </c>
      <c r="P85" t="str">
        <f t="shared" si="2"/>
        <v>Power Law</v>
      </c>
      <c r="Q85" s="141" t="s">
        <v>706</v>
      </c>
      <c r="R85" t="s">
        <v>702</v>
      </c>
      <c r="S85" t="s">
        <v>706</v>
      </c>
    </row>
    <row r="86" spans="1:19">
      <c r="A86">
        <f t="shared" si="3"/>
        <v>2010</v>
      </c>
      <c r="B86" t="s">
        <v>702</v>
      </c>
      <c r="C86" t="s">
        <v>702</v>
      </c>
      <c r="D86" s="111" t="s">
        <v>706</v>
      </c>
      <c r="E86" s="141" t="s">
        <v>702</v>
      </c>
      <c r="F86" s="111" t="s">
        <v>706</v>
      </c>
      <c r="G86" t="s">
        <v>702</v>
      </c>
      <c r="H86" s="141" t="s">
        <v>702</v>
      </c>
      <c r="I86" s="141" t="s">
        <v>702</v>
      </c>
      <c r="J86" s="111" t="s">
        <v>706</v>
      </c>
      <c r="O86" t="str">
        <f t="shared" si="2"/>
        <v>Power Law</v>
      </c>
      <c r="P86" t="str">
        <f t="shared" si="2"/>
        <v>Power Law</v>
      </c>
      <c r="Q86" s="141" t="s">
        <v>706</v>
      </c>
      <c r="R86" t="s">
        <v>702</v>
      </c>
      <c r="S86" t="s">
        <v>706</v>
      </c>
    </row>
    <row r="87" spans="1:19">
      <c r="A87">
        <f t="shared" si="3"/>
        <v>2011</v>
      </c>
      <c r="B87" t="s">
        <v>702</v>
      </c>
      <c r="C87" t="s">
        <v>702</v>
      </c>
      <c r="D87" s="111" t="s">
        <v>706</v>
      </c>
      <c r="E87" s="141" t="s">
        <v>702</v>
      </c>
      <c r="F87" s="111" t="s">
        <v>706</v>
      </c>
      <c r="G87" t="s">
        <v>702</v>
      </c>
      <c r="H87" s="141" t="s">
        <v>702</v>
      </c>
      <c r="I87" s="141" t="s">
        <v>702</v>
      </c>
      <c r="J87" s="111" t="s">
        <v>706</v>
      </c>
      <c r="O87" t="str">
        <f t="shared" si="2"/>
        <v>Power Law</v>
      </c>
      <c r="P87" t="str">
        <f t="shared" si="2"/>
        <v>Power Law</v>
      </c>
      <c r="Q87" s="141" t="s">
        <v>706</v>
      </c>
      <c r="R87" t="s">
        <v>702</v>
      </c>
      <c r="S87" t="s">
        <v>706</v>
      </c>
    </row>
    <row r="88" spans="1:19">
      <c r="A88">
        <f t="shared" si="3"/>
        <v>2012</v>
      </c>
      <c r="B88" t="s">
        <v>702</v>
      </c>
      <c r="C88" t="s">
        <v>702</v>
      </c>
      <c r="D88" s="111" t="s">
        <v>706</v>
      </c>
      <c r="E88" s="141" t="s">
        <v>702</v>
      </c>
      <c r="F88" s="111" t="s">
        <v>706</v>
      </c>
      <c r="G88" t="s">
        <v>702</v>
      </c>
      <c r="H88" s="141" t="s">
        <v>702</v>
      </c>
      <c r="I88" s="141" t="s">
        <v>702</v>
      </c>
      <c r="J88" s="111" t="s">
        <v>706</v>
      </c>
      <c r="O88" t="str">
        <f t="shared" si="2"/>
        <v>Power Law</v>
      </c>
      <c r="P88" t="str">
        <f t="shared" si="2"/>
        <v>Power Law</v>
      </c>
      <c r="Q88" s="141" t="s">
        <v>706</v>
      </c>
      <c r="R88" t="s">
        <v>702</v>
      </c>
      <c r="S88" t="s">
        <v>706</v>
      </c>
    </row>
    <row r="89" spans="1:19">
      <c r="A89">
        <f t="shared" si="3"/>
        <v>2013</v>
      </c>
      <c r="B89" t="s">
        <v>702</v>
      </c>
      <c r="C89" t="s">
        <v>702</v>
      </c>
      <c r="D89" s="111" t="s">
        <v>706</v>
      </c>
      <c r="E89" s="141" t="s">
        <v>702</v>
      </c>
      <c r="F89" s="111" t="s">
        <v>706</v>
      </c>
      <c r="G89" t="s">
        <v>702</v>
      </c>
      <c r="H89" s="141" t="s">
        <v>702</v>
      </c>
      <c r="I89" s="141" t="s">
        <v>702</v>
      </c>
      <c r="J89" s="111" t="s">
        <v>706</v>
      </c>
      <c r="O89" t="str">
        <f t="shared" si="2"/>
        <v>Power Law</v>
      </c>
      <c r="P89" t="str">
        <f t="shared" si="2"/>
        <v>Power Law</v>
      </c>
      <c r="Q89" s="141" t="s">
        <v>706</v>
      </c>
      <c r="R89" t="s">
        <v>702</v>
      </c>
      <c r="S89" t="s">
        <v>706</v>
      </c>
    </row>
    <row r="90" spans="1:19">
      <c r="A90">
        <f t="shared" si="3"/>
        <v>2014</v>
      </c>
      <c r="B90" t="s">
        <v>702</v>
      </c>
      <c r="C90" t="s">
        <v>702</v>
      </c>
      <c r="D90" s="111" t="s">
        <v>706</v>
      </c>
      <c r="E90" s="141" t="s">
        <v>702</v>
      </c>
      <c r="F90" s="111" t="s">
        <v>706</v>
      </c>
      <c r="G90" t="s">
        <v>702</v>
      </c>
      <c r="H90" s="141" t="s">
        <v>702</v>
      </c>
      <c r="I90" s="141" t="s">
        <v>702</v>
      </c>
      <c r="J90" s="111" t="s">
        <v>706</v>
      </c>
      <c r="O90" t="str">
        <f t="shared" si="2"/>
        <v>Power Law</v>
      </c>
      <c r="P90" t="str">
        <f t="shared" si="2"/>
        <v>Power Law</v>
      </c>
      <c r="Q90" s="141" t="s">
        <v>706</v>
      </c>
      <c r="R90" t="s">
        <v>702</v>
      </c>
      <c r="S90" t="s">
        <v>706</v>
      </c>
    </row>
    <row r="91" spans="1:19">
      <c r="A91">
        <f t="shared" si="3"/>
        <v>2015</v>
      </c>
      <c r="B91" t="s">
        <v>702</v>
      </c>
      <c r="C91" t="s">
        <v>702</v>
      </c>
      <c r="D91" s="111" t="s">
        <v>706</v>
      </c>
      <c r="E91" s="141" t="s">
        <v>702</v>
      </c>
      <c r="F91" s="111" t="s">
        <v>706</v>
      </c>
      <c r="G91" t="s">
        <v>702</v>
      </c>
      <c r="H91" s="141" t="s">
        <v>702</v>
      </c>
      <c r="I91" s="141" t="s">
        <v>702</v>
      </c>
      <c r="J91" s="111" t="s">
        <v>706</v>
      </c>
      <c r="O91" t="str">
        <f t="shared" si="2"/>
        <v>Power Law</v>
      </c>
      <c r="P91" t="str">
        <f t="shared" si="2"/>
        <v>Power Law</v>
      </c>
      <c r="Q91" s="141" t="s">
        <v>706</v>
      </c>
      <c r="R91" t="s">
        <v>702</v>
      </c>
      <c r="S91" t="s">
        <v>706</v>
      </c>
    </row>
    <row r="92" spans="1:19">
      <c r="A92">
        <f t="shared" si="3"/>
        <v>2016</v>
      </c>
      <c r="B92" t="s">
        <v>702</v>
      </c>
      <c r="C92" t="s">
        <v>702</v>
      </c>
      <c r="D92" s="111" t="s">
        <v>706</v>
      </c>
      <c r="E92" s="141" t="s">
        <v>702</v>
      </c>
      <c r="F92" s="111" t="s">
        <v>706</v>
      </c>
      <c r="G92" t="s">
        <v>702</v>
      </c>
      <c r="H92" s="141" t="s">
        <v>702</v>
      </c>
      <c r="I92" s="141" t="s">
        <v>702</v>
      </c>
      <c r="J92" s="111" t="s">
        <v>706</v>
      </c>
      <c r="O92" t="str">
        <f t="shared" si="2"/>
        <v>Power Law</v>
      </c>
      <c r="P92" t="str">
        <f t="shared" si="2"/>
        <v>Power Law</v>
      </c>
      <c r="Q92" s="141" t="s">
        <v>706</v>
      </c>
      <c r="R92" t="s">
        <v>702</v>
      </c>
      <c r="S92" t="s">
        <v>706</v>
      </c>
    </row>
    <row r="93" spans="1:19">
      <c r="A93">
        <f t="shared" si="3"/>
        <v>2017</v>
      </c>
      <c r="B93" t="s">
        <v>702</v>
      </c>
      <c r="C93" t="s">
        <v>702</v>
      </c>
      <c r="D93" s="111" t="s">
        <v>706</v>
      </c>
      <c r="E93" s="141" t="s">
        <v>702</v>
      </c>
      <c r="F93" s="111" t="s">
        <v>706</v>
      </c>
      <c r="G93" t="s">
        <v>702</v>
      </c>
      <c r="H93" s="141" t="s">
        <v>702</v>
      </c>
      <c r="I93" s="141" t="s">
        <v>702</v>
      </c>
      <c r="J93" s="111" t="s">
        <v>706</v>
      </c>
      <c r="O93" t="str">
        <f t="shared" si="2"/>
        <v>Power Law</v>
      </c>
      <c r="P93" t="str">
        <f t="shared" si="2"/>
        <v>Power Law</v>
      </c>
      <c r="Q93" s="141" t="s">
        <v>706</v>
      </c>
      <c r="R93" t="s">
        <v>702</v>
      </c>
      <c r="S93" t="s">
        <v>706</v>
      </c>
    </row>
    <row r="94" spans="1:19">
      <c r="A94">
        <f t="shared" si="3"/>
        <v>2018</v>
      </c>
      <c r="B94" t="s">
        <v>702</v>
      </c>
      <c r="C94" t="s">
        <v>702</v>
      </c>
      <c r="D94" s="111" t="s">
        <v>706</v>
      </c>
      <c r="E94" s="141" t="s">
        <v>702</v>
      </c>
      <c r="F94" s="111" t="s">
        <v>706</v>
      </c>
      <c r="G94" t="s">
        <v>702</v>
      </c>
      <c r="H94" s="141" t="s">
        <v>702</v>
      </c>
      <c r="I94" s="141" t="s">
        <v>702</v>
      </c>
      <c r="J94" s="111" t="s">
        <v>706</v>
      </c>
      <c r="O94" t="str">
        <f t="shared" si="2"/>
        <v>Power Law</v>
      </c>
      <c r="P94" t="str">
        <f t="shared" si="2"/>
        <v>Power Law</v>
      </c>
      <c r="Q94" s="141" t="s">
        <v>706</v>
      </c>
      <c r="R94" t="s">
        <v>702</v>
      </c>
      <c r="S94" t="s">
        <v>706</v>
      </c>
    </row>
    <row r="95" spans="1:19">
      <c r="A95">
        <f t="shared" si="3"/>
        <v>2019</v>
      </c>
      <c r="B95" t="s">
        <v>702</v>
      </c>
      <c r="C95" t="s">
        <v>702</v>
      </c>
      <c r="D95" s="111" t="s">
        <v>706</v>
      </c>
      <c r="E95" s="141" t="s">
        <v>702</v>
      </c>
      <c r="F95" s="111" t="s">
        <v>706</v>
      </c>
      <c r="G95" t="s">
        <v>702</v>
      </c>
      <c r="H95" s="141" t="s">
        <v>702</v>
      </c>
      <c r="I95" s="141" t="s">
        <v>702</v>
      </c>
      <c r="J95" s="111" t="s">
        <v>706</v>
      </c>
      <c r="O95" t="str">
        <f t="shared" si="2"/>
        <v>Power Law</v>
      </c>
      <c r="P95" t="str">
        <f t="shared" si="2"/>
        <v>Power Law</v>
      </c>
      <c r="Q95" s="141" t="s">
        <v>706</v>
      </c>
      <c r="R95" t="s">
        <v>702</v>
      </c>
      <c r="S95" t="s">
        <v>706</v>
      </c>
    </row>
    <row r="96" spans="1:19">
      <c r="A96">
        <f t="shared" si="3"/>
        <v>2020</v>
      </c>
      <c r="B96" t="s">
        <v>702</v>
      </c>
      <c r="C96" t="s">
        <v>702</v>
      </c>
      <c r="D96" s="111" t="s">
        <v>706</v>
      </c>
      <c r="E96" s="141" t="s">
        <v>702</v>
      </c>
      <c r="F96" s="111" t="s">
        <v>706</v>
      </c>
      <c r="G96" t="s">
        <v>702</v>
      </c>
      <c r="H96" s="141" t="s">
        <v>702</v>
      </c>
      <c r="I96" s="141" t="s">
        <v>702</v>
      </c>
      <c r="J96" s="111" t="s">
        <v>706</v>
      </c>
      <c r="O96" t="str">
        <f t="shared" si="2"/>
        <v>Power Law</v>
      </c>
      <c r="P96" t="str">
        <f t="shared" si="2"/>
        <v>Power Law</v>
      </c>
      <c r="Q96" s="141" t="s">
        <v>706</v>
      </c>
      <c r="R96" t="s">
        <v>702</v>
      </c>
      <c r="S96" t="s">
        <v>706</v>
      </c>
    </row>
    <row r="97" spans="1:19">
      <c r="A97">
        <f t="shared" si="3"/>
        <v>2021</v>
      </c>
      <c r="B97" t="s">
        <v>702</v>
      </c>
      <c r="C97" t="s">
        <v>702</v>
      </c>
      <c r="D97" s="111" t="s">
        <v>706</v>
      </c>
      <c r="E97" s="141" t="s">
        <v>702</v>
      </c>
      <c r="F97" s="111" t="s">
        <v>706</v>
      </c>
      <c r="G97" t="s">
        <v>702</v>
      </c>
      <c r="H97" s="141" t="s">
        <v>702</v>
      </c>
      <c r="I97" s="141" t="s">
        <v>702</v>
      </c>
      <c r="J97" s="111" t="s">
        <v>706</v>
      </c>
      <c r="O97" t="str">
        <f t="shared" si="2"/>
        <v>Power Law</v>
      </c>
      <c r="P97" t="str">
        <f t="shared" si="2"/>
        <v>Power Law</v>
      </c>
      <c r="Q97" s="141" t="s">
        <v>706</v>
      </c>
      <c r="R97" t="s">
        <v>702</v>
      </c>
      <c r="S97" t="s">
        <v>706</v>
      </c>
    </row>
    <row r="98" spans="1:19">
      <c r="A98">
        <f t="shared" si="3"/>
        <v>2022</v>
      </c>
      <c r="B98" t="s">
        <v>702</v>
      </c>
      <c r="C98" t="s">
        <v>702</v>
      </c>
      <c r="D98" s="111" t="s">
        <v>706</v>
      </c>
      <c r="E98" s="141" t="s">
        <v>702</v>
      </c>
      <c r="F98" s="111" t="s">
        <v>706</v>
      </c>
      <c r="G98" t="s">
        <v>702</v>
      </c>
      <c r="H98" s="141" t="s">
        <v>702</v>
      </c>
      <c r="I98" s="141" t="s">
        <v>702</v>
      </c>
      <c r="J98" s="111" t="s">
        <v>706</v>
      </c>
      <c r="O98" t="str">
        <f t="shared" si="2"/>
        <v>Power Law</v>
      </c>
      <c r="P98" t="str">
        <f t="shared" si="2"/>
        <v>Power Law</v>
      </c>
      <c r="Q98" s="141" t="s">
        <v>706</v>
      </c>
      <c r="R98" t="s">
        <v>702</v>
      </c>
      <c r="S98" t="s">
        <v>706</v>
      </c>
    </row>
    <row r="99" spans="1:19">
      <c r="A99">
        <f t="shared" si="3"/>
        <v>2023</v>
      </c>
      <c r="B99" t="s">
        <v>702</v>
      </c>
      <c r="C99" t="s">
        <v>702</v>
      </c>
      <c r="D99" s="111" t="s">
        <v>706</v>
      </c>
      <c r="E99" s="141" t="s">
        <v>702</v>
      </c>
      <c r="F99" s="111" t="s">
        <v>706</v>
      </c>
      <c r="G99" t="s">
        <v>702</v>
      </c>
      <c r="H99" s="141" t="s">
        <v>702</v>
      </c>
      <c r="I99" s="141" t="s">
        <v>702</v>
      </c>
      <c r="J99" s="111" t="s">
        <v>706</v>
      </c>
      <c r="Q99" s="141"/>
    </row>
    <row r="100" spans="1:19">
      <c r="Q100" s="141"/>
    </row>
    <row r="101" spans="1:19">
      <c r="Q101" s="141"/>
    </row>
    <row r="102" spans="1:19">
      <c r="Q102" s="141"/>
    </row>
    <row r="103" spans="1:19" ht="17">
      <c r="B103" s="105">
        <v>4.3623023202496798</v>
      </c>
      <c r="C103" s="105">
        <v>4.4763138045984601</v>
      </c>
      <c r="D103" s="138">
        <v>1.6315908927226099</v>
      </c>
      <c r="E103" s="141">
        <v>4.5083897628745797</v>
      </c>
      <c r="F103" s="138">
        <v>1.66366685099872</v>
      </c>
      <c r="G103" s="107">
        <v>4.3353541512217797</v>
      </c>
      <c r="H103" s="143">
        <v>4.3679756189923902</v>
      </c>
      <c r="I103" s="141">
        <v>4.3674301094979002</v>
      </c>
      <c r="J103" s="138">
        <v>7.04101914180987</v>
      </c>
      <c r="O103" s="105">
        <v>5.2410570132490601</v>
      </c>
      <c r="P103">
        <v>1.77053256283773</v>
      </c>
      <c r="Q103" s="141">
        <v>5.2744941867992701</v>
      </c>
      <c r="R103">
        <v>1.80966480907617</v>
      </c>
      <c r="S103" s="105">
        <v>5.9955935648611201</v>
      </c>
    </row>
    <row r="104" spans="1:19" ht="17">
      <c r="B104" s="105">
        <v>4.28820649664436</v>
      </c>
      <c r="C104" s="105">
        <v>4.4696035524932602</v>
      </c>
      <c r="D104" s="138">
        <v>1.6064101011299601</v>
      </c>
      <c r="E104" s="141">
        <v>4.51575460683671</v>
      </c>
      <c r="F104" s="138">
        <v>1.6525611554734101</v>
      </c>
      <c r="G104" s="107">
        <v>4.2471548291255097</v>
      </c>
      <c r="H104" s="143">
        <v>4.29465289130943</v>
      </c>
      <c r="I104" s="141">
        <v>4.2933058834689604</v>
      </c>
      <c r="J104" s="138">
        <v>6.4709703808953503</v>
      </c>
      <c r="O104" s="105">
        <v>5.1871481834223898</v>
      </c>
      <c r="P104">
        <v>1.7318210610923199</v>
      </c>
      <c r="Q104" s="141">
        <v>5.2363810922637102</v>
      </c>
      <c r="R104">
        <v>1.7875165607174399</v>
      </c>
      <c r="S104" s="105">
        <v>7.6684893133805998</v>
      </c>
    </row>
    <row r="105" spans="1:19" ht="17">
      <c r="B105" s="105">
        <v>4.1334715850480803</v>
      </c>
      <c r="C105" s="105">
        <v>4.3761551730235899</v>
      </c>
      <c r="D105" s="138">
        <v>1.5995604121247</v>
      </c>
      <c r="E105" s="141">
        <v>4.4320578135740298</v>
      </c>
      <c r="F105" s="138">
        <v>1.6554630526751299</v>
      </c>
      <c r="G105" s="107">
        <v>4.08350821737102</v>
      </c>
      <c r="H105" s="143">
        <v>4.1419059648244403</v>
      </c>
      <c r="I105" s="141">
        <v>4.1394108579214501</v>
      </c>
      <c r="J105" s="138">
        <v>5.15293144853334</v>
      </c>
      <c r="O105" s="105">
        <v>5.1583509060576098</v>
      </c>
      <c r="P105">
        <v>1.73846800731087</v>
      </c>
      <c r="Q105" s="141">
        <v>5.2207324680949796</v>
      </c>
      <c r="R105">
        <v>1.8073223057866501</v>
      </c>
      <c r="S105" s="105">
        <v>10.5338791700743</v>
      </c>
    </row>
    <row r="106" spans="1:19" ht="17">
      <c r="B106" s="105">
        <v>3.9692862764512902</v>
      </c>
      <c r="C106" s="105">
        <v>4.2591023252602502</v>
      </c>
      <c r="D106" s="138">
        <v>1.5919618439718699</v>
      </c>
      <c r="E106" s="141">
        <v>4.3175441742438601</v>
      </c>
      <c r="F106" s="138">
        <v>1.65040369295547</v>
      </c>
      <c r="G106" s="107">
        <v>3.9176028132797098</v>
      </c>
      <c r="H106" s="143">
        <v>3.9792611178339099</v>
      </c>
      <c r="I106" s="141">
        <v>3.9760446622633201</v>
      </c>
      <c r="J106" s="138">
        <v>4.8598838804756399</v>
      </c>
      <c r="O106" s="105">
        <v>5.0893092288527697</v>
      </c>
      <c r="P106">
        <v>1.74275514853298</v>
      </c>
      <c r="Q106" s="141">
        <v>5.1567406715194402</v>
      </c>
      <c r="R106">
        <v>1.81608417246315</v>
      </c>
      <c r="S106" s="105">
        <v>7.1886780936499797</v>
      </c>
    </row>
    <row r="107" spans="1:19" ht="17">
      <c r="B107" s="105">
        <v>3.7922841739500099</v>
      </c>
      <c r="C107" s="105">
        <v>4.1177394404441099</v>
      </c>
      <c r="D107" s="138">
        <v>1.58489775430138</v>
      </c>
      <c r="E107" s="141">
        <v>4.1764380960880798</v>
      </c>
      <c r="F107" s="138">
        <v>1.64359640994534</v>
      </c>
      <c r="G107" s="107">
        <v>3.7414898108419301</v>
      </c>
      <c r="H107" s="143">
        <v>3.80449206200249</v>
      </c>
      <c r="I107" s="141">
        <v>3.8001884664858898</v>
      </c>
      <c r="J107" s="138">
        <v>4.3338726096801796</v>
      </c>
      <c r="O107" s="105">
        <v>5.0139969453026501</v>
      </c>
      <c r="P107">
        <v>1.7530384895620701</v>
      </c>
      <c r="Q107" s="141">
        <v>5.0843140516662002</v>
      </c>
      <c r="R107">
        <v>1.8286112655906801</v>
      </c>
      <c r="S107" s="105">
        <v>9.0531675128026006</v>
      </c>
    </row>
    <row r="108" spans="1:19" ht="17">
      <c r="B108" s="105">
        <v>3.6413762334802602</v>
      </c>
      <c r="C108" s="105">
        <v>3.99720675404838</v>
      </c>
      <c r="D108" s="138">
        <v>1.5764216498396499</v>
      </c>
      <c r="E108" s="141">
        <v>4.0570050803199704</v>
      </c>
      <c r="F108" s="138">
        <v>1.6362199761112399</v>
      </c>
      <c r="G108" s="107">
        <v>3.5905692865863998</v>
      </c>
      <c r="H108" s="143">
        <v>3.6558784582830599</v>
      </c>
      <c r="I108" s="141">
        <v>3.650367612858</v>
      </c>
      <c r="J108" s="138">
        <v>4.00680666067126</v>
      </c>
      <c r="O108" s="105">
        <v>4.9544742424075698</v>
      </c>
      <c r="P108">
        <v>1.7605229649166101</v>
      </c>
      <c r="Q108" s="141">
        <v>5.0284533693298696</v>
      </c>
      <c r="R108">
        <v>1.8394200715845801</v>
      </c>
      <c r="S108" s="105">
        <v>7.6763117438724402</v>
      </c>
    </row>
    <row r="109" spans="1:19" ht="17">
      <c r="B109" s="105">
        <v>3.4980509303089602</v>
      </c>
      <c r="C109" s="105">
        <v>3.8789124385260201</v>
      </c>
      <c r="D109" s="138">
        <v>1.56806166612271</v>
      </c>
      <c r="E109" s="141">
        <v>3.9393913228402901</v>
      </c>
      <c r="F109" s="138">
        <v>1.6285405504369801</v>
      </c>
      <c r="G109" s="107">
        <v>3.4475937194268398</v>
      </c>
      <c r="H109" s="143">
        <v>3.5146437577546799</v>
      </c>
      <c r="I109" s="141">
        <v>3.5080726037411001</v>
      </c>
      <c r="J109" s="138">
        <v>3.71471458400605</v>
      </c>
      <c r="O109" s="105">
        <v>4.8955178420804799</v>
      </c>
      <c r="P109">
        <v>1.7686563600093299</v>
      </c>
      <c r="Q109" s="141">
        <v>4.9728616525019396</v>
      </c>
      <c r="R109">
        <v>1.85049162869015</v>
      </c>
      <c r="S109" s="105">
        <v>7.0904287385616502</v>
      </c>
    </row>
    <row r="110" spans="1:19" ht="17">
      <c r="B110" s="105">
        <v>3.3722809601352002</v>
      </c>
      <c r="C110" s="105">
        <v>3.76832418653325</v>
      </c>
      <c r="D110" s="138">
        <v>1.55891680450124</v>
      </c>
      <c r="E110" s="141">
        <v>3.8320026336095498</v>
      </c>
      <c r="F110" s="138">
        <v>1.6225952515775399</v>
      </c>
      <c r="G110" s="107">
        <v>3.31949345351113</v>
      </c>
      <c r="H110" s="143">
        <v>3.3908488249017799</v>
      </c>
      <c r="I110" s="141">
        <v>3.3831719005874299</v>
      </c>
      <c r="J110" s="138">
        <v>3.5233210803294099</v>
      </c>
      <c r="O110" s="105">
        <v>4.84527484106275</v>
      </c>
      <c r="P110">
        <v>1.7763500882774901</v>
      </c>
      <c r="Q110" s="141">
        <v>4.9294981939615399</v>
      </c>
      <c r="R110">
        <v>1.8648011200069401</v>
      </c>
      <c r="S110" s="105">
        <v>6.9557014372359101</v>
      </c>
    </row>
    <row r="111" spans="1:19" ht="17">
      <c r="B111" s="105">
        <v>3.2611103146962099</v>
      </c>
      <c r="C111" s="105">
        <v>3.6659911055342498</v>
      </c>
      <c r="D111" s="138">
        <v>1.5492161003224101</v>
      </c>
      <c r="E111" s="142">
        <v>3.73302046661161</v>
      </c>
      <c r="F111" s="138">
        <v>1.6162454613997601</v>
      </c>
      <c r="G111" s="107">
        <v>3.2057615809240501</v>
      </c>
      <c r="H111" s="143">
        <v>3.2815009163057298</v>
      </c>
      <c r="I111" s="141">
        <v>3.2727909420014001</v>
      </c>
      <c r="J111" s="138">
        <v>3.3585274441920601</v>
      </c>
      <c r="O111" s="105">
        <v>4.7959478965221702</v>
      </c>
      <c r="P111">
        <v>1.7819964951973</v>
      </c>
      <c r="Q111" s="141">
        <v>4.8873448836291704</v>
      </c>
      <c r="R111">
        <v>1.87743565913848</v>
      </c>
      <c r="S111" s="105">
        <v>6.4416631819130403</v>
      </c>
    </row>
    <row r="112" spans="1:19" ht="17">
      <c r="B112" s="105">
        <v>3.1504149537403601</v>
      </c>
      <c r="C112" s="105">
        <v>3.5631009055080498</v>
      </c>
      <c r="D112" s="138">
        <v>1.5394812158158999</v>
      </c>
      <c r="E112" s="141">
        <v>3.6292742049884001</v>
      </c>
      <c r="F112" s="138">
        <v>1.60565451529625</v>
      </c>
      <c r="G112" s="107">
        <v>3.0969030230460501</v>
      </c>
      <c r="H112" s="143">
        <v>3.1728222713969898</v>
      </c>
      <c r="I112" s="141">
        <v>3.1630763225264</v>
      </c>
      <c r="J112" s="138">
        <v>3.2037437631219898</v>
      </c>
      <c r="O112" s="105">
        <v>4.74260584424154</v>
      </c>
      <c r="P112">
        <v>1.78774329439477</v>
      </c>
      <c r="Q112" s="141">
        <v>4.8354477562586196</v>
      </c>
      <c r="R112">
        <v>1.8843686659654599</v>
      </c>
      <c r="S112" s="105">
        <v>6.7573710632622301</v>
      </c>
    </row>
    <row r="113" spans="2:19" ht="17">
      <c r="B113" s="105">
        <v>3.0411710458348402</v>
      </c>
      <c r="C113" s="105">
        <v>3.46038370686562</v>
      </c>
      <c r="D113" s="138">
        <v>1.5300426488969401</v>
      </c>
      <c r="E113" s="141">
        <v>3.5250729694895599</v>
      </c>
      <c r="F113" s="138">
        <v>1.59473191152087</v>
      </c>
      <c r="G113" s="107">
        <v>2.9898849720391301</v>
      </c>
      <c r="H113" s="143">
        <v>3.0651092162465101</v>
      </c>
      <c r="I113" s="141">
        <v>3.05457423466307</v>
      </c>
      <c r="J113" s="138">
        <v>4.4423378075562203</v>
      </c>
      <c r="O113" s="105">
        <v>4.6913697333743496</v>
      </c>
      <c r="P113">
        <v>1.7952350627570599</v>
      </c>
      <c r="Q113" s="141">
        <v>4.78485361211166</v>
      </c>
      <c r="R113">
        <v>1.8922898373671999</v>
      </c>
      <c r="S113" s="105">
        <v>6.68769062013381</v>
      </c>
    </row>
    <row r="114" spans="2:19" ht="17">
      <c r="B114" s="105">
        <v>2.9442498776177599</v>
      </c>
      <c r="C114" s="105">
        <v>3.3653376350726201</v>
      </c>
      <c r="D114" s="138">
        <v>1.52118389617488</v>
      </c>
      <c r="E114" s="141">
        <v>3.4300805893497799</v>
      </c>
      <c r="F114" s="138">
        <v>1.5859268504520401</v>
      </c>
      <c r="G114" s="107">
        <v>2.8936760080384398</v>
      </c>
      <c r="H114" s="143">
        <v>2.9697678458371199</v>
      </c>
      <c r="I114" s="141">
        <v>2.9584189623156001</v>
      </c>
      <c r="J114" s="138">
        <v>4.1647779646173797</v>
      </c>
      <c r="O114" s="105">
        <v>4.6415082730330299</v>
      </c>
      <c r="P114">
        <v>1.8023782489023601</v>
      </c>
      <c r="Q114" s="141">
        <v>4.7378396455730698</v>
      </c>
      <c r="R114">
        <v>1.9020519699496501</v>
      </c>
      <c r="S114" s="105">
        <v>6.63962554595836</v>
      </c>
    </row>
    <row r="115" spans="2:19" ht="17">
      <c r="B115" s="105">
        <v>2.8627509642174598</v>
      </c>
      <c r="C115" s="105">
        <v>3.2809425213339001</v>
      </c>
      <c r="D115" s="138">
        <v>1.51316008089646</v>
      </c>
      <c r="E115" s="142">
        <v>3.3483836639561502</v>
      </c>
      <c r="F115" s="138">
        <v>1.5806012235186999</v>
      </c>
      <c r="G115" s="107">
        <v>2.81033913168163</v>
      </c>
      <c r="H115" s="143">
        <v>2.8900537088934799</v>
      </c>
      <c r="I115" s="141">
        <v>2.8777802743038801</v>
      </c>
      <c r="J115" s="138">
        <v>3.9736579339289899</v>
      </c>
      <c r="O115" s="105">
        <v>4.5986761607479396</v>
      </c>
      <c r="P115">
        <v>1.80962011646379</v>
      </c>
      <c r="Q115" s="141">
        <v>4.7018975098478402</v>
      </c>
      <c r="R115">
        <v>1.91602298717986</v>
      </c>
      <c r="S115" s="105">
        <v>6.5296011259110003</v>
      </c>
    </row>
    <row r="116" spans="2:19" ht="17">
      <c r="B116" s="105">
        <v>2.7924532894160601</v>
      </c>
      <c r="C116" s="105">
        <v>3.2055221290515101</v>
      </c>
      <c r="D116" s="138">
        <v>1.50512148339695</v>
      </c>
      <c r="E116" s="142">
        <v>3.2760677037279402</v>
      </c>
      <c r="F116" s="138">
        <v>1.57566705807339</v>
      </c>
      <c r="G116" s="107">
        <v>2.7376093234964398</v>
      </c>
      <c r="H116" s="143">
        <v>2.8211577583748699</v>
      </c>
      <c r="I116" s="141">
        <v>2.8081548981728699</v>
      </c>
      <c r="J116" s="138">
        <v>3.80702636050487</v>
      </c>
      <c r="O116" s="105">
        <v>4.5569503750098299</v>
      </c>
      <c r="P116">
        <v>1.8146334267645701</v>
      </c>
      <c r="Q116" s="141">
        <v>4.6676647202666901</v>
      </c>
      <c r="R116">
        <v>1.92840562836498</v>
      </c>
      <c r="S116" s="105">
        <v>6.47919177957976</v>
      </c>
    </row>
    <row r="117" spans="2:19" ht="17">
      <c r="B117" s="105">
        <v>2.7361687769461098</v>
      </c>
      <c r="C117" s="105">
        <v>3.1442735237207402</v>
      </c>
      <c r="D117" s="138">
        <v>1.4976784963963501</v>
      </c>
      <c r="E117" s="142">
        <v>3.2186505741060598</v>
      </c>
      <c r="F117" s="138">
        <v>1.5720555467816599</v>
      </c>
      <c r="G117" s="107">
        <v>2.6780269562689898</v>
      </c>
      <c r="H117" s="143">
        <v>2.7659883029402499</v>
      </c>
      <c r="I117" s="141">
        <v>2.7524040066543098</v>
      </c>
      <c r="J117" s="138">
        <v>3.6021227694936901</v>
      </c>
      <c r="O117" s="105">
        <v>4.5227618181411398</v>
      </c>
      <c r="P117">
        <v>1.8176208797153799</v>
      </c>
      <c r="Q117" s="141">
        <v>4.6419777871588002</v>
      </c>
      <c r="R117">
        <v>1.9398126758388099</v>
      </c>
      <c r="S117" s="105">
        <v>6.3194644597539904</v>
      </c>
    </row>
    <row r="118" spans="2:19" ht="17">
      <c r="B118" s="105">
        <v>2.6920867630499399</v>
      </c>
      <c r="C118" s="105">
        <v>3.0948850214917498</v>
      </c>
      <c r="D118" s="138">
        <v>1.49095411229615</v>
      </c>
      <c r="E118" s="142">
        <v>3.1738438094643899</v>
      </c>
      <c r="F118" s="138">
        <v>1.5699129002687999</v>
      </c>
      <c r="G118" s="107">
        <v>2.6297542043278099</v>
      </c>
      <c r="H118" s="143">
        <v>2.7226819503071198</v>
      </c>
      <c r="I118" s="141">
        <v>2.7087129923004598</v>
      </c>
      <c r="J118" s="138">
        <v>3.4548384894660802</v>
      </c>
      <c r="O118" s="105">
        <v>4.4940737627296503</v>
      </c>
      <c r="P118">
        <v>1.8188658875687</v>
      </c>
      <c r="Q118" s="141">
        <v>4.6228684695899602</v>
      </c>
      <c r="R118">
        <v>1.95056181673034</v>
      </c>
      <c r="S118" s="105">
        <v>6.1886174976760797</v>
      </c>
    </row>
    <row r="119" spans="2:19" ht="17">
      <c r="B119" s="105">
        <v>2.6575597509050599</v>
      </c>
      <c r="C119" s="105">
        <v>3.05547459290357</v>
      </c>
      <c r="D119" s="138">
        <v>1.4847186700475199</v>
      </c>
      <c r="E119" s="142">
        <v>3.13998647799556</v>
      </c>
      <c r="F119" s="138">
        <v>1.56923055513952</v>
      </c>
      <c r="G119" s="107">
        <v>2.5900730195882802</v>
      </c>
      <c r="H119" s="143">
        <v>2.6889083088269898</v>
      </c>
      <c r="I119" s="141">
        <v>2.6745849046802799</v>
      </c>
      <c r="J119" s="138">
        <v>3.3699123996655</v>
      </c>
      <c r="O119" s="105">
        <v>4.4724216775691703</v>
      </c>
      <c r="P119">
        <v>1.8188608232894301</v>
      </c>
      <c r="Q119" s="141">
        <v>4.6122885366965303</v>
      </c>
      <c r="R119">
        <v>1.9616312096609401</v>
      </c>
      <c r="S119" s="105">
        <v>5.9462320017144101</v>
      </c>
    </row>
    <row r="120" spans="2:19" ht="17">
      <c r="B120" s="105">
        <v>2.6343334482499898</v>
      </c>
      <c r="C120" s="105">
        <v>3.03395543957875</v>
      </c>
      <c r="D120" s="138">
        <v>1.4781493729947901</v>
      </c>
      <c r="E120" s="141">
        <v>3.1245157625728202</v>
      </c>
      <c r="F120" s="138">
        <v>1.56870969598885</v>
      </c>
      <c r="G120" s="107">
        <v>2.5612020792294299</v>
      </c>
      <c r="H120" s="143">
        <v>2.6663651623374101</v>
      </c>
      <c r="I120" s="141">
        <v>2.6517624022234898</v>
      </c>
      <c r="J120" s="138">
        <v>3.2681770706294802</v>
      </c>
      <c r="O120" s="105">
        <v>4.46520967469736</v>
      </c>
      <c r="P120">
        <v>1.8146136346011399</v>
      </c>
      <c r="Q120" s="141">
        <v>4.6164756241642397</v>
      </c>
      <c r="R120">
        <v>1.96889946666821</v>
      </c>
      <c r="S120" s="105">
        <v>5.7191297337057003</v>
      </c>
    </row>
    <row r="121" spans="2:19" ht="17">
      <c r="B121" s="105">
        <v>2.61574369140622</v>
      </c>
      <c r="C121" s="105">
        <v>3.0140184744485898</v>
      </c>
      <c r="D121" s="138">
        <v>1.4727857419035799</v>
      </c>
      <c r="E121" s="141">
        <v>3.1120485787691101</v>
      </c>
      <c r="F121" s="138">
        <v>1.5708158462241</v>
      </c>
      <c r="G121" s="107">
        <v>2.5353715320140999</v>
      </c>
      <c r="H121" s="143">
        <v>2.6481454627748202</v>
      </c>
      <c r="I121" s="141">
        <v>2.6334016363346202</v>
      </c>
      <c r="J121" s="138">
        <v>3.8529662703093202</v>
      </c>
      <c r="O121" s="105">
        <v>4.4593071522641701</v>
      </c>
      <c r="P121">
        <v>1.81206360279458</v>
      </c>
      <c r="Q121" s="141">
        <v>4.6246165043602696</v>
      </c>
      <c r="R121">
        <v>1.9804415225184899</v>
      </c>
      <c r="S121" s="105">
        <v>5.7002394855179901</v>
      </c>
    </row>
    <row r="122" spans="2:19" ht="17">
      <c r="B122" s="105">
        <v>2.59651633495089</v>
      </c>
      <c r="C122" s="105">
        <v>2.9883637701108601</v>
      </c>
      <c r="D122" s="138">
        <v>1.4680983067357101</v>
      </c>
      <c r="E122" s="141">
        <v>3.0944097343072898</v>
      </c>
      <c r="F122" s="138">
        <v>1.57414427093214</v>
      </c>
      <c r="G122" s="107">
        <v>2.5083062680572699</v>
      </c>
      <c r="H122" s="143">
        <v>2.6292268050016201</v>
      </c>
      <c r="I122" s="141">
        <v>2.6143522322537001</v>
      </c>
      <c r="J122" s="138">
        <v>3.6812620110095802</v>
      </c>
      <c r="O122" s="105">
        <v>4.4476442229383002</v>
      </c>
      <c r="P122">
        <v>1.8116404288007</v>
      </c>
      <c r="Q122" s="141">
        <v>4.6284247284055997</v>
      </c>
      <c r="R122">
        <v>1.99551460782347</v>
      </c>
      <c r="S122" s="105">
        <v>5.7256881860090401</v>
      </c>
    </row>
    <row r="123" spans="2:19" ht="17">
      <c r="B123" s="105">
        <v>2.5840425300659202</v>
      </c>
      <c r="C123" s="105">
        <v>2.9692722629811801</v>
      </c>
      <c r="D123" s="138">
        <v>1.46402862942694</v>
      </c>
      <c r="E123" s="141">
        <v>3.0843867143557402</v>
      </c>
      <c r="F123" s="138">
        <v>1.5791430808014999</v>
      </c>
      <c r="G123" s="107">
        <v>2.4868576635839101</v>
      </c>
      <c r="H123" s="143">
        <v>2.6168753037907</v>
      </c>
      <c r="I123" s="141">
        <v>2.6019721149584698</v>
      </c>
      <c r="J123" s="138">
        <v>3.3476113332686399</v>
      </c>
      <c r="O123" s="105">
        <v>4.4406541052653097</v>
      </c>
      <c r="P123">
        <v>1.8107370620157299</v>
      </c>
      <c r="Q123" s="141">
        <v>4.6386222251610203</v>
      </c>
      <c r="R123">
        <v>2.01186161809802</v>
      </c>
      <c r="S123" s="105">
        <v>5.4750385872378802</v>
      </c>
    </row>
    <row r="124" spans="2:19" ht="17">
      <c r="B124" s="105">
        <v>2.57775251918099</v>
      </c>
      <c r="C124" s="105">
        <v>2.9529227062852601</v>
      </c>
      <c r="D124" s="138">
        <v>1.4607608599444</v>
      </c>
      <c r="E124" s="141">
        <v>3.0810342071251799</v>
      </c>
      <c r="F124" s="138">
        <v>1.58887236078433</v>
      </c>
      <c r="G124" s="107">
        <v>2.46776577611729</v>
      </c>
      <c r="H124" s="143">
        <v>2.6109323048508801</v>
      </c>
      <c r="I124" s="141">
        <v>2.59587727695722</v>
      </c>
      <c r="J124" s="138">
        <v>3.1850656613581099</v>
      </c>
      <c r="O124" s="105">
        <v>4.4370846774555899</v>
      </c>
      <c r="P124">
        <v>1.81092512601206</v>
      </c>
      <c r="Q124" s="141">
        <v>4.6593722177857302</v>
      </c>
      <c r="R124">
        <v>2.03639747836149</v>
      </c>
      <c r="S124" s="105">
        <v>5.5587974972081096</v>
      </c>
    </row>
    <row r="125" spans="2:19" ht="17">
      <c r="B125" s="105">
        <v>2.57390909236983</v>
      </c>
      <c r="C125" s="105">
        <v>2.9416585912610902</v>
      </c>
      <c r="D125" s="138">
        <v>1.4578772532105699</v>
      </c>
      <c r="E125" s="141">
        <v>3.0817974862439699</v>
      </c>
      <c r="F125" s="138">
        <v>1.5980161481934501</v>
      </c>
      <c r="G125" s="107">
        <v>2.4520593488093398</v>
      </c>
      <c r="H125" s="143">
        <v>2.6073673511768298</v>
      </c>
      <c r="I125" s="141">
        <v>2.59219824379222</v>
      </c>
      <c r="J125" s="138">
        <v>3.0411941281159098</v>
      </c>
      <c r="O125" s="105">
        <v>4.4357755372516898</v>
      </c>
      <c r="P125">
        <v>1.8102163133752101</v>
      </c>
      <c r="Q125" s="141">
        <v>4.6805257334245702</v>
      </c>
      <c r="R125">
        <v>2.0581928574322998</v>
      </c>
      <c r="S125" s="105">
        <v>5.6425309600476101</v>
      </c>
    </row>
    <row r="126" spans="2:19" ht="17">
      <c r="B126" s="105">
        <v>2.5721118450814999</v>
      </c>
      <c r="C126" s="105">
        <v>2.9343432915427301</v>
      </c>
      <c r="D126" s="138">
        <v>1.4556180434474</v>
      </c>
      <c r="E126" s="141">
        <v>3.0855287522593402</v>
      </c>
      <c r="F126" s="138">
        <v>1.6068035041640101</v>
      </c>
      <c r="G126" s="107">
        <v>2.4394952305764899</v>
      </c>
      <c r="H126" s="143">
        <v>2.6060835003551999</v>
      </c>
      <c r="I126" s="141">
        <v>2.5906806912931</v>
      </c>
      <c r="J126" s="138">
        <v>2.95290384511231</v>
      </c>
      <c r="O126" s="105">
        <v>4.4371202437328101</v>
      </c>
      <c r="P126">
        <v>1.80958432114396</v>
      </c>
      <c r="Q126" s="141">
        <v>4.7024941467421497</v>
      </c>
      <c r="R126">
        <v>2.0782246446372601</v>
      </c>
      <c r="S126" s="105">
        <v>5.7158401232180198</v>
      </c>
    </row>
    <row r="127" spans="2:19" ht="17">
      <c r="B127" s="105">
        <v>2.5723979592247299</v>
      </c>
      <c r="C127" s="105">
        <v>2.93012078682378</v>
      </c>
      <c r="D127" s="138">
        <v>1.4538312719866999</v>
      </c>
      <c r="E127" s="141">
        <v>3.0915787553570402</v>
      </c>
      <c r="F127" s="138">
        <v>1.6152892405199499</v>
      </c>
      <c r="G127" s="107">
        <v>2.4297492990461098</v>
      </c>
      <c r="H127" s="143">
        <v>2.60682567506539</v>
      </c>
      <c r="I127" s="141">
        <v>2.59120726757937</v>
      </c>
      <c r="J127" s="138">
        <v>2.8805208569245702</v>
      </c>
      <c r="O127" s="105">
        <v>4.4409097303234901</v>
      </c>
      <c r="P127">
        <v>1.8090646193567399</v>
      </c>
      <c r="Q127" s="141">
        <v>4.7254308160033203</v>
      </c>
      <c r="R127">
        <v>2.0969027167219201</v>
      </c>
      <c r="S127" s="105">
        <v>5.49426662826927</v>
      </c>
    </row>
    <row r="128" spans="2:19" ht="17">
      <c r="B128" s="105">
        <v>2.5757311886715399</v>
      </c>
      <c r="C128" s="105">
        <v>2.9296089816675299</v>
      </c>
      <c r="D128" s="138">
        <v>1.45269450229243</v>
      </c>
      <c r="E128" s="141">
        <v>3.1011388780646101</v>
      </c>
      <c r="F128" s="138">
        <v>1.62422439868952</v>
      </c>
      <c r="G128" s="107">
        <v>2.42322677301016</v>
      </c>
      <c r="H128" s="143">
        <v>2.6105642116106602</v>
      </c>
      <c r="I128" s="141">
        <v>2.5947566694072499</v>
      </c>
      <c r="J128" s="138">
        <v>2.7954623445017801</v>
      </c>
      <c r="O128" s="105">
        <v>4.4473252581350202</v>
      </c>
      <c r="P128">
        <v>1.80875721806754</v>
      </c>
      <c r="Q128" s="141">
        <v>4.7504071913937098</v>
      </c>
      <c r="R128">
        <v>2.1152023838979499</v>
      </c>
      <c r="S128" s="105">
        <v>5.5515218015239496</v>
      </c>
    </row>
    <row r="129" spans="2:19" ht="17">
      <c r="B129" s="105">
        <v>2.57983638857583</v>
      </c>
      <c r="C129" s="105">
        <v>2.93223734421395</v>
      </c>
      <c r="D129" s="138">
        <v>1.45191400220984</v>
      </c>
      <c r="E129" s="141">
        <v>3.1114974750245001</v>
      </c>
      <c r="F129" s="138">
        <v>1.6311741330203899</v>
      </c>
      <c r="G129" s="107">
        <v>2.4198174392107799</v>
      </c>
      <c r="H129" s="143">
        <v>2.6150845637257998</v>
      </c>
      <c r="I129" s="141">
        <v>2.59907757002133</v>
      </c>
      <c r="J129" s="138">
        <v>2.7045872799893198</v>
      </c>
      <c r="O129" s="105">
        <v>4.4560414139092499</v>
      </c>
      <c r="P129">
        <v>1.8083031372101299</v>
      </c>
      <c r="Q129" s="141">
        <v>4.7732403667061396</v>
      </c>
      <c r="R129">
        <v>2.1289316758310299</v>
      </c>
      <c r="S129" s="105">
        <v>5.55292437410791</v>
      </c>
    </row>
    <row r="130" spans="2:19" ht="17">
      <c r="B130" s="105">
        <v>2.5869418680688101</v>
      </c>
      <c r="C130" s="105">
        <v>2.9445461828442698</v>
      </c>
      <c r="D130" s="138">
        <v>1.4509516752793601</v>
      </c>
      <c r="E130" s="141">
        <v>3.1313426722739401</v>
      </c>
      <c r="F130" s="138">
        <v>1.63774816470903</v>
      </c>
      <c r="G130" s="107">
        <v>2.4198168104515299</v>
      </c>
      <c r="H130" s="143">
        <v>2.6229928722714599</v>
      </c>
      <c r="I130" s="141">
        <v>2.6066132998812002</v>
      </c>
      <c r="J130" s="138">
        <v>2.6600252817529002</v>
      </c>
      <c r="O130" s="105">
        <v>4.4743707511865098</v>
      </c>
      <c r="P130">
        <v>1.8057269735283199</v>
      </c>
      <c r="Q130" s="141">
        <v>4.8045993447509998</v>
      </c>
      <c r="R130">
        <v>2.1394810725692999</v>
      </c>
      <c r="S130" s="105">
        <v>5.7093248979325697</v>
      </c>
    </row>
    <row r="131" spans="2:19" ht="17">
      <c r="B131" s="105">
        <v>2.5925929423530101</v>
      </c>
      <c r="C131" s="105">
        <v>2.9532041499095398</v>
      </c>
      <c r="D131" s="138">
        <v>1.4501193210705401</v>
      </c>
      <c r="E131" s="141">
        <v>3.1465393176186698</v>
      </c>
      <c r="F131" s="138">
        <v>1.64345448877968</v>
      </c>
      <c r="G131" s="107">
        <v>2.4193508208305801</v>
      </c>
      <c r="H131" s="143">
        <v>2.62940514833029</v>
      </c>
      <c r="I131" s="141">
        <v>2.61268598853971</v>
      </c>
      <c r="J131" s="138">
        <v>2.6304664827534898</v>
      </c>
      <c r="O131" s="105">
        <v>4.48636831214686</v>
      </c>
      <c r="P131">
        <v>1.8034396904891301</v>
      </c>
      <c r="Q131" s="141">
        <v>4.8278433271652101</v>
      </c>
      <c r="R131">
        <v>2.1485329580597199</v>
      </c>
      <c r="S131" s="105">
        <v>5.6067420712937004</v>
      </c>
    </row>
    <row r="132" spans="2:19" ht="17">
      <c r="B132" s="105">
        <v>2.6021616601544202</v>
      </c>
      <c r="C132" s="105">
        <v>2.9740013247779702</v>
      </c>
      <c r="D132" s="138">
        <v>1.44950824776315</v>
      </c>
      <c r="E132" s="141">
        <v>3.1734364828093899</v>
      </c>
      <c r="F132" s="138">
        <v>1.64894340579457</v>
      </c>
      <c r="G132" s="107">
        <v>2.4233392225888801</v>
      </c>
      <c r="H132" s="143">
        <v>2.6399087125983498</v>
      </c>
      <c r="I132" s="141">
        <v>2.6227743806203101</v>
      </c>
      <c r="J132" s="138">
        <v>2.6150450058863699</v>
      </c>
      <c r="O132" s="105">
        <v>4.5131584842301402</v>
      </c>
      <c r="P132">
        <v>1.7999962788972099</v>
      </c>
      <c r="Q132" s="141">
        <v>4.8643575036785904</v>
      </c>
      <c r="R132">
        <v>2.1549338915002201</v>
      </c>
      <c r="S132" s="105">
        <v>5.2457152611604601</v>
      </c>
    </row>
    <row r="133" spans="2:19" ht="17">
      <c r="B133" s="105">
        <v>2.6109618661802698</v>
      </c>
      <c r="C133" s="105">
        <v>3.0043208997300801</v>
      </c>
      <c r="D133" s="138">
        <v>1.44857867714278</v>
      </c>
      <c r="E133" s="141">
        <v>3.20724580230269</v>
      </c>
      <c r="F133" s="138">
        <v>1.6515035797153901</v>
      </c>
      <c r="G133" s="107">
        <v>2.4295204436406199</v>
      </c>
      <c r="H133" s="143">
        <v>2.6503007303740498</v>
      </c>
      <c r="I133" s="141">
        <v>2.63244534621322</v>
      </c>
      <c r="J133" s="138">
        <v>2.6016895641262199</v>
      </c>
      <c r="O133" s="105">
        <v>4.5523023432281402</v>
      </c>
      <c r="P133">
        <v>1.79502592930656</v>
      </c>
      <c r="Q133" s="141">
        <v>4.9080383255836999</v>
      </c>
      <c r="R133">
        <v>2.1546742306365001</v>
      </c>
      <c r="S133" s="105">
        <v>2.8037927787899699</v>
      </c>
    </row>
    <row r="134" spans="2:19" ht="17">
      <c r="B134" s="105">
        <v>2.6163253122231498</v>
      </c>
      <c r="C134" s="105">
        <v>3.03998488819528</v>
      </c>
      <c r="D134" s="138">
        <v>1.4479297936634401</v>
      </c>
      <c r="E134" s="141">
        <v>3.24533172564955</v>
      </c>
      <c r="F134" s="138">
        <v>1.6532766311177101</v>
      </c>
      <c r="G134" s="107">
        <v>2.43348722820937</v>
      </c>
      <c r="H134" s="143">
        <v>2.6575479634762398</v>
      </c>
      <c r="I134" s="141">
        <v>2.63883406566364</v>
      </c>
      <c r="J134" s="138">
        <v>2.5874689667220601</v>
      </c>
      <c r="O134" s="105">
        <v>4.6000187011520204</v>
      </c>
      <c r="P134">
        <v>1.79047430366906</v>
      </c>
      <c r="Q134" s="141">
        <v>4.9583133615369599</v>
      </c>
      <c r="R134">
        <v>2.1528556425385799</v>
      </c>
      <c r="S134" s="105">
        <v>2.6819420682691999</v>
      </c>
    </row>
    <row r="135" spans="2:19" ht="17">
      <c r="B135" s="105">
        <v>2.6166560761720499</v>
      </c>
      <c r="C135" s="105">
        <v>3.09841354497043</v>
      </c>
      <c r="D135" s="138">
        <v>1.4469223381810501</v>
      </c>
      <c r="E135" s="142">
        <v>3.3035525788306401</v>
      </c>
      <c r="F135" s="138">
        <v>1.65206137204126</v>
      </c>
      <c r="G135" s="107">
        <v>2.43525284815381</v>
      </c>
      <c r="H135" s="143">
        <v>2.6600947625739599</v>
      </c>
      <c r="I135" s="141">
        <v>2.6403918820140202</v>
      </c>
      <c r="J135" s="138">
        <v>2.5940427476431198</v>
      </c>
      <c r="O135" s="105">
        <v>4.67888291432096</v>
      </c>
      <c r="P135">
        <v>1.7835323775446801</v>
      </c>
      <c r="Q135" s="141">
        <v>5.0342124356187696</v>
      </c>
      <c r="R135">
        <v>2.14317668528254</v>
      </c>
      <c r="S135" s="105">
        <v>2.6157449468512901</v>
      </c>
    </row>
    <row r="136" spans="2:19" ht="17">
      <c r="B136" s="105">
        <v>2.6208127391333398</v>
      </c>
      <c r="C136" s="105">
        <v>3.1302696907034</v>
      </c>
      <c r="D136" s="138">
        <v>1.4472477775739201</v>
      </c>
      <c r="E136" s="142">
        <v>3.33666146874396</v>
      </c>
      <c r="F136" s="138">
        <v>1.6536395556144701</v>
      </c>
      <c r="G136" s="107">
        <v>2.4390164740006202</v>
      </c>
      <c r="H136" s="143">
        <v>2.6657528989201</v>
      </c>
      <c r="I136" s="141">
        <v>2.6454082520411699</v>
      </c>
      <c r="J136" s="138">
        <v>2.6015090862642301</v>
      </c>
      <c r="O136" s="105">
        <v>4.71897496414421</v>
      </c>
      <c r="P136">
        <v>1.7807947016404899</v>
      </c>
      <c r="Q136" s="141">
        <v>5.0748542423351699</v>
      </c>
      <c r="R136">
        <v>2.1411086368608601</v>
      </c>
      <c r="S136" s="105">
        <v>2.6459004939262298</v>
      </c>
    </row>
    <row r="137" spans="2:19" ht="17">
      <c r="B137" s="105">
        <v>2.6249432040666001</v>
      </c>
      <c r="C137" s="105">
        <v>3.15322727456092</v>
      </c>
      <c r="D137" s="138">
        <v>1.44798797783471</v>
      </c>
      <c r="E137" s="142">
        <v>3.36086732860608</v>
      </c>
      <c r="F137" s="138">
        <v>1.65562803187987</v>
      </c>
      <c r="G137" s="107">
        <v>2.4425572238991</v>
      </c>
      <c r="H137" s="143">
        <v>2.67105146507655</v>
      </c>
      <c r="I137" s="141">
        <v>2.65019727794426</v>
      </c>
      <c r="J137" s="138">
        <v>2.60877267748833</v>
      </c>
      <c r="O137" s="105">
        <v>4.7466771484324797</v>
      </c>
      <c r="P137">
        <v>1.7795119164408899</v>
      </c>
      <c r="Q137" s="141">
        <v>5.1034584035790802</v>
      </c>
      <c r="R137">
        <v>2.1408115594378998</v>
      </c>
      <c r="S137" s="105">
        <v>2.6434059022301502</v>
      </c>
    </row>
    <row r="138" spans="2:19" ht="17">
      <c r="B138" s="105">
        <v>2.6283396572675799</v>
      </c>
      <c r="C138" s="105">
        <v>3.1699421348255501</v>
      </c>
      <c r="D138" s="138">
        <v>1.4488564185228701</v>
      </c>
      <c r="E138" s="141">
        <v>3.3780608078846401</v>
      </c>
      <c r="F138" s="138">
        <v>1.6569750915819601</v>
      </c>
      <c r="G138" s="107">
        <v>2.4460007356578002</v>
      </c>
      <c r="H138" s="143">
        <v>2.6753760444022099</v>
      </c>
      <c r="I138" s="141">
        <v>2.6541194087168898</v>
      </c>
      <c r="J138" s="138">
        <v>2.6192247826555901</v>
      </c>
      <c r="O138" s="105">
        <v>4.7657735077141101</v>
      </c>
      <c r="P138">
        <v>1.7789569972918899</v>
      </c>
      <c r="Q138" s="141">
        <v>5.1223735197378097</v>
      </c>
      <c r="R138">
        <v>2.1401315064589399</v>
      </c>
      <c r="S138" s="105">
        <v>2.66842566384291</v>
      </c>
    </row>
    <row r="139" spans="2:19" ht="17">
      <c r="B139" s="105">
        <v>2.63138499117137</v>
      </c>
      <c r="C139" s="105">
        <v>3.1854200677711302</v>
      </c>
      <c r="D139" s="138">
        <v>1.44975488101307</v>
      </c>
      <c r="E139" s="142">
        <v>3.3939748889211199</v>
      </c>
      <c r="F139" s="138">
        <v>1.65830970216305</v>
      </c>
      <c r="G139" s="107">
        <v>2.4491182296337199</v>
      </c>
      <c r="H139" s="143">
        <v>2.6793524730393399</v>
      </c>
      <c r="I139" s="141">
        <v>2.6576730507837101</v>
      </c>
      <c r="J139" s="138">
        <v>2.6259382686448598</v>
      </c>
      <c r="O139" s="105">
        <v>4.78296327997524</v>
      </c>
      <c r="P139">
        <v>1.77852593419136</v>
      </c>
      <c r="Q139" s="141">
        <v>5.1393519937559198</v>
      </c>
      <c r="R139">
        <v>2.1395344386464599</v>
      </c>
      <c r="S139" s="105">
        <v>2.6770456683566901</v>
      </c>
    </row>
    <row r="140" spans="2:19" ht="17">
      <c r="B140" s="105">
        <v>2.63419189302715</v>
      </c>
      <c r="C140" s="105">
        <v>3.2070182559301301</v>
      </c>
      <c r="D140" s="138">
        <v>1.45066708382946</v>
      </c>
      <c r="E140" s="142">
        <v>3.41575516670623</v>
      </c>
      <c r="F140" s="138">
        <v>1.6594039946055601</v>
      </c>
      <c r="G140" s="107">
        <v>2.4522229128302602</v>
      </c>
      <c r="H140" s="143">
        <v>2.68302577374586</v>
      </c>
      <c r="I140" s="141">
        <v>2.6609598236063601</v>
      </c>
      <c r="J140" s="138">
        <v>2.6322560732873401</v>
      </c>
      <c r="O140" s="105">
        <v>4.8094805286360804</v>
      </c>
      <c r="P140">
        <v>1.7778854914917801</v>
      </c>
      <c r="Q140" s="141">
        <v>5.16510881905959</v>
      </c>
      <c r="R140">
        <v>2.1381811959213302</v>
      </c>
      <c r="S140" s="105">
        <v>2.6577851208587999</v>
      </c>
    </row>
    <row r="141" spans="2:19" ht="17">
      <c r="B141" s="105">
        <v>2.6367642999265799</v>
      </c>
      <c r="C141" s="105">
        <v>3.2262744087041799</v>
      </c>
      <c r="D141" s="138">
        <v>1.4515664174182601</v>
      </c>
      <c r="E141" s="142">
        <v>3.4354235607096402</v>
      </c>
      <c r="F141" s="138">
        <v>1.6607155694237199</v>
      </c>
      <c r="G141" s="107">
        <v>2.4547926915235601</v>
      </c>
      <c r="H141" s="143">
        <v>2.6863514860691899</v>
      </c>
      <c r="I141" s="141">
        <v>2.6639418435290199</v>
      </c>
      <c r="J141" s="138">
        <v>2.6373319411821901</v>
      </c>
      <c r="O141" s="105">
        <v>4.8315227290801097</v>
      </c>
      <c r="P141">
        <v>1.77716699489638</v>
      </c>
      <c r="Q141" s="141">
        <v>5.1867707776121996</v>
      </c>
      <c r="R141">
        <v>2.1371225001762499</v>
      </c>
      <c r="S141" s="105">
        <v>2.60881004494497</v>
      </c>
    </row>
    <row r="142" spans="2:19" ht="17">
      <c r="B142" s="105">
        <v>2.6394617098765099</v>
      </c>
      <c r="C142" s="105">
        <v>3.2456276238637001</v>
      </c>
      <c r="D142" s="138">
        <v>1.4524773686526899</v>
      </c>
      <c r="E142" s="142">
        <v>3.45577937616802</v>
      </c>
      <c r="F142" s="138">
        <v>1.6626291209570101</v>
      </c>
      <c r="G142" s="107">
        <v>2.4568568454898201</v>
      </c>
      <c r="H142" s="143">
        <v>2.6897121814112199</v>
      </c>
      <c r="I142" s="141">
        <v>2.66700859779414</v>
      </c>
      <c r="J142" s="138">
        <v>2.64529995248864</v>
      </c>
      <c r="O142" s="105">
        <v>4.8532180821182402</v>
      </c>
      <c r="P142">
        <v>1.7763949642025101</v>
      </c>
      <c r="Q142" s="141">
        <v>5.20908751906937</v>
      </c>
      <c r="R142">
        <v>2.1369892690475099</v>
      </c>
      <c r="S142" s="105">
        <v>2.6010197382865199</v>
      </c>
    </row>
    <row r="143" spans="2:19" ht="17">
      <c r="B143" s="105">
        <v>2.6417131503975901</v>
      </c>
      <c r="C143" s="105">
        <v>3.26603174174226</v>
      </c>
      <c r="D143" s="138">
        <v>1.4534617213416099</v>
      </c>
      <c r="E143" s="142">
        <v>3.4773489916390901</v>
      </c>
      <c r="F143" s="138">
        <v>1.66477897123844</v>
      </c>
      <c r="G143" s="107">
        <v>2.4583334532553098</v>
      </c>
      <c r="H143" s="143">
        <v>2.6926810958736498</v>
      </c>
      <c r="I143" s="141">
        <v>2.6696507031521399</v>
      </c>
      <c r="J143" s="138">
        <v>2.64708433694019</v>
      </c>
      <c r="O143" s="105">
        <v>4.8760076657346003</v>
      </c>
      <c r="P143">
        <v>1.77563834418574</v>
      </c>
      <c r="Q143" s="141">
        <v>5.2327234255875101</v>
      </c>
      <c r="R143">
        <v>2.1370928046039799</v>
      </c>
      <c r="S143" s="105">
        <v>2.6195097623675601</v>
      </c>
    </row>
    <row r="144" spans="2:19" ht="17">
      <c r="B144" s="105">
        <v>2.6445569870647101</v>
      </c>
      <c r="C144" s="105">
        <v>3.28903840602498</v>
      </c>
      <c r="D144" s="138">
        <v>1.4545030425149901</v>
      </c>
      <c r="E144" s="142">
        <v>3.5020146874931699</v>
      </c>
      <c r="F144" s="138">
        <v>1.66747932398318</v>
      </c>
      <c r="G144" s="107">
        <v>2.4600110689098802</v>
      </c>
      <c r="H144" s="143">
        <v>2.69643564690822</v>
      </c>
      <c r="I144" s="141">
        <v>2.6729873503780701</v>
      </c>
      <c r="J144" s="138">
        <v>2.6507271910968</v>
      </c>
      <c r="O144" s="105">
        <v>4.9031920636392599</v>
      </c>
      <c r="P144">
        <v>1.77500345288005</v>
      </c>
      <c r="Q144" s="141">
        <v>5.2615950325171701</v>
      </c>
      <c r="R144">
        <v>2.1381635158051702</v>
      </c>
      <c r="S144" s="105">
        <v>2.5939337391216002</v>
      </c>
    </row>
    <row r="145" spans="2:19" ht="17">
      <c r="B145" s="105">
        <v>2.6494855912639501</v>
      </c>
      <c r="C145" s="105">
        <v>3.3078696473620699</v>
      </c>
      <c r="D145" s="138">
        <v>1.4559457755018499</v>
      </c>
      <c r="E145" s="142">
        <v>3.52357691057815</v>
      </c>
      <c r="F145" s="138">
        <v>1.67165303871792</v>
      </c>
      <c r="G145" s="107">
        <v>2.4626289823068701</v>
      </c>
      <c r="H145" s="143">
        <v>2.7021463095664</v>
      </c>
      <c r="I145" s="141">
        <v>2.6783362455229498</v>
      </c>
      <c r="J145" s="138">
        <v>2.6496332839038099</v>
      </c>
      <c r="O145" s="105">
        <v>4.9245907462418499</v>
      </c>
      <c r="P145">
        <v>1.77534733097596</v>
      </c>
      <c r="Q145" s="141">
        <v>5.2866414945468501</v>
      </c>
      <c r="R145">
        <v>2.1421629915062699</v>
      </c>
      <c r="S145" s="105">
        <v>2.5786775084042999</v>
      </c>
    </row>
    <row r="146" spans="2:19" ht="17">
      <c r="B146" s="105">
        <v>2.6601798341397802</v>
      </c>
      <c r="C146" s="105">
        <v>3.3223288205866499</v>
      </c>
      <c r="D146" s="138">
        <v>1.4570257095701</v>
      </c>
      <c r="E146" s="142">
        <v>3.5461990484026198</v>
      </c>
      <c r="F146" s="138">
        <v>1.6808959373860599</v>
      </c>
      <c r="G146" s="107">
        <v>2.4655629698215402</v>
      </c>
      <c r="H146" s="143">
        <v>2.7136057312630899</v>
      </c>
      <c r="I146" s="141">
        <v>2.6894331976374999</v>
      </c>
      <c r="J146" s="138">
        <v>2.6423975972479798</v>
      </c>
      <c r="O146" s="105">
        <v>4.9395218444361797</v>
      </c>
      <c r="P146">
        <v>1.7752833062914499</v>
      </c>
      <c r="Q146" s="141">
        <v>5.31450712790976</v>
      </c>
      <c r="R146">
        <v>2.1550493605133099</v>
      </c>
      <c r="S146" s="105">
        <v>2.5681968926635501</v>
      </c>
    </row>
    <row r="147" spans="2:19" ht="17">
      <c r="B147" s="105">
        <v>2.6694354198760002</v>
      </c>
      <c r="C147" s="105">
        <v>3.3288306831302101</v>
      </c>
      <c r="D147" s="138">
        <v>1.4571206266917101</v>
      </c>
      <c r="E147" s="142">
        <v>3.5615267704671698</v>
      </c>
      <c r="F147" s="138">
        <v>1.68981671402867</v>
      </c>
      <c r="G147" s="107">
        <v>2.4661852303948999</v>
      </c>
      <c r="H147" s="143">
        <v>2.7232219531030899</v>
      </c>
      <c r="I147" s="141">
        <v>2.69888131773186</v>
      </c>
      <c r="J147" s="138">
        <v>2.6413358635019701</v>
      </c>
      <c r="O147" s="105">
        <v>4.9456842472089804</v>
      </c>
      <c r="P147">
        <v>1.7744889608665999</v>
      </c>
      <c r="Q147" s="141">
        <v>5.33993587436398</v>
      </c>
      <c r="R147">
        <v>2.1687405880216102</v>
      </c>
      <c r="S147" s="105">
        <v>2.5650803349845601</v>
      </c>
    </row>
    <row r="148" spans="2:19">
      <c r="Q148" s="141"/>
    </row>
    <row r="149" spans="2:19" ht="17">
      <c r="G149" s="105"/>
      <c r="Q149" s="14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7B76-39ED-704F-B7A7-2D131EBD95EA}">
  <dimension ref="A1:E35"/>
  <sheetViews>
    <sheetView workbookViewId="0">
      <selection activeCell="A35" sqref="A35"/>
    </sheetView>
  </sheetViews>
  <sheetFormatPr baseColWidth="10" defaultRowHeight="16"/>
  <cols>
    <col min="1" max="1" width="16.5" customWidth="1"/>
    <col min="2" max="2" width="27.83203125" customWidth="1"/>
    <col min="3" max="3" width="24" customWidth="1"/>
    <col min="4" max="4" width="22.6640625" customWidth="1"/>
    <col min="5" max="5" width="25.5" customWidth="1"/>
  </cols>
  <sheetData>
    <row r="1" spans="1:5">
      <c r="A1" t="s">
        <v>675</v>
      </c>
      <c r="B1" t="s">
        <v>676</v>
      </c>
      <c r="C1" t="s">
        <v>681</v>
      </c>
      <c r="D1" t="s">
        <v>678</v>
      </c>
      <c r="E1" t="s">
        <v>679</v>
      </c>
    </row>
    <row r="2" spans="1:5">
      <c r="A2" t="s">
        <v>677</v>
      </c>
      <c r="B2" t="s">
        <v>680</v>
      </c>
      <c r="C2" t="s">
        <v>682</v>
      </c>
      <c r="D2">
        <v>2.99</v>
      </c>
      <c r="E2">
        <f>D2/(D2-1)</f>
        <v>1.5025125628140703</v>
      </c>
    </row>
    <row r="3" spans="1:5">
      <c r="A3" t="s">
        <v>677</v>
      </c>
      <c r="B3" t="s">
        <v>680</v>
      </c>
      <c r="C3" t="s">
        <v>682</v>
      </c>
      <c r="D3">
        <v>2.5</v>
      </c>
      <c r="E3">
        <f>D3/(D3-1)</f>
        <v>1.6666666666666667</v>
      </c>
    </row>
    <row r="4" spans="1:5">
      <c r="A4" t="s">
        <v>677</v>
      </c>
      <c r="B4" t="s">
        <v>680</v>
      </c>
      <c r="C4" t="s">
        <v>682</v>
      </c>
      <c r="D4">
        <v>2.0499999999999998</v>
      </c>
      <c r="E4">
        <f>D4/(D4-1)</f>
        <v>1.9523809523809526</v>
      </c>
    </row>
    <row r="5" spans="1:5">
      <c r="A5" t="s">
        <v>677</v>
      </c>
      <c r="B5" t="s">
        <v>683</v>
      </c>
      <c r="C5" t="s">
        <v>684</v>
      </c>
      <c r="D5">
        <v>4</v>
      </c>
      <c r="E5">
        <v>1.5</v>
      </c>
    </row>
    <row r="8" spans="1:5">
      <c r="A8" t="s">
        <v>685</v>
      </c>
      <c r="B8" t="s">
        <v>687</v>
      </c>
      <c r="C8" t="s">
        <v>686</v>
      </c>
      <c r="D8">
        <v>3.99</v>
      </c>
      <c r="E8">
        <f>(2*D8-3)/(D8-2)</f>
        <v>2.5025125628140703</v>
      </c>
    </row>
    <row r="9" spans="1:5">
      <c r="A9" t="s">
        <v>685</v>
      </c>
      <c r="B9" t="s">
        <v>687</v>
      </c>
      <c r="C9" t="s">
        <v>686</v>
      </c>
      <c r="D9">
        <v>3</v>
      </c>
      <c r="E9">
        <f>(2*D9-3)/(D9-2)</f>
        <v>3</v>
      </c>
    </row>
    <row r="10" spans="1:5">
      <c r="A10" t="s">
        <v>685</v>
      </c>
      <c r="B10" t="s">
        <v>687</v>
      </c>
      <c r="C10" t="s">
        <v>686</v>
      </c>
      <c r="D10">
        <v>2.0499999999999998</v>
      </c>
      <c r="E10">
        <f>(2*D10-3)/(D10-2)</f>
        <v>22.000000000000071</v>
      </c>
    </row>
    <row r="11" spans="1:5">
      <c r="A11" t="s">
        <v>685</v>
      </c>
      <c r="B11" t="s">
        <v>688</v>
      </c>
      <c r="C11" t="s">
        <v>689</v>
      </c>
      <c r="D11">
        <v>5</v>
      </c>
      <c r="E11">
        <f>5/2</f>
        <v>2.5</v>
      </c>
    </row>
    <row r="14" spans="1:5">
      <c r="A14" t="s">
        <v>690</v>
      </c>
      <c r="B14" t="s">
        <v>691</v>
      </c>
      <c r="D14">
        <v>5</v>
      </c>
      <c r="E14">
        <f>4/5*(D14+1)</f>
        <v>4.8000000000000007</v>
      </c>
    </row>
    <row r="15" spans="1:5">
      <c r="A15" t="s">
        <v>690</v>
      </c>
      <c r="B15" t="s">
        <v>691</v>
      </c>
      <c r="D15">
        <v>3.99</v>
      </c>
      <c r="E15">
        <f>4/5*(D15+1)</f>
        <v>3.9920000000000004</v>
      </c>
    </row>
    <row r="16" spans="1:5">
      <c r="A16" t="s">
        <v>690</v>
      </c>
      <c r="B16" t="s">
        <v>691</v>
      </c>
      <c r="D16">
        <v>3</v>
      </c>
      <c r="E16">
        <f t="shared" ref="E16:E17" si="0">4/5*(D16+1)</f>
        <v>3.2</v>
      </c>
    </row>
    <row r="17" spans="1:5">
      <c r="A17" t="s">
        <v>690</v>
      </c>
      <c r="B17" t="s">
        <v>691</v>
      </c>
      <c r="D17">
        <v>2.0499999999999998</v>
      </c>
      <c r="E17">
        <f t="shared" si="0"/>
        <v>2.44</v>
      </c>
    </row>
    <row r="21" spans="1:5">
      <c r="A21" t="s">
        <v>743</v>
      </c>
    </row>
    <row r="23" spans="1:5">
      <c r="A23" t="s">
        <v>744</v>
      </c>
      <c r="B23">
        <v>31863</v>
      </c>
      <c r="C23">
        <v>30818</v>
      </c>
    </row>
    <row r="24" spans="1:5">
      <c r="B24">
        <v>5789</v>
      </c>
      <c r="C24">
        <v>6083</v>
      </c>
      <c r="D24">
        <f>C24-B24</f>
        <v>294</v>
      </c>
    </row>
    <row r="26" spans="1:5">
      <c r="B26">
        <f>B23-B24</f>
        <v>26074</v>
      </c>
      <c r="C26">
        <f>C23-C24</f>
        <v>24735</v>
      </c>
    </row>
    <row r="27" spans="1:5">
      <c r="C27">
        <f>C26+D24</f>
        <v>25029</v>
      </c>
    </row>
    <row r="31" spans="1:5">
      <c r="A31" t="s">
        <v>745</v>
      </c>
      <c r="B31" t="s">
        <v>746</v>
      </c>
    </row>
    <row r="32" spans="1:5">
      <c r="B32" t="s">
        <v>747</v>
      </c>
    </row>
    <row r="34" spans="2:2">
      <c r="B34" t="s">
        <v>748</v>
      </c>
    </row>
    <row r="35" spans="2:2">
      <c r="B35" t="s">
        <v>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SOLAR PV</vt:lpstr>
      <vt:lpstr>WIND ONSHORE</vt:lpstr>
      <vt:lpstr>Offshore</vt:lpstr>
      <vt:lpstr>CSP</vt:lpstr>
      <vt:lpstr>Geothermal</vt:lpstr>
      <vt:lpstr>Hydro</vt:lpstr>
      <vt:lpstr>Degrees_Log_Normal</vt:lpstr>
      <vt:lpstr>Avalanche_Degree_Filters</vt:lpstr>
      <vt:lpstr>Sheet3</vt:lpstr>
      <vt:lpstr>Filters</vt:lpstr>
      <vt:lpstr>Avalanches_Log_Normal</vt:lpstr>
      <vt:lpstr>Power Law</vt:lpstr>
      <vt:lpstr>Degree_Avalanche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Carvalho, Olga Maria Ribeiro De</dc:creator>
  <cp:lastModifiedBy>Carvalho, Olga Maria Ribeiro De</cp:lastModifiedBy>
  <dcterms:created xsi:type="dcterms:W3CDTF">2024-09-07T09:43:11Z</dcterms:created>
  <dcterms:modified xsi:type="dcterms:W3CDTF">2025-01-15T10:51:56Z</dcterms:modified>
</cp:coreProperties>
</file>