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hav\DAFT_NOV_21_01\module_2\Lab_3_Statistics_Foundation\"/>
    </mc:Choice>
  </mc:AlternateContent>
  <xr:revisionPtr revIDLastSave="0" documentId="13_ncr:1_{E46FE330-4A07-4FB6-9481-A9E602AD8D4A}" xr6:coauthVersionLast="47" xr6:coauthVersionMax="47" xr10:uidLastSave="{00000000-0000-0000-0000-000000000000}"/>
  <bookViews>
    <workbookView xWindow="-110" yWindow="-110" windowWidth="21820" windowHeight="14020" xr2:uid="{15727ED1-F7C7-49FE-9D6D-38C946886A46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E67" i="1"/>
  <c r="F65" i="1"/>
  <c r="E65" i="1"/>
  <c r="D65" i="1"/>
  <c r="C65" i="1"/>
  <c r="L62" i="1"/>
  <c r="K60" i="1"/>
  <c r="J60" i="1"/>
  <c r="I60" i="1"/>
  <c r="H60" i="1"/>
  <c r="G60" i="1"/>
  <c r="F60" i="1"/>
  <c r="E60" i="1"/>
  <c r="K59" i="1"/>
  <c r="J59" i="1"/>
  <c r="I59" i="1"/>
  <c r="H59" i="1"/>
  <c r="G59" i="1"/>
  <c r="F59" i="1"/>
  <c r="E59" i="1"/>
  <c r="D59" i="1"/>
  <c r="D60" i="1"/>
  <c r="C60" i="1"/>
  <c r="C59" i="1"/>
  <c r="F18" i="1"/>
  <c r="F19" i="1" s="1"/>
  <c r="E13" i="1"/>
  <c r="E14" i="1"/>
  <c r="C36" i="1"/>
  <c r="D36" i="1" s="1"/>
  <c r="F27" i="1"/>
  <c r="G16" i="1"/>
  <c r="G17" i="1" s="1"/>
  <c r="G65" i="1" l="1"/>
  <c r="H65" i="1" s="1"/>
  <c r="I65" i="1" s="1"/>
  <c r="J65" i="1" s="1"/>
  <c r="K65" i="1" s="1"/>
  <c r="E61" i="1"/>
  <c r="E63" i="1" s="1"/>
  <c r="G61" i="1"/>
  <c r="G63" i="1" s="1"/>
  <c r="H61" i="1"/>
  <c r="H63" i="1" s="1"/>
  <c r="D61" i="1"/>
  <c r="D63" i="1" s="1"/>
  <c r="J61" i="1"/>
  <c r="I61" i="1"/>
  <c r="I63" i="1" s="1"/>
  <c r="C61" i="1"/>
  <c r="J63" i="1"/>
  <c r="F61" i="1"/>
  <c r="K61" i="1"/>
  <c r="E36" i="1"/>
  <c r="F36" i="1" s="1"/>
  <c r="G36" i="1" s="1"/>
  <c r="H36" i="1" s="1"/>
  <c r="I36" i="1" s="1"/>
  <c r="C37" i="1" s="1"/>
  <c r="C63" i="1" l="1"/>
  <c r="K63" i="1"/>
  <c r="F63" i="1"/>
  <c r="L63" i="1" l="1"/>
  <c r="L64" i="1" s="1"/>
  <c r="C68" i="1" s="1"/>
  <c r="D68" i="1" l="1"/>
  <c r="E68" i="1"/>
  <c r="G68" i="1"/>
  <c r="H68" i="1"/>
  <c r="J68" i="1"/>
  <c r="I68" i="1"/>
  <c r="K68" i="1"/>
  <c r="F68" i="1"/>
  <c r="L68" i="1" l="1"/>
  <c r="L69" i="1" l="1"/>
  <c r="L70" i="1" s="1"/>
</calcChain>
</file>

<file path=xl/sharedStrings.xml><?xml version="1.0" encoding="utf-8"?>
<sst xmlns="http://schemas.openxmlformats.org/spreadsheetml/2006/main" count="53" uniqueCount="52">
  <si>
    <t>Find a and b, if median=42, mean=50</t>
  </si>
  <si>
    <t>20,34, 34,  12, 56, 110, 49, a, b</t>
  </si>
  <si>
    <t>b</t>
  </si>
  <si>
    <t>median=42</t>
  </si>
  <si>
    <t>median</t>
  </si>
  <si>
    <t>mean</t>
  </si>
  <si>
    <t>nb*mean</t>
  </si>
  <si>
    <t>b=</t>
  </si>
  <si>
    <t>0–199</t>
  </si>
  <si>
    <t>200–399</t>
  </si>
  <si>
    <t>400–599</t>
  </si>
  <si>
    <t>600–799</t>
  </si>
  <si>
    <t>800–999</t>
  </si>
  <si>
    <t>1000–1199</t>
  </si>
  <si>
    <t>1200–1999</t>
  </si>
  <si>
    <t>Frequency</t>
  </si>
  <si>
    <t>A</t>
  </si>
  <si>
    <t>Challenge 1</t>
  </si>
  <si>
    <t>Challenge 3</t>
  </si>
  <si>
    <t>Cum freq</t>
  </si>
  <si>
    <t>% less 400</t>
  </si>
  <si>
    <t>B</t>
  </si>
  <si>
    <t>Challenge 4</t>
  </si>
  <si>
    <t>Challenge2</t>
  </si>
  <si>
    <t>0–19</t>
  </si>
  <si>
    <t>20–39</t>
  </si>
  <si>
    <t>40–59</t>
  </si>
  <si>
    <t>60–79</t>
  </si>
  <si>
    <t>80–99</t>
  </si>
  <si>
    <t>100–119</t>
  </si>
  <si>
    <t>120–139</t>
  </si>
  <si>
    <t>140–159</t>
  </si>
  <si>
    <t>160–179</t>
  </si>
  <si>
    <t>freq</t>
  </si>
  <si>
    <t>bins</t>
  </si>
  <si>
    <t>lower</t>
  </si>
  <si>
    <t>upper</t>
  </si>
  <si>
    <t>freq*midpoint</t>
  </si>
  <si>
    <t>Mean</t>
  </si>
  <si>
    <t>Median</t>
  </si>
  <si>
    <t>Std dev</t>
  </si>
  <si>
    <t>Somme</t>
  </si>
  <si>
    <t>Midpoint</t>
  </si>
  <si>
    <t>n</t>
  </si>
  <si>
    <t>m</t>
  </si>
  <si>
    <t>u</t>
  </si>
  <si>
    <t>C=A/(B-1)</t>
  </si>
  <si>
    <t>C^(1/2)</t>
  </si>
  <si>
    <t>D</t>
  </si>
  <si>
    <t>variance (n*(m-u)^2)</t>
  </si>
  <si>
    <t>Mode</t>
  </si>
  <si>
    <t>E59+(E62-D62)/(2*E62-D62-F62)*(E60-E59)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</si>
</sst>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D4D4D4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vertical="center"/>
    </xf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2" borderId="0" xfId="0" applyFill="1"/>
    <xf numFmtId="9" fontId="0" fillId="0" borderId="0" xfId="1" applyFont="1"/>
    <xf numFmtId="0" fontId="2" fillId="0" borderId="0" xfId="0" applyFont="1"/>
    <xf numFmtId="4" fontId="3" fillId="2" borderId="0" xfId="0" applyNumberFormat="1" applyFont="1" applyFill="1"/>
    <xf numFmtId="0" fontId="0" fillId="3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Part1!$C$34:$I$34</c:f>
              <c:strCache>
                <c:ptCount val="7"/>
                <c:pt idx="0">
                  <c:v>0–199</c:v>
                </c:pt>
                <c:pt idx="1">
                  <c:v>200–399</c:v>
                </c:pt>
                <c:pt idx="2">
                  <c:v>400–599</c:v>
                </c:pt>
                <c:pt idx="3">
                  <c:v>600–799</c:v>
                </c:pt>
                <c:pt idx="4">
                  <c:v>800–999</c:v>
                </c:pt>
                <c:pt idx="5">
                  <c:v>1000–1199</c:v>
                </c:pt>
                <c:pt idx="6">
                  <c:v>1200–1999</c:v>
                </c:pt>
              </c:strCache>
            </c:strRef>
          </c:cat>
          <c:val>
            <c:numRef>
              <c:f>Part1!$C$35:$I$35</c:f>
              <c:numCache>
                <c:formatCode>General</c:formatCode>
                <c:ptCount val="7"/>
                <c:pt idx="0">
                  <c:v>143</c:v>
                </c:pt>
                <c:pt idx="1">
                  <c:v>97</c:v>
                </c:pt>
                <c:pt idx="2">
                  <c:v>64</c:v>
                </c:pt>
                <c:pt idx="3">
                  <c:v>51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7-43C2-8483-20EFD20B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809375"/>
        <c:axId val="1527806047"/>
      </c:barChart>
      <c:catAx>
        <c:axId val="152780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7806047"/>
        <c:crosses val="autoZero"/>
        <c:auto val="1"/>
        <c:lblAlgn val="ctr"/>
        <c:lblOffset val="100"/>
        <c:noMultiLvlLbl val="0"/>
      </c:catAx>
      <c:valAx>
        <c:axId val="1527806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780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Cum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Part1!$C$34:$I$34</c:f>
              <c:strCache>
                <c:ptCount val="7"/>
                <c:pt idx="0">
                  <c:v>0–199</c:v>
                </c:pt>
                <c:pt idx="1">
                  <c:v>200–399</c:v>
                </c:pt>
                <c:pt idx="2">
                  <c:v>400–599</c:v>
                </c:pt>
                <c:pt idx="3">
                  <c:v>600–799</c:v>
                </c:pt>
                <c:pt idx="4">
                  <c:v>800–999</c:v>
                </c:pt>
                <c:pt idx="5">
                  <c:v>1000–1199</c:v>
                </c:pt>
                <c:pt idx="6">
                  <c:v>1200–1999</c:v>
                </c:pt>
              </c:strCache>
            </c:strRef>
          </c:cat>
          <c:val>
            <c:numRef>
              <c:f>Part1!$C$36:$I$36</c:f>
              <c:numCache>
                <c:formatCode>General</c:formatCode>
                <c:ptCount val="7"/>
                <c:pt idx="0">
                  <c:v>143</c:v>
                </c:pt>
                <c:pt idx="1">
                  <c:v>240</c:v>
                </c:pt>
                <c:pt idx="2">
                  <c:v>304</c:v>
                </c:pt>
                <c:pt idx="3">
                  <c:v>355</c:v>
                </c:pt>
                <c:pt idx="4">
                  <c:v>369</c:v>
                </c:pt>
                <c:pt idx="5">
                  <c:v>383</c:v>
                </c:pt>
                <c:pt idx="6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B-4A2A-8A76-DA16DD18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36000"/>
        <c:axId val="163036416"/>
      </c:lineChart>
      <c:catAx>
        <c:axId val="1630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36416"/>
        <c:crosses val="autoZero"/>
        <c:auto val="1"/>
        <c:lblAlgn val="ctr"/>
        <c:lblOffset val="100"/>
        <c:noMultiLvlLbl val="0"/>
      </c:catAx>
      <c:valAx>
        <c:axId val="16303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360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37</xdr:row>
      <xdr:rowOff>120650</xdr:rowOff>
    </xdr:from>
    <xdr:to>
      <xdr:col>7</xdr:col>
      <xdr:colOff>276225</xdr:colOff>
      <xdr:row>52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BCB3A2-6833-4B21-AE0D-28D1E28C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37</xdr:row>
      <xdr:rowOff>158750</xdr:rowOff>
    </xdr:from>
    <xdr:to>
      <xdr:col>13</xdr:col>
      <xdr:colOff>600075</xdr:colOff>
      <xdr:row>52</xdr:row>
      <xdr:rowOff>44450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9C8622B-610A-4B53-B14F-1F6CE0D41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12</xdr:col>
      <xdr:colOff>1895</xdr:colOff>
      <xdr:row>15</xdr:row>
      <xdr:rowOff>56857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3F5931-1C13-4EC5-8BC3-BF43077EB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0238095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BD4C-65F9-419D-946E-98D2D674F049}">
  <dimension ref="A1:M73"/>
  <sheetViews>
    <sheetView tabSelected="1" topLeftCell="B49" workbookViewId="0">
      <selection activeCell="J67" sqref="J67"/>
    </sheetView>
  </sheetViews>
  <sheetFormatPr baseColWidth="10" defaultRowHeight="15" x14ac:dyDescent="0.25"/>
  <cols>
    <col min="2" max="2" width="23.7109375" customWidth="1"/>
    <col min="5" max="5" width="12" bestFit="1" customWidth="1"/>
    <col min="12" max="12" width="12" bestFit="1" customWidth="1"/>
    <col min="13" max="13" width="11.42578125" style="7"/>
  </cols>
  <sheetData>
    <row r="1" spans="2:7" x14ac:dyDescent="0.25">
      <c r="B1" s="1" t="s">
        <v>0</v>
      </c>
    </row>
    <row r="2" spans="2:7" x14ac:dyDescent="0.25">
      <c r="B2" s="1" t="s">
        <v>1</v>
      </c>
    </row>
    <row r="4" spans="2:7" x14ac:dyDescent="0.25">
      <c r="B4" s="3" t="s">
        <v>17</v>
      </c>
    </row>
    <row r="5" spans="2:7" x14ac:dyDescent="0.25">
      <c r="C5">
        <v>20</v>
      </c>
    </row>
    <row r="6" spans="2:7" x14ac:dyDescent="0.25">
      <c r="C6">
        <v>34</v>
      </c>
    </row>
    <row r="7" spans="2:7" x14ac:dyDescent="0.25">
      <c r="C7">
        <v>34</v>
      </c>
    </row>
    <row r="8" spans="2:7" x14ac:dyDescent="0.25">
      <c r="C8">
        <v>12</v>
      </c>
    </row>
    <row r="9" spans="2:7" x14ac:dyDescent="0.25">
      <c r="C9">
        <v>56</v>
      </c>
    </row>
    <row r="10" spans="2:7" x14ac:dyDescent="0.25">
      <c r="C10">
        <v>110</v>
      </c>
    </row>
    <row r="11" spans="2:7" x14ac:dyDescent="0.25">
      <c r="C11">
        <v>49</v>
      </c>
    </row>
    <row r="12" spans="2:7" x14ac:dyDescent="0.25">
      <c r="C12">
        <v>42</v>
      </c>
    </row>
    <row r="13" spans="2:7" x14ac:dyDescent="0.25">
      <c r="C13">
        <v>93</v>
      </c>
      <c r="E13">
        <f>MEDIAN(C5:C13)</f>
        <v>42</v>
      </c>
    </row>
    <row r="14" spans="2:7" x14ac:dyDescent="0.25">
      <c r="E14" s="2">
        <f>AVERAGE(C5:C13)</f>
        <v>50</v>
      </c>
    </row>
    <row r="15" spans="2:7" x14ac:dyDescent="0.25">
      <c r="B15" t="s">
        <v>3</v>
      </c>
    </row>
    <row r="16" spans="2:7" x14ac:dyDescent="0.25">
      <c r="B16" t="s">
        <v>5</v>
      </c>
      <c r="C16">
        <v>50</v>
      </c>
      <c r="G16">
        <f>60+110</f>
        <v>170</v>
      </c>
    </row>
    <row r="17" spans="2:7" x14ac:dyDescent="0.25">
      <c r="G17">
        <f>G16/2</f>
        <v>85</v>
      </c>
    </row>
    <row r="18" spans="2:7" x14ac:dyDescent="0.25">
      <c r="C18">
        <v>12</v>
      </c>
      <c r="E18" t="s">
        <v>6</v>
      </c>
      <c r="F18">
        <f>COUNT(C18:C26)*C16</f>
        <v>400</v>
      </c>
    </row>
    <row r="19" spans="2:7" x14ac:dyDescent="0.25">
      <c r="C19">
        <v>20</v>
      </c>
      <c r="E19" t="s">
        <v>7</v>
      </c>
      <c r="F19">
        <f>F18-SUM(C18:C25)</f>
        <v>43</v>
      </c>
    </row>
    <row r="20" spans="2:7" x14ac:dyDescent="0.25">
      <c r="C20">
        <v>34</v>
      </c>
    </row>
    <row r="21" spans="2:7" x14ac:dyDescent="0.25">
      <c r="C21">
        <v>34</v>
      </c>
    </row>
    <row r="22" spans="2:7" x14ac:dyDescent="0.25">
      <c r="B22" t="s">
        <v>4</v>
      </c>
      <c r="C22">
        <v>42</v>
      </c>
    </row>
    <row r="23" spans="2:7" x14ac:dyDescent="0.25">
      <c r="C23">
        <v>49</v>
      </c>
    </row>
    <row r="24" spans="2:7" x14ac:dyDescent="0.25">
      <c r="C24">
        <v>56</v>
      </c>
    </row>
    <row r="25" spans="2:7" x14ac:dyDescent="0.25">
      <c r="C25">
        <v>110</v>
      </c>
    </row>
    <row r="26" spans="2:7" x14ac:dyDescent="0.25">
      <c r="C26" t="s">
        <v>2</v>
      </c>
    </row>
    <row r="27" spans="2:7" x14ac:dyDescent="0.25">
      <c r="F27">
        <f>SUM(C35:D35)/SUM(C35:I35)</f>
        <v>0.6</v>
      </c>
    </row>
    <row r="32" spans="2:7" x14ac:dyDescent="0.25">
      <c r="B32" s="3" t="s">
        <v>18</v>
      </c>
    </row>
    <row r="34" spans="2:9" x14ac:dyDescent="0.25">
      <c r="C34" t="s">
        <v>8</v>
      </c>
      <c r="D34" t="s">
        <v>9</v>
      </c>
      <c r="E34" t="s">
        <v>10</v>
      </c>
      <c r="F34" t="s">
        <v>11</v>
      </c>
      <c r="G34" t="s">
        <v>12</v>
      </c>
      <c r="H34" t="s">
        <v>13</v>
      </c>
      <c r="I34" t="s">
        <v>14</v>
      </c>
    </row>
    <row r="35" spans="2:9" x14ac:dyDescent="0.25">
      <c r="B35" t="s">
        <v>15</v>
      </c>
      <c r="C35">
        <v>143</v>
      </c>
      <c r="D35">
        <v>97</v>
      </c>
      <c r="E35">
        <v>64</v>
      </c>
      <c r="F35">
        <v>51</v>
      </c>
      <c r="G35">
        <v>14</v>
      </c>
      <c r="H35">
        <v>14</v>
      </c>
      <c r="I35">
        <v>17</v>
      </c>
    </row>
    <row r="36" spans="2:9" x14ac:dyDescent="0.25">
      <c r="B36" t="s">
        <v>19</v>
      </c>
      <c r="C36">
        <f>C35</f>
        <v>143</v>
      </c>
      <c r="D36" s="5">
        <f>D35+C36</f>
        <v>240</v>
      </c>
      <c r="E36">
        <f t="shared" ref="E36:I36" si="0">E35+D36</f>
        <v>304</v>
      </c>
      <c r="F36">
        <f t="shared" si="0"/>
        <v>355</v>
      </c>
      <c r="G36">
        <f t="shared" si="0"/>
        <v>369</v>
      </c>
      <c r="H36">
        <f t="shared" si="0"/>
        <v>383</v>
      </c>
      <c r="I36" s="5">
        <f t="shared" si="0"/>
        <v>400</v>
      </c>
    </row>
    <row r="37" spans="2:9" x14ac:dyDescent="0.25">
      <c r="B37" s="5" t="s">
        <v>20</v>
      </c>
      <c r="C37" s="6">
        <f>(D36)/I36</f>
        <v>0.6</v>
      </c>
    </row>
    <row r="55" spans="1:13" x14ac:dyDescent="0.25">
      <c r="B55" s="3" t="s">
        <v>22</v>
      </c>
    </row>
    <row r="56" spans="1:13" x14ac:dyDescent="0.25">
      <c r="D56" s="2"/>
    </row>
    <row r="58" spans="1:13" x14ac:dyDescent="0.25">
      <c r="B58" t="s">
        <v>34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 t="s">
        <v>31</v>
      </c>
      <c r="K58" t="s">
        <v>32</v>
      </c>
      <c r="L58" t="s">
        <v>41</v>
      </c>
    </row>
    <row r="59" spans="1:13" x14ac:dyDescent="0.25">
      <c r="B59" t="s">
        <v>35</v>
      </c>
      <c r="C59" t="str">
        <f>LEFT(C58,1)</f>
        <v>0</v>
      </c>
      <c r="D59" t="str">
        <f>LEFT(D58,2)</f>
        <v>20</v>
      </c>
      <c r="E59" t="str">
        <f t="shared" ref="E59:K59" si="1">LEFT(E58,2)</f>
        <v>40</v>
      </c>
      <c r="F59" t="str">
        <f t="shared" si="1"/>
        <v>60</v>
      </c>
      <c r="G59" t="str">
        <f t="shared" si="1"/>
        <v>80</v>
      </c>
      <c r="H59" t="str">
        <f t="shared" si="1"/>
        <v>10</v>
      </c>
      <c r="I59" t="str">
        <f t="shared" si="1"/>
        <v>12</v>
      </c>
      <c r="J59" t="str">
        <f t="shared" si="1"/>
        <v>14</v>
      </c>
      <c r="K59" t="str">
        <f t="shared" si="1"/>
        <v>16</v>
      </c>
    </row>
    <row r="60" spans="1:13" x14ac:dyDescent="0.25">
      <c r="B60" t="s">
        <v>36</v>
      </c>
      <c r="C60" t="str">
        <f>RIGHT(C58,2)</f>
        <v>19</v>
      </c>
      <c r="D60" t="str">
        <f>RIGHT(D58,2)</f>
        <v>39</v>
      </c>
      <c r="E60" t="str">
        <f t="shared" ref="E60:K60" si="2">RIGHT(E58,2)</f>
        <v>59</v>
      </c>
      <c r="F60" t="str">
        <f t="shared" si="2"/>
        <v>79</v>
      </c>
      <c r="G60" t="str">
        <f t="shared" si="2"/>
        <v>99</v>
      </c>
      <c r="H60" t="str">
        <f t="shared" si="2"/>
        <v>19</v>
      </c>
      <c r="I60" t="str">
        <f t="shared" si="2"/>
        <v>39</v>
      </c>
      <c r="J60" t="str">
        <f t="shared" si="2"/>
        <v>59</v>
      </c>
      <c r="K60" t="str">
        <f t="shared" si="2"/>
        <v>79</v>
      </c>
    </row>
    <row r="61" spans="1:13" x14ac:dyDescent="0.25">
      <c r="A61" t="s">
        <v>44</v>
      </c>
      <c r="B61" t="s">
        <v>42</v>
      </c>
      <c r="C61">
        <f>(C59+C60)/2</f>
        <v>9.5</v>
      </c>
      <c r="D61">
        <f>(D59+D60)/2</f>
        <v>29.5</v>
      </c>
      <c r="E61">
        <f>(E59+E60)/2</f>
        <v>49.5</v>
      </c>
      <c r="F61">
        <f>(F59+F60)/2</f>
        <v>69.5</v>
      </c>
      <c r="G61">
        <f>(G59+G60)/2</f>
        <v>89.5</v>
      </c>
      <c r="H61">
        <f>(H59+H60)/2</f>
        <v>14.5</v>
      </c>
      <c r="I61">
        <f>(I59+I60)/2</f>
        <v>25.5</v>
      </c>
      <c r="J61">
        <f>(J59+J60)/2</f>
        <v>36.5</v>
      </c>
      <c r="K61">
        <f>(K59+K60)/2</f>
        <v>47.5</v>
      </c>
    </row>
    <row r="62" spans="1:13" x14ac:dyDescent="0.25">
      <c r="A62" t="s">
        <v>43</v>
      </c>
      <c r="B62" t="s">
        <v>33</v>
      </c>
      <c r="C62">
        <v>16</v>
      </c>
      <c r="D62">
        <v>13</v>
      </c>
      <c r="E62" s="9">
        <v>17</v>
      </c>
      <c r="F62">
        <v>4</v>
      </c>
      <c r="G62">
        <v>4</v>
      </c>
      <c r="H62">
        <v>3</v>
      </c>
      <c r="I62">
        <v>1</v>
      </c>
      <c r="J62">
        <v>1</v>
      </c>
      <c r="K62">
        <v>1</v>
      </c>
      <c r="L62">
        <f>SUM(C62:K62)</f>
        <v>60</v>
      </c>
      <c r="M62" s="7" t="s">
        <v>21</v>
      </c>
    </row>
    <row r="63" spans="1:13" x14ac:dyDescent="0.25">
      <c r="B63" t="s">
        <v>37</v>
      </c>
      <c r="C63">
        <f>C61*C62</f>
        <v>152</v>
      </c>
      <c r="D63">
        <f t="shared" ref="D63:K63" si="3">D61*D62</f>
        <v>383.5</v>
      </c>
      <c r="E63">
        <f t="shared" si="3"/>
        <v>841.5</v>
      </c>
      <c r="F63">
        <f t="shared" si="3"/>
        <v>278</v>
      </c>
      <c r="G63">
        <f t="shared" si="3"/>
        <v>358</v>
      </c>
      <c r="H63">
        <f t="shared" si="3"/>
        <v>43.5</v>
      </c>
      <c r="I63">
        <f t="shared" si="3"/>
        <v>25.5</v>
      </c>
      <c r="J63">
        <f t="shared" si="3"/>
        <v>36.5</v>
      </c>
      <c r="K63">
        <f t="shared" si="3"/>
        <v>47.5</v>
      </c>
      <c r="L63">
        <f>SUM(C63:K63)</f>
        <v>2166</v>
      </c>
    </row>
    <row r="64" spans="1:13" x14ac:dyDescent="0.25">
      <c r="A64" t="s">
        <v>45</v>
      </c>
      <c r="B64" s="3" t="s">
        <v>38</v>
      </c>
      <c r="L64" s="3">
        <f>L63/L62</f>
        <v>36.1</v>
      </c>
      <c r="M64" s="7" t="s">
        <v>48</v>
      </c>
    </row>
    <row r="65" spans="2:13" x14ac:dyDescent="0.25">
      <c r="C65">
        <f>C62</f>
        <v>16</v>
      </c>
      <c r="D65">
        <f>D62+C65</f>
        <v>29</v>
      </c>
      <c r="E65">
        <f>E62+D65</f>
        <v>46</v>
      </c>
      <c r="F65">
        <f>F62+E65</f>
        <v>50</v>
      </c>
      <c r="G65">
        <f t="shared" ref="E65:K65" si="4">G62+F65</f>
        <v>54</v>
      </c>
      <c r="H65">
        <f t="shared" si="4"/>
        <v>57</v>
      </c>
      <c r="I65">
        <f t="shared" si="4"/>
        <v>58</v>
      </c>
      <c r="J65">
        <f t="shared" si="4"/>
        <v>59</v>
      </c>
      <c r="K65">
        <f t="shared" si="4"/>
        <v>60</v>
      </c>
    </row>
    <row r="66" spans="2:13" x14ac:dyDescent="0.25">
      <c r="E66" s="5"/>
    </row>
    <row r="67" spans="2:13" x14ac:dyDescent="0.25">
      <c r="B67" s="3" t="s">
        <v>39</v>
      </c>
      <c r="E67" s="8">
        <f>E59+(L62/2-D65)/E62*(E60-E59)</f>
        <v>41.117647058823529</v>
      </c>
    </row>
    <row r="68" spans="2:13" x14ac:dyDescent="0.25">
      <c r="B68" t="s">
        <v>49</v>
      </c>
      <c r="C68">
        <f>C62*(C61-$L$64)^2</f>
        <v>11320.960000000001</v>
      </c>
      <c r="D68">
        <f t="shared" ref="D68:K68" si="5">D62*(D61-$L$64)^2</f>
        <v>566.2800000000002</v>
      </c>
      <c r="E68">
        <f t="shared" si="5"/>
        <v>3052.5199999999995</v>
      </c>
      <c r="F68">
        <f t="shared" si="5"/>
        <v>4462.24</v>
      </c>
      <c r="G68">
        <f t="shared" si="5"/>
        <v>11406.24</v>
      </c>
      <c r="H68">
        <f t="shared" si="5"/>
        <v>1399.6800000000003</v>
      </c>
      <c r="I68">
        <f t="shared" si="5"/>
        <v>112.36000000000003</v>
      </c>
      <c r="J68">
        <f t="shared" si="5"/>
        <v>0.15999999999999887</v>
      </c>
      <c r="K68">
        <f t="shared" si="5"/>
        <v>129.95999999999998</v>
      </c>
      <c r="L68">
        <f>SUM(C68:K68)</f>
        <v>32450.399999999998</v>
      </c>
      <c r="M68" s="7" t="s">
        <v>16</v>
      </c>
    </row>
    <row r="69" spans="2:13" x14ac:dyDescent="0.25">
      <c r="L69" s="2">
        <f>L68/(L62-1)</f>
        <v>550.00677966101694</v>
      </c>
      <c r="M69" s="7" t="s">
        <v>46</v>
      </c>
    </row>
    <row r="70" spans="2:13" x14ac:dyDescent="0.25">
      <c r="B70" s="3" t="s">
        <v>40</v>
      </c>
      <c r="L70" s="4">
        <f>L69^(1/2)</f>
        <v>23.452223341530264</v>
      </c>
      <c r="M70" s="7" t="s">
        <v>47</v>
      </c>
    </row>
    <row r="72" spans="2:13" x14ac:dyDescent="0.25">
      <c r="B72" s="3" t="s">
        <v>50</v>
      </c>
      <c r="E72" s="4">
        <f>E59+(E62-D62)/(2*E62-D62-F62)*(E60-E59)</f>
        <v>44.470588235294116</v>
      </c>
      <c r="F72" t="s">
        <v>51</v>
      </c>
    </row>
    <row r="73" spans="2:13" x14ac:dyDescent="0.25">
      <c r="E73" s="4"/>
    </row>
  </sheetData>
  <sortState xmlns:xlrd2="http://schemas.microsoft.com/office/spreadsheetml/2017/richdata2" ref="C18:C25">
    <sortCondition ref="C18:C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D6D0-FD86-4002-A9F5-5A1C4D71AE1B}">
  <dimension ref="A2:A21"/>
  <sheetViews>
    <sheetView workbookViewId="0">
      <selection activeCell="A13" sqref="A13"/>
    </sheetView>
  </sheetViews>
  <sheetFormatPr baseColWidth="10" defaultRowHeight="15" x14ac:dyDescent="0.25"/>
  <cols>
    <col min="3" max="3" width="21.28515625" bestFit="1" customWidth="1"/>
    <col min="4" max="4" width="12" bestFit="1" customWidth="1"/>
    <col min="5" max="5" width="17.28515625" bestFit="1" customWidth="1"/>
  </cols>
  <sheetData>
    <row r="2" spans="1:1" x14ac:dyDescent="0.25">
      <c r="A2" s="3" t="s">
        <v>17</v>
      </c>
    </row>
    <row r="21" spans="1:1" x14ac:dyDescent="0.25">
      <c r="A21" s="3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Shavrina</dc:creator>
  <cp:lastModifiedBy>Olga Shavrina</cp:lastModifiedBy>
  <dcterms:created xsi:type="dcterms:W3CDTF">2022-01-04T16:49:20Z</dcterms:created>
  <dcterms:modified xsi:type="dcterms:W3CDTF">2022-01-05T12:07:01Z</dcterms:modified>
</cp:coreProperties>
</file>