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Розрахункові" sheetId="1" r:id="rId4"/>
    <sheet state="visible" name="2-Дати" sheetId="2" r:id="rId5"/>
  </sheets>
  <definedNames/>
  <calcPr/>
</workbook>
</file>

<file path=xl/sharedStrings.xml><?xml version="1.0" encoding="utf-8"?>
<sst xmlns="http://schemas.openxmlformats.org/spreadsheetml/2006/main" count="125" uniqueCount="90">
  <si>
    <t>SUM</t>
  </si>
  <si>
    <t>СУММ</t>
  </si>
  <si>
    <t>COUNT</t>
  </si>
  <si>
    <t>СЧЁТ</t>
  </si>
  <si>
    <t>Total Sales</t>
  </si>
  <si>
    <t>IMPORTRANGE(W2;"'Аркуш1'!A1:H"</t>
  </si>
  <si>
    <t>SUMIF</t>
  </si>
  <si>
    <t>СУММЕСЛИ</t>
  </si>
  <si>
    <t>COUNTA</t>
  </si>
  <si>
    <t>СЧЁТЗ</t>
  </si>
  <si>
    <t>Alabama</t>
  </si>
  <si>
    <t>1)</t>
  </si>
  <si>
    <t>Порахувати суму продажів за весь рік по кожній категорії</t>
  </si>
  <si>
    <t>SUMIFS</t>
  </si>
  <si>
    <t>СУММЕСЛИМН</t>
  </si>
  <si>
    <t>COUNTIF</t>
  </si>
  <si>
    <t>СЧЁТЕСЛИ</t>
  </si>
  <si>
    <t>Furniture</t>
  </si>
  <si>
    <t>Arizona</t>
  </si>
  <si>
    <t>2)</t>
  </si>
  <si>
    <t>Порахувати продажі за весь рік лише по Штату Алабама в K2</t>
  </si>
  <si>
    <t>AVERAGE</t>
  </si>
  <si>
    <t>СРЗНАЧ</t>
  </si>
  <si>
    <t>COUNTIFS</t>
  </si>
  <si>
    <t>СЧЁТЕСЛИМН</t>
  </si>
  <si>
    <t>3)</t>
  </si>
  <si>
    <t>Порахувати продажі за весь рік по Штату Арізона і категорії Фурнітура в K3</t>
  </si>
  <si>
    <t>MIN</t>
  </si>
  <si>
    <t>МИН</t>
  </si>
  <si>
    <t>ABS</t>
  </si>
  <si>
    <t>4)</t>
  </si>
  <si>
    <t>Порахувати середні продажі за рік по всім категоріяс</t>
  </si>
  <si>
    <t>MAX</t>
  </si>
  <si>
    <t>МАКС</t>
  </si>
  <si>
    <t>5)</t>
  </si>
  <si>
    <t>Порахувати суми по кожному місяцю</t>
  </si>
  <si>
    <t>State</t>
  </si>
  <si>
    <t>Category</t>
  </si>
  <si>
    <t>Office Supplies</t>
  </si>
  <si>
    <t>ДЗ Підвищеної складності</t>
  </si>
  <si>
    <t>Technology</t>
  </si>
  <si>
    <t>Використати в розрахунках всі формули, які виділені жовтим кольором (базуючись на даних, які є в таблиці)</t>
  </si>
  <si>
    <t>Arkansas</t>
  </si>
  <si>
    <t xml:space="preserve">Max Sales </t>
  </si>
  <si>
    <t>Min Salesh</t>
  </si>
  <si>
    <t>Avg Sales</t>
  </si>
  <si>
    <t>Total</t>
  </si>
  <si>
    <t>Count Sales &gt;150</t>
  </si>
  <si>
    <t>Total Sales 2014</t>
  </si>
  <si>
    <t xml:space="preserve">Average Sales </t>
  </si>
  <si>
    <t>YEAR</t>
  </si>
  <si>
    <t>ГОД</t>
  </si>
  <si>
    <t>DATEDIF</t>
  </si>
  <si>
    <t>РАЗНДАТ</t>
  </si>
  <si>
    <t>ДЗ</t>
  </si>
  <si>
    <t>DATE</t>
  </si>
  <si>
    <t>ДАТА</t>
  </si>
  <si>
    <t>NETWORKDAYS</t>
  </si>
  <si>
    <t>ЧИСТРАБДНИ</t>
  </si>
  <si>
    <t>Визначити Рік, Місяць і День по Date 1</t>
  </si>
  <si>
    <t>MONTH</t>
  </si>
  <si>
    <t>МЕСЯЦ</t>
  </si>
  <si>
    <t>WORKDAY</t>
  </si>
  <si>
    <t>РАБДЕНЬ</t>
  </si>
  <si>
    <t>Сьогодні</t>
  </si>
  <si>
    <t>Визначити Дату кінця місяця Date 1</t>
  </si>
  <si>
    <t>DAY</t>
  </si>
  <si>
    <t>ДЕНЬ</t>
  </si>
  <si>
    <t>DATEVALUE</t>
  </si>
  <si>
    <t>ДАТАЗНАЧ</t>
  </si>
  <si>
    <t>Визначити Дату сьогодні в I3 ячейці</t>
  </si>
  <si>
    <t>EOMONTH</t>
  </si>
  <si>
    <t>КОНМЕСЯЦА</t>
  </si>
  <si>
    <t>WEEKDAY</t>
  </si>
  <si>
    <t>ДЕНЬНЕД</t>
  </si>
  <si>
    <t>Визначити Номер тижня і номер дня тижня</t>
  </si>
  <si>
    <t>TODAY</t>
  </si>
  <si>
    <t>СЕГОДНЯ</t>
  </si>
  <si>
    <t>WEEKNUM</t>
  </si>
  <si>
    <t>НОМНЕДЕЛИ</t>
  </si>
  <si>
    <t>DATE 1</t>
  </si>
  <si>
    <t>DATE 2</t>
  </si>
  <si>
    <t>Рік</t>
  </si>
  <si>
    <t>Місяць</t>
  </si>
  <si>
    <t>День</t>
  </si>
  <si>
    <t>Кінець місяця</t>
  </si>
  <si>
    <t>День тижня</t>
  </si>
  <si>
    <t>Номер тижня</t>
  </si>
  <si>
    <t>Робочі дні</t>
  </si>
  <si>
    <t>1 768,12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</si>
</sst>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yyyy-mm-dd"/>
    <numFmt numFmtId="166" formatCode="d.m.yyyy"/>
  </numFmts>
  <fonts count="8">
    <font>
      <sz val="10.0"/>
      <color rgb="FF000000"/>
      <name val="Arial"/>
      <scheme val="minor"/>
    </font>
    <font>
      <b/>
      <sz val="11.0"/>
      <color rgb="FF000000"/>
      <name val="Calibri"/>
    </font>
    <font>
      <b/>
      <i/>
      <sz val="11.0"/>
      <color rgb="FF666666"/>
      <name val="Calibri"/>
    </font>
    <font>
      <b/>
      <color rgb="FFFFFFFF"/>
      <name val="Arial"/>
    </font>
    <font>
      <color theme="1"/>
      <name val="Arial"/>
    </font>
    <font>
      <sz val="11.0"/>
      <color rgb="FF000000"/>
      <name val="Calibri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theme="8"/>
        <bgColor theme="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1" numFmtId="164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4" fontId="3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4" xfId="0" applyAlignment="1" applyBorder="1" applyFont="1" applyNumberForma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2" fontId="1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2" fontId="1" numFmtId="4" xfId="0" applyAlignment="1" applyFont="1" applyNumberFormat="1">
      <alignment horizontal="right"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1" numFmtId="164" xfId="0" applyAlignment="1" applyBorder="1" applyFont="1" applyNumberFormat="1">
      <alignment horizontal="right" readingOrder="0" shrinkToFit="0" vertical="bottom" wrapText="0"/>
    </xf>
    <xf borderId="2" fillId="4" fontId="1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4" fillId="3" fontId="5" numFmtId="2" xfId="0" applyAlignment="1" applyBorder="1" applyFont="1" applyNumberFormat="1">
      <alignment horizontal="right" readingOrder="0" shrinkToFit="0" vertical="bottom" wrapText="0"/>
    </xf>
    <xf borderId="0" fillId="5" fontId="3" numFmtId="0" xfId="0" applyAlignment="1" applyFill="1" applyFont="1">
      <alignment readingOrder="0" vertical="bottom"/>
    </xf>
    <xf borderId="5" fillId="2" fontId="1" numFmtId="0" xfId="0" applyAlignment="1" applyBorder="1" applyFont="1">
      <alignment horizontal="left" readingOrder="0" shrinkToFit="0" vertical="bottom" wrapText="0"/>
    </xf>
    <xf borderId="2" fillId="0" fontId="6" numFmtId="0" xfId="0" applyBorder="1" applyFont="1"/>
    <xf borderId="4" fillId="0" fontId="5" numFmtId="2" xfId="0" applyAlignment="1" applyBorder="1" applyFont="1" applyNumberFormat="1">
      <alignment horizontal="right" readingOrder="0" shrinkToFit="0" vertical="bottom" wrapText="0"/>
    </xf>
    <xf borderId="4" fillId="3" fontId="5" numFmtId="0" xfId="0" applyAlignment="1" applyBorder="1" applyFont="1">
      <alignment horizontal="right" readingOrder="0" shrinkToFit="0" vertical="bottom" wrapText="0"/>
    </xf>
    <xf borderId="0" fillId="0" fontId="7" numFmtId="0" xfId="0" applyAlignment="1" applyFont="1">
      <alignment horizontal="right" readingOrder="0"/>
    </xf>
    <xf borderId="2" fillId="2" fontId="1" numFmtId="0" xfId="0" applyAlignment="1" applyBorder="1" applyFont="1">
      <alignment horizontal="center" readingOrder="0" shrinkToFit="0" vertical="bottom" wrapText="0"/>
    </xf>
    <xf borderId="4" fillId="3" fontId="5" numFmtId="2" xfId="0" applyAlignment="1" applyBorder="1" applyFont="1" applyNumberFormat="1">
      <alignment readingOrder="0" shrinkToFit="0" vertical="bottom" wrapText="0"/>
    </xf>
    <xf borderId="0" fillId="3" fontId="1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4" fontId="3" numFmtId="0" xfId="0" applyAlignment="1" applyFont="1">
      <alignment vertical="bottom"/>
    </xf>
    <xf borderId="1" fillId="2" fontId="1" numFmtId="0" xfId="0" applyAlignment="1" applyBorder="1" applyFont="1">
      <alignment horizontal="center" readingOrder="0" shrinkToFit="0" vertical="bottom" wrapText="0"/>
    </xf>
    <xf borderId="1" fillId="0" fontId="7" numFmtId="14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right" readingOrder="0" shrinkToFit="0" vertical="bottom" wrapText="0"/>
    </xf>
    <xf borderId="1" fillId="0" fontId="5" numFmtId="165" xfId="0" applyAlignment="1" applyBorder="1" applyFont="1" applyNumberForma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5" numFmtId="14" xfId="0" applyAlignment="1" applyBorder="1" applyFont="1" applyNumberFormat="1">
      <alignment horizontal="center" readingOrder="0" shrinkToFit="0" vertical="bottom" wrapText="0"/>
    </xf>
    <xf borderId="1" fillId="0" fontId="5" numFmtId="166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2.0"/>
    <col customWidth="1" min="3" max="3" width="13.13"/>
    <col customWidth="1" min="4" max="4" width="9.38"/>
    <col customWidth="1" min="5" max="5" width="11.75"/>
    <col customWidth="1" min="6" max="6" width="9.38"/>
    <col customWidth="1" min="7" max="7" width="12.88"/>
    <col customWidth="1" min="8" max="8" width="12.63"/>
    <col customWidth="1" min="9" max="9" width="10.13"/>
    <col customWidth="1" min="10" max="14" width="9.38"/>
    <col customWidth="1" min="15" max="15" width="8.88"/>
    <col customWidth="1" min="16" max="16" width="3.5"/>
    <col customWidth="1" min="17" max="17" width="49.38"/>
    <col customWidth="1" min="18" max="18" width="7.88"/>
  </cols>
  <sheetData>
    <row r="1">
      <c r="A1" s="1"/>
      <c r="B1" s="2" t="s">
        <v>0</v>
      </c>
      <c r="C1" s="3" t="s">
        <v>1</v>
      </c>
      <c r="D1" s="2" t="s">
        <v>2</v>
      </c>
      <c r="E1" s="3" t="s">
        <v>3</v>
      </c>
      <c r="F1" s="4"/>
      <c r="G1" s="4"/>
      <c r="H1" s="4"/>
      <c r="I1" s="4"/>
      <c r="J1" s="4"/>
      <c r="K1" s="5" t="s">
        <v>4</v>
      </c>
      <c r="L1" s="4"/>
      <c r="M1" s="4"/>
      <c r="N1" s="4"/>
      <c r="O1" s="4"/>
      <c r="P1" s="6" t="s">
        <v>5</v>
      </c>
    </row>
    <row r="2">
      <c r="A2" s="7"/>
      <c r="B2" s="2" t="s">
        <v>6</v>
      </c>
      <c r="C2" s="3" t="s">
        <v>7</v>
      </c>
      <c r="D2" s="2" t="s">
        <v>8</v>
      </c>
      <c r="E2" s="3" t="s">
        <v>9</v>
      </c>
      <c r="F2" s="4"/>
      <c r="G2" s="4"/>
      <c r="H2" s="4"/>
      <c r="I2" s="5"/>
      <c r="J2" s="8" t="s">
        <v>10</v>
      </c>
      <c r="K2" s="9">
        <f>SUMIF(A8:A15,J2,O8:O15)</f>
        <v>6338.8</v>
      </c>
      <c r="L2" s="4"/>
      <c r="M2" s="4"/>
      <c r="N2" s="4"/>
      <c r="O2" s="4"/>
      <c r="P2" s="10" t="s">
        <v>11</v>
      </c>
      <c r="Q2" s="11" t="s">
        <v>12</v>
      </c>
    </row>
    <row r="3">
      <c r="A3" s="7"/>
      <c r="B3" s="2" t="s">
        <v>13</v>
      </c>
      <c r="C3" s="3" t="s">
        <v>14</v>
      </c>
      <c r="D3" s="2" t="s">
        <v>15</v>
      </c>
      <c r="E3" s="3" t="s">
        <v>16</v>
      </c>
      <c r="F3" s="4"/>
      <c r="G3" s="5"/>
      <c r="H3" s="5"/>
      <c r="I3" s="12" t="s">
        <v>17</v>
      </c>
      <c r="J3" s="8" t="s">
        <v>18</v>
      </c>
      <c r="K3" s="9">
        <f>SUMIFS(O8:O15,A8:A15,J3,B8:B15,I3)</f>
        <v>2790.72</v>
      </c>
      <c r="L3" s="4"/>
      <c r="M3" s="4"/>
      <c r="N3" s="4"/>
      <c r="O3" s="4"/>
      <c r="P3" s="10" t="s">
        <v>19</v>
      </c>
      <c r="Q3" s="11" t="s">
        <v>20</v>
      </c>
    </row>
    <row r="4">
      <c r="A4" s="7"/>
      <c r="B4" s="2" t="s">
        <v>21</v>
      </c>
      <c r="C4" s="3" t="s">
        <v>22</v>
      </c>
      <c r="D4" s="2" t="s">
        <v>23</v>
      </c>
      <c r="E4" s="3" t="s">
        <v>24</v>
      </c>
      <c r="F4" s="4"/>
      <c r="G4" s="5"/>
      <c r="H4" s="5"/>
      <c r="I4" s="4"/>
      <c r="J4" s="4"/>
      <c r="K4" s="4"/>
      <c r="L4" s="4"/>
      <c r="M4" s="4"/>
      <c r="N4" s="4"/>
      <c r="O4" s="4"/>
      <c r="P4" s="10" t="s">
        <v>25</v>
      </c>
      <c r="Q4" s="13" t="s">
        <v>26</v>
      </c>
    </row>
    <row r="5">
      <c r="A5" s="7"/>
      <c r="B5" s="2" t="s">
        <v>27</v>
      </c>
      <c r="C5" s="3" t="s">
        <v>28</v>
      </c>
      <c r="D5" s="2" t="s">
        <v>29</v>
      </c>
      <c r="E5" s="3" t="s">
        <v>29</v>
      </c>
      <c r="F5" s="4"/>
      <c r="G5" s="4"/>
      <c r="H5" s="5"/>
      <c r="I5" s="5"/>
      <c r="J5" s="5"/>
      <c r="K5" s="5"/>
      <c r="L5" s="4"/>
      <c r="M5" s="14"/>
      <c r="N5" s="4"/>
      <c r="O5" s="4"/>
      <c r="P5" s="10" t="s">
        <v>30</v>
      </c>
      <c r="Q5" s="11" t="s">
        <v>31</v>
      </c>
    </row>
    <row r="6">
      <c r="A6" s="7"/>
      <c r="B6" s="2" t="s">
        <v>32</v>
      </c>
      <c r="C6" s="3" t="s">
        <v>33</v>
      </c>
      <c r="D6" s="3"/>
      <c r="E6" s="3"/>
      <c r="F6" s="4"/>
      <c r="G6" s="4"/>
      <c r="H6" s="4"/>
      <c r="I6" s="4"/>
      <c r="J6" s="4"/>
      <c r="K6" s="4"/>
      <c r="L6" s="4"/>
      <c r="M6" s="4"/>
      <c r="N6" s="4"/>
      <c r="O6" s="1"/>
      <c r="P6" s="10" t="s">
        <v>34</v>
      </c>
      <c r="Q6" s="11" t="s">
        <v>35</v>
      </c>
    </row>
    <row r="7">
      <c r="A7" s="15" t="s">
        <v>36</v>
      </c>
      <c r="B7" s="16" t="s">
        <v>37</v>
      </c>
      <c r="C7" s="17">
        <v>41640.0</v>
      </c>
      <c r="D7" s="17">
        <v>41671.0</v>
      </c>
      <c r="E7" s="17">
        <v>41699.0</v>
      </c>
      <c r="F7" s="17">
        <v>41730.0</v>
      </c>
      <c r="G7" s="17">
        <v>41760.0</v>
      </c>
      <c r="H7" s="17">
        <v>41791.0</v>
      </c>
      <c r="I7" s="17">
        <v>41821.0</v>
      </c>
      <c r="J7" s="17">
        <v>41852.0</v>
      </c>
      <c r="K7" s="17">
        <v>41883.0</v>
      </c>
      <c r="L7" s="17">
        <v>41913.0</v>
      </c>
      <c r="M7" s="17">
        <v>41944.0</v>
      </c>
      <c r="N7" s="17">
        <v>41974.0</v>
      </c>
      <c r="O7" s="18">
        <v>2014.0</v>
      </c>
      <c r="P7" s="10"/>
      <c r="Q7" s="10"/>
    </row>
    <row r="8">
      <c r="A8" s="19" t="s">
        <v>10</v>
      </c>
      <c r="B8" s="20" t="s">
        <v>17</v>
      </c>
      <c r="C8" s="21">
        <v>103.27</v>
      </c>
      <c r="D8" s="21">
        <v>206.53</v>
      </c>
      <c r="E8" s="21">
        <v>206.53</v>
      </c>
      <c r="F8" s="21">
        <v>206.53</v>
      </c>
      <c r="G8" s="21">
        <v>206.53</v>
      </c>
      <c r="H8" s="21">
        <v>103.27</v>
      </c>
      <c r="I8" s="21">
        <v>103.27</v>
      </c>
      <c r="J8" s="21">
        <v>103.27</v>
      </c>
      <c r="K8" s="21">
        <v>206.53</v>
      </c>
      <c r="L8" s="21">
        <v>206.53</v>
      </c>
      <c r="M8" s="21">
        <v>206.53</v>
      </c>
      <c r="N8" s="21">
        <v>206.53</v>
      </c>
      <c r="O8" s="22">
        <f t="shared" ref="O8:O15" si="1">SUM(C8:N8)</f>
        <v>2065.32</v>
      </c>
    </row>
    <row r="9">
      <c r="A9" s="19" t="s">
        <v>10</v>
      </c>
      <c r="B9" s="20" t="s">
        <v>38</v>
      </c>
      <c r="C9" s="21">
        <v>98.41</v>
      </c>
      <c r="D9" s="21">
        <v>196.82</v>
      </c>
      <c r="E9" s="21">
        <v>196.82</v>
      </c>
      <c r="F9" s="21">
        <v>196.82</v>
      </c>
      <c r="G9" s="21">
        <v>196.82</v>
      </c>
      <c r="H9" s="21">
        <v>98.41</v>
      </c>
      <c r="I9" s="21">
        <v>98.41</v>
      </c>
      <c r="J9" s="21">
        <v>98.41</v>
      </c>
      <c r="K9" s="21">
        <v>196.82</v>
      </c>
      <c r="L9" s="21">
        <v>196.82</v>
      </c>
      <c r="M9" s="21">
        <v>196.82</v>
      </c>
      <c r="N9" s="21">
        <v>196.82</v>
      </c>
      <c r="O9" s="22">
        <f t="shared" si="1"/>
        <v>1968.2</v>
      </c>
      <c r="P9" s="23" t="s">
        <v>39</v>
      </c>
    </row>
    <row r="10" ht="18.0" customHeight="1">
      <c r="A10" s="19" t="s">
        <v>10</v>
      </c>
      <c r="B10" s="20" t="s">
        <v>40</v>
      </c>
      <c r="C10" s="21">
        <v>115.26</v>
      </c>
      <c r="D10" s="21">
        <v>230.53</v>
      </c>
      <c r="E10" s="21">
        <v>230.53</v>
      </c>
      <c r="F10" s="21">
        <v>230.53</v>
      </c>
      <c r="G10" s="21">
        <v>230.53</v>
      </c>
      <c r="H10" s="21">
        <v>115.26</v>
      </c>
      <c r="I10" s="21">
        <v>115.26</v>
      </c>
      <c r="J10" s="21">
        <v>115.26</v>
      </c>
      <c r="K10" s="21">
        <v>230.53</v>
      </c>
      <c r="L10" s="21">
        <v>230.53</v>
      </c>
      <c r="M10" s="21">
        <v>230.53</v>
      </c>
      <c r="N10" s="21">
        <v>230.53</v>
      </c>
      <c r="O10" s="22">
        <f t="shared" si="1"/>
        <v>2305.28</v>
      </c>
      <c r="P10" s="11" t="s">
        <v>11</v>
      </c>
      <c r="Q10" s="13" t="s">
        <v>41</v>
      </c>
    </row>
    <row r="11">
      <c r="A11" s="19" t="s">
        <v>18</v>
      </c>
      <c r="B11" s="20" t="s">
        <v>17</v>
      </c>
      <c r="C11" s="21">
        <v>139.54</v>
      </c>
      <c r="D11" s="21">
        <v>279.07</v>
      </c>
      <c r="E11" s="21">
        <v>279.07</v>
      </c>
      <c r="F11" s="21">
        <v>279.07</v>
      </c>
      <c r="G11" s="21">
        <v>279.07</v>
      </c>
      <c r="H11" s="21">
        <v>139.54</v>
      </c>
      <c r="I11" s="21">
        <v>139.54</v>
      </c>
      <c r="J11" s="21">
        <v>139.54</v>
      </c>
      <c r="K11" s="21">
        <v>279.07</v>
      </c>
      <c r="L11" s="21">
        <v>279.07</v>
      </c>
      <c r="M11" s="21">
        <v>279.07</v>
      </c>
      <c r="N11" s="21">
        <v>279.07</v>
      </c>
      <c r="O11" s="22">
        <f t="shared" si="1"/>
        <v>2790.72</v>
      </c>
    </row>
    <row r="12">
      <c r="A12" s="19" t="s">
        <v>18</v>
      </c>
      <c r="B12" s="20" t="s">
        <v>38</v>
      </c>
      <c r="C12" s="21">
        <v>132.97</v>
      </c>
      <c r="D12" s="21">
        <v>265.94</v>
      </c>
      <c r="E12" s="21">
        <v>265.94</v>
      </c>
      <c r="F12" s="21">
        <v>265.94</v>
      </c>
      <c r="G12" s="21">
        <v>265.94</v>
      </c>
      <c r="H12" s="21">
        <v>132.97</v>
      </c>
      <c r="I12" s="21">
        <v>132.97</v>
      </c>
      <c r="J12" s="21">
        <v>132.97</v>
      </c>
      <c r="K12" s="21">
        <v>265.94</v>
      </c>
      <c r="L12" s="21">
        <v>265.94</v>
      </c>
      <c r="M12" s="21">
        <v>265.94</v>
      </c>
      <c r="N12" s="21">
        <v>265.94</v>
      </c>
      <c r="O12" s="22">
        <f t="shared" si="1"/>
        <v>2659.4</v>
      </c>
    </row>
    <row r="13">
      <c r="A13" s="19" t="s">
        <v>18</v>
      </c>
      <c r="B13" s="20" t="s">
        <v>40</v>
      </c>
      <c r="C13" s="21">
        <v>155.75</v>
      </c>
      <c r="D13" s="21">
        <v>311.49</v>
      </c>
      <c r="E13" s="21">
        <v>311.49</v>
      </c>
      <c r="F13" s="21">
        <v>311.49</v>
      </c>
      <c r="G13" s="21">
        <v>311.49</v>
      </c>
      <c r="H13" s="21">
        <v>155.75</v>
      </c>
      <c r="I13" s="21">
        <v>155.75</v>
      </c>
      <c r="J13" s="21">
        <v>155.75</v>
      </c>
      <c r="K13" s="21">
        <v>311.49</v>
      </c>
      <c r="L13" s="21">
        <v>311.49</v>
      </c>
      <c r="M13" s="21">
        <v>311.49</v>
      </c>
      <c r="N13" s="21">
        <v>311.49</v>
      </c>
      <c r="O13" s="22">
        <f t="shared" si="1"/>
        <v>3114.92</v>
      </c>
    </row>
    <row r="14">
      <c r="A14" s="19" t="s">
        <v>42</v>
      </c>
      <c r="B14" s="20" t="s">
        <v>17</v>
      </c>
      <c r="C14" s="21">
        <v>106.02</v>
      </c>
      <c r="D14" s="21">
        <v>212.04</v>
      </c>
      <c r="E14" s="21">
        <v>212.04</v>
      </c>
      <c r="F14" s="21">
        <v>212.04</v>
      </c>
      <c r="G14" s="21">
        <v>212.04</v>
      </c>
      <c r="H14" s="21">
        <v>106.02</v>
      </c>
      <c r="I14" s="21">
        <v>106.02</v>
      </c>
      <c r="J14" s="21">
        <v>106.02</v>
      </c>
      <c r="K14" s="21">
        <v>212.04</v>
      </c>
      <c r="L14" s="21">
        <v>212.04</v>
      </c>
      <c r="M14" s="21">
        <v>212.04</v>
      </c>
      <c r="N14" s="21">
        <v>212.04</v>
      </c>
      <c r="O14" s="22">
        <f t="shared" si="1"/>
        <v>2120.4</v>
      </c>
    </row>
    <row r="15">
      <c r="A15" s="19" t="s">
        <v>42</v>
      </c>
      <c r="B15" s="20" t="s">
        <v>38</v>
      </c>
      <c r="C15" s="21">
        <v>101.03</v>
      </c>
      <c r="D15" s="21">
        <v>202.06</v>
      </c>
      <c r="E15" s="21">
        <v>202.06</v>
      </c>
      <c r="F15" s="21">
        <v>202.06</v>
      </c>
      <c r="G15" s="21">
        <v>202.06</v>
      </c>
      <c r="H15" s="21">
        <v>101.03</v>
      </c>
      <c r="I15" s="21">
        <v>101.03</v>
      </c>
      <c r="J15" s="21">
        <v>101.03</v>
      </c>
      <c r="K15" s="21">
        <v>202.06</v>
      </c>
      <c r="L15" s="21">
        <v>202.06</v>
      </c>
      <c r="M15" s="21">
        <v>202.06</v>
      </c>
      <c r="N15" s="21">
        <v>202.06</v>
      </c>
      <c r="O15" s="22">
        <f t="shared" si="1"/>
        <v>2020.6</v>
      </c>
    </row>
    <row r="16">
      <c r="A16" s="24" t="s">
        <v>43</v>
      </c>
      <c r="B16" s="25"/>
      <c r="C16" s="21">
        <f t="shared" ref="C16:O16" si="2">MAX(C8:C15)</f>
        <v>155.75</v>
      </c>
      <c r="D16" s="21">
        <f t="shared" si="2"/>
        <v>311.49</v>
      </c>
      <c r="E16" s="21">
        <f t="shared" si="2"/>
        <v>311.49</v>
      </c>
      <c r="F16" s="21">
        <f t="shared" si="2"/>
        <v>311.49</v>
      </c>
      <c r="G16" s="21">
        <f t="shared" si="2"/>
        <v>311.49</v>
      </c>
      <c r="H16" s="21">
        <f t="shared" si="2"/>
        <v>155.75</v>
      </c>
      <c r="I16" s="21">
        <f t="shared" si="2"/>
        <v>155.75</v>
      </c>
      <c r="J16" s="21">
        <f t="shared" si="2"/>
        <v>155.75</v>
      </c>
      <c r="K16" s="21">
        <f t="shared" si="2"/>
        <v>311.49</v>
      </c>
      <c r="L16" s="21">
        <f t="shared" si="2"/>
        <v>311.49</v>
      </c>
      <c r="M16" s="21">
        <f t="shared" si="2"/>
        <v>311.49</v>
      </c>
      <c r="N16" s="21">
        <f t="shared" si="2"/>
        <v>311.49</v>
      </c>
      <c r="O16" s="22">
        <f t="shared" si="2"/>
        <v>3114.92</v>
      </c>
    </row>
    <row r="17">
      <c r="A17" s="24" t="s">
        <v>44</v>
      </c>
      <c r="B17" s="25"/>
      <c r="C17" s="21">
        <f t="shared" ref="C17:O17" si="3">MIN(C8:C15)</f>
        <v>98.41</v>
      </c>
      <c r="D17" s="21">
        <f t="shared" si="3"/>
        <v>196.82</v>
      </c>
      <c r="E17" s="21">
        <f t="shared" si="3"/>
        <v>196.82</v>
      </c>
      <c r="F17" s="21">
        <f t="shared" si="3"/>
        <v>196.82</v>
      </c>
      <c r="G17" s="21">
        <f t="shared" si="3"/>
        <v>196.82</v>
      </c>
      <c r="H17" s="21">
        <f t="shared" si="3"/>
        <v>98.41</v>
      </c>
      <c r="I17" s="21">
        <f t="shared" si="3"/>
        <v>98.41</v>
      </c>
      <c r="J17" s="21">
        <f t="shared" si="3"/>
        <v>98.41</v>
      </c>
      <c r="K17" s="21">
        <f t="shared" si="3"/>
        <v>196.82</v>
      </c>
      <c r="L17" s="21">
        <f t="shared" si="3"/>
        <v>196.82</v>
      </c>
      <c r="M17" s="21">
        <f t="shared" si="3"/>
        <v>196.82</v>
      </c>
      <c r="N17" s="21">
        <f t="shared" si="3"/>
        <v>196.82</v>
      </c>
      <c r="O17" s="22">
        <f t="shared" si="3"/>
        <v>1968.2</v>
      </c>
    </row>
    <row r="18">
      <c r="A18" s="24" t="s">
        <v>45</v>
      </c>
      <c r="B18" s="25"/>
      <c r="C18" s="26">
        <f t="shared" ref="C18:O18" si="4">AVERAGE(C8:C15)</f>
        <v>119.03125</v>
      </c>
      <c r="D18" s="26">
        <f t="shared" si="4"/>
        <v>238.06</v>
      </c>
      <c r="E18" s="26">
        <f t="shared" si="4"/>
        <v>238.06</v>
      </c>
      <c r="F18" s="26">
        <f t="shared" si="4"/>
        <v>238.06</v>
      </c>
      <c r="G18" s="26">
        <f t="shared" si="4"/>
        <v>238.06</v>
      </c>
      <c r="H18" s="26">
        <f t="shared" si="4"/>
        <v>119.03125</v>
      </c>
      <c r="I18" s="26">
        <f t="shared" si="4"/>
        <v>119.03125</v>
      </c>
      <c r="J18" s="26">
        <f t="shared" si="4"/>
        <v>119.03125</v>
      </c>
      <c r="K18" s="26">
        <f t="shared" si="4"/>
        <v>238.06</v>
      </c>
      <c r="L18" s="26">
        <f t="shared" si="4"/>
        <v>238.06</v>
      </c>
      <c r="M18" s="26">
        <f t="shared" si="4"/>
        <v>238.06</v>
      </c>
      <c r="N18" s="26">
        <f t="shared" si="4"/>
        <v>238.06</v>
      </c>
      <c r="O18" s="22">
        <f t="shared" si="4"/>
        <v>2380.605</v>
      </c>
    </row>
    <row r="19">
      <c r="A19" s="24" t="s">
        <v>46</v>
      </c>
      <c r="B19" s="25"/>
      <c r="C19" s="27">
        <f t="shared" ref="C19:N19" si="5">SUM(C8:C15)</f>
        <v>952.25</v>
      </c>
      <c r="D19" s="27">
        <f t="shared" si="5"/>
        <v>1904.48</v>
      </c>
      <c r="E19" s="27">
        <f t="shared" si="5"/>
        <v>1904.48</v>
      </c>
      <c r="F19" s="27">
        <f t="shared" si="5"/>
        <v>1904.48</v>
      </c>
      <c r="G19" s="27">
        <f t="shared" si="5"/>
        <v>1904.48</v>
      </c>
      <c r="H19" s="27">
        <f t="shared" si="5"/>
        <v>952.25</v>
      </c>
      <c r="I19" s="27">
        <f t="shared" si="5"/>
        <v>952.25</v>
      </c>
      <c r="J19" s="27">
        <f t="shared" si="5"/>
        <v>952.25</v>
      </c>
      <c r="K19" s="27">
        <f t="shared" si="5"/>
        <v>1904.48</v>
      </c>
      <c r="L19" s="27">
        <f t="shared" si="5"/>
        <v>1904.48</v>
      </c>
      <c r="M19" s="27">
        <f t="shared" si="5"/>
        <v>1904.48</v>
      </c>
      <c r="N19" s="27">
        <f t="shared" si="5"/>
        <v>1904.48</v>
      </c>
      <c r="O19" s="21"/>
    </row>
    <row r="20">
      <c r="A20" s="24" t="s">
        <v>47</v>
      </c>
      <c r="B20" s="25"/>
      <c r="C20" s="27">
        <f t="shared" ref="C20:N20" si="6">COUNTIF(C8:C15,"&gt;150")</f>
        <v>1</v>
      </c>
      <c r="D20" s="27">
        <f t="shared" si="6"/>
        <v>8</v>
      </c>
      <c r="E20" s="27">
        <f t="shared" si="6"/>
        <v>8</v>
      </c>
      <c r="F20" s="27">
        <f t="shared" si="6"/>
        <v>8</v>
      </c>
      <c r="G20" s="27">
        <f t="shared" si="6"/>
        <v>8</v>
      </c>
      <c r="H20" s="27">
        <f t="shared" si="6"/>
        <v>1</v>
      </c>
      <c r="I20" s="27">
        <f t="shared" si="6"/>
        <v>1</v>
      </c>
      <c r="J20" s="27">
        <f t="shared" si="6"/>
        <v>1</v>
      </c>
      <c r="K20" s="27">
        <f t="shared" si="6"/>
        <v>8</v>
      </c>
      <c r="L20" s="27">
        <f t="shared" si="6"/>
        <v>8</v>
      </c>
      <c r="M20" s="27">
        <f t="shared" si="6"/>
        <v>8</v>
      </c>
      <c r="N20" s="27">
        <f t="shared" si="6"/>
        <v>8</v>
      </c>
      <c r="O20" s="21"/>
    </row>
    <row r="21" ht="19.5" customHeight="1">
      <c r="A21" s="28" t="s">
        <v>11</v>
      </c>
      <c r="B21" s="11" t="s">
        <v>12</v>
      </c>
      <c r="F21" s="28" t="s">
        <v>34</v>
      </c>
      <c r="G21" s="11" t="s">
        <v>31</v>
      </c>
    </row>
    <row r="22" ht="19.5" customHeight="1">
      <c r="B22" s="16" t="s">
        <v>37</v>
      </c>
      <c r="C22" s="29" t="s">
        <v>48</v>
      </c>
      <c r="G22" s="16" t="s">
        <v>37</v>
      </c>
      <c r="H22" s="29" t="s">
        <v>49</v>
      </c>
    </row>
    <row r="23">
      <c r="B23" s="20" t="s">
        <v>17</v>
      </c>
      <c r="C23" s="30">
        <f t="shared" ref="C23:C25" si="7">SUMIF($B$8:$B$19,B23,$O$8:$O$19)</f>
        <v>6976.44</v>
      </c>
      <c r="G23" s="20" t="s">
        <v>17</v>
      </c>
      <c r="H23" s="30">
        <f t="shared" ref="H23:H25" si="8">AVERAGEIF($B$8:$B$15,G23,$O$8:$O$15)</f>
        <v>2325.48</v>
      </c>
    </row>
    <row r="24">
      <c r="B24" s="20" t="s">
        <v>38</v>
      </c>
      <c r="C24" s="30">
        <f t="shared" si="7"/>
        <v>6648.2</v>
      </c>
      <c r="G24" s="20" t="s">
        <v>38</v>
      </c>
      <c r="H24" s="30">
        <f t="shared" si="8"/>
        <v>2216.066667</v>
      </c>
    </row>
    <row r="25">
      <c r="B25" s="20" t="s">
        <v>40</v>
      </c>
      <c r="C25" s="30">
        <f t="shared" si="7"/>
        <v>5420.2</v>
      </c>
      <c r="G25" s="20" t="s">
        <v>40</v>
      </c>
      <c r="H25" s="30">
        <f t="shared" si="8"/>
        <v>2710.1</v>
      </c>
    </row>
  </sheetData>
  <mergeCells count="7">
    <mergeCell ref="P1:Q1"/>
    <mergeCell ref="P9:Q9"/>
    <mergeCell ref="A16:B16"/>
    <mergeCell ref="A17:B17"/>
    <mergeCell ref="A18:B18"/>
    <mergeCell ref="A19:B19"/>
    <mergeCell ref="A20:B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38"/>
    <col customWidth="1" min="3" max="4" width="12.75"/>
    <col customWidth="1" min="5" max="5" width="12.25"/>
    <col customWidth="1" min="13" max="13" width="3.25"/>
    <col customWidth="1" min="14" max="14" width="75.0"/>
  </cols>
  <sheetData>
    <row r="1">
      <c r="A1" s="1"/>
      <c r="B1" s="31" t="s">
        <v>50</v>
      </c>
      <c r="C1" s="3" t="s">
        <v>51</v>
      </c>
      <c r="D1" s="31" t="s">
        <v>52</v>
      </c>
      <c r="E1" s="3" t="s">
        <v>53</v>
      </c>
      <c r="F1" s="32"/>
      <c r="G1" s="32"/>
      <c r="H1" s="32"/>
      <c r="I1" s="32"/>
      <c r="J1" s="32"/>
      <c r="K1" s="32"/>
      <c r="L1" s="32"/>
      <c r="M1" s="33" t="s">
        <v>54</v>
      </c>
    </row>
    <row r="2">
      <c r="A2" s="32"/>
      <c r="B2" s="31" t="s">
        <v>55</v>
      </c>
      <c r="C2" s="3" t="s">
        <v>56</v>
      </c>
      <c r="D2" s="31" t="s">
        <v>57</v>
      </c>
      <c r="E2" s="3" t="s">
        <v>58</v>
      </c>
      <c r="F2" s="32"/>
      <c r="G2" s="32"/>
      <c r="H2" s="32"/>
      <c r="I2" s="32"/>
      <c r="J2" s="32"/>
      <c r="K2" s="32"/>
      <c r="L2" s="32"/>
      <c r="M2" s="10" t="s">
        <v>11</v>
      </c>
      <c r="N2" s="11" t="s">
        <v>59</v>
      </c>
    </row>
    <row r="3">
      <c r="A3" s="32"/>
      <c r="B3" s="31" t="s">
        <v>60</v>
      </c>
      <c r="C3" s="3" t="s">
        <v>61</v>
      </c>
      <c r="D3" s="31" t="s">
        <v>62</v>
      </c>
      <c r="E3" s="3" t="s">
        <v>63</v>
      </c>
      <c r="F3" s="32"/>
      <c r="G3" s="32"/>
      <c r="H3" s="34" t="s">
        <v>64</v>
      </c>
      <c r="I3" s="35">
        <f>TODAY()</f>
        <v>45826</v>
      </c>
      <c r="J3" s="32"/>
      <c r="K3" s="32"/>
      <c r="L3" s="32"/>
      <c r="M3" s="10" t="s">
        <v>19</v>
      </c>
      <c r="N3" s="11" t="s">
        <v>65</v>
      </c>
    </row>
    <row r="4">
      <c r="A4" s="32"/>
      <c r="B4" s="31" t="s">
        <v>66</v>
      </c>
      <c r="C4" s="3" t="s">
        <v>67</v>
      </c>
      <c r="D4" s="31" t="s">
        <v>68</v>
      </c>
      <c r="E4" s="3" t="s">
        <v>69</v>
      </c>
      <c r="F4" s="32"/>
      <c r="G4" s="32"/>
      <c r="H4" s="32"/>
      <c r="I4" s="32"/>
      <c r="J4" s="32"/>
      <c r="K4" s="32"/>
      <c r="L4" s="32"/>
      <c r="M4" s="10" t="s">
        <v>25</v>
      </c>
      <c r="N4" s="11" t="s">
        <v>70</v>
      </c>
    </row>
    <row r="5">
      <c r="A5" s="32"/>
      <c r="B5" s="31" t="s">
        <v>71</v>
      </c>
      <c r="C5" s="3" t="s">
        <v>72</v>
      </c>
      <c r="D5" s="31" t="s">
        <v>73</v>
      </c>
      <c r="E5" s="3" t="s">
        <v>74</v>
      </c>
      <c r="F5" s="32"/>
      <c r="G5" s="32"/>
      <c r="H5" s="32"/>
      <c r="I5" s="32"/>
      <c r="J5" s="32"/>
      <c r="K5" s="32"/>
      <c r="L5" s="32"/>
      <c r="M5" s="10" t="s">
        <v>30</v>
      </c>
      <c r="N5" s="11" t="s">
        <v>75</v>
      </c>
    </row>
    <row r="6">
      <c r="A6" s="32"/>
      <c r="B6" s="31" t="s">
        <v>76</v>
      </c>
      <c r="C6" s="3" t="s">
        <v>77</v>
      </c>
      <c r="D6" s="31" t="s">
        <v>78</v>
      </c>
      <c r="E6" s="3" t="s">
        <v>79</v>
      </c>
      <c r="F6" s="32"/>
      <c r="G6" s="32"/>
      <c r="H6" s="32"/>
      <c r="I6" s="32"/>
      <c r="J6" s="32"/>
      <c r="K6" s="32"/>
      <c r="L6" s="32"/>
      <c r="M6" s="10"/>
      <c r="N6" s="11"/>
    </row>
    <row r="7">
      <c r="A7" s="32"/>
      <c r="B7" s="34" t="s">
        <v>80</v>
      </c>
      <c r="C7" s="34" t="s">
        <v>81</v>
      </c>
      <c r="D7" s="34" t="s">
        <v>17</v>
      </c>
      <c r="E7" s="34" t="s">
        <v>82</v>
      </c>
      <c r="F7" s="34" t="s">
        <v>83</v>
      </c>
      <c r="G7" s="34" t="s">
        <v>84</v>
      </c>
      <c r="H7" s="34" t="s">
        <v>85</v>
      </c>
      <c r="I7" s="34" t="s">
        <v>86</v>
      </c>
      <c r="J7" s="34" t="s">
        <v>87</v>
      </c>
      <c r="K7" s="34" t="s">
        <v>88</v>
      </c>
      <c r="L7" s="32"/>
      <c r="M7" s="23" t="s">
        <v>39</v>
      </c>
    </row>
    <row r="8">
      <c r="A8" s="32"/>
      <c r="B8" s="36">
        <v>42083.0</v>
      </c>
      <c r="C8" s="37">
        <v>42293.0</v>
      </c>
      <c r="D8" s="38">
        <v>103.27</v>
      </c>
      <c r="E8" s="38">
        <f t="shared" ref="E8:E24" si="1">YEAR(B8)</f>
        <v>2015</v>
      </c>
      <c r="F8" s="38">
        <f t="shared" ref="F8:F24" si="2">MONTH(B8)</f>
        <v>3</v>
      </c>
      <c r="G8" s="38">
        <f t="shared" ref="G8:G24" si="3">DAY(B8:B24)</f>
        <v>20</v>
      </c>
      <c r="H8" s="39">
        <f t="shared" ref="H8:H24" si="4">EOMONTH(B8:B24,0)</f>
        <v>42094</v>
      </c>
      <c r="I8" s="38">
        <f t="shared" ref="I8:I24" si="5">WEEKDAY(B8,2)</f>
        <v>5</v>
      </c>
      <c r="J8" s="38">
        <f t="shared" ref="J8:J24" si="6">WEEKNUM(B8,2)</f>
        <v>12</v>
      </c>
      <c r="K8" s="39">
        <f t="shared" ref="K8:K24" si="7">WORKDAY(B8,10,0)</f>
        <v>42097</v>
      </c>
      <c r="L8" s="32"/>
      <c r="M8" s="11" t="s">
        <v>11</v>
      </c>
      <c r="N8" s="11" t="s">
        <v>41</v>
      </c>
    </row>
    <row r="9">
      <c r="A9" s="32"/>
      <c r="B9" s="40">
        <v>42701.0</v>
      </c>
      <c r="C9" s="37">
        <v>42294.0</v>
      </c>
      <c r="D9" s="38">
        <v>98.41</v>
      </c>
      <c r="E9" s="38">
        <f t="shared" si="1"/>
        <v>2016</v>
      </c>
      <c r="F9" s="38">
        <f t="shared" si="2"/>
        <v>11</v>
      </c>
      <c r="G9" s="38">
        <f t="shared" si="3"/>
        <v>27</v>
      </c>
      <c r="H9" s="39">
        <f t="shared" si="4"/>
        <v>42704</v>
      </c>
      <c r="I9" s="38">
        <f t="shared" si="5"/>
        <v>7</v>
      </c>
      <c r="J9" s="38">
        <f t="shared" si="6"/>
        <v>48</v>
      </c>
      <c r="K9" s="39">
        <f t="shared" si="7"/>
        <v>42713</v>
      </c>
      <c r="L9" s="32"/>
    </row>
    <row r="10">
      <c r="A10" s="32"/>
      <c r="B10" s="36">
        <v>41776.0</v>
      </c>
      <c r="C10" s="37">
        <v>42533.0</v>
      </c>
      <c r="D10" s="38">
        <v>115.26</v>
      </c>
      <c r="E10" s="38">
        <f t="shared" si="1"/>
        <v>2014</v>
      </c>
      <c r="F10" s="38">
        <f t="shared" si="2"/>
        <v>5</v>
      </c>
      <c r="G10" s="38">
        <f t="shared" si="3"/>
        <v>17</v>
      </c>
      <c r="H10" s="39">
        <f t="shared" si="4"/>
        <v>41790</v>
      </c>
      <c r="I10" s="38">
        <f t="shared" si="5"/>
        <v>6</v>
      </c>
      <c r="J10" s="38">
        <f t="shared" si="6"/>
        <v>20</v>
      </c>
      <c r="K10" s="39">
        <f t="shared" si="7"/>
        <v>41789</v>
      </c>
      <c r="L10" s="32"/>
    </row>
    <row r="11">
      <c r="A11" s="32"/>
      <c r="B11" s="36">
        <v>41735.0</v>
      </c>
      <c r="C11" s="37">
        <v>42059.0</v>
      </c>
      <c r="D11" s="38">
        <v>139.54</v>
      </c>
      <c r="E11" s="38">
        <f t="shared" si="1"/>
        <v>2014</v>
      </c>
      <c r="F11" s="38">
        <f t="shared" si="2"/>
        <v>4</v>
      </c>
      <c r="G11" s="38">
        <f t="shared" si="3"/>
        <v>6</v>
      </c>
      <c r="H11" s="39">
        <f t="shared" si="4"/>
        <v>41759</v>
      </c>
      <c r="I11" s="38">
        <f t="shared" si="5"/>
        <v>7</v>
      </c>
      <c r="J11" s="38">
        <f t="shared" si="6"/>
        <v>14</v>
      </c>
      <c r="K11" s="39">
        <f t="shared" si="7"/>
        <v>41747</v>
      </c>
      <c r="L11" s="32"/>
    </row>
    <row r="12">
      <c r="A12" s="32"/>
      <c r="B12" s="36">
        <v>41733.0</v>
      </c>
      <c r="C12" s="37">
        <v>41749.0</v>
      </c>
      <c r="D12" s="38">
        <v>132.97</v>
      </c>
      <c r="E12" s="38">
        <f t="shared" si="1"/>
        <v>2014</v>
      </c>
      <c r="F12" s="38">
        <f t="shared" si="2"/>
        <v>4</v>
      </c>
      <c r="G12" s="38">
        <f t="shared" si="3"/>
        <v>4</v>
      </c>
      <c r="H12" s="39">
        <f t="shared" si="4"/>
        <v>41759</v>
      </c>
      <c r="I12" s="38">
        <f t="shared" si="5"/>
        <v>5</v>
      </c>
      <c r="J12" s="38">
        <f t="shared" si="6"/>
        <v>14</v>
      </c>
      <c r="K12" s="39">
        <f t="shared" si="7"/>
        <v>41747</v>
      </c>
      <c r="L12" s="32"/>
    </row>
    <row r="13">
      <c r="A13" s="32"/>
      <c r="B13" s="36">
        <v>41742.0</v>
      </c>
      <c r="C13" s="37">
        <v>42539.0</v>
      </c>
      <c r="D13" s="38">
        <v>155.75</v>
      </c>
      <c r="E13" s="38">
        <f t="shared" si="1"/>
        <v>2014</v>
      </c>
      <c r="F13" s="38">
        <f t="shared" si="2"/>
        <v>4</v>
      </c>
      <c r="G13" s="38">
        <f t="shared" si="3"/>
        <v>13</v>
      </c>
      <c r="H13" s="39">
        <f t="shared" si="4"/>
        <v>41759</v>
      </c>
      <c r="I13" s="38">
        <f t="shared" si="5"/>
        <v>7</v>
      </c>
      <c r="J13" s="38">
        <f t="shared" si="6"/>
        <v>15</v>
      </c>
      <c r="K13" s="39">
        <f t="shared" si="7"/>
        <v>41754</v>
      </c>
      <c r="L13" s="32"/>
    </row>
    <row r="14">
      <c r="A14" s="32"/>
      <c r="B14" s="36">
        <v>42271.0</v>
      </c>
      <c r="C14" s="37">
        <v>42085.0</v>
      </c>
      <c r="D14" s="38">
        <v>106.02</v>
      </c>
      <c r="E14" s="38">
        <f t="shared" si="1"/>
        <v>2015</v>
      </c>
      <c r="F14" s="38">
        <f t="shared" si="2"/>
        <v>9</v>
      </c>
      <c r="G14" s="38">
        <f t="shared" si="3"/>
        <v>24</v>
      </c>
      <c r="H14" s="39">
        <f t="shared" si="4"/>
        <v>42277</v>
      </c>
      <c r="I14" s="38">
        <f t="shared" si="5"/>
        <v>4</v>
      </c>
      <c r="J14" s="38">
        <f t="shared" si="6"/>
        <v>39</v>
      </c>
      <c r="K14" s="39">
        <f t="shared" si="7"/>
        <v>42285</v>
      </c>
      <c r="L14" s="32"/>
    </row>
    <row r="15">
      <c r="A15" s="32"/>
      <c r="B15" s="36">
        <v>41703.0</v>
      </c>
      <c r="C15" s="37">
        <v>42301.0</v>
      </c>
      <c r="D15" s="38">
        <v>101.03</v>
      </c>
      <c r="E15" s="38">
        <f t="shared" si="1"/>
        <v>2014</v>
      </c>
      <c r="F15" s="38">
        <f t="shared" si="2"/>
        <v>3</v>
      </c>
      <c r="G15" s="38">
        <f t="shared" si="3"/>
        <v>5</v>
      </c>
      <c r="H15" s="39">
        <f t="shared" si="4"/>
        <v>41729</v>
      </c>
      <c r="I15" s="38">
        <f t="shared" si="5"/>
        <v>3</v>
      </c>
      <c r="J15" s="38">
        <f t="shared" si="6"/>
        <v>10</v>
      </c>
      <c r="K15" s="39">
        <f t="shared" si="7"/>
        <v>41717</v>
      </c>
      <c r="L15" s="32"/>
    </row>
    <row r="16">
      <c r="A16" s="32"/>
      <c r="B16" s="36">
        <v>41655.0</v>
      </c>
      <c r="C16" s="37">
        <v>42595.0</v>
      </c>
      <c r="D16" s="38">
        <v>118.34</v>
      </c>
      <c r="E16" s="38">
        <f t="shared" si="1"/>
        <v>2014</v>
      </c>
      <c r="F16" s="38">
        <f t="shared" si="2"/>
        <v>1</v>
      </c>
      <c r="G16" s="38">
        <f t="shared" si="3"/>
        <v>16</v>
      </c>
      <c r="H16" s="39">
        <f t="shared" si="4"/>
        <v>41670</v>
      </c>
      <c r="I16" s="38">
        <f t="shared" si="5"/>
        <v>4</v>
      </c>
      <c r="J16" s="38">
        <f t="shared" si="6"/>
        <v>3</v>
      </c>
      <c r="K16" s="39">
        <f t="shared" si="7"/>
        <v>41669</v>
      </c>
      <c r="L16" s="32"/>
    </row>
    <row r="17">
      <c r="A17" s="32"/>
      <c r="B17" s="36">
        <v>42375.0</v>
      </c>
      <c r="C17" s="37">
        <v>42339.0</v>
      </c>
      <c r="D17" s="38">
        <v>144.25</v>
      </c>
      <c r="E17" s="38">
        <f t="shared" si="1"/>
        <v>2016</v>
      </c>
      <c r="F17" s="38">
        <f t="shared" si="2"/>
        <v>1</v>
      </c>
      <c r="G17" s="38">
        <f t="shared" si="3"/>
        <v>6</v>
      </c>
      <c r="H17" s="39">
        <f t="shared" si="4"/>
        <v>42400</v>
      </c>
      <c r="I17" s="38">
        <f t="shared" si="5"/>
        <v>3</v>
      </c>
      <c r="J17" s="38">
        <f t="shared" si="6"/>
        <v>2</v>
      </c>
      <c r="K17" s="39">
        <f t="shared" si="7"/>
        <v>42389</v>
      </c>
      <c r="L17" s="32"/>
    </row>
    <row r="18">
      <c r="A18" s="32"/>
      <c r="B18" s="36">
        <v>41651.0</v>
      </c>
      <c r="C18" s="37">
        <v>41862.0</v>
      </c>
      <c r="D18" s="38">
        <v>47.0</v>
      </c>
      <c r="E18" s="38">
        <f t="shared" si="1"/>
        <v>2014</v>
      </c>
      <c r="F18" s="38">
        <f t="shared" si="2"/>
        <v>1</v>
      </c>
      <c r="G18" s="38">
        <f t="shared" si="3"/>
        <v>12</v>
      </c>
      <c r="H18" s="39">
        <f t="shared" si="4"/>
        <v>41670</v>
      </c>
      <c r="I18" s="38">
        <f t="shared" si="5"/>
        <v>7</v>
      </c>
      <c r="J18" s="38">
        <f t="shared" si="6"/>
        <v>2</v>
      </c>
      <c r="K18" s="39">
        <f t="shared" si="7"/>
        <v>41663</v>
      </c>
      <c r="L18" s="32"/>
    </row>
    <row r="19">
      <c r="A19" s="32"/>
      <c r="B19" s="36">
        <v>41734.0</v>
      </c>
      <c r="C19" s="37">
        <v>42634.0</v>
      </c>
      <c r="D19" s="38">
        <v>44.79</v>
      </c>
      <c r="E19" s="38">
        <f t="shared" si="1"/>
        <v>2014</v>
      </c>
      <c r="F19" s="38">
        <f t="shared" si="2"/>
        <v>4</v>
      </c>
      <c r="G19" s="38">
        <f t="shared" si="3"/>
        <v>5</v>
      </c>
      <c r="H19" s="39">
        <f t="shared" si="4"/>
        <v>41759</v>
      </c>
      <c r="I19" s="38">
        <f t="shared" si="5"/>
        <v>6</v>
      </c>
      <c r="J19" s="38">
        <f t="shared" si="6"/>
        <v>14</v>
      </c>
      <c r="K19" s="39">
        <f t="shared" si="7"/>
        <v>41747</v>
      </c>
      <c r="L19" s="32"/>
    </row>
    <row r="20">
      <c r="A20" s="32"/>
      <c r="B20" s="36">
        <v>41707.0</v>
      </c>
      <c r="C20" s="37">
        <v>42299.0</v>
      </c>
      <c r="D20" s="38">
        <v>52.46</v>
      </c>
      <c r="E20" s="38">
        <f t="shared" si="1"/>
        <v>2014</v>
      </c>
      <c r="F20" s="38">
        <f t="shared" si="2"/>
        <v>3</v>
      </c>
      <c r="G20" s="38">
        <f t="shared" si="3"/>
        <v>9</v>
      </c>
      <c r="H20" s="39">
        <f t="shared" si="4"/>
        <v>41729</v>
      </c>
      <c r="I20" s="38">
        <f t="shared" si="5"/>
        <v>7</v>
      </c>
      <c r="J20" s="38">
        <f t="shared" si="6"/>
        <v>10</v>
      </c>
      <c r="K20" s="39">
        <f t="shared" si="7"/>
        <v>41719</v>
      </c>
      <c r="L20" s="32"/>
    </row>
    <row r="21">
      <c r="A21" s="32"/>
      <c r="B21" s="36">
        <v>41767.0</v>
      </c>
      <c r="C21" s="37">
        <v>41979.0</v>
      </c>
      <c r="D21" s="38" t="s">
        <v>89</v>
      </c>
      <c r="E21" s="38">
        <f t="shared" si="1"/>
        <v>2014</v>
      </c>
      <c r="F21" s="38">
        <f t="shared" si="2"/>
        <v>5</v>
      </c>
      <c r="G21" s="38">
        <f t="shared" si="3"/>
        <v>8</v>
      </c>
      <c r="H21" s="39">
        <f t="shared" si="4"/>
        <v>41790</v>
      </c>
      <c r="I21" s="38">
        <f t="shared" si="5"/>
        <v>4</v>
      </c>
      <c r="J21" s="38">
        <f t="shared" si="6"/>
        <v>19</v>
      </c>
      <c r="K21" s="39">
        <f t="shared" si="7"/>
        <v>41781</v>
      </c>
      <c r="L21" s="32"/>
    </row>
    <row r="22">
      <c r="A22" s="32"/>
      <c r="B22" s="40">
        <v>42671.0</v>
      </c>
      <c r="C22" s="37">
        <v>42670.0</v>
      </c>
      <c r="D22" s="38">
        <v>576.1</v>
      </c>
      <c r="E22" s="38">
        <f t="shared" si="1"/>
        <v>2016</v>
      </c>
      <c r="F22" s="38">
        <f t="shared" si="2"/>
        <v>10</v>
      </c>
      <c r="G22" s="38">
        <f t="shared" si="3"/>
        <v>28</v>
      </c>
      <c r="H22" s="39">
        <f t="shared" si="4"/>
        <v>42674</v>
      </c>
      <c r="I22" s="38">
        <f t="shared" si="5"/>
        <v>5</v>
      </c>
      <c r="J22" s="38">
        <f t="shared" si="6"/>
        <v>44</v>
      </c>
      <c r="K22" s="39">
        <f t="shared" si="7"/>
        <v>42685</v>
      </c>
      <c r="L22" s="32"/>
    </row>
    <row r="23">
      <c r="A23" s="32"/>
      <c r="B23" s="36">
        <v>42078.0</v>
      </c>
      <c r="C23" s="37">
        <v>42194.0</v>
      </c>
      <c r="D23" s="38">
        <v>548.99</v>
      </c>
      <c r="E23" s="38">
        <f t="shared" si="1"/>
        <v>2015</v>
      </c>
      <c r="F23" s="38">
        <f t="shared" si="2"/>
        <v>3</v>
      </c>
      <c r="G23" s="38">
        <f t="shared" si="3"/>
        <v>15</v>
      </c>
      <c r="H23" s="39">
        <f t="shared" si="4"/>
        <v>42094</v>
      </c>
      <c r="I23" s="38">
        <f t="shared" si="5"/>
        <v>7</v>
      </c>
      <c r="J23" s="38">
        <f t="shared" si="6"/>
        <v>11</v>
      </c>
      <c r="K23" s="39">
        <f t="shared" si="7"/>
        <v>42090</v>
      </c>
      <c r="L23" s="32"/>
    </row>
    <row r="24">
      <c r="A24" s="32"/>
      <c r="B24" s="36">
        <v>41726.0</v>
      </c>
      <c r="C24" s="37">
        <v>41714.0</v>
      </c>
      <c r="D24" s="38">
        <v>643.03</v>
      </c>
      <c r="E24" s="38">
        <f t="shared" si="1"/>
        <v>2014</v>
      </c>
      <c r="F24" s="38">
        <f t="shared" si="2"/>
        <v>3</v>
      </c>
      <c r="G24" s="38">
        <f t="shared" si="3"/>
        <v>28</v>
      </c>
      <c r="H24" s="39">
        <f t="shared" si="4"/>
        <v>41729</v>
      </c>
      <c r="I24" s="38">
        <f t="shared" si="5"/>
        <v>5</v>
      </c>
      <c r="J24" s="38">
        <f t="shared" si="6"/>
        <v>13</v>
      </c>
      <c r="K24" s="39">
        <f t="shared" si="7"/>
        <v>41740</v>
      </c>
      <c r="L24" s="32"/>
    </row>
  </sheetData>
  <mergeCells count="2">
    <mergeCell ref="M1:N1"/>
    <mergeCell ref="M7:N7"/>
  </mergeCells>
  <drawing r:id="rId1"/>
</worksheet>
</file>