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mc:AlternateContent xmlns:mc="http://schemas.openxmlformats.org/markup-compatibility/2006">
    <mc:Choice Requires="x15">
      <x15ac:absPath xmlns:x15ac="http://schemas.microsoft.com/office/spreadsheetml/2010/11/ac" url="/Users/mohamadoumoctaramadoumounkaila/Downloads/H20_CTB_1000_EFDEV_20-05-06 13h45/Bourret, Olivier (111005475)/"/>
    </mc:Choice>
  </mc:AlternateContent>
  <xr:revisionPtr revIDLastSave="0" documentId="8_{19B41F53-90A9-3041-95AE-3A82FDD55F48}" xr6:coauthVersionLast="45" xr6:coauthVersionMax="45" xr10:uidLastSave="{00000000-0000-0000-0000-000000000000}"/>
  <bookViews>
    <workbookView xWindow="0" yWindow="460" windowWidth="28800" windowHeight="16220" xr2:uid="{00000000-000D-0000-FFFF-FFFF00000000}"/>
  </bookViews>
  <sheets>
    <sheet name="Identification" sheetId="9" r:id="rId1"/>
    <sheet name="Question 2" sheetId="3" r:id="rId2"/>
    <sheet name="Question 3" sheetId="6" r:id="rId3"/>
    <sheet name="Question 4"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52" i="3" l="1"/>
  <c r="U51" i="3"/>
  <c r="U47" i="3"/>
  <c r="U46" i="3"/>
  <c r="T45" i="3"/>
  <c r="U39" i="3"/>
  <c r="T35" i="3"/>
  <c r="T34" i="3"/>
  <c r="U30" i="3"/>
  <c r="T24" i="3"/>
  <c r="U22" i="3"/>
  <c r="U18" i="3"/>
  <c r="T16" i="3" s="1"/>
  <c r="U43" i="3" s="1"/>
  <c r="U17" i="3"/>
  <c r="T12" i="3"/>
  <c r="T11" i="3"/>
  <c r="U13" i="3" s="1"/>
  <c r="T7" i="3"/>
  <c r="T6" i="3"/>
  <c r="U8" i="3" s="1"/>
  <c r="T29" i="3" s="1"/>
  <c r="U31" i="3" s="1"/>
  <c r="S30" i="6"/>
  <c r="R21" i="6"/>
  <c r="R28" i="6" s="1"/>
  <c r="R17" i="6"/>
  <c r="T42" i="3" l="1"/>
  <c r="T41" i="3" s="1"/>
  <c r="M18" i="3"/>
  <c r="E40" i="3"/>
  <c r="E39" i="3"/>
  <c r="E62" i="3" s="1"/>
  <c r="F62" i="3"/>
  <c r="G30" i="6"/>
  <c r="G28" i="6"/>
  <c r="G24" i="6"/>
  <c r="H25" i="8"/>
  <c r="F25" i="8"/>
  <c r="E25" i="8"/>
  <c r="C25" i="8"/>
  <c r="E24" i="8"/>
  <c r="H23" i="8"/>
  <c r="G23" i="8"/>
  <c r="I23" i="8"/>
  <c r="I24" i="8" s="1"/>
  <c r="K22" i="8"/>
  <c r="I22" i="8"/>
  <c r="H22" i="8"/>
  <c r="G22" i="8"/>
  <c r="I21" i="8"/>
  <c r="K21" i="8"/>
  <c r="E21" i="8"/>
  <c r="H16" i="8"/>
  <c r="E14" i="8"/>
  <c r="E8" i="8"/>
  <c r="G14" i="6"/>
  <c r="G16" i="6" s="1"/>
  <c r="I25" i="8" l="1"/>
  <c r="K23" i="8"/>
  <c r="K24" i="8" s="1"/>
  <c r="K25" i="8" s="1"/>
  <c r="F60" i="3" l="1"/>
  <c r="F55" i="3"/>
  <c r="F54" i="3"/>
  <c r="F56" i="3"/>
  <c r="E49" i="3"/>
  <c r="F50" i="3"/>
  <c r="L8" i="3" l="1"/>
  <c r="M17" i="3"/>
  <c r="N17" i="3"/>
  <c r="N18" i="3" s="1"/>
  <c r="N16" i="3"/>
  <c r="L16" i="3"/>
  <c r="L17" i="3"/>
  <c r="F45" i="3"/>
  <c r="E38" i="3"/>
  <c r="E27" i="3"/>
  <c r="L7" i="3" s="1"/>
  <c r="F28" i="3"/>
  <c r="F29" i="3"/>
  <c r="F24" i="3" l="1"/>
  <c r="F18" i="3"/>
  <c r="F19" i="3"/>
  <c r="E17" i="3" l="1"/>
  <c r="I7" i="3"/>
  <c r="E11" i="3" s="1"/>
  <c r="E7" i="3"/>
  <c r="E6" i="3"/>
  <c r="F8" i="3" s="1"/>
  <c r="M6" i="3" s="1"/>
  <c r="N6" i="3" s="1"/>
  <c r="N7" i="3" s="1"/>
  <c r="E33" i="3" l="1"/>
  <c r="F35" i="3" s="1"/>
  <c r="N8" i="3"/>
  <c r="E13" i="3"/>
  <c r="E12" i="3"/>
  <c r="C21" i="9"/>
  <c r="E2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tc={402328C7-9D87-DC4F-AB5D-D4C532BC0523}</author>
    <author>tc={E5544015-0904-6F46-AEC0-0F8232C37840}</author>
  </authors>
  <commentList>
    <comment ref="F34" authorId="0" shapeId="0" xr:uid="{402328C7-9D87-DC4F-AB5D-D4C532BC0523}">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Pour calculer l'encaisse, j'avais fait 0,98 x le montant aux fournisseurs et 0,02 x le montant aux fournisseurs, mais de décimales affichées, le calcul donne 3578,85557 pour l'encaisse et 73,03787 pour les stocks. Arrondi ces nombres donnent 3578,86$ et 73,04$ pour un total de 3651,90$ qui diffère de 0,01$ au montant fournisseurs. J'ai alors décidé de prendre ma bonne vieille calculatrice pour calculer le fournisseur au montant de 3651,89$ juste et non des poussières. Cela me donne ainsi 3578,85$ pour l'encaisse et 73,04 pour les stocks qui me permettent de balancer à 2 décimales près.
</t>
      </text>
    </comment>
    <comment ref="E48" authorId="1" shapeId="0" xr:uid="{E5544015-0904-6F46-AEC0-0F8232C3784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Même principe que pour la cellule F34 au niveau de l’arrondi. En faisant 0,98*2921,63 on aura donc un total arrondi au centième de 2863,20$</t>
      </text>
    </comment>
  </commentList>
</comments>
</file>

<file path=xl/sharedStrings.xml><?xml version="1.0" encoding="utf-8"?>
<sst xmlns="http://schemas.openxmlformats.org/spreadsheetml/2006/main" count="275" uniqueCount="151">
  <si>
    <t>DATE</t>
  </si>
  <si>
    <t>Registre d'inventaire permanent—PEPS</t>
  </si>
  <si>
    <t>ACHATS</t>
  </si>
  <si>
    <t>COÛT DES MARCHANDISES VENDUES</t>
  </si>
  <si>
    <t>UNITÉS EN STOCK</t>
  </si>
  <si>
    <t>QUANTITÉ</t>
  </si>
  <si>
    <t>COÛT UNITAIRE</t>
  </si>
  <si>
    <t>COÛT TOTAL</t>
  </si>
  <si>
    <t>Début</t>
  </si>
  <si>
    <t>Fin</t>
  </si>
  <si>
    <t>Registre d'inventaire permanent—Moyenne mobile</t>
  </si>
  <si>
    <t>JOURNAL GÉNÉRAL</t>
  </si>
  <si>
    <t>Intitulé des comptes et explications</t>
  </si>
  <si>
    <t>Folio</t>
  </si>
  <si>
    <t xml:space="preserve">DÉBIT </t>
  </si>
  <si>
    <t>CRÉDIT</t>
  </si>
  <si>
    <t>points</t>
  </si>
  <si>
    <t>/</t>
  </si>
  <si>
    <t>TOTAL (points)</t>
  </si>
  <si>
    <t>Question 4</t>
  </si>
  <si>
    <t>Question 3</t>
  </si>
  <si>
    <t>Question 2</t>
  </si>
  <si>
    <t>RÉSULTAT OBTENU</t>
  </si>
  <si>
    <t>DOSSIER (NI)</t>
  </si>
  <si>
    <t>PRÉNOM</t>
  </si>
  <si>
    <t>NOM</t>
  </si>
  <si>
    <t>IDENTIFICATION DE L'ÉTUDIANT(E)</t>
  </si>
  <si>
    <t>SECTION</t>
  </si>
  <si>
    <t>ENSEIGNANT(E)</t>
  </si>
  <si>
    <t>IDENTIFICATION DE LA SECTION</t>
  </si>
  <si>
    <t>COMPTABILITÉ GÉNÉRALE</t>
  </si>
  <si>
    <t>CTB-1000</t>
  </si>
  <si>
    <t>EXAMEN FINAL - HIVER 2020</t>
  </si>
  <si>
    <t>RÉSERVÉ AU CORRECTEUR</t>
  </si>
  <si>
    <t>Question 2 - Inventaire (18 points)</t>
  </si>
  <si>
    <t>Question 3 - Rapprochement bancaire (8 points)</t>
  </si>
  <si>
    <t>Veuillez répondre à l'intérieur de l'encadré:</t>
  </si>
  <si>
    <t>Question 4 - Évaluation des stocks (10 points)</t>
  </si>
  <si>
    <t>Bourret</t>
  </si>
  <si>
    <t>Olivier</t>
  </si>
  <si>
    <t>Romain Oberson</t>
  </si>
  <si>
    <t>E (13611)</t>
  </si>
  <si>
    <t>TPS à recouvrer</t>
  </si>
  <si>
    <t>TVQ à recouvrer</t>
  </si>
  <si>
    <t xml:space="preserve">                    Fournisseurs</t>
  </si>
  <si>
    <t>TPS</t>
  </si>
  <si>
    <t>TVQ</t>
  </si>
  <si>
    <t>**Achat à crédit de produits de soins pour le visage</t>
  </si>
  <si>
    <t>Total</t>
  </si>
  <si>
    <t xml:space="preserve">                    Encaisse</t>
  </si>
  <si>
    <t>**Paiement des frais de transport de la commande du 4 mars</t>
  </si>
  <si>
    <t>Clients</t>
  </si>
  <si>
    <t xml:space="preserve">                    TPS à payer</t>
  </si>
  <si>
    <t xml:space="preserve">                    TVQ à payer</t>
  </si>
  <si>
    <t xml:space="preserve">                    Chiffre d'affaires</t>
  </si>
  <si>
    <t>Taxes à la consommation</t>
  </si>
  <si>
    <t>** Vente à crédit au Centre de beauté Lina</t>
  </si>
  <si>
    <t>Coût des marchandises vendues</t>
  </si>
  <si>
    <t>**Ajustement de l'inventaire après une vente</t>
  </si>
  <si>
    <t>Fournisseurs</t>
  </si>
  <si>
    <t xml:space="preserve">                    TPS à recouvrer</t>
  </si>
  <si>
    <t xml:space="preserve">                    TVQ à recouvrer</t>
  </si>
  <si>
    <t>Stocks</t>
  </si>
  <si>
    <t xml:space="preserve">                    Stocks</t>
  </si>
  <si>
    <t>**Note de crédit reçue pour retour de marchandises achetées le 4 mars</t>
  </si>
  <si>
    <t>Débit</t>
  </si>
  <si>
    <t>Crédit</t>
  </si>
  <si>
    <t>Date</t>
  </si>
  <si>
    <t>Solde</t>
  </si>
  <si>
    <t>Chffre d'affaire</t>
  </si>
  <si>
    <t>TPS à payer</t>
  </si>
  <si>
    <t>TVQ à payer</t>
  </si>
  <si>
    <t xml:space="preserve">                    Clients</t>
  </si>
  <si>
    <t>**Émission d'une note de crédit au Centre de Beauté Lina pour retour de marchandises</t>
  </si>
  <si>
    <t xml:space="preserve">                    Coût des marchandises vendues</t>
  </si>
  <si>
    <t>**Ajustement de l'inventaire après le retour de marchandises du Centre de beauté Lina</t>
  </si>
  <si>
    <t>**Paiement de l'achat du 4 mars avec escompte de 2%</t>
  </si>
  <si>
    <t>Encaisse</t>
  </si>
  <si>
    <t>Escompte sur ventes</t>
  </si>
  <si>
    <t>**Encaissement du paiement du client Centre de beauté Lina</t>
  </si>
  <si>
    <t>**Encaissement des ventes au comptant</t>
  </si>
  <si>
    <t>**Ajustement de l'inventaire après des ventes au comptant</t>
  </si>
  <si>
    <t>Créations Plus</t>
  </si>
  <si>
    <t>Rapprochement bancaire</t>
  </si>
  <si>
    <t>Au 31 mars 2020</t>
  </si>
  <si>
    <t>Banque</t>
  </si>
  <si>
    <t>Solde bancaire, 31 mars 2020</t>
  </si>
  <si>
    <t>Ajouter:</t>
  </si>
  <si>
    <t>Dépôts en transit</t>
  </si>
  <si>
    <t>Moins:</t>
  </si>
  <si>
    <t>Chèques en circulations:</t>
  </si>
  <si>
    <t>No 630</t>
  </si>
  <si>
    <t>No 635</t>
  </si>
  <si>
    <t>No 637</t>
  </si>
  <si>
    <t>No 640</t>
  </si>
  <si>
    <t>Solde bancaire ajusté</t>
  </si>
  <si>
    <t>Livres comptables</t>
  </si>
  <si>
    <t>Solde comptable, 31 mars 2020</t>
  </si>
  <si>
    <t>Encaissement bancaire d'un effet à recevoir,</t>
  </si>
  <si>
    <t>le montant inclus 55,53$ d'intérêts</t>
  </si>
  <si>
    <t xml:space="preserve">Correction d'erreur comptable: </t>
  </si>
  <si>
    <t>Montant du chèque No 618 surévalué</t>
  </si>
  <si>
    <t>Chèque sans provisions</t>
  </si>
  <si>
    <t>Solde comptable ajusté</t>
  </si>
  <si>
    <t xml:space="preserve">J'ai supposé que lorsqu'il faisait un achat, le montant indiquait le coût unitaire, puisqu'avec le stock du début on pouvait déduire que le coût unitaire était semblable. </t>
  </si>
  <si>
    <t>Frais de gestion:</t>
  </si>
  <si>
    <t>Frais bancaires du mois</t>
  </si>
  <si>
    <t>Les frais administratifs pour provision insuffisante sera apporté au compte client dans les journaux</t>
  </si>
  <si>
    <t>provision insuffisante</t>
  </si>
  <si>
    <t>Frais administratifs pour</t>
  </si>
  <si>
    <t>Vérification</t>
  </si>
  <si>
    <t>Il y a des cellules avec des commentaires en lien sur l'arrondi. Les commentaire sont accessibles où les cellules ont le coin droit supérieur en couleur. Pour voir le commentaire, placez votre curseur dessus.</t>
  </si>
  <si>
    <t>10 points</t>
  </si>
  <si>
    <t>(pt par ligne)</t>
  </si>
  <si>
    <t>total de 17400$</t>
  </si>
  <si>
    <t>total de 13200$</t>
  </si>
  <si>
    <t>total 19660$</t>
  </si>
  <si>
    <t>+1pt pr coût unitaire moyen</t>
  </si>
  <si>
    <t>8 points</t>
  </si>
  <si>
    <t>Créations Plus inc.</t>
  </si>
  <si>
    <t>Solde bancaire</t>
  </si>
  <si>
    <t>Dépôt en transit</t>
  </si>
  <si>
    <t>Chèque en circulation # 630</t>
  </si>
  <si>
    <t>Chèque en circulation # 635</t>
  </si>
  <si>
    <t>Chèque en circulation # 637</t>
  </si>
  <si>
    <t>Chèque en circulation # 640</t>
  </si>
  <si>
    <t>Solde aux livres</t>
  </si>
  <si>
    <t>Recouvrement effet à recevoir</t>
  </si>
  <si>
    <t>Produits intérêts</t>
  </si>
  <si>
    <t>Erreur comptable, chèque # 618</t>
  </si>
  <si>
    <t xml:space="preserve">Moins: </t>
  </si>
  <si>
    <t>Chèque sans provision</t>
  </si>
  <si>
    <t>Frais gestion bancaire chèque NSF</t>
  </si>
  <si>
    <t>Frais de gestion bancaire</t>
  </si>
  <si>
    <t>-0,5 par élément en trop</t>
  </si>
  <si>
    <t>18 points</t>
  </si>
  <si>
    <t xml:space="preserve">0,5 point par ligne; compte et montant doivent être bons et du bon côté pour obtenir le 0,5 point </t>
  </si>
  <si>
    <t>stock</t>
  </si>
  <si>
    <t>TPS à recevoir</t>
  </si>
  <si>
    <t>TVQ à recevoir</t>
  </si>
  <si>
    <t>fournisseur</t>
  </si>
  <si>
    <t>encaisse</t>
  </si>
  <si>
    <t>client</t>
  </si>
  <si>
    <t>vente</t>
  </si>
  <si>
    <t>cmv</t>
  </si>
  <si>
    <t>suivi erreur</t>
  </si>
  <si>
    <t>Rendus et rabais sur ventes</t>
  </si>
  <si>
    <t>CMV</t>
  </si>
  <si>
    <t>escompte sur ventes</t>
  </si>
  <si>
    <t>ventes</t>
  </si>
  <si>
    <t xml:space="preserve">mal calculer : sans enlever les taxes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</si>
</sst>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0\ &quot;$&quot;_);[Red]\(#,##0\ &quot;$&quot;\)"/>
    <numFmt numFmtId="8" formatCode="#,##0.00\ &quot;$&quot;_);[Red]\(#,##0.00\ &quot;$&quot;\)"/>
    <numFmt numFmtId="43" formatCode="_ * #,##0.00_)_ ;_ * \(#,##0.00\)_ ;_ * &quot;-&quot;??_)_ ;_ @_ "/>
    <numFmt numFmtId="164" formatCode="[$-F800]dddd\,\ mmmm\ dd\,\ yyyy"/>
    <numFmt numFmtId="165" formatCode="0.000%"/>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b/>
      <sz val="11"/>
      <color rgb="FF000000"/>
      <name val="Calibri"/>
      <family val="2"/>
    </font>
    <font>
      <b/>
      <sz val="11"/>
      <color theme="1"/>
      <name val="Calibri"/>
      <family val="2"/>
    </font>
    <font>
      <sz val="11"/>
      <color rgb="FF000000"/>
      <name val="Calibri"/>
      <family val="2"/>
    </font>
    <font>
      <b/>
      <i/>
      <sz val="14"/>
      <color theme="1"/>
      <name val="Arial"/>
      <family val="2"/>
    </font>
    <font>
      <b/>
      <sz val="14"/>
      <name val="Arial"/>
      <family val="2"/>
    </font>
    <font>
      <b/>
      <sz val="18"/>
      <color rgb="FF000000"/>
      <name val="Arial"/>
      <family val="2"/>
    </font>
    <font>
      <sz val="10"/>
      <color rgb="FF000000"/>
      <name val="Arial"/>
      <family val="2"/>
    </font>
    <font>
      <sz val="12"/>
      <name val="Arial"/>
      <family val="2"/>
    </font>
    <font>
      <sz val="12"/>
      <color theme="1"/>
      <name val="Calibri"/>
      <family val="2"/>
    </font>
    <font>
      <b/>
      <sz val="12"/>
      <color theme="1"/>
      <name val="Calibri"/>
      <family val="2"/>
    </font>
    <font>
      <sz val="11"/>
      <color rgb="FFFF0000"/>
      <name val="Calibri"/>
      <family val="2"/>
      <scheme val="minor"/>
    </font>
    <font>
      <sz val="11"/>
      <color theme="0"/>
      <name val="Calibri"/>
      <family val="2"/>
      <scheme val="minor"/>
    </font>
    <font>
      <b/>
      <sz val="11"/>
      <color rgb="FFFF0000"/>
      <name val="Calibri"/>
      <family val="2"/>
      <scheme val="minor"/>
    </font>
    <font>
      <b/>
      <sz val="11"/>
      <color rgb="FF000000"/>
      <name val="Calibri"/>
      <family val="2"/>
      <scheme val="minor"/>
    </font>
    <font>
      <sz val="11"/>
      <color rgb="FF000000"/>
      <name val="Calibri"/>
      <family val="2"/>
      <scheme val="minor"/>
    </font>
    <font>
      <b/>
      <sz val="10"/>
      <color rgb="FF000000"/>
      <name val="Arial"/>
      <family val="2"/>
    </font>
  </fonts>
  <fills count="6">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FF"/>
        <bgColor rgb="FF000000"/>
      </patternFill>
    </fill>
    <fill>
      <patternFill patternType="solid">
        <fgColor theme="7"/>
        <bgColor indexed="64"/>
      </patternFill>
    </fill>
  </fills>
  <borders count="44">
    <border>
      <left/>
      <right/>
      <top/>
      <bottom/>
      <diagonal/>
    </border>
    <border>
      <left/>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style="double">
        <color indexed="64"/>
      </right>
      <top/>
      <bottom style="medium">
        <color indexed="64"/>
      </bottom>
      <diagonal/>
    </border>
    <border>
      <left style="double">
        <color indexed="64"/>
      </left>
      <right style="double">
        <color indexed="64"/>
      </right>
      <top/>
      <bottom style="double">
        <color indexed="64"/>
      </bottom>
      <diagonal/>
    </border>
    <border>
      <left/>
      <right style="double">
        <color indexed="64"/>
      </right>
      <top/>
      <bottom style="double">
        <color indexed="64"/>
      </bottom>
      <diagonal/>
    </border>
    <border>
      <left/>
      <right style="double">
        <color indexed="64"/>
      </right>
      <top/>
      <bottom/>
      <diagonal/>
    </border>
    <border>
      <left/>
      <right style="double">
        <color indexed="64"/>
      </right>
      <top/>
      <bottom style="medium">
        <color indexed="64"/>
      </bottom>
      <diagonal/>
    </border>
    <border>
      <left style="double">
        <color indexed="64"/>
      </left>
      <right style="double">
        <color indexed="64"/>
      </right>
      <top style="medium">
        <color indexed="64"/>
      </top>
      <bottom/>
      <diagonal/>
    </border>
    <border>
      <left style="double">
        <color indexed="64"/>
      </left>
      <right style="medium">
        <color indexed="64"/>
      </right>
      <top style="medium">
        <color indexed="64"/>
      </top>
      <bottom/>
      <diagonal/>
    </border>
    <border>
      <left style="medium">
        <color indexed="64"/>
      </left>
      <right style="double">
        <color indexed="64"/>
      </right>
      <top style="medium">
        <color indexed="64"/>
      </top>
      <bottom/>
      <diagonal/>
    </border>
    <border>
      <left style="double">
        <color indexed="64"/>
      </left>
      <right style="medium">
        <color indexed="64"/>
      </right>
      <top/>
      <bottom style="medium">
        <color indexed="64"/>
      </bottom>
      <diagonal/>
    </border>
    <border>
      <left style="medium">
        <color indexed="64"/>
      </left>
      <right style="double">
        <color indexed="64"/>
      </right>
      <top/>
      <bottom style="medium">
        <color indexed="64"/>
      </bottom>
      <diagonal/>
    </border>
    <border>
      <left/>
      <right style="medium">
        <color indexed="64"/>
      </right>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medium">
        <color indexed="64"/>
      </right>
      <top/>
      <bottom style="thin">
        <color indexed="64"/>
      </bottom>
      <diagonal/>
    </border>
    <border>
      <left style="thin">
        <color indexed="64"/>
      </left>
      <right style="thin">
        <color indexed="64"/>
      </right>
      <top style="hair">
        <color indexed="64"/>
      </top>
      <bottom style="thin">
        <color indexed="64"/>
      </bottom>
      <diagonal/>
    </border>
    <border>
      <left/>
      <right style="medium">
        <color indexed="64"/>
      </right>
      <top style="thin">
        <color indexed="64"/>
      </top>
      <bottom/>
      <diagonal/>
    </border>
    <border>
      <left/>
      <right style="double">
        <color rgb="FF000000"/>
      </right>
      <top style="double">
        <color indexed="64"/>
      </top>
      <bottom style="medium">
        <color indexed="64"/>
      </bottom>
      <diagonal/>
    </border>
    <border>
      <left/>
      <right style="double">
        <color rgb="FF000000"/>
      </right>
      <top style="medium">
        <color indexed="64"/>
      </top>
      <bottom style="medium">
        <color indexed="64"/>
      </bottom>
      <diagonal/>
    </border>
    <border>
      <left style="double">
        <color indexed="64"/>
      </left>
      <right style="double">
        <color indexed="64"/>
      </right>
      <top/>
      <bottom style="medium">
        <color rgb="FF000000"/>
      </bottom>
      <diagonal/>
    </border>
    <border>
      <left style="double">
        <color rgb="FF000000"/>
      </left>
      <right/>
      <top style="medium">
        <color indexed="64"/>
      </top>
      <bottom style="medium">
        <color indexed="64"/>
      </bottom>
      <diagonal/>
    </border>
    <border>
      <left style="double">
        <color indexed="64"/>
      </left>
      <right style="double">
        <color indexed="64"/>
      </right>
      <top style="medium">
        <color rgb="FF000000"/>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89">
    <xf numFmtId="0" fontId="0" fillId="0" borderId="0" xfId="0"/>
    <xf numFmtId="4" fontId="0" fillId="0" borderId="0" xfId="0" applyNumberFormat="1"/>
    <xf numFmtId="0" fontId="3" fillId="0" borderId="0" xfId="0" applyFont="1" applyFill="1" applyBorder="1"/>
    <xf numFmtId="0" fontId="4" fillId="0" borderId="0" xfId="0" applyFont="1" applyFill="1" applyBorder="1"/>
    <xf numFmtId="2" fontId="3" fillId="0" borderId="0" xfId="0" applyNumberFormat="1" applyFont="1" applyFill="1" applyBorder="1"/>
    <xf numFmtId="43" fontId="6" fillId="0" borderId="0" xfId="1" applyFont="1" applyFill="1" applyBorder="1"/>
    <xf numFmtId="0" fontId="2" fillId="0" borderId="0" xfId="0" applyFont="1"/>
    <xf numFmtId="0" fontId="5" fillId="0" borderId="0" xfId="0" applyFont="1" applyFill="1" applyBorder="1"/>
    <xf numFmtId="0" fontId="0" fillId="0" borderId="0" xfId="0" quotePrefix="1"/>
    <xf numFmtId="0" fontId="10" fillId="2" borderId="9" xfId="0" applyFont="1" applyFill="1" applyBorder="1" applyAlignment="1">
      <alignment horizontal="right" vertical="center" wrapText="1"/>
    </xf>
    <xf numFmtId="0" fontId="10" fillId="2" borderId="10"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2" xfId="0" applyFont="1" applyFill="1" applyBorder="1" applyAlignment="1">
      <alignment horizontal="right" vertical="center" wrapText="1"/>
    </xf>
    <xf numFmtId="0" fontId="10" fillId="2" borderId="3" xfId="0" applyFont="1" applyFill="1" applyBorder="1" applyAlignment="1">
      <alignment horizontal="right" vertical="center" wrapText="1"/>
    </xf>
    <xf numFmtId="0" fontId="10" fillId="2" borderId="13" xfId="0" applyFont="1" applyFill="1" applyBorder="1" applyAlignment="1">
      <alignment horizontal="right" vertical="center" wrapText="1"/>
    </xf>
    <xf numFmtId="0" fontId="10" fillId="2" borderId="2" xfId="0" applyFont="1" applyFill="1" applyBorder="1" applyAlignment="1">
      <alignment horizontal="right" vertical="center" wrapText="1"/>
    </xf>
    <xf numFmtId="0" fontId="10" fillId="2" borderId="10" xfId="0" applyFont="1" applyFill="1" applyBorder="1" applyAlignment="1">
      <alignment vertical="center" wrapText="1"/>
    </xf>
    <xf numFmtId="0" fontId="10" fillId="2" borderId="11" xfId="0" applyFont="1" applyFill="1" applyBorder="1" applyAlignment="1">
      <alignment horizontal="right" vertical="center" wrapText="1"/>
    </xf>
    <xf numFmtId="0" fontId="10" fillId="2" borderId="19" xfId="0" applyFont="1" applyFill="1" applyBorder="1" applyAlignment="1">
      <alignment horizontal="right" vertical="center" wrapText="1"/>
    </xf>
    <xf numFmtId="0" fontId="10" fillId="2" borderId="9" xfId="0" applyFont="1" applyFill="1" applyBorder="1" applyAlignment="1">
      <alignment vertical="center" wrapText="1"/>
    </xf>
    <xf numFmtId="2" fontId="10" fillId="2" borderId="13" xfId="0" applyNumberFormat="1" applyFont="1" applyFill="1" applyBorder="1" applyAlignment="1">
      <alignment horizontal="right" vertical="center" wrapText="1"/>
    </xf>
    <xf numFmtId="16" fontId="10" fillId="2" borderId="9" xfId="0" applyNumberFormat="1" applyFont="1" applyFill="1" applyBorder="1" applyAlignment="1">
      <alignment vertical="center" wrapText="1"/>
    </xf>
    <xf numFmtId="2" fontId="10" fillId="2" borderId="2" xfId="0" applyNumberFormat="1" applyFont="1" applyFill="1" applyBorder="1" applyAlignment="1">
      <alignment horizontal="right" vertical="center" wrapText="1"/>
    </xf>
    <xf numFmtId="2" fontId="10" fillId="2" borderId="11" xfId="0" applyNumberFormat="1" applyFont="1" applyFill="1" applyBorder="1" applyAlignment="1">
      <alignment horizontal="right" vertical="center" wrapText="1"/>
    </xf>
    <xf numFmtId="0" fontId="10" fillId="2" borderId="14" xfId="0" applyFont="1" applyFill="1" applyBorder="1" applyAlignment="1">
      <alignment horizontal="right" vertical="center" wrapText="1"/>
    </xf>
    <xf numFmtId="0" fontId="10" fillId="2" borderId="15" xfId="0" applyFont="1" applyFill="1" applyBorder="1" applyAlignment="1">
      <alignment horizontal="right" vertical="center" wrapText="1"/>
    </xf>
    <xf numFmtId="0" fontId="10" fillId="2" borderId="17" xfId="0" applyFont="1" applyFill="1" applyBorder="1" applyAlignment="1">
      <alignment horizontal="right" vertical="center" wrapText="1"/>
    </xf>
    <xf numFmtId="0" fontId="10" fillId="2" borderId="16" xfId="0" applyFont="1" applyFill="1" applyBorder="1" applyAlignment="1">
      <alignment vertical="center" wrapText="1"/>
    </xf>
    <xf numFmtId="0" fontId="10" fillId="2" borderId="18" xfId="0" applyFont="1" applyFill="1" applyBorder="1" applyAlignment="1">
      <alignment vertical="center" wrapText="1"/>
    </xf>
    <xf numFmtId="0" fontId="10" fillId="2" borderId="16" xfId="0" applyFont="1" applyFill="1" applyBorder="1" applyAlignment="1">
      <alignment horizontal="right" vertical="center" wrapText="1"/>
    </xf>
    <xf numFmtId="0" fontId="10" fillId="2" borderId="18" xfId="0" applyFont="1" applyFill="1" applyBorder="1" applyAlignment="1">
      <alignment horizontal="right" vertical="center" wrapText="1"/>
    </xf>
    <xf numFmtId="2" fontId="10" fillId="2" borderId="19" xfId="0" applyNumberFormat="1" applyFont="1" applyFill="1" applyBorder="1" applyAlignment="1">
      <alignment horizontal="right" vertical="center" wrapText="1"/>
    </xf>
    <xf numFmtId="0" fontId="10" fillId="0" borderId="9" xfId="0" applyFont="1" applyFill="1" applyBorder="1" applyAlignment="1">
      <alignment vertical="center" wrapText="1"/>
    </xf>
    <xf numFmtId="0" fontId="10" fillId="0" borderId="13" xfId="0" applyFont="1" applyFill="1" applyBorder="1" applyAlignment="1">
      <alignment horizontal="right" vertical="center" wrapText="1"/>
    </xf>
    <xf numFmtId="0" fontId="10" fillId="0" borderId="2" xfId="0" applyFont="1" applyFill="1" applyBorder="1" applyAlignment="1">
      <alignment horizontal="right" vertical="center" wrapText="1"/>
    </xf>
    <xf numFmtId="0" fontId="0" fillId="0" borderId="0" xfId="0" applyFill="1"/>
    <xf numFmtId="2" fontId="0" fillId="0" borderId="0" xfId="0" applyNumberFormat="1"/>
    <xf numFmtId="1" fontId="0" fillId="0" borderId="0" xfId="0" applyNumberFormat="1"/>
    <xf numFmtId="0" fontId="0" fillId="0" borderId="21" xfId="0" applyBorder="1" applyAlignment="1">
      <alignment horizontal="center"/>
    </xf>
    <xf numFmtId="0" fontId="0" fillId="0" borderId="22" xfId="0" applyBorder="1"/>
    <xf numFmtId="0" fontId="0" fillId="0" borderId="23" xfId="0" applyBorder="1"/>
    <xf numFmtId="0" fontId="0" fillId="3" borderId="0" xfId="0" applyFill="1" applyBorder="1"/>
    <xf numFmtId="0" fontId="0" fillId="3" borderId="27" xfId="0" applyFill="1" applyBorder="1"/>
    <xf numFmtId="0" fontId="0" fillId="3" borderId="3" xfId="0" applyFill="1" applyBorder="1"/>
    <xf numFmtId="0" fontId="8" fillId="3" borderId="27" xfId="0" applyFont="1" applyFill="1" applyBorder="1"/>
    <xf numFmtId="8" fontId="0" fillId="3" borderId="0" xfId="0" applyNumberFormat="1" applyFill="1" applyBorder="1"/>
    <xf numFmtId="6" fontId="0" fillId="3" borderId="0" xfId="0" applyNumberFormat="1" applyFill="1" applyBorder="1"/>
    <xf numFmtId="0" fontId="7" fillId="3" borderId="27" xfId="0" applyFont="1" applyFill="1" applyBorder="1"/>
    <xf numFmtId="8" fontId="7" fillId="3" borderId="0" xfId="0" applyNumberFormat="1" applyFont="1" applyFill="1" applyBorder="1"/>
    <xf numFmtId="0" fontId="0" fillId="3" borderId="28" xfId="0" quotePrefix="1" applyFill="1" applyBorder="1"/>
    <xf numFmtId="0" fontId="0" fillId="3" borderId="29" xfId="0" applyFill="1" applyBorder="1"/>
    <xf numFmtId="0" fontId="0" fillId="3" borderId="2" xfId="0" applyFill="1" applyBorder="1"/>
    <xf numFmtId="0" fontId="0" fillId="3" borderId="0" xfId="0" applyFill="1"/>
    <xf numFmtId="0" fontId="12" fillId="3" borderId="0" xfId="0" applyFont="1" applyFill="1"/>
    <xf numFmtId="0" fontId="12" fillId="3" borderId="0" xfId="0" applyFont="1" applyFill="1" applyAlignment="1">
      <alignment horizontal="left"/>
    </xf>
    <xf numFmtId="0" fontId="13" fillId="3" borderId="30" xfId="0" applyFont="1" applyFill="1" applyBorder="1" applyAlignment="1">
      <alignment horizontal="left"/>
    </xf>
    <xf numFmtId="0" fontId="13" fillId="3" borderId="31" xfId="0" applyFont="1" applyFill="1" applyBorder="1" applyAlignment="1">
      <alignment horizontal="left"/>
    </xf>
    <xf numFmtId="0" fontId="13" fillId="3" borderId="32" xfId="0" applyFont="1" applyFill="1" applyBorder="1" applyAlignment="1">
      <alignment horizontal="right"/>
    </xf>
    <xf numFmtId="0" fontId="13" fillId="3" borderId="21" xfId="0" applyFont="1" applyFill="1" applyBorder="1"/>
    <xf numFmtId="0" fontId="12" fillId="3" borderId="21" xfId="0" applyFont="1" applyFill="1" applyBorder="1" applyAlignment="1"/>
    <xf numFmtId="164" fontId="12" fillId="3" borderId="21" xfId="0" applyNumberFormat="1" applyFont="1" applyFill="1" applyBorder="1" applyAlignment="1"/>
    <xf numFmtId="164" fontId="13" fillId="3" borderId="0" xfId="0" applyNumberFormat="1" applyFont="1" applyFill="1" applyAlignment="1">
      <alignment horizontal="center"/>
    </xf>
    <xf numFmtId="0" fontId="12" fillId="3" borderId="21" xfId="0" applyFont="1" applyFill="1" applyBorder="1"/>
    <xf numFmtId="16" fontId="0" fillId="0" borderId="22" xfId="0" applyNumberFormat="1" applyBorder="1"/>
    <xf numFmtId="2" fontId="0" fillId="0" borderId="22" xfId="0" applyNumberFormat="1" applyBorder="1"/>
    <xf numFmtId="2" fontId="0" fillId="0" borderId="23" xfId="0" applyNumberFormat="1" applyBorder="1"/>
    <xf numFmtId="16" fontId="0" fillId="0" borderId="23" xfId="0" applyNumberFormat="1" applyBorder="1"/>
    <xf numFmtId="0" fontId="0" fillId="0" borderId="21" xfId="0" applyBorder="1"/>
    <xf numFmtId="165" fontId="0" fillId="0" borderId="21" xfId="2" applyNumberFormat="1" applyFont="1" applyBorder="1"/>
    <xf numFmtId="0" fontId="3" fillId="0" borderId="21" xfId="0" applyFont="1" applyFill="1" applyBorder="1"/>
    <xf numFmtId="165" fontId="0" fillId="0" borderId="21" xfId="0" applyNumberFormat="1" applyBorder="1"/>
    <xf numFmtId="165" fontId="0" fillId="0" borderId="0" xfId="0" applyNumberFormat="1" applyBorder="1"/>
    <xf numFmtId="0" fontId="0" fillId="0" borderId="0" xfId="0" applyFont="1" applyFill="1" applyBorder="1" applyAlignment="1">
      <alignment horizontal="center"/>
    </xf>
    <xf numFmtId="165" fontId="0" fillId="0" borderId="0" xfId="2" applyNumberFormat="1" applyFont="1" applyBorder="1"/>
    <xf numFmtId="0" fontId="14" fillId="0" borderId="0" xfId="0" applyFont="1"/>
    <xf numFmtId="0" fontId="0" fillId="0" borderId="35" xfId="0" applyFill="1" applyBorder="1"/>
    <xf numFmtId="0" fontId="0" fillId="3" borderId="20" xfId="0" applyFill="1" applyBorder="1"/>
    <xf numFmtId="0" fontId="0" fillId="3" borderId="36" xfId="0" applyFill="1" applyBorder="1"/>
    <xf numFmtId="0" fontId="0" fillId="3" borderId="19" xfId="0" applyFill="1" applyBorder="1"/>
    <xf numFmtId="2" fontId="0" fillId="3" borderId="3" xfId="0" applyNumberFormat="1" applyFill="1" applyBorder="1"/>
    <xf numFmtId="2" fontId="0" fillId="3" borderId="36" xfId="0" applyNumberFormat="1" applyFill="1" applyBorder="1"/>
    <xf numFmtId="16" fontId="3" fillId="0" borderId="21" xfId="0" applyNumberFormat="1" applyFont="1" applyFill="1" applyBorder="1"/>
    <xf numFmtId="2" fontId="0" fillId="0" borderId="21" xfId="0" applyNumberFormat="1" applyBorder="1"/>
    <xf numFmtId="0" fontId="0" fillId="0" borderId="37" xfId="0" applyBorder="1"/>
    <xf numFmtId="2" fontId="0" fillId="0" borderId="37" xfId="0" applyNumberFormat="1" applyBorder="1"/>
    <xf numFmtId="2" fontId="15" fillId="0" borderId="37" xfId="0" applyNumberFormat="1" applyFont="1" applyBorder="1"/>
    <xf numFmtId="2" fontId="14" fillId="0" borderId="0" xfId="0" applyNumberFormat="1" applyFont="1"/>
    <xf numFmtId="0" fontId="16" fillId="0" borderId="0" xfId="0" applyFont="1"/>
    <xf numFmtId="0" fontId="0" fillId="3" borderId="38" xfId="0" applyFill="1" applyBorder="1"/>
    <xf numFmtId="0" fontId="12" fillId="3" borderId="32" xfId="0" applyFont="1" applyFill="1" applyBorder="1" applyAlignment="1"/>
    <xf numFmtId="0" fontId="12" fillId="3" borderId="31" xfId="0" applyFont="1" applyFill="1" applyBorder="1" applyAlignment="1"/>
    <xf numFmtId="0" fontId="12" fillId="3" borderId="30" xfId="0" applyFont="1" applyFill="1" applyBorder="1" applyAlignment="1"/>
    <xf numFmtId="3" fontId="12" fillId="3" borderId="32" xfId="0" applyNumberFormat="1" applyFont="1" applyFill="1" applyBorder="1" applyAlignment="1"/>
    <xf numFmtId="0" fontId="13" fillId="3" borderId="32" xfId="0" applyFont="1" applyFill="1" applyBorder="1" applyAlignment="1">
      <alignment horizontal="center"/>
    </xf>
    <xf numFmtId="0" fontId="13" fillId="3" borderId="31" xfId="0" applyFont="1" applyFill="1" applyBorder="1" applyAlignment="1">
      <alignment horizontal="center"/>
    </xf>
    <xf numFmtId="0" fontId="13" fillId="3" borderId="30" xfId="0" applyFont="1" applyFill="1" applyBorder="1" applyAlignment="1">
      <alignment horizontal="center"/>
    </xf>
    <xf numFmtId="0" fontId="13" fillId="3" borderId="34" xfId="0" applyFont="1" applyFill="1" applyBorder="1" applyAlignment="1">
      <alignment horizontal="center"/>
    </xf>
    <xf numFmtId="0" fontId="13" fillId="3" borderId="20" xfId="0" applyFont="1" applyFill="1" applyBorder="1" applyAlignment="1">
      <alignment horizontal="center"/>
    </xf>
    <xf numFmtId="0" fontId="13" fillId="3" borderId="33" xfId="0" applyFont="1" applyFill="1" applyBorder="1" applyAlignment="1">
      <alignment horizontal="center"/>
    </xf>
    <xf numFmtId="0" fontId="13" fillId="3" borderId="0" xfId="0" applyFont="1" applyFill="1" applyAlignment="1">
      <alignment horizontal="center"/>
    </xf>
    <xf numFmtId="164" fontId="13" fillId="3" borderId="0" xfId="0" applyNumberFormat="1" applyFont="1" applyFill="1" applyAlignment="1">
      <alignment horizontal="center"/>
    </xf>
    <xf numFmtId="164" fontId="13" fillId="3" borderId="21" xfId="0" applyNumberFormat="1" applyFont="1" applyFill="1" applyBorder="1" applyAlignment="1">
      <alignment horizontal="center"/>
    </xf>
    <xf numFmtId="164" fontId="12" fillId="3" borderId="32" xfId="0" applyNumberFormat="1" applyFont="1" applyFill="1" applyBorder="1" applyAlignment="1">
      <alignment horizontal="center"/>
    </xf>
    <xf numFmtId="164" fontId="12" fillId="3" borderId="31" xfId="0" applyNumberFormat="1" applyFont="1" applyFill="1" applyBorder="1" applyAlignment="1">
      <alignment horizontal="center"/>
    </xf>
    <xf numFmtId="164" fontId="12" fillId="3" borderId="30" xfId="0" applyNumberFormat="1" applyFont="1" applyFill="1" applyBorder="1" applyAlignment="1">
      <alignment horizontal="center"/>
    </xf>
    <xf numFmtId="0" fontId="13" fillId="3" borderId="21" xfId="0" applyFont="1" applyFill="1" applyBorder="1" applyAlignment="1">
      <alignment horizontal="center"/>
    </xf>
    <xf numFmtId="0" fontId="0" fillId="0" borderId="32" xfId="0" applyBorder="1" applyAlignment="1">
      <alignment horizontal="center"/>
    </xf>
    <xf numFmtId="0" fontId="0" fillId="0" borderId="31" xfId="0" applyBorder="1" applyAlignment="1">
      <alignment horizontal="center"/>
    </xf>
    <xf numFmtId="0" fontId="0" fillId="0" borderId="30" xfId="0" applyBorder="1" applyAlignment="1">
      <alignment horizontal="center"/>
    </xf>
    <xf numFmtId="0" fontId="11" fillId="0" borderId="20" xfId="0" applyFont="1" applyBorder="1" applyAlignment="1">
      <alignment horizontal="center"/>
    </xf>
    <xf numFmtId="0" fontId="2" fillId="0" borderId="0" xfId="0" applyFont="1" applyAlignment="1">
      <alignment horizontal="left"/>
    </xf>
    <xf numFmtId="0" fontId="0" fillId="0" borderId="21" xfId="0" applyFont="1" applyFill="1" applyBorder="1" applyAlignment="1">
      <alignment horizontal="center"/>
    </xf>
    <xf numFmtId="0" fontId="0" fillId="3" borderId="24" xfId="0" applyFill="1" applyBorder="1" applyAlignment="1">
      <alignment horizontal="center"/>
    </xf>
    <xf numFmtId="0" fontId="0" fillId="3" borderId="25" xfId="0" applyFill="1" applyBorder="1" applyAlignment="1">
      <alignment horizontal="center"/>
    </xf>
    <xf numFmtId="0" fontId="0" fillId="3" borderId="26" xfId="0" applyFill="1" applyBorder="1" applyAlignment="1">
      <alignment horizontal="center"/>
    </xf>
    <xf numFmtId="0" fontId="0" fillId="3" borderId="27" xfId="0" applyFill="1" applyBorder="1" applyAlignment="1">
      <alignment horizontal="center"/>
    </xf>
    <xf numFmtId="0" fontId="0" fillId="3" borderId="0" xfId="0" applyFill="1" applyBorder="1" applyAlignment="1">
      <alignment horizontal="center"/>
    </xf>
    <xf numFmtId="0" fontId="0" fillId="3" borderId="3" xfId="0" applyFill="1" applyBorder="1" applyAlignment="1">
      <alignment horizontal="center"/>
    </xf>
    <xf numFmtId="0" fontId="9" fillId="2" borderId="4"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10" fillId="2" borderId="7" xfId="0" applyFont="1" applyFill="1" applyBorder="1" applyAlignment="1">
      <alignment horizontal="left" vertical="center" wrapText="1"/>
    </xf>
    <xf numFmtId="0" fontId="10" fillId="2" borderId="1"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0" fillId="2" borderId="7"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4" xfId="0" applyFont="1" applyFill="1" applyBorder="1" applyAlignment="1">
      <alignment horizontal="right" vertical="center" wrapText="1"/>
    </xf>
    <xf numFmtId="0" fontId="10" fillId="2" borderId="9" xfId="0" applyFont="1" applyFill="1" applyBorder="1" applyAlignment="1">
      <alignment horizontal="right" vertical="center" wrapText="1"/>
    </xf>
    <xf numFmtId="16" fontId="10" fillId="2" borderId="14" xfId="0" applyNumberFormat="1" applyFont="1" applyFill="1" applyBorder="1" applyAlignment="1">
      <alignment vertical="center" wrapText="1"/>
    </xf>
    <xf numFmtId="0" fontId="10" fillId="2" borderId="9" xfId="0" applyFont="1" applyFill="1" applyBorder="1" applyAlignment="1">
      <alignment vertical="center" wrapText="1"/>
    </xf>
    <xf numFmtId="2" fontId="10" fillId="2" borderId="14" xfId="0" applyNumberFormat="1" applyFont="1" applyFill="1" applyBorder="1" applyAlignment="1">
      <alignment horizontal="right" vertical="center" wrapText="1"/>
    </xf>
    <xf numFmtId="2" fontId="10" fillId="2" borderId="9" xfId="0" applyNumberFormat="1" applyFont="1" applyFill="1" applyBorder="1" applyAlignment="1">
      <alignment horizontal="right" vertical="center" wrapText="1"/>
    </xf>
    <xf numFmtId="0" fontId="17" fillId="0" borderId="0" xfId="0" applyFont="1"/>
    <xf numFmtId="0" fontId="18" fillId="0" borderId="0" xfId="0" applyFont="1"/>
    <xf numFmtId="0" fontId="10" fillId="4" borderId="9" xfId="0" applyFont="1" applyFill="1" applyBorder="1" applyAlignment="1">
      <alignment horizontal="right" vertical="center" wrapText="1"/>
    </xf>
    <xf numFmtId="0" fontId="10" fillId="4" borderId="10" xfId="0" applyFont="1" applyFill="1" applyBorder="1" applyAlignment="1">
      <alignment horizontal="center" vertical="center" wrapText="1"/>
    </xf>
    <xf numFmtId="0" fontId="10" fillId="4" borderId="11" xfId="0" applyFont="1" applyFill="1" applyBorder="1" applyAlignment="1">
      <alignment horizontal="center" vertical="center" wrapText="1"/>
    </xf>
    <xf numFmtId="0" fontId="10" fillId="4" borderId="12" xfId="0" applyFont="1" applyFill="1" applyBorder="1" applyAlignment="1">
      <alignment horizontal="center" vertical="center" wrapText="1"/>
    </xf>
    <xf numFmtId="0" fontId="10" fillId="0" borderId="9" xfId="0" applyFont="1" applyBorder="1" applyAlignment="1">
      <alignment vertical="center" wrapText="1"/>
    </xf>
    <xf numFmtId="0" fontId="10" fillId="0" borderId="13" xfId="0" applyFont="1" applyBorder="1" applyAlignment="1">
      <alignment horizontal="right" vertical="center" wrapText="1"/>
    </xf>
    <xf numFmtId="0" fontId="10" fillId="0" borderId="2" xfId="0" applyFont="1" applyBorder="1" applyAlignment="1">
      <alignment horizontal="right" vertical="center" wrapText="1"/>
    </xf>
    <xf numFmtId="16" fontId="0" fillId="0" borderId="0" xfId="0" applyNumberFormat="1"/>
    <xf numFmtId="0" fontId="10" fillId="4" borderId="0" xfId="0" applyFont="1" applyFill="1" applyAlignment="1">
      <alignment horizontal="right" vertical="center" wrapText="1"/>
    </xf>
    <xf numFmtId="0" fontId="10" fillId="4" borderId="12" xfId="0" applyFont="1" applyFill="1" applyBorder="1" applyAlignment="1">
      <alignment horizontal="right" vertical="center" wrapText="1"/>
    </xf>
    <xf numFmtId="0" fontId="10" fillId="4" borderId="3" xfId="0" applyFont="1" applyFill="1" applyBorder="1" applyAlignment="1">
      <alignment horizontal="right" vertical="center" wrapText="1"/>
    </xf>
    <xf numFmtId="0" fontId="10" fillId="4" borderId="13" xfId="0" applyFont="1" applyFill="1" applyBorder="1" applyAlignment="1">
      <alignment horizontal="right" vertical="center" wrapText="1"/>
    </xf>
    <xf numFmtId="0" fontId="10" fillId="4" borderId="2" xfId="0" applyFont="1" applyFill="1" applyBorder="1" applyAlignment="1">
      <alignment horizontal="right" vertical="center" wrapText="1"/>
    </xf>
    <xf numFmtId="0" fontId="10" fillId="4" borderId="12" xfId="0" applyFont="1" applyFill="1" applyBorder="1" applyAlignment="1">
      <alignment vertical="center" wrapText="1"/>
    </xf>
    <xf numFmtId="0" fontId="19" fillId="4" borderId="0" xfId="0" applyFont="1" applyFill="1" applyAlignment="1">
      <alignment horizontal="right" vertical="center" wrapText="1"/>
    </xf>
    <xf numFmtId="0" fontId="10" fillId="4" borderId="13" xfId="0" applyFont="1" applyFill="1" applyBorder="1" applyAlignment="1">
      <alignment vertical="center" wrapText="1"/>
    </xf>
    <xf numFmtId="0" fontId="10" fillId="4" borderId="10" xfId="0" applyFont="1" applyFill="1" applyBorder="1" applyAlignment="1">
      <alignment vertical="center" wrapText="1"/>
    </xf>
    <xf numFmtId="0" fontId="10" fillId="4" borderId="11" xfId="0" applyFont="1" applyFill="1" applyBorder="1" applyAlignment="1">
      <alignment horizontal="right" vertical="center" wrapText="1"/>
    </xf>
    <xf numFmtId="0" fontId="10" fillId="4" borderId="19" xfId="0" applyFont="1" applyFill="1" applyBorder="1" applyAlignment="1">
      <alignment horizontal="right" vertical="center" wrapText="1"/>
    </xf>
    <xf numFmtId="0" fontId="10" fillId="4" borderId="9" xfId="0" applyFont="1" applyFill="1" applyBorder="1" applyAlignment="1">
      <alignment vertical="center" wrapText="1"/>
    </xf>
    <xf numFmtId="2" fontId="10" fillId="4" borderId="13" xfId="0" applyNumberFormat="1" applyFont="1" applyFill="1" applyBorder="1" applyAlignment="1">
      <alignment horizontal="right" vertical="center" wrapText="1"/>
    </xf>
    <xf numFmtId="16" fontId="10" fillId="4" borderId="9" xfId="0" applyNumberFormat="1" applyFont="1" applyFill="1" applyBorder="1" applyAlignment="1">
      <alignment vertical="center" wrapText="1"/>
    </xf>
    <xf numFmtId="2" fontId="10" fillId="4" borderId="2" xfId="0" applyNumberFormat="1" applyFont="1" applyFill="1" applyBorder="1" applyAlignment="1">
      <alignment horizontal="right" vertical="center" wrapText="1"/>
    </xf>
    <xf numFmtId="2" fontId="10" fillId="4" borderId="11" xfId="0" applyNumberFormat="1" applyFont="1" applyFill="1" applyBorder="1" applyAlignment="1">
      <alignment horizontal="right" vertical="center" wrapText="1"/>
    </xf>
    <xf numFmtId="2" fontId="10" fillId="4" borderId="19" xfId="0" applyNumberFormat="1" applyFont="1" applyFill="1" applyBorder="1" applyAlignment="1">
      <alignment horizontal="right" vertical="center" wrapText="1"/>
    </xf>
    <xf numFmtId="0" fontId="9" fillId="4" borderId="4"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4" borderId="39" xfId="0" applyFont="1" applyFill="1" applyBorder="1" applyAlignment="1">
      <alignment horizontal="center" vertical="center" wrapText="1"/>
    </xf>
    <xf numFmtId="0" fontId="10" fillId="4" borderId="7" xfId="0" applyFont="1" applyFill="1" applyBorder="1" applyAlignment="1">
      <alignment horizontal="left" vertical="center" wrapText="1"/>
    </xf>
    <xf numFmtId="0" fontId="10" fillId="4" borderId="1" xfId="0" applyFont="1" applyFill="1" applyBorder="1" applyAlignment="1">
      <alignment horizontal="left" vertical="center" wrapText="1"/>
    </xf>
    <xf numFmtId="0" fontId="10" fillId="4" borderId="40" xfId="0" applyFont="1" applyFill="1" applyBorder="1" applyAlignment="1">
      <alignment horizontal="left" vertical="center" wrapText="1"/>
    </xf>
    <xf numFmtId="0" fontId="10" fillId="4" borderId="1"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10" fillId="4" borderId="40" xfId="0" applyFont="1" applyFill="1" applyBorder="1" applyAlignment="1">
      <alignment horizontal="center" vertical="center" wrapText="1"/>
    </xf>
    <xf numFmtId="0" fontId="10" fillId="4" borderId="42" xfId="0" applyFont="1" applyFill="1" applyBorder="1" applyAlignment="1">
      <alignment horizontal="center" vertical="center" wrapText="1"/>
    </xf>
    <xf numFmtId="16" fontId="10" fillId="4" borderId="14" xfId="0" applyNumberFormat="1" applyFont="1" applyFill="1" applyBorder="1" applyAlignment="1">
      <alignment vertical="center" wrapText="1"/>
    </xf>
    <xf numFmtId="16" fontId="10" fillId="4" borderId="41" xfId="0" applyNumberFormat="1" applyFont="1" applyFill="1" applyBorder="1" applyAlignment="1">
      <alignment vertical="center" wrapText="1"/>
    </xf>
    <xf numFmtId="0" fontId="10" fillId="4" borderId="14" xfId="0" applyFont="1" applyFill="1" applyBorder="1" applyAlignment="1">
      <alignment horizontal="right" vertical="center" wrapText="1"/>
    </xf>
    <xf numFmtId="0" fontId="10" fillId="4" borderId="41" xfId="0" applyFont="1" applyFill="1" applyBorder="1" applyAlignment="1">
      <alignment horizontal="right" vertical="center" wrapText="1"/>
    </xf>
    <xf numFmtId="2" fontId="10" fillId="4" borderId="14" xfId="0" applyNumberFormat="1" applyFont="1" applyFill="1" applyBorder="1" applyAlignment="1">
      <alignment horizontal="right" vertical="center" wrapText="1"/>
    </xf>
    <xf numFmtId="2" fontId="10" fillId="4" borderId="41" xfId="0" applyNumberFormat="1" applyFont="1" applyFill="1" applyBorder="1" applyAlignment="1">
      <alignment horizontal="right" vertical="center" wrapText="1"/>
    </xf>
    <xf numFmtId="16" fontId="10" fillId="4" borderId="43" xfId="0" applyNumberFormat="1" applyFont="1" applyFill="1" applyBorder="1" applyAlignment="1">
      <alignment vertical="center" wrapText="1"/>
    </xf>
    <xf numFmtId="0" fontId="10" fillId="4" borderId="43" xfId="0" applyFont="1" applyFill="1" applyBorder="1" applyAlignment="1">
      <alignment horizontal="right" vertical="center" wrapText="1"/>
    </xf>
    <xf numFmtId="0" fontId="8" fillId="0" borderId="0" xfId="0" applyFont="1"/>
    <xf numFmtId="8" fontId="0" fillId="0" borderId="0" xfId="0" applyNumberFormat="1"/>
    <xf numFmtId="6" fontId="0" fillId="0" borderId="0" xfId="0" applyNumberFormat="1"/>
    <xf numFmtId="0" fontId="7" fillId="0" borderId="0" xfId="0" applyFont="1"/>
    <xf numFmtId="8" fontId="7" fillId="0" borderId="0" xfId="0" applyNumberFormat="1" applyFont="1"/>
    <xf numFmtId="0" fontId="5" fillId="0" borderId="0" xfId="0" applyFont="1"/>
    <xf numFmtId="0" fontId="4" fillId="0" borderId="0" xfId="0" applyFont="1" applyAlignment="1">
      <alignment horizontal="right"/>
    </xf>
    <xf numFmtId="0" fontId="3" fillId="0" borderId="0" xfId="0" applyFont="1"/>
    <xf numFmtId="2" fontId="3" fillId="0" borderId="0" xfId="0" applyNumberFormat="1" applyFont="1"/>
    <xf numFmtId="0" fontId="0" fillId="5" borderId="0" xfId="0" applyFill="1"/>
    <xf numFmtId="2" fontId="0" fillId="5" borderId="0" xfId="0" applyNumberFormat="1" applyFill="1"/>
  </cellXfs>
  <cellStyles count="3">
    <cellStyle name="Milliers" xfId="1" builtinId="3"/>
    <cellStyle name="Normal" xfId="0" builtinId="0"/>
    <cellStyle name="Pourcentag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Bourret Olivier" id="{3B3A66EE-AE4C-684E-9F49-B042DE49E767}" userId="Bourret Olivier" providerId="None"/>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0-04-25T13:09:39.81" personId="{3B3A66EE-AE4C-684E-9F49-B042DE49E767}" id="{402328C7-9D87-DC4F-AB5D-D4C532BC0523}">
    <text xml:space="preserve">Pour calculer l'encaisse, j'avais fait 0,98 x le montant aux fournisseurs et 0,02 x le montant aux fournisseurs, mais de décimales affichées, le calcul donne 3578,85557 pour l'encaisse et 73,03787 pour les stocks. Arrondi ces nombres donnent 3578,86$ et 73,04$ pour un total de 3651,90$ qui diffère de 0,01$ au montant fournisseurs. J'ai alors décidé de prendre ma bonne vieille calculatrice pour calculer le fournisseur au montant de 3651,89$ juste et non des poussières. Cela me donne ainsi 3578,85$ pour l'encaisse et 73,04 pour les stocks qui me permettent de balancer à 2 décimales près.
</text>
  </threadedComment>
  <threadedComment ref="E48" dT="2020-04-25T13:37:54.99" personId="{3B3A66EE-AE4C-684E-9F49-B042DE49E767}" id="{E5544015-0904-6F46-AEC0-0F8232C37840}">
    <text>Même principe que pour la cellule F34 au niveau de l’arrondi. En faisant 0,98*2921,63 on aura donc un total arrondi au centième de 2863,20$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F0A5-8334-40B2-96C5-61BAC39F3E90}">
  <dimension ref="B1:F24"/>
  <sheetViews>
    <sheetView tabSelected="1" workbookViewId="0">
      <selection activeCell="C20" sqref="C20"/>
    </sheetView>
  </sheetViews>
  <sheetFormatPr baseColWidth="10" defaultRowHeight="15" x14ac:dyDescent="0.2"/>
  <cols>
    <col min="2" max="2" width="26.1640625" customWidth="1"/>
    <col min="4" max="4" width="2" customWidth="1"/>
    <col min="5" max="5" width="3.83203125" customWidth="1"/>
    <col min="6" max="6" width="39.1640625" customWidth="1"/>
  </cols>
  <sheetData>
    <row r="1" spans="2:6" ht="16" x14ac:dyDescent="0.2">
      <c r="B1" s="53"/>
      <c r="C1" s="53"/>
      <c r="D1" s="54"/>
      <c r="E1" s="53"/>
      <c r="F1" s="53"/>
    </row>
    <row r="2" spans="2:6" ht="16" x14ac:dyDescent="0.2">
      <c r="B2" s="99" t="s">
        <v>32</v>
      </c>
      <c r="C2" s="99"/>
      <c r="D2" s="99"/>
      <c r="E2" s="99"/>
      <c r="F2" s="53"/>
    </row>
    <row r="3" spans="2:6" ht="16" x14ac:dyDescent="0.2">
      <c r="B3" s="99" t="s">
        <v>31</v>
      </c>
      <c r="C3" s="99"/>
      <c r="D3" s="99"/>
      <c r="E3" s="99"/>
      <c r="F3" s="53"/>
    </row>
    <row r="4" spans="2:6" ht="16" x14ac:dyDescent="0.2">
      <c r="B4" s="99" t="s">
        <v>30</v>
      </c>
      <c r="C4" s="99"/>
      <c r="D4" s="99"/>
      <c r="E4" s="99"/>
      <c r="F4" s="53"/>
    </row>
    <row r="5" spans="2:6" ht="16" x14ac:dyDescent="0.2">
      <c r="B5" s="100">
        <v>43946</v>
      </c>
      <c r="C5" s="100"/>
      <c r="D5" s="100"/>
      <c r="E5" s="100"/>
      <c r="F5" s="53"/>
    </row>
    <row r="6" spans="2:6" ht="16" x14ac:dyDescent="0.2">
      <c r="B6" s="61"/>
      <c r="C6" s="61"/>
      <c r="D6" s="61"/>
      <c r="E6" s="61"/>
      <c r="F6" s="53"/>
    </row>
    <row r="7" spans="2:6" ht="16" x14ac:dyDescent="0.2">
      <c r="B7" s="101" t="s">
        <v>29</v>
      </c>
      <c r="C7" s="101"/>
      <c r="D7" s="101"/>
      <c r="E7" s="101"/>
      <c r="F7" s="101"/>
    </row>
    <row r="8" spans="2:6" ht="16" x14ac:dyDescent="0.2">
      <c r="B8" s="60" t="s">
        <v>28</v>
      </c>
      <c r="C8" s="102" t="s">
        <v>40</v>
      </c>
      <c r="D8" s="103"/>
      <c r="E8" s="103"/>
      <c r="F8" s="104"/>
    </row>
    <row r="9" spans="2:6" ht="16" x14ac:dyDescent="0.2">
      <c r="B9" s="60" t="s">
        <v>27</v>
      </c>
      <c r="C9" s="102" t="s">
        <v>41</v>
      </c>
      <c r="D9" s="103"/>
      <c r="E9" s="103"/>
      <c r="F9" s="104"/>
    </row>
    <row r="10" spans="2:6" ht="16" x14ac:dyDescent="0.2">
      <c r="B10" s="53"/>
      <c r="C10" s="53"/>
      <c r="D10" s="54"/>
      <c r="E10" s="53"/>
      <c r="F10" s="53"/>
    </row>
    <row r="11" spans="2:6" ht="16" x14ac:dyDescent="0.2">
      <c r="B11" s="105" t="s">
        <v>26</v>
      </c>
      <c r="C11" s="105"/>
      <c r="D11" s="105"/>
      <c r="E11" s="105"/>
      <c r="F11" s="105"/>
    </row>
    <row r="12" spans="2:6" ht="16" x14ac:dyDescent="0.2">
      <c r="B12" s="59" t="s">
        <v>25</v>
      </c>
      <c r="C12" s="89" t="s">
        <v>38</v>
      </c>
      <c r="D12" s="90"/>
      <c r="E12" s="90"/>
      <c r="F12" s="91"/>
    </row>
    <row r="13" spans="2:6" ht="16" x14ac:dyDescent="0.2">
      <c r="B13" s="59" t="s">
        <v>24</v>
      </c>
      <c r="C13" s="89" t="s">
        <v>39</v>
      </c>
      <c r="D13" s="90"/>
      <c r="E13" s="90"/>
      <c r="F13" s="91"/>
    </row>
    <row r="14" spans="2:6" ht="16" x14ac:dyDescent="0.2">
      <c r="B14" s="59" t="s">
        <v>23</v>
      </c>
      <c r="C14" s="92">
        <v>111005475</v>
      </c>
      <c r="D14" s="90"/>
      <c r="E14" s="90"/>
      <c r="F14" s="91"/>
    </row>
    <row r="15" spans="2:6" ht="16" x14ac:dyDescent="0.2">
      <c r="B15" s="53"/>
      <c r="C15" s="53"/>
      <c r="D15" s="54"/>
      <c r="E15" s="53"/>
      <c r="F15" s="53"/>
    </row>
    <row r="16" spans="2:6" ht="16" x14ac:dyDescent="0.2">
      <c r="B16" s="93" t="s">
        <v>33</v>
      </c>
      <c r="C16" s="94"/>
      <c r="D16" s="94"/>
      <c r="E16" s="94"/>
      <c r="F16" s="95"/>
    </row>
    <row r="17" spans="2:6" ht="16" x14ac:dyDescent="0.2">
      <c r="B17" s="62"/>
      <c r="C17" s="96" t="s">
        <v>22</v>
      </c>
      <c r="D17" s="97"/>
      <c r="E17" s="97"/>
      <c r="F17" s="98"/>
    </row>
    <row r="18" spans="2:6" ht="16" x14ac:dyDescent="0.2">
      <c r="B18" s="58" t="s">
        <v>21</v>
      </c>
      <c r="C18" s="57">
        <v>17</v>
      </c>
      <c r="D18" s="56" t="s">
        <v>17</v>
      </c>
      <c r="E18" s="56">
        <v>18</v>
      </c>
      <c r="F18" s="55" t="s">
        <v>16</v>
      </c>
    </row>
    <row r="19" spans="2:6" ht="16" x14ac:dyDescent="0.2">
      <c r="B19" s="58" t="s">
        <v>20</v>
      </c>
      <c r="C19" s="57">
        <v>8</v>
      </c>
      <c r="D19" s="56" t="s">
        <v>17</v>
      </c>
      <c r="E19" s="56">
        <v>8</v>
      </c>
      <c r="F19" s="55" t="s">
        <v>16</v>
      </c>
    </row>
    <row r="20" spans="2:6" ht="16" x14ac:dyDescent="0.2">
      <c r="B20" s="58" t="s">
        <v>19</v>
      </c>
      <c r="C20" s="57">
        <v>10</v>
      </c>
      <c r="D20" s="56" t="s">
        <v>17</v>
      </c>
      <c r="E20" s="56">
        <v>10</v>
      </c>
      <c r="F20" s="55" t="s">
        <v>16</v>
      </c>
    </row>
    <row r="21" spans="2:6" ht="16" x14ac:dyDescent="0.2">
      <c r="B21" s="58" t="s">
        <v>18</v>
      </c>
      <c r="C21" s="57">
        <f>SUM(C18:C20)</f>
        <v>35</v>
      </c>
      <c r="D21" s="56" t="s">
        <v>17</v>
      </c>
      <c r="E21" s="56">
        <f>SUM(E18:E20)</f>
        <v>36</v>
      </c>
      <c r="F21" s="55" t="s">
        <v>16</v>
      </c>
    </row>
    <row r="22" spans="2:6" ht="16" x14ac:dyDescent="0.2">
      <c r="B22" s="53"/>
      <c r="C22" s="53"/>
      <c r="D22" s="54"/>
      <c r="E22" s="53"/>
      <c r="F22" s="53"/>
    </row>
    <row r="23" spans="2:6" x14ac:dyDescent="0.2">
      <c r="B23" s="52"/>
      <c r="C23" s="52"/>
      <c r="D23" s="52"/>
      <c r="E23" s="52"/>
      <c r="F23" s="52"/>
    </row>
    <row r="24" spans="2:6" x14ac:dyDescent="0.2">
      <c r="B24" s="52"/>
      <c r="C24" s="52"/>
      <c r="D24" s="52"/>
      <c r="E24" s="52"/>
      <c r="F24" s="52"/>
    </row>
  </sheetData>
  <mergeCells count="13">
    <mergeCell ref="C13:F13"/>
    <mergeCell ref="C14:F14"/>
    <mergeCell ref="B16:F16"/>
    <mergeCell ref="C17:F17"/>
    <mergeCell ref="B2:E2"/>
    <mergeCell ref="B3:E3"/>
    <mergeCell ref="B4:E4"/>
    <mergeCell ref="B5:E5"/>
    <mergeCell ref="B7:F7"/>
    <mergeCell ref="C8:F8"/>
    <mergeCell ref="C9:F9"/>
    <mergeCell ref="B11:F11"/>
    <mergeCell ref="C12:F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2"/>
  <sheetViews>
    <sheetView topLeftCell="A22" zoomScale="65" workbookViewId="0">
      <selection activeCell="M57" sqref="M57"/>
    </sheetView>
  </sheetViews>
  <sheetFormatPr baseColWidth="10" defaultRowHeight="15" x14ac:dyDescent="0.2"/>
  <cols>
    <col min="1" max="1" width="5.6640625" customWidth="1"/>
    <col min="2" max="2" width="37.1640625" customWidth="1"/>
    <col min="3" max="3" width="67.33203125" customWidth="1"/>
    <col min="5" max="5" width="13.33203125" customWidth="1"/>
    <col min="6" max="6" width="12.6640625" bestFit="1" customWidth="1"/>
  </cols>
  <sheetData>
    <row r="1" spans="1:23" x14ac:dyDescent="0.2">
      <c r="A1" s="110" t="s">
        <v>34</v>
      </c>
      <c r="B1" s="110"/>
      <c r="C1" s="6"/>
      <c r="P1" s="6" t="s">
        <v>21</v>
      </c>
      <c r="Q1" s="6" t="s">
        <v>135</v>
      </c>
    </row>
    <row r="2" spans="1:23" x14ac:dyDescent="0.2">
      <c r="B2" s="87" t="s">
        <v>111</v>
      </c>
      <c r="P2" s="6"/>
    </row>
    <row r="3" spans="1:23" ht="25" customHeight="1" x14ac:dyDescent="0.2">
      <c r="B3" s="109" t="s">
        <v>11</v>
      </c>
      <c r="C3" s="109"/>
      <c r="D3" s="109"/>
      <c r="E3" s="109"/>
      <c r="F3" s="109"/>
      <c r="G3" s="2"/>
      <c r="H3" s="2"/>
      <c r="I3" s="2"/>
      <c r="J3" s="2"/>
      <c r="K3" s="3"/>
      <c r="P3" s="183" t="s">
        <v>136</v>
      </c>
      <c r="Q3" s="184"/>
      <c r="R3" s="185"/>
      <c r="S3" s="185"/>
      <c r="T3" s="185"/>
      <c r="U3" s="185"/>
      <c r="V3" s="185"/>
      <c r="W3" s="185"/>
    </row>
    <row r="4" spans="1:23" x14ac:dyDescent="0.2">
      <c r="B4" s="38" t="s">
        <v>0</v>
      </c>
      <c r="C4" s="38" t="s">
        <v>12</v>
      </c>
      <c r="D4" s="38" t="s">
        <v>13</v>
      </c>
      <c r="E4" s="38" t="s">
        <v>14</v>
      </c>
      <c r="F4" s="38" t="s">
        <v>15</v>
      </c>
      <c r="G4" s="2"/>
      <c r="H4" s="111" t="s">
        <v>55</v>
      </c>
      <c r="I4" s="111"/>
      <c r="J4" s="72"/>
      <c r="K4" s="106" t="s">
        <v>59</v>
      </c>
      <c r="L4" s="107"/>
      <c r="M4" s="107"/>
      <c r="N4" s="108"/>
      <c r="P4" s="185"/>
      <c r="Q4" s="185"/>
      <c r="R4" s="185"/>
      <c r="S4" s="185"/>
      <c r="T4" s="185"/>
      <c r="U4" s="185"/>
      <c r="V4" s="185"/>
      <c r="W4" s="184"/>
    </row>
    <row r="5" spans="1:23" ht="16" customHeight="1" x14ac:dyDescent="0.2">
      <c r="B5" s="63">
        <v>43894</v>
      </c>
      <c r="C5" s="39" t="s">
        <v>62</v>
      </c>
      <c r="D5" s="39"/>
      <c r="E5" s="64">
        <v>3950</v>
      </c>
      <c r="F5" s="64"/>
      <c r="H5" s="67" t="s">
        <v>45</v>
      </c>
      <c r="I5" s="68">
        <v>0.05</v>
      </c>
      <c r="J5" s="73"/>
      <c r="K5" s="67" t="s">
        <v>67</v>
      </c>
      <c r="L5" s="67" t="s">
        <v>65</v>
      </c>
      <c r="M5" s="67" t="s">
        <v>66</v>
      </c>
      <c r="N5" s="67" t="s">
        <v>68</v>
      </c>
      <c r="P5" s="142">
        <v>43500</v>
      </c>
      <c r="R5" t="s">
        <v>137</v>
      </c>
      <c r="T5" s="1">
        <v>3950</v>
      </c>
      <c r="W5">
        <v>0.5</v>
      </c>
    </row>
    <row r="6" spans="1:23" x14ac:dyDescent="0.2">
      <c r="B6" s="40"/>
      <c r="C6" s="40" t="s">
        <v>42</v>
      </c>
      <c r="D6" s="40"/>
      <c r="E6" s="65">
        <f>I5*E5</f>
        <v>197.5</v>
      </c>
      <c r="F6" s="65"/>
      <c r="H6" s="69" t="s">
        <v>46</v>
      </c>
      <c r="I6" s="68">
        <v>9.9750000000000005E-2</v>
      </c>
      <c r="J6" s="73"/>
      <c r="K6" s="81">
        <v>43894</v>
      </c>
      <c r="L6" s="67"/>
      <c r="M6" s="82">
        <f>F8</f>
        <v>4541.5124999999998</v>
      </c>
      <c r="N6" s="82">
        <f>M6</f>
        <v>4541.5124999999998</v>
      </c>
      <c r="R6" t="s">
        <v>138</v>
      </c>
      <c r="T6">
        <f>T5*0.05</f>
        <v>197.5</v>
      </c>
      <c r="V6" s="185"/>
      <c r="W6">
        <v>0.5</v>
      </c>
    </row>
    <row r="7" spans="1:23" x14ac:dyDescent="0.2">
      <c r="B7" s="40"/>
      <c r="C7" s="40" t="s">
        <v>43</v>
      </c>
      <c r="D7" s="40"/>
      <c r="E7" s="65">
        <f>I6*E5</f>
        <v>394.01250000000005</v>
      </c>
      <c r="F7" s="65"/>
      <c r="H7" s="69" t="s">
        <v>48</v>
      </c>
      <c r="I7" s="70">
        <f>SUM(I5:I6)</f>
        <v>0.14974999999999999</v>
      </c>
      <c r="J7" s="71"/>
      <c r="K7" s="81">
        <v>43898</v>
      </c>
      <c r="L7" s="82">
        <f>E27</f>
        <v>889.61906250000004</v>
      </c>
      <c r="M7" s="67"/>
      <c r="N7" s="82">
        <f>N6+M7-L7</f>
        <v>3651.8934374999999</v>
      </c>
      <c r="R7" t="s">
        <v>139</v>
      </c>
      <c r="T7" s="1">
        <f>T5*0.09975</f>
        <v>394.01250000000005</v>
      </c>
      <c r="V7" s="185"/>
      <c r="W7">
        <v>0.5</v>
      </c>
    </row>
    <row r="8" spans="1:23" x14ac:dyDescent="0.2">
      <c r="B8" s="40"/>
      <c r="C8" s="40" t="s">
        <v>44</v>
      </c>
      <c r="D8" s="40"/>
      <c r="E8" s="65"/>
      <c r="F8" s="65">
        <f>SUM(E5:E7)</f>
        <v>4541.5124999999998</v>
      </c>
      <c r="G8" s="1"/>
      <c r="H8" s="2"/>
      <c r="K8" s="81">
        <v>43900</v>
      </c>
      <c r="L8" s="82">
        <f>E33</f>
        <v>3651.8934374999999</v>
      </c>
      <c r="M8" s="67"/>
      <c r="N8" s="82">
        <f>N7+M8-L8</f>
        <v>0</v>
      </c>
      <c r="S8" t="s">
        <v>140</v>
      </c>
      <c r="U8" s="1">
        <f>SUM(T5:T7)</f>
        <v>4541.5124999999998</v>
      </c>
      <c r="V8" s="185"/>
      <c r="W8">
        <v>0.5</v>
      </c>
    </row>
    <row r="9" spans="1:23" x14ac:dyDescent="0.2">
      <c r="B9" s="40"/>
      <c r="C9" s="40" t="s">
        <v>47</v>
      </c>
      <c r="D9" s="40"/>
      <c r="E9" s="65"/>
      <c r="F9" s="65"/>
      <c r="H9" s="2"/>
      <c r="K9" s="2"/>
      <c r="V9" s="185"/>
    </row>
    <row r="10" spans="1:23" x14ac:dyDescent="0.2">
      <c r="B10" s="40"/>
      <c r="C10" s="40"/>
      <c r="D10" s="40"/>
      <c r="E10" s="65"/>
      <c r="F10" s="65"/>
      <c r="H10" s="2"/>
      <c r="K10" s="2"/>
      <c r="P10" s="142">
        <v>43501</v>
      </c>
      <c r="R10" t="s">
        <v>137</v>
      </c>
      <c r="T10">
        <v>113.07</v>
      </c>
      <c r="V10" s="185"/>
      <c r="W10">
        <v>0.5</v>
      </c>
    </row>
    <row r="11" spans="1:23" x14ac:dyDescent="0.2">
      <c r="B11" s="66">
        <v>43895</v>
      </c>
      <c r="C11" s="40" t="s">
        <v>62</v>
      </c>
      <c r="D11" s="40"/>
      <c r="E11" s="65">
        <f>F14/(1+I7)</f>
        <v>113.06805827353772</v>
      </c>
      <c r="F11" s="65"/>
      <c r="H11" s="2"/>
      <c r="K11" s="2"/>
      <c r="R11" t="s">
        <v>138</v>
      </c>
      <c r="T11" s="36">
        <f>T10*0.05</f>
        <v>5.6535000000000002</v>
      </c>
      <c r="V11" s="185"/>
      <c r="W11">
        <v>0.5</v>
      </c>
    </row>
    <row r="12" spans="1:23" x14ac:dyDescent="0.2">
      <c r="B12" s="40"/>
      <c r="C12" s="40" t="s">
        <v>42</v>
      </c>
      <c r="D12" s="40"/>
      <c r="E12" s="65">
        <f>E11*I5</f>
        <v>5.653402913676886</v>
      </c>
      <c r="F12" s="65"/>
      <c r="H12" s="2"/>
      <c r="K12" s="2"/>
      <c r="R12" t="s">
        <v>139</v>
      </c>
      <c r="T12" s="36">
        <f>T10*0.09975</f>
        <v>11.2787325</v>
      </c>
      <c r="V12" s="185"/>
      <c r="W12">
        <v>0.5</v>
      </c>
    </row>
    <row r="13" spans="1:23" x14ac:dyDescent="0.2">
      <c r="B13" s="40"/>
      <c r="C13" s="40" t="s">
        <v>43</v>
      </c>
      <c r="D13" s="40"/>
      <c r="E13" s="65">
        <f>E11*I6</f>
        <v>11.278538812785389</v>
      </c>
      <c r="F13" s="65"/>
      <c r="G13" s="37"/>
      <c r="H13" s="2"/>
      <c r="K13" s="2"/>
      <c r="S13" t="s">
        <v>141</v>
      </c>
      <c r="U13" s="37">
        <f>SUM(T10:T12)</f>
        <v>130.00223249999999</v>
      </c>
      <c r="V13" s="185"/>
      <c r="W13">
        <v>0.5</v>
      </c>
    </row>
    <row r="14" spans="1:23" x14ac:dyDescent="0.2">
      <c r="B14" s="40"/>
      <c r="C14" s="40" t="s">
        <v>49</v>
      </c>
      <c r="D14" s="40"/>
      <c r="E14" s="65"/>
      <c r="F14" s="65">
        <v>130</v>
      </c>
      <c r="H14" s="2"/>
      <c r="K14" s="106" t="s">
        <v>51</v>
      </c>
      <c r="L14" s="107"/>
      <c r="M14" s="107"/>
      <c r="N14" s="108"/>
      <c r="V14" s="185"/>
    </row>
    <row r="15" spans="1:23" x14ac:dyDescent="0.2">
      <c r="B15" s="40"/>
      <c r="C15" s="40" t="s">
        <v>50</v>
      </c>
      <c r="D15" s="40"/>
      <c r="E15" s="65"/>
      <c r="F15" s="65"/>
      <c r="H15" s="2"/>
      <c r="K15" s="67" t="s">
        <v>67</v>
      </c>
      <c r="L15" s="67" t="s">
        <v>65</v>
      </c>
      <c r="M15" s="67" t="s">
        <v>66</v>
      </c>
      <c r="N15" s="67" t="s">
        <v>68</v>
      </c>
      <c r="V15" s="185"/>
    </row>
    <row r="16" spans="1:23" x14ac:dyDescent="0.2">
      <c r="B16" s="40"/>
      <c r="C16" s="40"/>
      <c r="D16" s="40"/>
      <c r="E16" s="65"/>
      <c r="F16" s="65"/>
      <c r="H16" s="2"/>
      <c r="K16" s="81">
        <v>43897</v>
      </c>
      <c r="L16" s="82">
        <f>E17</f>
        <v>3184.02567</v>
      </c>
      <c r="M16" s="82"/>
      <c r="N16" s="82">
        <f>L16</f>
        <v>3184.02567</v>
      </c>
      <c r="P16" s="142">
        <v>43503</v>
      </c>
      <c r="R16" t="s">
        <v>142</v>
      </c>
      <c r="T16" s="1">
        <f>SUM(U17:U19)</f>
        <v>3184.02567</v>
      </c>
      <c r="V16" s="185"/>
      <c r="W16">
        <v>0.5</v>
      </c>
    </row>
    <row r="17" spans="2:24" ht="25" customHeight="1" x14ac:dyDescent="0.2">
      <c r="B17" s="66">
        <v>43897</v>
      </c>
      <c r="C17" s="40" t="s">
        <v>51</v>
      </c>
      <c r="D17" s="40"/>
      <c r="E17" s="65">
        <f>SUM(F18:F20)</f>
        <v>3184.02567</v>
      </c>
      <c r="F17" s="65"/>
      <c r="G17" s="36"/>
      <c r="H17" s="4"/>
      <c r="K17" s="81">
        <v>43902</v>
      </c>
      <c r="L17" s="82">
        <f>E37</f>
        <v>0</v>
      </c>
      <c r="M17" s="82">
        <f>F41</f>
        <v>262.39999999999998</v>
      </c>
      <c r="N17" s="82">
        <f>N16+L17-M17</f>
        <v>2921.6256699999999</v>
      </c>
      <c r="S17" t="s">
        <v>70</v>
      </c>
      <c r="U17" s="36">
        <f>U19*0.05</f>
        <v>138.46600000000001</v>
      </c>
      <c r="V17" s="186"/>
      <c r="W17">
        <v>0.5</v>
      </c>
    </row>
    <row r="18" spans="2:24" ht="16" customHeight="1" x14ac:dyDescent="0.2">
      <c r="B18" s="40"/>
      <c r="C18" s="40" t="s">
        <v>52</v>
      </c>
      <c r="D18" s="40"/>
      <c r="E18" s="65"/>
      <c r="F18" s="65">
        <f>I5*F20</f>
        <v>138.46600000000001</v>
      </c>
      <c r="G18" s="36"/>
      <c r="H18" s="4"/>
      <c r="K18" s="81">
        <v>43905</v>
      </c>
      <c r="L18" s="82"/>
      <c r="M18" s="82">
        <f>F50</f>
        <v>2921.6256699999999</v>
      </c>
      <c r="N18" s="82">
        <f>N17+L18-M18</f>
        <v>0</v>
      </c>
      <c r="S18" t="s">
        <v>71</v>
      </c>
      <c r="U18" s="36">
        <f>U19*0.09975</f>
        <v>276.23967000000005</v>
      </c>
      <c r="V18" s="186"/>
      <c r="W18">
        <v>0.5</v>
      </c>
    </row>
    <row r="19" spans="2:24" x14ac:dyDescent="0.2">
      <c r="B19" s="40"/>
      <c r="C19" s="40" t="s">
        <v>53</v>
      </c>
      <c r="D19" s="40"/>
      <c r="E19" s="65"/>
      <c r="F19" s="65">
        <f>I6*F20</f>
        <v>276.23967000000005</v>
      </c>
      <c r="H19" s="2"/>
      <c r="K19" s="2"/>
      <c r="S19" t="s">
        <v>143</v>
      </c>
      <c r="U19">
        <v>2769.32</v>
      </c>
      <c r="V19" s="185"/>
      <c r="W19">
        <v>0.5</v>
      </c>
    </row>
    <row r="20" spans="2:24" x14ac:dyDescent="0.2">
      <c r="B20" s="40"/>
      <c r="C20" s="40" t="s">
        <v>54</v>
      </c>
      <c r="D20" s="40"/>
      <c r="E20" s="65"/>
      <c r="F20" s="65">
        <v>2769.32</v>
      </c>
      <c r="H20" s="2"/>
      <c r="K20" s="2"/>
      <c r="V20" s="185"/>
    </row>
    <row r="21" spans="2:24" x14ac:dyDescent="0.2">
      <c r="B21" s="40"/>
      <c r="C21" s="40" t="s">
        <v>56</v>
      </c>
      <c r="D21" s="40"/>
      <c r="E21" s="65"/>
      <c r="F21" s="65"/>
      <c r="H21" s="7"/>
      <c r="K21" s="2"/>
      <c r="R21" t="s">
        <v>144</v>
      </c>
      <c r="T21">
        <v>2051</v>
      </c>
      <c r="V21" s="183"/>
      <c r="W21">
        <v>0.5</v>
      </c>
    </row>
    <row r="22" spans="2:24" x14ac:dyDescent="0.2">
      <c r="B22" s="40"/>
      <c r="C22" s="40"/>
      <c r="D22" s="40"/>
      <c r="E22" s="65"/>
      <c r="F22" s="65"/>
      <c r="H22" s="4"/>
      <c r="K22" s="2"/>
      <c r="S22" t="s">
        <v>137</v>
      </c>
      <c r="U22">
        <f>T21</f>
        <v>2051</v>
      </c>
      <c r="V22" s="186"/>
      <c r="W22">
        <v>0.5</v>
      </c>
    </row>
    <row r="23" spans="2:24" x14ac:dyDescent="0.2">
      <c r="B23" s="66">
        <v>43897</v>
      </c>
      <c r="C23" s="40" t="s">
        <v>57</v>
      </c>
      <c r="D23" s="40"/>
      <c r="E23" s="65">
        <v>2051</v>
      </c>
      <c r="F23" s="65"/>
      <c r="H23" s="4"/>
      <c r="K23" s="2"/>
      <c r="V23" s="186"/>
    </row>
    <row r="24" spans="2:24" x14ac:dyDescent="0.2">
      <c r="B24" s="40"/>
      <c r="C24" s="40" t="s">
        <v>63</v>
      </c>
      <c r="D24" s="40"/>
      <c r="E24" s="65"/>
      <c r="F24" s="65">
        <f>E23</f>
        <v>2051</v>
      </c>
      <c r="H24" s="2"/>
      <c r="K24" s="2"/>
      <c r="P24" s="142">
        <v>43504</v>
      </c>
      <c r="R24" t="s">
        <v>140</v>
      </c>
      <c r="T24">
        <f>SUM(U25:U27)</f>
        <v>889.62</v>
      </c>
      <c r="V24" s="185"/>
      <c r="W24">
        <v>0.5</v>
      </c>
    </row>
    <row r="25" spans="2:24" x14ac:dyDescent="0.2">
      <c r="B25" s="40"/>
      <c r="C25" s="40" t="s">
        <v>58</v>
      </c>
      <c r="D25" s="40"/>
      <c r="E25" s="65"/>
      <c r="F25" s="65"/>
      <c r="H25" s="2"/>
      <c r="K25" s="2"/>
      <c r="S25" t="s">
        <v>138</v>
      </c>
      <c r="U25">
        <v>38.69</v>
      </c>
      <c r="V25" s="185"/>
      <c r="W25">
        <v>0.5</v>
      </c>
    </row>
    <row r="26" spans="2:24" x14ac:dyDescent="0.2">
      <c r="B26" s="40"/>
      <c r="C26" s="40"/>
      <c r="D26" s="40"/>
      <c r="E26" s="65"/>
      <c r="F26" s="65"/>
      <c r="H26" s="2"/>
      <c r="K26" s="2"/>
      <c r="S26" t="s">
        <v>139</v>
      </c>
      <c r="U26">
        <v>77.180000000000007</v>
      </c>
      <c r="V26" s="185"/>
      <c r="W26">
        <v>0.5</v>
      </c>
    </row>
    <row r="27" spans="2:24" x14ac:dyDescent="0.2">
      <c r="B27" s="66">
        <v>43898</v>
      </c>
      <c r="C27" s="40" t="s">
        <v>59</v>
      </c>
      <c r="D27" s="40"/>
      <c r="E27" s="65">
        <f>SUM(F28:F30)</f>
        <v>889.61906250000004</v>
      </c>
      <c r="F27" s="65"/>
      <c r="H27" s="5"/>
      <c r="K27" s="2"/>
      <c r="S27" t="s">
        <v>137</v>
      </c>
      <c r="U27">
        <v>773.75</v>
      </c>
      <c r="V27" s="5"/>
      <c r="W27">
        <v>0.5</v>
      </c>
    </row>
    <row r="28" spans="2:24" x14ac:dyDescent="0.2">
      <c r="B28" s="40"/>
      <c r="C28" s="40" t="s">
        <v>60</v>
      </c>
      <c r="D28" s="40"/>
      <c r="E28" s="65"/>
      <c r="F28" s="65">
        <f>F30*I5</f>
        <v>38.6875</v>
      </c>
      <c r="H28" s="5"/>
      <c r="K28" s="2"/>
      <c r="V28" s="5"/>
    </row>
    <row r="29" spans="2:24" x14ac:dyDescent="0.2">
      <c r="B29" s="40"/>
      <c r="C29" s="40" t="s">
        <v>61</v>
      </c>
      <c r="D29" s="40"/>
      <c r="E29" s="65"/>
      <c r="F29" s="65">
        <f>I6*F30</f>
        <v>77.181562499999998</v>
      </c>
      <c r="P29" s="142">
        <v>43506</v>
      </c>
      <c r="R29" t="s">
        <v>140</v>
      </c>
      <c r="T29" s="1">
        <f>U8-T24</f>
        <v>3651.8924999999999</v>
      </c>
      <c r="V29" t="s">
        <v>145</v>
      </c>
      <c r="W29">
        <v>0.5</v>
      </c>
    </row>
    <row r="30" spans="2:24" x14ac:dyDescent="0.2">
      <c r="B30" s="40"/>
      <c r="C30" s="40" t="s">
        <v>63</v>
      </c>
      <c r="D30" s="40"/>
      <c r="E30" s="65"/>
      <c r="F30" s="65">
        <v>773.75</v>
      </c>
      <c r="G30" s="36"/>
      <c r="S30" s="187" t="s">
        <v>137</v>
      </c>
      <c r="T30" s="187"/>
      <c r="U30" s="188">
        <f>(T5-U27)*0.02</f>
        <v>63.524999999999999</v>
      </c>
      <c r="V30" s="187" t="s">
        <v>145</v>
      </c>
      <c r="W30" s="187"/>
      <c r="X30" t="s">
        <v>150</v>
      </c>
    </row>
    <row r="31" spans="2:24" x14ac:dyDescent="0.2">
      <c r="B31" s="40"/>
      <c r="C31" s="40" t="s">
        <v>64</v>
      </c>
      <c r="D31" s="40"/>
      <c r="E31" s="65"/>
      <c r="F31" s="65"/>
      <c r="G31" s="1"/>
      <c r="S31" t="s">
        <v>141</v>
      </c>
      <c r="U31" s="1">
        <f>T29-U30</f>
        <v>3588.3674999999998</v>
      </c>
      <c r="V31" t="s">
        <v>145</v>
      </c>
      <c r="W31">
        <v>0.5</v>
      </c>
    </row>
    <row r="32" spans="2:24" x14ac:dyDescent="0.2">
      <c r="B32" s="40"/>
      <c r="C32" s="40"/>
      <c r="D32" s="40"/>
      <c r="E32" s="65"/>
      <c r="F32" s="65"/>
    </row>
    <row r="33" spans="2:24" x14ac:dyDescent="0.2">
      <c r="B33" s="66">
        <v>43900</v>
      </c>
      <c r="C33" s="40" t="s">
        <v>59</v>
      </c>
      <c r="D33" s="40"/>
      <c r="E33" s="65">
        <f>N7</f>
        <v>3651.8934374999999</v>
      </c>
      <c r="F33" s="65"/>
      <c r="G33" s="74"/>
      <c r="H33" s="6"/>
      <c r="P33" s="142">
        <v>43508</v>
      </c>
      <c r="R33" t="s">
        <v>146</v>
      </c>
      <c r="T33">
        <v>228.22</v>
      </c>
      <c r="V33" s="6"/>
      <c r="W33">
        <v>0.5</v>
      </c>
    </row>
    <row r="34" spans="2:24" x14ac:dyDescent="0.2">
      <c r="B34" s="40"/>
      <c r="C34" s="40" t="s">
        <v>49</v>
      </c>
      <c r="D34" s="40"/>
      <c r="E34" s="65"/>
      <c r="F34" s="65">
        <v>3578.85</v>
      </c>
      <c r="H34" s="6"/>
      <c r="R34" t="s">
        <v>70</v>
      </c>
      <c r="T34" s="36">
        <f>T33*0.05</f>
        <v>11.411000000000001</v>
      </c>
      <c r="V34" s="6"/>
      <c r="W34">
        <v>0.5</v>
      </c>
    </row>
    <row r="35" spans="2:24" x14ac:dyDescent="0.2">
      <c r="B35" s="40"/>
      <c r="C35" s="40" t="s">
        <v>63</v>
      </c>
      <c r="D35" s="40"/>
      <c r="E35" s="65"/>
      <c r="F35" s="65">
        <f>0.02*E33</f>
        <v>73.037868750000001</v>
      </c>
      <c r="H35" s="6"/>
      <c r="R35" t="s">
        <v>71</v>
      </c>
      <c r="T35" s="36">
        <f>T33*0.09975</f>
        <v>22.764945000000001</v>
      </c>
      <c r="V35" s="6"/>
      <c r="W35">
        <v>0.5</v>
      </c>
    </row>
    <row r="36" spans="2:24" x14ac:dyDescent="0.2">
      <c r="B36" s="40"/>
      <c r="C36" s="40" t="s">
        <v>76</v>
      </c>
      <c r="D36" s="40"/>
      <c r="E36" s="65"/>
      <c r="F36" s="65"/>
      <c r="H36" s="6"/>
      <c r="S36" t="s">
        <v>142</v>
      </c>
      <c r="U36">
        <v>262.39999999999998</v>
      </c>
      <c r="W36">
        <v>0.5</v>
      </c>
    </row>
    <row r="37" spans="2:24" x14ac:dyDescent="0.2">
      <c r="B37" s="40"/>
      <c r="C37" s="40"/>
      <c r="D37" s="40"/>
      <c r="E37" s="65"/>
      <c r="F37" s="65"/>
      <c r="H37" s="6"/>
    </row>
    <row r="38" spans="2:24" x14ac:dyDescent="0.2">
      <c r="B38" s="66">
        <v>43902</v>
      </c>
      <c r="C38" s="40" t="s">
        <v>69</v>
      </c>
      <c r="D38" s="40"/>
      <c r="E38" s="65">
        <f>F41/(1+I7)</f>
        <v>228.2235268536638</v>
      </c>
      <c r="F38" s="65"/>
      <c r="R38" t="s">
        <v>137</v>
      </c>
      <c r="T38">
        <v>194.37</v>
      </c>
      <c r="W38">
        <v>0.5</v>
      </c>
    </row>
    <row r="39" spans="2:24" x14ac:dyDescent="0.2">
      <c r="B39" s="40"/>
      <c r="C39" s="40" t="s">
        <v>70</v>
      </c>
      <c r="D39" s="40"/>
      <c r="E39" s="65">
        <f>E38*I5</f>
        <v>11.411176342683191</v>
      </c>
      <c r="F39" s="65"/>
      <c r="S39" t="s">
        <v>147</v>
      </c>
      <c r="U39">
        <f>T38</f>
        <v>194.37</v>
      </c>
      <c r="W39">
        <v>0.5</v>
      </c>
    </row>
    <row r="40" spans="2:24" x14ac:dyDescent="0.2">
      <c r="B40" s="40"/>
      <c r="C40" s="40" t="s">
        <v>71</v>
      </c>
      <c r="D40" s="40"/>
      <c r="E40" s="65">
        <f>E38*I6</f>
        <v>22.765296803652966</v>
      </c>
      <c r="F40" s="65"/>
    </row>
    <row r="41" spans="2:24" x14ac:dyDescent="0.2">
      <c r="B41" s="40"/>
      <c r="C41" s="40" t="s">
        <v>72</v>
      </c>
      <c r="D41" s="40"/>
      <c r="E41" s="65"/>
      <c r="F41" s="65">
        <v>262.39999999999998</v>
      </c>
      <c r="P41" s="142">
        <v>43511</v>
      </c>
      <c r="R41" t="s">
        <v>141</v>
      </c>
      <c r="T41" s="1">
        <f>U43-T42</f>
        <v>2870.8037405370733</v>
      </c>
      <c r="V41" t="s">
        <v>145</v>
      </c>
      <c r="W41">
        <v>0.5</v>
      </c>
    </row>
    <row r="42" spans="2:24" x14ac:dyDescent="0.2">
      <c r="B42" s="40"/>
      <c r="C42" s="40" t="s">
        <v>73</v>
      </c>
      <c r="D42" s="40"/>
      <c r="E42" s="65"/>
      <c r="F42" s="65"/>
      <c r="R42" s="187" t="s">
        <v>148</v>
      </c>
      <c r="S42" s="187"/>
      <c r="T42" s="188">
        <f>(U43/1.14975)*0.02</f>
        <v>50.821929462926718</v>
      </c>
      <c r="U42" s="187"/>
      <c r="V42" s="187" t="s">
        <v>145</v>
      </c>
      <c r="W42" s="187"/>
      <c r="X42" t="s">
        <v>150</v>
      </c>
    </row>
    <row r="43" spans="2:24" x14ac:dyDescent="0.2">
      <c r="B43" s="40"/>
      <c r="C43" s="40"/>
      <c r="D43" s="40"/>
      <c r="E43" s="65"/>
      <c r="F43" s="65"/>
      <c r="S43" t="s">
        <v>142</v>
      </c>
      <c r="U43" s="1">
        <f>T16-U36</f>
        <v>2921.6256699999999</v>
      </c>
      <c r="V43" t="s">
        <v>145</v>
      </c>
      <c r="W43">
        <v>0.5</v>
      </c>
    </row>
    <row r="44" spans="2:24" x14ac:dyDescent="0.2">
      <c r="B44" s="66">
        <v>43902</v>
      </c>
      <c r="C44" s="40" t="s">
        <v>62</v>
      </c>
      <c r="D44" s="40"/>
      <c r="E44" s="65">
        <v>194.37</v>
      </c>
      <c r="F44" s="65"/>
    </row>
    <row r="45" spans="2:24" x14ac:dyDescent="0.2">
      <c r="B45" s="40"/>
      <c r="C45" s="40" t="s">
        <v>74</v>
      </c>
      <c r="D45" s="40"/>
      <c r="E45" s="65"/>
      <c r="F45" s="65">
        <f>E44</f>
        <v>194.37</v>
      </c>
      <c r="G45" s="1"/>
      <c r="P45" s="142">
        <v>43512</v>
      </c>
      <c r="R45" t="s">
        <v>141</v>
      </c>
      <c r="T45" s="1">
        <f>SUM(U46:U48)</f>
        <v>9083.0249999999996</v>
      </c>
      <c r="W45">
        <v>0.5</v>
      </c>
    </row>
    <row r="46" spans="2:24" x14ac:dyDescent="0.2">
      <c r="B46" s="40"/>
      <c r="C46" s="40" t="s">
        <v>75</v>
      </c>
      <c r="D46" s="40"/>
      <c r="E46" s="65"/>
      <c r="F46" s="65"/>
      <c r="S46" t="s">
        <v>70</v>
      </c>
      <c r="U46">
        <f>U48*0.05</f>
        <v>395</v>
      </c>
      <c r="W46">
        <v>0.5</v>
      </c>
    </row>
    <row r="47" spans="2:24" x14ac:dyDescent="0.2">
      <c r="B47" s="40"/>
      <c r="C47" s="40"/>
      <c r="D47" s="40"/>
      <c r="E47" s="65"/>
      <c r="F47" s="65"/>
      <c r="S47" t="s">
        <v>71</v>
      </c>
      <c r="U47">
        <f>U48*0.09975</f>
        <v>788.02500000000009</v>
      </c>
      <c r="W47">
        <v>0.5</v>
      </c>
    </row>
    <row r="48" spans="2:24" x14ac:dyDescent="0.2">
      <c r="B48" s="66">
        <v>43905</v>
      </c>
      <c r="C48" s="40" t="s">
        <v>77</v>
      </c>
      <c r="D48" s="40"/>
      <c r="E48" s="65">
        <v>2863.2</v>
      </c>
      <c r="F48" s="65"/>
      <c r="S48" t="s">
        <v>149</v>
      </c>
      <c r="U48" s="1">
        <v>7900</v>
      </c>
      <c r="W48">
        <v>0.5</v>
      </c>
    </row>
    <row r="49" spans="2:23" x14ac:dyDescent="0.2">
      <c r="B49" s="40"/>
      <c r="C49" s="75" t="s">
        <v>78</v>
      </c>
      <c r="D49" s="40"/>
      <c r="E49" s="65">
        <f>0.02*F50</f>
        <v>58.432513399999998</v>
      </c>
      <c r="F49" s="65"/>
    </row>
    <row r="50" spans="2:23" x14ac:dyDescent="0.2">
      <c r="B50" s="40"/>
      <c r="C50" s="40" t="s">
        <v>72</v>
      </c>
      <c r="D50" s="40"/>
      <c r="E50" s="65"/>
      <c r="F50" s="65">
        <f>N17</f>
        <v>2921.6256699999999</v>
      </c>
      <c r="G50" s="1"/>
      <c r="R50" t="s">
        <v>144</v>
      </c>
      <c r="T50" s="1">
        <v>5851.85</v>
      </c>
      <c r="W50">
        <v>0.5</v>
      </c>
    </row>
    <row r="51" spans="2:23" x14ac:dyDescent="0.2">
      <c r="B51" s="40"/>
      <c r="C51" s="40" t="s">
        <v>79</v>
      </c>
      <c r="D51" s="40"/>
      <c r="E51" s="65"/>
      <c r="F51" s="65"/>
      <c r="S51" t="s">
        <v>137</v>
      </c>
      <c r="U51" s="1">
        <f>T50</f>
        <v>5851.85</v>
      </c>
      <c r="W51">
        <v>0.5</v>
      </c>
    </row>
    <row r="52" spans="2:23" x14ac:dyDescent="0.2">
      <c r="B52" s="40"/>
      <c r="C52" s="40"/>
      <c r="D52" s="40"/>
      <c r="E52" s="65"/>
      <c r="F52" s="65"/>
      <c r="W52">
        <f>SUM(W5:W51)</f>
        <v>17</v>
      </c>
    </row>
    <row r="53" spans="2:23" x14ac:dyDescent="0.2">
      <c r="B53" s="66">
        <v>43906</v>
      </c>
      <c r="C53" s="40" t="s">
        <v>77</v>
      </c>
      <c r="D53" s="40"/>
      <c r="E53" s="65">
        <v>9083.0300000000007</v>
      </c>
      <c r="F53" s="65"/>
      <c r="G53" s="1"/>
    </row>
    <row r="54" spans="2:23" x14ac:dyDescent="0.2">
      <c r="B54" s="40"/>
      <c r="C54" s="40" t="s">
        <v>52</v>
      </c>
      <c r="D54" s="40"/>
      <c r="E54" s="65"/>
      <c r="F54" s="65">
        <f>F56*I5</f>
        <v>395.0002174385736</v>
      </c>
    </row>
    <row r="55" spans="2:23" x14ac:dyDescent="0.2">
      <c r="B55" s="40"/>
      <c r="C55" s="40" t="s">
        <v>53</v>
      </c>
      <c r="D55" s="40"/>
      <c r="E55" s="65"/>
      <c r="F55" s="65">
        <f>F56*I6</f>
        <v>788.02543378995438</v>
      </c>
    </row>
    <row r="56" spans="2:23" x14ac:dyDescent="0.2">
      <c r="B56" s="40"/>
      <c r="C56" s="40" t="s">
        <v>54</v>
      </c>
      <c r="D56" s="40"/>
      <c r="E56" s="65"/>
      <c r="F56" s="65">
        <f>E53/(1+I7)</f>
        <v>7900.004348771472</v>
      </c>
    </row>
    <row r="57" spans="2:23" x14ac:dyDescent="0.2">
      <c r="B57" s="40"/>
      <c r="C57" s="75" t="s">
        <v>80</v>
      </c>
      <c r="D57" s="40"/>
      <c r="E57" s="65"/>
      <c r="F57" s="65"/>
    </row>
    <row r="58" spans="2:23" x14ac:dyDescent="0.2">
      <c r="B58" s="40"/>
      <c r="C58" s="40"/>
      <c r="D58" s="40"/>
      <c r="E58" s="65"/>
      <c r="F58" s="65"/>
    </row>
    <row r="59" spans="2:23" x14ac:dyDescent="0.2">
      <c r="B59" s="66">
        <v>43906</v>
      </c>
      <c r="C59" s="40" t="s">
        <v>57</v>
      </c>
      <c r="D59" s="40"/>
      <c r="E59" s="65">
        <v>5851.85</v>
      </c>
      <c r="F59" s="65"/>
    </row>
    <row r="60" spans="2:23" x14ac:dyDescent="0.2">
      <c r="B60" s="40"/>
      <c r="C60" s="40" t="s">
        <v>74</v>
      </c>
      <c r="D60" s="40"/>
      <c r="E60" s="65"/>
      <c r="F60" s="65">
        <f>E59</f>
        <v>5851.85</v>
      </c>
    </row>
    <row r="61" spans="2:23" x14ac:dyDescent="0.2">
      <c r="B61" s="83"/>
      <c r="C61" s="83" t="s">
        <v>81</v>
      </c>
      <c r="D61" s="83"/>
      <c r="E61" s="84"/>
      <c r="F61" s="85">
        <v>5.0000000000000001E-3</v>
      </c>
    </row>
    <row r="62" spans="2:23" x14ac:dyDescent="0.2">
      <c r="C62" s="74"/>
      <c r="D62" s="74" t="s">
        <v>110</v>
      </c>
      <c r="E62" s="86">
        <f>SUM(E5:E61)</f>
        <v>32761.333183399998</v>
      </c>
      <c r="F62" s="86">
        <f>SUM(F5:F61)</f>
        <v>32761.325771250002</v>
      </c>
    </row>
  </sheetData>
  <mergeCells count="5">
    <mergeCell ref="K14:N14"/>
    <mergeCell ref="K4:N4"/>
    <mergeCell ref="B3:F3"/>
    <mergeCell ref="A1:B1"/>
    <mergeCell ref="H4:I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2"/>
  <sheetViews>
    <sheetView topLeftCell="B1" zoomScale="89" workbookViewId="0">
      <selection activeCell="O1" sqref="O1:S32"/>
    </sheetView>
  </sheetViews>
  <sheetFormatPr baseColWidth="10" defaultRowHeight="15" x14ac:dyDescent="0.2"/>
  <cols>
    <col min="1" max="1" width="5.6640625" customWidth="1"/>
    <col min="2" max="2" width="49.6640625" customWidth="1"/>
    <col min="4" max="4" width="20.5" customWidth="1"/>
    <col min="5" max="5" width="27.83203125" customWidth="1"/>
    <col min="18" max="18" width="14.33203125" customWidth="1"/>
  </cols>
  <sheetData>
    <row r="1" spans="1:19" x14ac:dyDescent="0.2">
      <c r="A1" s="110" t="s">
        <v>35</v>
      </c>
      <c r="B1" s="110"/>
      <c r="C1" s="6"/>
      <c r="O1" s="6" t="s">
        <v>20</v>
      </c>
      <c r="P1" s="6" t="s">
        <v>118</v>
      </c>
    </row>
    <row r="2" spans="1:19" x14ac:dyDescent="0.2">
      <c r="A2" s="110" t="s">
        <v>36</v>
      </c>
      <c r="B2" s="110"/>
    </row>
    <row r="3" spans="1:19" ht="16" thickBot="1" x14ac:dyDescent="0.25"/>
    <row r="4" spans="1:19" x14ac:dyDescent="0.2">
      <c r="C4" s="112" t="s">
        <v>82</v>
      </c>
      <c r="D4" s="113"/>
      <c r="E4" s="113"/>
      <c r="F4" s="113"/>
      <c r="G4" s="114"/>
      <c r="R4" t="s">
        <v>119</v>
      </c>
    </row>
    <row r="5" spans="1:19" x14ac:dyDescent="0.2">
      <c r="C5" s="115" t="s">
        <v>83</v>
      </c>
      <c r="D5" s="116"/>
      <c r="E5" s="116"/>
      <c r="F5" s="116"/>
      <c r="G5" s="117"/>
      <c r="R5" t="s">
        <v>83</v>
      </c>
      <c r="S5">
        <v>0.5</v>
      </c>
    </row>
    <row r="6" spans="1:19" x14ac:dyDescent="0.2">
      <c r="C6" s="115" t="s">
        <v>84</v>
      </c>
      <c r="D6" s="116"/>
      <c r="E6" s="116"/>
      <c r="F6" s="116"/>
      <c r="G6" s="117"/>
      <c r="R6" t="s">
        <v>84</v>
      </c>
    </row>
    <row r="7" spans="1:19" x14ac:dyDescent="0.2">
      <c r="C7" s="42"/>
      <c r="D7" s="41"/>
      <c r="E7" s="41"/>
      <c r="F7" s="41"/>
      <c r="G7" s="43"/>
    </row>
    <row r="8" spans="1:19" ht="18" x14ac:dyDescent="0.2">
      <c r="C8" s="44" t="s">
        <v>85</v>
      </c>
      <c r="D8" s="41"/>
      <c r="E8" s="45"/>
      <c r="F8" s="41"/>
      <c r="G8" s="43"/>
      <c r="P8" s="178" t="s">
        <v>120</v>
      </c>
      <c r="R8" s="179">
        <v>17867.330000000002</v>
      </c>
      <c r="S8">
        <v>0.5</v>
      </c>
    </row>
    <row r="9" spans="1:19" x14ac:dyDescent="0.2">
      <c r="C9" s="42"/>
      <c r="D9" s="41" t="s">
        <v>86</v>
      </c>
      <c r="E9" s="41"/>
      <c r="F9" s="41"/>
      <c r="G9" s="43">
        <v>17867.330000000002</v>
      </c>
      <c r="P9" t="s">
        <v>87</v>
      </c>
    </row>
    <row r="10" spans="1:19" x14ac:dyDescent="0.2">
      <c r="C10" s="42" t="s">
        <v>87</v>
      </c>
      <c r="D10" s="41" t="s">
        <v>88</v>
      </c>
      <c r="E10" s="45"/>
      <c r="F10" s="41"/>
      <c r="G10" s="43">
        <v>2543.1799999999998</v>
      </c>
      <c r="P10" t="s">
        <v>121</v>
      </c>
      <c r="R10" s="179">
        <v>2543.1799999999998</v>
      </c>
      <c r="S10">
        <v>0.5</v>
      </c>
    </row>
    <row r="11" spans="1:19" x14ac:dyDescent="0.2">
      <c r="C11" s="42" t="s">
        <v>89</v>
      </c>
      <c r="D11" s="41" t="s">
        <v>90</v>
      </c>
      <c r="E11" s="41" t="s">
        <v>91</v>
      </c>
      <c r="F11" s="41">
        <v>528.59</v>
      </c>
      <c r="G11" s="43"/>
      <c r="P11" t="s">
        <v>89</v>
      </c>
    </row>
    <row r="12" spans="1:19" x14ac:dyDescent="0.2">
      <c r="C12" s="42"/>
      <c r="E12" s="41" t="s">
        <v>92</v>
      </c>
      <c r="F12" s="41">
        <v>129.36000000000001</v>
      </c>
      <c r="G12" s="43"/>
      <c r="P12" t="s">
        <v>122</v>
      </c>
      <c r="R12" s="179">
        <v>528.59</v>
      </c>
      <c r="S12">
        <v>0.5</v>
      </c>
    </row>
    <row r="13" spans="1:19" x14ac:dyDescent="0.2">
      <c r="C13" s="42"/>
      <c r="D13" s="41"/>
      <c r="E13" s="41" t="s">
        <v>93</v>
      </c>
      <c r="F13" s="41">
        <v>834.23</v>
      </c>
      <c r="G13" s="43"/>
      <c r="P13" t="s">
        <v>123</v>
      </c>
      <c r="R13" s="179">
        <v>129.36000000000001</v>
      </c>
      <c r="S13">
        <v>0.5</v>
      </c>
    </row>
    <row r="14" spans="1:19" x14ac:dyDescent="0.2">
      <c r="C14" s="42"/>
      <c r="D14" s="41"/>
      <c r="E14" s="41" t="s">
        <v>94</v>
      </c>
      <c r="F14" s="76">
        <v>621.14</v>
      </c>
      <c r="G14" s="77">
        <f>-1*SUM(F11:F14)</f>
        <v>-2113.3200000000002</v>
      </c>
      <c r="P14" t="s">
        <v>124</v>
      </c>
      <c r="R14" s="179">
        <v>834.23</v>
      </c>
      <c r="S14">
        <v>0.5</v>
      </c>
    </row>
    <row r="15" spans="1:19" x14ac:dyDescent="0.2">
      <c r="C15" s="42"/>
      <c r="E15" s="45"/>
      <c r="F15" s="41"/>
      <c r="G15" s="43"/>
      <c r="P15" t="s">
        <v>125</v>
      </c>
      <c r="R15" s="179">
        <v>621.14</v>
      </c>
      <c r="S15">
        <v>0.5</v>
      </c>
    </row>
    <row r="16" spans="1:19" ht="16" thickBot="1" x14ac:dyDescent="0.25">
      <c r="C16" s="42"/>
      <c r="D16" s="41" t="s">
        <v>95</v>
      </c>
      <c r="E16" s="46"/>
      <c r="F16" s="41"/>
      <c r="G16" s="78">
        <f>SUM(G9:G15)</f>
        <v>18297.190000000002</v>
      </c>
      <c r="R16" s="180"/>
    </row>
    <row r="17" spans="3:19" ht="19" thickTop="1" x14ac:dyDescent="0.2">
      <c r="C17" s="47"/>
      <c r="D17" s="41"/>
      <c r="E17" s="48"/>
      <c r="F17" s="41"/>
      <c r="G17" s="43"/>
      <c r="P17" s="181" t="s">
        <v>95</v>
      </c>
      <c r="R17" s="182">
        <f>R8+R10-R12-R13-R14-R15</f>
        <v>18297.190000000002</v>
      </c>
      <c r="S17">
        <v>0.5</v>
      </c>
    </row>
    <row r="18" spans="3:19" x14ac:dyDescent="0.2">
      <c r="C18" s="42"/>
      <c r="D18" s="41"/>
      <c r="E18" s="41"/>
      <c r="F18" s="41"/>
      <c r="G18" s="43"/>
    </row>
    <row r="19" spans="3:19" ht="18" x14ac:dyDescent="0.2">
      <c r="C19" s="44" t="s">
        <v>96</v>
      </c>
      <c r="D19" s="41"/>
      <c r="E19" s="45"/>
      <c r="F19" s="41"/>
      <c r="G19" s="43"/>
      <c r="P19" s="178" t="s">
        <v>126</v>
      </c>
      <c r="R19" s="179">
        <v>15031.14</v>
      </c>
      <c r="S19">
        <v>0.5</v>
      </c>
    </row>
    <row r="20" spans="3:19" x14ac:dyDescent="0.2">
      <c r="C20" s="42"/>
      <c r="D20" s="41" t="s">
        <v>97</v>
      </c>
      <c r="E20" s="41"/>
      <c r="F20" s="41"/>
      <c r="G20" s="43">
        <v>15031.14</v>
      </c>
      <c r="P20" t="s">
        <v>87</v>
      </c>
    </row>
    <row r="21" spans="3:19" x14ac:dyDescent="0.2">
      <c r="C21" s="42" t="s">
        <v>87</v>
      </c>
      <c r="D21" s="41" t="s">
        <v>98</v>
      </c>
      <c r="E21" s="46"/>
      <c r="F21" s="41"/>
      <c r="G21" s="79"/>
      <c r="P21" t="s">
        <v>127</v>
      </c>
      <c r="R21" s="180">
        <f>3690-R22</f>
        <v>3634.65</v>
      </c>
      <c r="S21">
        <v>0.5</v>
      </c>
    </row>
    <row r="22" spans="3:19" x14ac:dyDescent="0.2">
      <c r="C22" s="42"/>
      <c r="D22" s="41" t="s">
        <v>99</v>
      </c>
      <c r="E22" s="45"/>
      <c r="F22" s="41">
        <v>3690</v>
      </c>
      <c r="G22" s="79"/>
      <c r="P22" t="s">
        <v>128</v>
      </c>
      <c r="R22" s="179">
        <v>55.35</v>
      </c>
      <c r="S22">
        <v>0.5</v>
      </c>
    </row>
    <row r="23" spans="3:19" x14ac:dyDescent="0.2">
      <c r="C23" s="42"/>
      <c r="D23" s="41" t="s">
        <v>100</v>
      </c>
      <c r="E23" s="46"/>
      <c r="F23" s="41"/>
      <c r="G23" s="43"/>
      <c r="P23" t="s">
        <v>129</v>
      </c>
      <c r="R23" s="180">
        <v>54</v>
      </c>
      <c r="S23">
        <v>0.5</v>
      </c>
    </row>
    <row r="24" spans="3:19" x14ac:dyDescent="0.2">
      <c r="C24" s="42"/>
      <c r="D24" s="41" t="s">
        <v>101</v>
      </c>
      <c r="E24" s="41"/>
      <c r="F24" s="76">
        <v>54</v>
      </c>
      <c r="G24" s="80">
        <f>SUM(F22:F24)</f>
        <v>3744</v>
      </c>
      <c r="P24" t="s">
        <v>130</v>
      </c>
    </row>
    <row r="25" spans="3:19" x14ac:dyDescent="0.2">
      <c r="C25" s="42" t="s">
        <v>89</v>
      </c>
      <c r="D25" s="41" t="s">
        <v>105</v>
      </c>
      <c r="E25" s="46" t="s">
        <v>106</v>
      </c>
      <c r="F25" s="41">
        <v>9.9499999999999993</v>
      </c>
      <c r="G25" s="43"/>
      <c r="P25" t="s">
        <v>131</v>
      </c>
      <c r="R25" s="180">
        <v>423</v>
      </c>
      <c r="S25">
        <v>0.5</v>
      </c>
    </row>
    <row r="26" spans="3:19" x14ac:dyDescent="0.2">
      <c r="C26" s="42"/>
      <c r="D26" s="41"/>
      <c r="E26" s="46" t="s">
        <v>109</v>
      </c>
      <c r="F26" s="41"/>
      <c r="G26" s="43"/>
      <c r="H26" s="74" t="s">
        <v>107</v>
      </c>
      <c r="P26" t="s">
        <v>132</v>
      </c>
      <c r="R26" s="180">
        <v>45</v>
      </c>
      <c r="S26">
        <v>0.5</v>
      </c>
    </row>
    <row r="27" spans="3:19" x14ac:dyDescent="0.2">
      <c r="C27" s="42"/>
      <c r="E27" s="45" t="s">
        <v>108</v>
      </c>
      <c r="F27" s="41">
        <v>45</v>
      </c>
      <c r="G27" s="43"/>
      <c r="P27" t="s">
        <v>133</v>
      </c>
      <c r="R27" s="179">
        <v>9.9499999999999993</v>
      </c>
      <c r="S27">
        <v>0.5</v>
      </c>
    </row>
    <row r="28" spans="3:19" ht="18" x14ac:dyDescent="0.2">
      <c r="C28" s="47"/>
      <c r="D28" s="41" t="s">
        <v>102</v>
      </c>
      <c r="E28" s="48"/>
      <c r="F28" s="76">
        <v>423</v>
      </c>
      <c r="G28" s="80">
        <f>-1*SUM(F25:F28)</f>
        <v>-477.95</v>
      </c>
      <c r="P28" s="181" t="s">
        <v>103</v>
      </c>
      <c r="R28" s="182">
        <f>R19+R21+R22+R23-R25-R26-R27</f>
        <v>18297.189999999999</v>
      </c>
      <c r="S28">
        <v>0.5</v>
      </c>
    </row>
    <row r="29" spans="3:19" x14ac:dyDescent="0.2">
      <c r="C29" s="42"/>
      <c r="D29" s="41"/>
      <c r="E29" s="41"/>
      <c r="F29" s="41"/>
      <c r="G29" s="88"/>
    </row>
    <row r="30" spans="3:19" ht="16" thickBot="1" x14ac:dyDescent="0.25">
      <c r="C30" s="42"/>
      <c r="D30" s="41" t="s">
        <v>103</v>
      </c>
      <c r="E30" s="41"/>
      <c r="F30" s="41"/>
      <c r="G30" s="78">
        <f>SUM(G20:G28)</f>
        <v>18297.189999999999</v>
      </c>
      <c r="S30">
        <f>SUM(S4:S28)</f>
        <v>8</v>
      </c>
    </row>
    <row r="31" spans="3:19" ht="16" thickTop="1" x14ac:dyDescent="0.2">
      <c r="C31" s="42"/>
      <c r="D31" s="41"/>
      <c r="E31" s="41"/>
      <c r="F31" s="41"/>
      <c r="G31" s="43"/>
    </row>
    <row r="32" spans="3:19" ht="16" thickBot="1" x14ac:dyDescent="0.25">
      <c r="C32" s="49"/>
      <c r="D32" s="50"/>
      <c r="E32" s="50"/>
      <c r="F32" s="50"/>
      <c r="G32" s="51"/>
      <c r="P32" s="8" t="s">
        <v>134</v>
      </c>
    </row>
  </sheetData>
  <mergeCells count="5">
    <mergeCell ref="A1:B1"/>
    <mergeCell ref="A2:B2"/>
    <mergeCell ref="C4:G4"/>
    <mergeCell ref="C5:G5"/>
    <mergeCell ref="C6:G6"/>
  </mergeCells>
  <pageMargins left="0.7" right="0.7" top="0.75" bottom="0.75" header="0.3" footer="0.3"/>
  <ignoredErrors>
    <ignoredError sqref="G28 G24"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7"/>
  <sheetViews>
    <sheetView workbookViewId="0">
      <selection activeCell="M1" sqref="M1:Z26"/>
    </sheetView>
  </sheetViews>
  <sheetFormatPr baseColWidth="10" defaultRowHeight="15" x14ac:dyDescent="0.2"/>
  <cols>
    <col min="1" max="1" width="5.6640625" customWidth="1"/>
    <col min="2" max="2" width="39.5" bestFit="1" customWidth="1"/>
  </cols>
  <sheetData>
    <row r="1" spans="1:26" x14ac:dyDescent="0.2">
      <c r="A1" s="110" t="s">
        <v>37</v>
      </c>
      <c r="B1" s="110"/>
      <c r="C1" s="6"/>
      <c r="M1" s="133" t="s">
        <v>19</v>
      </c>
      <c r="N1" s="133" t="s">
        <v>112</v>
      </c>
      <c r="O1" s="134"/>
      <c r="P1" s="134"/>
      <c r="Q1" s="134"/>
      <c r="R1" s="134"/>
      <c r="S1" s="134"/>
      <c r="T1" s="134"/>
      <c r="U1" s="134"/>
      <c r="V1" s="134"/>
      <c r="W1" s="134"/>
      <c r="X1" s="134"/>
      <c r="Y1" s="134"/>
      <c r="Z1" s="134"/>
    </row>
    <row r="2" spans="1:26" ht="16" thickBot="1" x14ac:dyDescent="0.25">
      <c r="M2" s="134"/>
      <c r="N2" s="134"/>
      <c r="O2" s="134"/>
      <c r="P2" s="134"/>
      <c r="Q2" s="134"/>
      <c r="R2" s="134"/>
      <c r="S2" s="134"/>
      <c r="T2" s="134"/>
      <c r="U2" s="134"/>
      <c r="V2" s="134"/>
      <c r="W2" s="134"/>
      <c r="X2" s="134"/>
      <c r="Y2" s="134"/>
      <c r="Z2" s="134"/>
    </row>
    <row r="3" spans="1:26" ht="24.75" customHeight="1" thickTop="1" thickBot="1" x14ac:dyDescent="0.25">
      <c r="B3" s="118" t="s">
        <v>1</v>
      </c>
      <c r="C3" s="119"/>
      <c r="D3" s="119"/>
      <c r="E3" s="119"/>
      <c r="F3" s="119"/>
      <c r="G3" s="119"/>
      <c r="H3" s="119"/>
      <c r="I3" s="119"/>
      <c r="J3" s="119"/>
      <c r="K3" s="120"/>
      <c r="M3" s="160" t="s">
        <v>1</v>
      </c>
      <c r="N3" s="161"/>
      <c r="O3" s="161"/>
      <c r="P3" s="161"/>
      <c r="Q3" s="161"/>
      <c r="R3" s="161"/>
      <c r="S3" s="161"/>
      <c r="T3" s="161"/>
      <c r="U3" s="161"/>
      <c r="V3" s="162"/>
      <c r="W3" s="134"/>
      <c r="X3" s="134"/>
      <c r="Y3" s="134"/>
      <c r="Z3" s="134"/>
    </row>
    <row r="4" spans="1:26" ht="16" thickBot="1" x14ac:dyDescent="0.25">
      <c r="B4" s="121"/>
      <c r="C4" s="122"/>
      <c r="D4" s="122"/>
      <c r="E4" s="122"/>
      <c r="F4" s="122"/>
      <c r="G4" s="122"/>
      <c r="H4" s="122"/>
      <c r="I4" s="122"/>
      <c r="J4" s="122"/>
      <c r="K4" s="123"/>
      <c r="M4" s="163"/>
      <c r="N4" s="164"/>
      <c r="O4" s="164"/>
      <c r="P4" s="164"/>
      <c r="Q4" s="164"/>
      <c r="R4" s="164"/>
      <c r="S4" s="164"/>
      <c r="T4" s="164"/>
      <c r="U4" s="164"/>
      <c r="V4" s="165"/>
      <c r="W4" s="134"/>
      <c r="X4" s="134"/>
      <c r="Y4" s="134"/>
      <c r="Z4" s="134"/>
    </row>
    <row r="5" spans="1:26" ht="24" customHeight="1" thickBot="1" x14ac:dyDescent="0.25">
      <c r="B5" s="9"/>
      <c r="C5" s="124" t="s">
        <v>2</v>
      </c>
      <c r="D5" s="125"/>
      <c r="E5" s="126"/>
      <c r="F5" s="124" t="s">
        <v>3</v>
      </c>
      <c r="G5" s="125"/>
      <c r="H5" s="126"/>
      <c r="I5" s="124" t="s">
        <v>4</v>
      </c>
      <c r="J5" s="125"/>
      <c r="K5" s="126"/>
      <c r="M5" s="135"/>
      <c r="N5" s="167" t="s">
        <v>2</v>
      </c>
      <c r="O5" s="166"/>
      <c r="P5" s="168"/>
      <c r="Q5" s="169" t="s">
        <v>3</v>
      </c>
      <c r="R5" s="166"/>
      <c r="S5" s="168"/>
      <c r="T5" s="169" t="s">
        <v>4</v>
      </c>
      <c r="U5" s="166"/>
      <c r="V5" s="168"/>
      <c r="W5" s="134"/>
      <c r="X5" s="134"/>
      <c r="Y5" s="134"/>
      <c r="Z5" s="134"/>
    </row>
    <row r="6" spans="1:26" ht="29" thickBot="1" x14ac:dyDescent="0.25">
      <c r="B6" s="10" t="s">
        <v>0</v>
      </c>
      <c r="C6" s="11" t="s">
        <v>5</v>
      </c>
      <c r="D6" s="11" t="s">
        <v>6</v>
      </c>
      <c r="E6" s="11" t="s">
        <v>7</v>
      </c>
      <c r="F6" s="11" t="s">
        <v>5</v>
      </c>
      <c r="G6" s="11" t="s">
        <v>6</v>
      </c>
      <c r="H6" s="11" t="s">
        <v>7</v>
      </c>
      <c r="I6" s="11" t="s">
        <v>5</v>
      </c>
      <c r="J6" s="11" t="s">
        <v>6</v>
      </c>
      <c r="K6" s="11" t="s">
        <v>7</v>
      </c>
      <c r="M6" s="136" t="s">
        <v>0</v>
      </c>
      <c r="N6" s="137" t="s">
        <v>5</v>
      </c>
      <c r="O6" s="137" t="s">
        <v>6</v>
      </c>
      <c r="P6" s="137" t="s">
        <v>7</v>
      </c>
      <c r="Q6" s="137" t="s">
        <v>5</v>
      </c>
      <c r="R6" s="137" t="s">
        <v>6</v>
      </c>
      <c r="S6" s="137" t="s">
        <v>7</v>
      </c>
      <c r="T6" s="137" t="s">
        <v>5</v>
      </c>
      <c r="U6" s="137" t="s">
        <v>6</v>
      </c>
      <c r="V6" s="137" t="s">
        <v>7</v>
      </c>
      <c r="W6" s="138" t="s">
        <v>113</v>
      </c>
      <c r="X6" s="134"/>
      <c r="Y6" s="134"/>
      <c r="Z6" s="134"/>
    </row>
    <row r="7" spans="1:26" ht="17" thickTop="1" thickBot="1" x14ac:dyDescent="0.25">
      <c r="B7" s="32" t="s">
        <v>8</v>
      </c>
      <c r="C7" s="33"/>
      <c r="D7" s="33"/>
      <c r="E7" s="33"/>
      <c r="F7" s="33"/>
      <c r="G7" s="33"/>
      <c r="H7" s="33"/>
      <c r="I7" s="33">
        <v>6</v>
      </c>
      <c r="J7" s="34">
        <v>1400</v>
      </c>
      <c r="K7" s="33">
        <v>8400</v>
      </c>
      <c r="L7" s="35"/>
      <c r="M7" s="139" t="s">
        <v>8</v>
      </c>
      <c r="N7" s="140"/>
      <c r="O7" s="140"/>
      <c r="P7" s="140"/>
      <c r="Q7" s="140"/>
      <c r="R7" s="140"/>
      <c r="S7" s="140"/>
      <c r="T7" s="140">
        <v>6</v>
      </c>
      <c r="U7" s="141">
        <v>1400</v>
      </c>
      <c r="V7" s="140">
        <v>8400</v>
      </c>
      <c r="W7" s="134"/>
      <c r="X7" s="134"/>
      <c r="Y7" s="134"/>
      <c r="Z7" s="134"/>
    </row>
    <row r="8" spans="1:26" x14ac:dyDescent="0.2">
      <c r="B8" s="129">
        <v>43932</v>
      </c>
      <c r="C8" s="127">
        <v>6</v>
      </c>
      <c r="D8" s="131">
        <v>1500</v>
      </c>
      <c r="E8" s="127">
        <f>C8*D8</f>
        <v>9000</v>
      </c>
      <c r="F8" s="12"/>
      <c r="G8" s="12"/>
      <c r="H8" s="12"/>
      <c r="I8" s="12">
        <v>6</v>
      </c>
      <c r="J8" s="13">
        <v>1400</v>
      </c>
      <c r="K8" s="12">
        <v>8400</v>
      </c>
      <c r="M8" s="170">
        <v>43932</v>
      </c>
      <c r="N8" s="172">
        <v>6</v>
      </c>
      <c r="O8" s="174">
        <v>1500</v>
      </c>
      <c r="P8" s="172">
        <v>9000</v>
      </c>
      <c r="Q8" s="172"/>
      <c r="R8" s="172"/>
      <c r="S8" s="172"/>
      <c r="T8" s="144">
        <v>6</v>
      </c>
      <c r="U8" s="145">
        <v>1500</v>
      </c>
      <c r="V8" s="144">
        <v>9000</v>
      </c>
      <c r="W8" s="143"/>
      <c r="X8" s="134"/>
      <c r="Y8" s="134"/>
      <c r="Z8" s="134"/>
    </row>
    <row r="9" spans="1:26" ht="16" thickBot="1" x14ac:dyDescent="0.25">
      <c r="B9" s="130"/>
      <c r="C9" s="128"/>
      <c r="D9" s="132"/>
      <c r="E9" s="128"/>
      <c r="F9" s="14"/>
      <c r="G9" s="14"/>
      <c r="H9" s="14"/>
      <c r="I9" s="14">
        <v>6</v>
      </c>
      <c r="J9" s="15">
        <v>1500</v>
      </c>
      <c r="K9" s="14">
        <v>9000</v>
      </c>
      <c r="M9" s="171"/>
      <c r="N9" s="173"/>
      <c r="O9" s="175"/>
      <c r="P9" s="173"/>
      <c r="Q9" s="173"/>
      <c r="R9" s="173"/>
      <c r="S9" s="173"/>
      <c r="T9" s="146">
        <v>6</v>
      </c>
      <c r="U9" s="147">
        <v>1400</v>
      </c>
      <c r="V9" s="146">
        <v>8400</v>
      </c>
      <c r="W9" s="133">
        <v>1</v>
      </c>
      <c r="X9" s="134" t="s">
        <v>114</v>
      </c>
      <c r="Y9" s="134"/>
      <c r="Z9" s="134"/>
    </row>
    <row r="10" spans="1:26" x14ac:dyDescent="0.2">
      <c r="B10" s="129">
        <v>43943</v>
      </c>
      <c r="C10" s="127"/>
      <c r="D10" s="127"/>
      <c r="E10" s="127"/>
      <c r="F10" s="12">
        <v>3</v>
      </c>
      <c r="G10" s="12">
        <v>1400</v>
      </c>
      <c r="H10" s="12">
        <v>4200</v>
      </c>
      <c r="I10" s="24">
        <v>3</v>
      </c>
      <c r="J10" s="25">
        <v>1400</v>
      </c>
      <c r="K10" s="27">
        <v>4200</v>
      </c>
      <c r="M10" s="176">
        <v>43943</v>
      </c>
      <c r="N10" s="177"/>
      <c r="O10" s="177"/>
      <c r="P10" s="177"/>
      <c r="Q10" s="144">
        <v>3</v>
      </c>
      <c r="R10" s="144">
        <v>1400</v>
      </c>
      <c r="S10" s="144">
        <v>4200</v>
      </c>
      <c r="T10" s="144">
        <v>3</v>
      </c>
      <c r="U10" s="145">
        <v>1400</v>
      </c>
      <c r="V10" s="148">
        <v>4200</v>
      </c>
      <c r="W10" s="149"/>
      <c r="X10" s="134"/>
      <c r="Y10" s="134"/>
      <c r="Z10" s="134"/>
    </row>
    <row r="11" spans="1:26" ht="16" thickBot="1" x14ac:dyDescent="0.25">
      <c r="B11" s="130"/>
      <c r="C11" s="128"/>
      <c r="D11" s="128"/>
      <c r="E11" s="128"/>
      <c r="F11" s="14"/>
      <c r="G11" s="14"/>
      <c r="H11" s="14"/>
      <c r="I11" s="9">
        <v>6</v>
      </c>
      <c r="J11" s="26">
        <v>1500</v>
      </c>
      <c r="K11" s="28">
        <v>9000</v>
      </c>
      <c r="M11" s="171"/>
      <c r="N11" s="173"/>
      <c r="O11" s="173"/>
      <c r="P11" s="173"/>
      <c r="Q11" s="146"/>
      <c r="R11" s="146"/>
      <c r="S11" s="146"/>
      <c r="T11" s="146">
        <v>6</v>
      </c>
      <c r="U11" s="147">
        <v>1500</v>
      </c>
      <c r="V11" s="150">
        <v>9000</v>
      </c>
      <c r="W11" s="133">
        <v>1</v>
      </c>
      <c r="X11" s="134" t="s">
        <v>115</v>
      </c>
      <c r="Y11" s="134"/>
      <c r="Z11" s="134"/>
    </row>
    <row r="12" spans="1:26" x14ac:dyDescent="0.2">
      <c r="B12" s="129">
        <v>43949</v>
      </c>
      <c r="C12" s="127"/>
      <c r="D12" s="127"/>
      <c r="E12" s="127"/>
      <c r="F12" s="24">
        <v>3</v>
      </c>
      <c r="G12" s="24">
        <v>1400</v>
      </c>
      <c r="H12" s="24">
        <v>4200</v>
      </c>
      <c r="I12" s="12"/>
      <c r="J12" s="13"/>
      <c r="K12" s="12"/>
      <c r="M12" s="176">
        <v>43949</v>
      </c>
      <c r="N12" s="177"/>
      <c r="O12" s="177"/>
      <c r="P12" s="177"/>
      <c r="Q12" s="144">
        <v>3</v>
      </c>
      <c r="R12" s="144">
        <v>1400</v>
      </c>
      <c r="S12" s="144">
        <v>4200</v>
      </c>
      <c r="T12" s="144"/>
      <c r="U12" s="145"/>
      <c r="V12" s="144"/>
      <c r="W12" s="133"/>
      <c r="X12" s="134"/>
      <c r="Y12" s="134"/>
      <c r="Z12" s="134"/>
    </row>
    <row r="13" spans="1:26" ht="16" thickBot="1" x14ac:dyDescent="0.25">
      <c r="B13" s="130"/>
      <c r="C13" s="128"/>
      <c r="D13" s="128"/>
      <c r="E13" s="128"/>
      <c r="F13" s="9">
        <v>1</v>
      </c>
      <c r="G13" s="9">
        <v>1500</v>
      </c>
      <c r="H13" s="9">
        <v>1500</v>
      </c>
      <c r="I13" s="14">
        <v>5</v>
      </c>
      <c r="J13" s="15">
        <v>1500</v>
      </c>
      <c r="K13" s="14">
        <v>7500</v>
      </c>
      <c r="L13" s="6"/>
      <c r="M13" s="171"/>
      <c r="N13" s="173"/>
      <c r="O13" s="173"/>
      <c r="P13" s="173"/>
      <c r="Q13" s="146">
        <v>1</v>
      </c>
      <c r="R13" s="146">
        <v>1500</v>
      </c>
      <c r="S13" s="146">
        <v>1500</v>
      </c>
      <c r="T13" s="146">
        <v>5</v>
      </c>
      <c r="U13" s="147">
        <v>1500</v>
      </c>
      <c r="V13" s="146">
        <v>7500</v>
      </c>
      <c r="W13" s="133">
        <v>1</v>
      </c>
      <c r="X13" s="134"/>
      <c r="Y13" s="134"/>
      <c r="Z13" s="134"/>
    </row>
    <row r="14" spans="1:26" x14ac:dyDescent="0.2">
      <c r="B14" s="129">
        <v>43951</v>
      </c>
      <c r="C14" s="127">
        <v>8</v>
      </c>
      <c r="D14" s="127">
        <v>1520</v>
      </c>
      <c r="E14" s="127">
        <f>C14*D14</f>
        <v>12160</v>
      </c>
      <c r="F14" s="12"/>
      <c r="G14" s="12"/>
      <c r="H14" s="12"/>
      <c r="I14" s="24">
        <v>5</v>
      </c>
      <c r="J14" s="25">
        <v>1500</v>
      </c>
      <c r="K14" s="29">
        <v>7500</v>
      </c>
      <c r="L14" s="6"/>
      <c r="M14" s="176">
        <v>43951</v>
      </c>
      <c r="N14" s="177">
        <v>8</v>
      </c>
      <c r="O14" s="177">
        <v>1520</v>
      </c>
      <c r="P14" s="177">
        <v>12160</v>
      </c>
      <c r="Q14" s="144"/>
      <c r="R14" s="144"/>
      <c r="S14" s="144"/>
      <c r="T14" s="144">
        <v>5</v>
      </c>
      <c r="U14" s="145">
        <v>1500</v>
      </c>
      <c r="V14" s="144">
        <v>7500</v>
      </c>
      <c r="W14" s="133"/>
      <c r="X14" s="134"/>
      <c r="Y14" s="134"/>
      <c r="Z14" s="134"/>
    </row>
    <row r="15" spans="1:26" ht="16" thickBot="1" x14ac:dyDescent="0.25">
      <c r="B15" s="130"/>
      <c r="C15" s="128"/>
      <c r="D15" s="128"/>
      <c r="E15" s="128"/>
      <c r="F15" s="14"/>
      <c r="G15" s="14"/>
      <c r="H15" s="14"/>
      <c r="I15" s="9">
        <v>8</v>
      </c>
      <c r="J15" s="26">
        <v>1520</v>
      </c>
      <c r="K15" s="30">
        <v>12160</v>
      </c>
      <c r="L15" s="6"/>
      <c r="M15" s="171"/>
      <c r="N15" s="173"/>
      <c r="O15" s="173"/>
      <c r="P15" s="173"/>
      <c r="Q15" s="146"/>
      <c r="R15" s="146"/>
      <c r="S15" s="146"/>
      <c r="T15" s="146">
        <v>8</v>
      </c>
      <c r="U15" s="147">
        <v>1520</v>
      </c>
      <c r="V15" s="146">
        <v>12160</v>
      </c>
      <c r="W15" s="133">
        <v>1</v>
      </c>
      <c r="X15" s="134" t="s">
        <v>116</v>
      </c>
      <c r="Y15" s="134"/>
      <c r="Z15" s="134"/>
    </row>
    <row r="16" spans="1:26" ht="16" thickBot="1" x14ac:dyDescent="0.25">
      <c r="B16" s="16" t="s">
        <v>9</v>
      </c>
      <c r="C16" s="17">
        <v>14</v>
      </c>
      <c r="D16" s="17"/>
      <c r="E16" s="17">
        <v>21160</v>
      </c>
      <c r="F16" s="17">
        <v>7</v>
      </c>
      <c r="G16" s="17"/>
      <c r="H16" s="17">
        <f>SUM(H10:H13)</f>
        <v>9900</v>
      </c>
      <c r="I16" s="17">
        <v>13</v>
      </c>
      <c r="J16" s="18"/>
      <c r="K16" s="17">
        <v>19660</v>
      </c>
      <c r="M16" s="151" t="s">
        <v>9</v>
      </c>
      <c r="N16" s="152">
        <v>14</v>
      </c>
      <c r="O16" s="152"/>
      <c r="P16" s="152">
        <v>21160</v>
      </c>
      <c r="Q16" s="152">
        <v>7</v>
      </c>
      <c r="R16" s="152"/>
      <c r="S16" s="152">
        <v>9900</v>
      </c>
      <c r="T16" s="152">
        <v>13</v>
      </c>
      <c r="U16" s="153"/>
      <c r="V16" s="152">
        <v>19660</v>
      </c>
      <c r="W16" s="134"/>
      <c r="X16" s="134"/>
      <c r="Y16" s="134"/>
      <c r="Z16" s="134"/>
    </row>
    <row r="17" spans="2:26" ht="25" thickTop="1" thickBot="1" x14ac:dyDescent="0.25">
      <c r="B17" s="118" t="s">
        <v>10</v>
      </c>
      <c r="C17" s="119"/>
      <c r="D17" s="119"/>
      <c r="E17" s="119"/>
      <c r="F17" s="119"/>
      <c r="G17" s="119"/>
      <c r="H17" s="119"/>
      <c r="I17" s="119"/>
      <c r="J17" s="119"/>
      <c r="K17" s="120"/>
      <c r="M17" s="160" t="s">
        <v>10</v>
      </c>
      <c r="N17" s="161"/>
      <c r="O17" s="161"/>
      <c r="P17" s="161"/>
      <c r="Q17" s="161"/>
      <c r="R17" s="161"/>
      <c r="S17" s="161"/>
      <c r="T17" s="161"/>
      <c r="U17" s="161"/>
      <c r="V17" s="162"/>
      <c r="W17" s="134"/>
      <c r="X17" s="134"/>
      <c r="Y17" s="134"/>
      <c r="Z17" s="134"/>
    </row>
    <row r="18" spans="2:26" ht="24" customHeight="1" thickBot="1" x14ac:dyDescent="0.25">
      <c r="B18" s="9"/>
      <c r="C18" s="124" t="s">
        <v>2</v>
      </c>
      <c r="D18" s="125"/>
      <c r="E18" s="126"/>
      <c r="F18" s="124" t="s">
        <v>3</v>
      </c>
      <c r="G18" s="125"/>
      <c r="H18" s="126"/>
      <c r="I18" s="124" t="s">
        <v>4</v>
      </c>
      <c r="J18" s="125"/>
      <c r="K18" s="126"/>
      <c r="M18" s="135"/>
      <c r="N18" s="167" t="s">
        <v>2</v>
      </c>
      <c r="O18" s="166"/>
      <c r="P18" s="168"/>
      <c r="Q18" s="169" t="s">
        <v>3</v>
      </c>
      <c r="R18" s="166"/>
      <c r="S18" s="168"/>
      <c r="T18" s="169" t="s">
        <v>4</v>
      </c>
      <c r="U18" s="166"/>
      <c r="V18" s="168"/>
      <c r="W18" s="134"/>
      <c r="X18" s="134"/>
      <c r="Y18" s="134"/>
      <c r="Z18" s="134"/>
    </row>
    <row r="19" spans="2:26" ht="29" thickBot="1" x14ac:dyDescent="0.25">
      <c r="B19" s="10" t="s">
        <v>0</v>
      </c>
      <c r="C19" s="11" t="s">
        <v>5</v>
      </c>
      <c r="D19" s="11" t="s">
        <v>6</v>
      </c>
      <c r="E19" s="11" t="s">
        <v>7</v>
      </c>
      <c r="F19" s="11" t="s">
        <v>5</v>
      </c>
      <c r="G19" s="11" t="s">
        <v>6</v>
      </c>
      <c r="H19" s="11" t="s">
        <v>7</v>
      </c>
      <c r="I19" s="11" t="s">
        <v>5</v>
      </c>
      <c r="J19" s="11" t="s">
        <v>6</v>
      </c>
      <c r="K19" s="11" t="s">
        <v>7</v>
      </c>
      <c r="M19" s="136" t="s">
        <v>0</v>
      </c>
      <c r="N19" s="137" t="s">
        <v>5</v>
      </c>
      <c r="O19" s="137" t="s">
        <v>6</v>
      </c>
      <c r="P19" s="137" t="s">
        <v>7</v>
      </c>
      <c r="Q19" s="137" t="s">
        <v>5</v>
      </c>
      <c r="R19" s="137" t="s">
        <v>6</v>
      </c>
      <c r="S19" s="137" t="s">
        <v>7</v>
      </c>
      <c r="T19" s="137" t="s">
        <v>5</v>
      </c>
      <c r="U19" s="137" t="s">
        <v>6</v>
      </c>
      <c r="V19" s="137" t="s">
        <v>7</v>
      </c>
      <c r="W19" s="134"/>
      <c r="X19" s="134"/>
      <c r="Y19" s="134"/>
      <c r="Z19" s="134"/>
    </row>
    <row r="20" spans="2:26" ht="17" thickTop="1" thickBot="1" x14ac:dyDescent="0.25">
      <c r="B20" s="19" t="s">
        <v>8</v>
      </c>
      <c r="C20" s="14"/>
      <c r="D20" s="14"/>
      <c r="E20" s="14"/>
      <c r="F20" s="14"/>
      <c r="G20" s="14"/>
      <c r="H20" s="14"/>
      <c r="I20" s="14">
        <v>6</v>
      </c>
      <c r="J20" s="15">
        <v>1400</v>
      </c>
      <c r="K20" s="20">
        <v>8400</v>
      </c>
      <c r="M20" s="154" t="s">
        <v>8</v>
      </c>
      <c r="N20" s="146"/>
      <c r="O20" s="146"/>
      <c r="P20" s="146"/>
      <c r="Q20" s="146"/>
      <c r="R20" s="146"/>
      <c r="S20" s="146"/>
      <c r="T20" s="146">
        <v>6</v>
      </c>
      <c r="U20" s="147">
        <v>1400</v>
      </c>
      <c r="V20" s="155">
        <v>8400</v>
      </c>
      <c r="W20" s="134"/>
      <c r="X20" s="134"/>
      <c r="Y20" s="134"/>
      <c r="Z20" s="134"/>
    </row>
    <row r="21" spans="2:26" ht="16" thickBot="1" x14ac:dyDescent="0.25">
      <c r="B21" s="21">
        <v>43932</v>
      </c>
      <c r="C21" s="14">
        <v>6</v>
      </c>
      <c r="D21" s="14">
        <v>1500</v>
      </c>
      <c r="E21" s="14">
        <f>D21*C21</f>
        <v>9000</v>
      </c>
      <c r="F21" s="14"/>
      <c r="G21" s="14"/>
      <c r="H21" s="14"/>
      <c r="I21" s="14">
        <f>I20+C21-F21</f>
        <v>12</v>
      </c>
      <c r="J21" s="22">
        <v>1450</v>
      </c>
      <c r="K21" s="20">
        <f>K20+E21-H21</f>
        <v>17400</v>
      </c>
      <c r="M21" s="156">
        <v>43932</v>
      </c>
      <c r="N21" s="146">
        <v>6</v>
      </c>
      <c r="O21" s="146">
        <v>1500</v>
      </c>
      <c r="P21" s="146">
        <v>9000</v>
      </c>
      <c r="Q21" s="146"/>
      <c r="R21" s="146"/>
      <c r="S21" s="146"/>
      <c r="T21" s="146">
        <v>12</v>
      </c>
      <c r="U21" s="157">
        <v>1450</v>
      </c>
      <c r="V21" s="155">
        <v>17400</v>
      </c>
      <c r="W21" s="134">
        <v>1</v>
      </c>
      <c r="X21" s="134">
        <v>1</v>
      </c>
      <c r="Y21" s="134" t="s">
        <v>117</v>
      </c>
      <c r="Z21" s="134"/>
    </row>
    <row r="22" spans="2:26" ht="16" thickBot="1" x14ac:dyDescent="0.25">
      <c r="B22" s="21">
        <v>43943</v>
      </c>
      <c r="C22" s="14"/>
      <c r="D22" s="14"/>
      <c r="E22" s="14"/>
      <c r="F22" s="14">
        <v>3</v>
      </c>
      <c r="G22" s="20">
        <f>J21</f>
        <v>1450</v>
      </c>
      <c r="H22" s="20">
        <f>F22*G22</f>
        <v>4350</v>
      </c>
      <c r="I22" s="14">
        <f>I21+C22-F22</f>
        <v>9</v>
      </c>
      <c r="J22" s="22">
        <v>1450</v>
      </c>
      <c r="K22" s="20">
        <f t="shared" ref="K22:K25" si="0">K21+E22-H22</f>
        <v>13050</v>
      </c>
      <c r="M22" s="156">
        <v>43943</v>
      </c>
      <c r="N22" s="146"/>
      <c r="O22" s="146"/>
      <c r="P22" s="146"/>
      <c r="Q22" s="146">
        <v>3</v>
      </c>
      <c r="R22" s="155">
        <v>1450</v>
      </c>
      <c r="S22" s="155">
        <v>4350</v>
      </c>
      <c r="T22" s="146">
        <v>9</v>
      </c>
      <c r="U22" s="157">
        <v>1450</v>
      </c>
      <c r="V22" s="155">
        <v>13050</v>
      </c>
      <c r="W22" s="134">
        <v>1</v>
      </c>
      <c r="X22" s="134"/>
      <c r="Y22" s="134"/>
      <c r="Z22" s="134"/>
    </row>
    <row r="23" spans="2:26" ht="16" thickBot="1" x14ac:dyDescent="0.25">
      <c r="B23" s="21">
        <v>43949</v>
      </c>
      <c r="C23" s="14"/>
      <c r="D23" s="14"/>
      <c r="E23" s="14"/>
      <c r="F23" s="14">
        <v>4</v>
      </c>
      <c r="G23" s="20">
        <f>J22</f>
        <v>1450</v>
      </c>
      <c r="H23" s="20">
        <f>F23*G23</f>
        <v>5800</v>
      </c>
      <c r="I23" s="14">
        <f t="shared" ref="I23:I25" si="1">I22+C23-F23</f>
        <v>5</v>
      </c>
      <c r="J23" s="22">
        <v>1450</v>
      </c>
      <c r="K23" s="20">
        <f t="shared" si="0"/>
        <v>7250</v>
      </c>
      <c r="M23" s="156">
        <v>43949</v>
      </c>
      <c r="N23" s="146"/>
      <c r="O23" s="146"/>
      <c r="P23" s="146"/>
      <c r="Q23" s="146">
        <v>4</v>
      </c>
      <c r="R23" s="146">
        <v>1450</v>
      </c>
      <c r="S23" s="146">
        <v>5800</v>
      </c>
      <c r="T23" s="146">
        <v>5</v>
      </c>
      <c r="U23" s="157">
        <v>1450</v>
      </c>
      <c r="V23" s="155">
        <v>7250</v>
      </c>
      <c r="W23" s="134">
        <v>1</v>
      </c>
      <c r="X23" s="134"/>
      <c r="Y23" s="134"/>
      <c r="Z23" s="134"/>
    </row>
    <row r="24" spans="2:26" ht="16" thickBot="1" x14ac:dyDescent="0.25">
      <c r="B24" s="21">
        <v>43951</v>
      </c>
      <c r="C24" s="14">
        <v>8</v>
      </c>
      <c r="D24" s="14">
        <v>1520</v>
      </c>
      <c r="E24" s="14">
        <f>C24*D24</f>
        <v>12160</v>
      </c>
      <c r="F24" s="14"/>
      <c r="G24" s="20"/>
      <c r="H24" s="20"/>
      <c r="I24" s="14">
        <f t="shared" si="1"/>
        <v>13</v>
      </c>
      <c r="J24" s="22">
        <v>1493.08</v>
      </c>
      <c r="K24" s="20">
        <f t="shared" si="0"/>
        <v>19410</v>
      </c>
      <c r="M24" s="156">
        <v>43951</v>
      </c>
      <c r="N24" s="146">
        <v>8</v>
      </c>
      <c r="O24" s="146">
        <v>1520</v>
      </c>
      <c r="P24" s="146">
        <v>12160</v>
      </c>
      <c r="Q24" s="146"/>
      <c r="R24" s="155"/>
      <c r="S24" s="155"/>
      <c r="T24" s="146">
        <v>13</v>
      </c>
      <c r="U24" s="157">
        <v>1493.08</v>
      </c>
      <c r="V24" s="155">
        <v>19410</v>
      </c>
      <c r="W24" s="134">
        <v>1</v>
      </c>
      <c r="X24" s="134">
        <v>1</v>
      </c>
      <c r="Y24" s="134" t="s">
        <v>117</v>
      </c>
      <c r="Z24" s="134"/>
    </row>
    <row r="25" spans="2:26" ht="16" thickBot="1" x14ac:dyDescent="0.25">
      <c r="B25" s="16" t="s">
        <v>9</v>
      </c>
      <c r="C25" s="17">
        <f>SUM(C21:C24)</f>
        <v>14</v>
      </c>
      <c r="D25" s="17"/>
      <c r="E25" s="17">
        <f>SUM(E21:E24)</f>
        <v>21160</v>
      </c>
      <c r="F25" s="17">
        <f>SUM(F21:F24)</f>
        <v>7</v>
      </c>
      <c r="G25" s="17"/>
      <c r="H25" s="23">
        <f>SUM(H21:H24)</f>
        <v>10150</v>
      </c>
      <c r="I25" s="14">
        <f t="shared" si="1"/>
        <v>20</v>
      </c>
      <c r="J25" s="31"/>
      <c r="K25" s="20">
        <f t="shared" si="0"/>
        <v>30420</v>
      </c>
      <c r="M25" s="151" t="s">
        <v>9</v>
      </c>
      <c r="N25" s="152">
        <v>14</v>
      </c>
      <c r="O25" s="152"/>
      <c r="P25" s="152">
        <v>21160</v>
      </c>
      <c r="Q25" s="152">
        <v>7</v>
      </c>
      <c r="R25" s="152"/>
      <c r="S25" s="158">
        <v>10150</v>
      </c>
      <c r="T25" s="152">
        <v>13</v>
      </c>
      <c r="U25" s="159">
        <v>1493.08</v>
      </c>
      <c r="V25" s="158">
        <v>19410</v>
      </c>
      <c r="W25" s="134"/>
      <c r="X25" s="134"/>
      <c r="Y25" s="134"/>
      <c r="Z25" s="134"/>
    </row>
    <row r="26" spans="2:26" ht="16" thickTop="1" x14ac:dyDescent="0.2">
      <c r="M26" s="134"/>
      <c r="N26" s="134"/>
      <c r="O26" s="134"/>
      <c r="P26" s="134"/>
      <c r="Q26" s="134"/>
      <c r="R26" s="134"/>
      <c r="S26" s="134"/>
      <c r="T26" s="134"/>
      <c r="U26" s="134"/>
      <c r="V26" s="134"/>
      <c r="W26" s="134">
        <v>10</v>
      </c>
      <c r="X26" s="134"/>
      <c r="Y26" s="134"/>
      <c r="Z26" s="134"/>
    </row>
    <row r="27" spans="2:26" x14ac:dyDescent="0.2">
      <c r="B27" s="74" t="s">
        <v>104</v>
      </c>
    </row>
  </sheetData>
  <mergeCells count="54">
    <mergeCell ref="M17:V17"/>
    <mergeCell ref="N18:P18"/>
    <mergeCell ref="Q18:S18"/>
    <mergeCell ref="T18:V18"/>
    <mergeCell ref="M12:M13"/>
    <mergeCell ref="N12:N13"/>
    <mergeCell ref="O12:O13"/>
    <mergeCell ref="P12:P13"/>
    <mergeCell ref="M14:M15"/>
    <mergeCell ref="N14:N15"/>
    <mergeCell ref="O14:O15"/>
    <mergeCell ref="P14:P15"/>
    <mergeCell ref="R8:R9"/>
    <mergeCell ref="S8:S9"/>
    <mergeCell ref="M10:M11"/>
    <mergeCell ref="N10:N11"/>
    <mergeCell ref="O10:O11"/>
    <mergeCell ref="P10:P11"/>
    <mergeCell ref="M8:M9"/>
    <mergeCell ref="N8:N9"/>
    <mergeCell ref="O8:O9"/>
    <mergeCell ref="P8:P9"/>
    <mergeCell ref="Q8:Q9"/>
    <mergeCell ref="M3:V3"/>
    <mergeCell ref="M4:V4"/>
    <mergeCell ref="N5:P5"/>
    <mergeCell ref="Q5:S5"/>
    <mergeCell ref="T5:V5"/>
    <mergeCell ref="A1:B1"/>
    <mergeCell ref="C18:E18"/>
    <mergeCell ref="F18:H18"/>
    <mergeCell ref="I18:K18"/>
    <mergeCell ref="B14:B15"/>
    <mergeCell ref="C14:C15"/>
    <mergeCell ref="D14:D15"/>
    <mergeCell ref="E14:E15"/>
    <mergeCell ref="B12:B13"/>
    <mergeCell ref="C12:C13"/>
    <mergeCell ref="D12:D13"/>
    <mergeCell ref="E12:E13"/>
    <mergeCell ref="B17:K17"/>
    <mergeCell ref="B10:B11"/>
    <mergeCell ref="C10:C11"/>
    <mergeCell ref="D10:D11"/>
    <mergeCell ref="E10:E11"/>
    <mergeCell ref="B8:B9"/>
    <mergeCell ref="C8:C9"/>
    <mergeCell ref="D8:D9"/>
    <mergeCell ref="E8:E9"/>
    <mergeCell ref="B3:K3"/>
    <mergeCell ref="B4:K4"/>
    <mergeCell ref="C5:E5"/>
    <mergeCell ref="F5:H5"/>
    <mergeCell ref="I5:K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Identification</vt:lpstr>
      <vt:lpstr>Question 2</vt:lpstr>
      <vt:lpstr>Question 3</vt:lpstr>
      <vt:lpstr>Question 4</vt:lpstr>
    </vt:vector>
  </TitlesOfParts>
  <Company>FSA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rtty</dc:creator>
  <cp:lastModifiedBy>Microsoft Office User</cp:lastModifiedBy>
  <dcterms:created xsi:type="dcterms:W3CDTF">2019-10-24T13:26:53Z</dcterms:created>
  <dcterms:modified xsi:type="dcterms:W3CDTF">2020-05-06T20:21:10Z</dcterms:modified>
</cp:coreProperties>
</file>