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AS4\Desktop\CTB 1000 A17\"/>
    </mc:Choice>
  </mc:AlternateContent>
  <bookViews>
    <workbookView xWindow="0" yWindow="0" windowWidth="20490" windowHeight="7620"/>
  </bookViews>
  <sheets>
    <sheet name="Journal General" sheetId="1" r:id="rId1"/>
    <sheet name="Stocks et CMV" sheetId="2" r:id="rId2"/>
    <sheet name="Amortissement" sheetId="3" r:id="rId3"/>
    <sheet name="Rapprochement bancaire" sheetId="4" r:id="rId4"/>
  </sheets>
  <calcPr calcId="162913"/>
</workbook>
</file>

<file path=xl/calcChain.xml><?xml version="1.0" encoding="utf-8"?>
<calcChain xmlns="http://schemas.openxmlformats.org/spreadsheetml/2006/main">
  <c r="D140" i="1" l="1"/>
  <c r="D141" i="1"/>
  <c r="G15" i="2" l="1"/>
  <c r="J14" i="2"/>
  <c r="J12" i="2"/>
  <c r="J11" i="2"/>
  <c r="G11" i="2"/>
  <c r="I10" i="2"/>
  <c r="J10" i="2"/>
  <c r="H10" i="2"/>
  <c r="I9" i="2"/>
  <c r="J9" i="2"/>
  <c r="H9" i="2"/>
  <c r="C9" i="2"/>
  <c r="J8" i="2"/>
  <c r="H8" i="2"/>
  <c r="I7" i="2"/>
  <c r="J7" i="2"/>
  <c r="H7" i="2"/>
  <c r="C7" i="2"/>
  <c r="D7" i="2"/>
  <c r="H6" i="2"/>
  <c r="G6" i="2"/>
  <c r="J5" i="2"/>
  <c r="C18" i="3"/>
  <c r="C15" i="3"/>
  <c r="C7" i="3"/>
  <c r="C5" i="3"/>
  <c r="E75" i="1"/>
  <c r="E67" i="1"/>
  <c r="E62" i="1"/>
  <c r="D56" i="1"/>
  <c r="D55" i="1"/>
  <c r="D50" i="1"/>
  <c r="E43" i="1"/>
  <c r="D37" i="1"/>
  <c r="D36" i="1"/>
  <c r="E38" i="1" s="1"/>
  <c r="D32" i="1"/>
  <c r="E33" i="1" s="1"/>
  <c r="D74" i="1" s="1"/>
  <c r="D31" i="1"/>
  <c r="E24" i="1"/>
  <c r="E23" i="1"/>
  <c r="E130" i="1" l="1"/>
  <c r="E129" i="1"/>
  <c r="E128" i="1"/>
  <c r="E127" i="1"/>
  <c r="D126" i="1" s="1"/>
  <c r="E123" i="1"/>
  <c r="E97" i="1"/>
  <c r="E96" i="1"/>
  <c r="E95" i="1"/>
  <c r="E94" i="1"/>
  <c r="E90" i="1"/>
  <c r="D93" i="1" l="1"/>
  <c r="E113" i="1" l="1"/>
  <c r="D7" i="4" l="1"/>
  <c r="D8" i="4" s="1"/>
  <c r="E8" i="1"/>
  <c r="D149" i="1"/>
  <c r="E151" i="1" s="1"/>
  <c r="D148" i="1"/>
  <c r="E150" i="1" s="1"/>
  <c r="D133" i="1"/>
  <c r="E134" i="1" s="1"/>
  <c r="H13" i="2"/>
  <c r="E106" i="1"/>
  <c r="E105" i="1"/>
  <c r="D100" i="1"/>
  <c r="E101" i="1" s="1"/>
  <c r="D80" i="1"/>
  <c r="G146" i="1" s="1"/>
  <c r="G148" i="1" s="1"/>
  <c r="E68" i="1"/>
  <c r="E63" i="1"/>
  <c r="E42" i="1"/>
  <c r="I6" i="2"/>
  <c r="J6" i="2" s="1"/>
  <c r="F6" i="2"/>
  <c r="E57" i="1" l="1"/>
  <c r="H11" i="2"/>
  <c r="D104" i="1"/>
  <c r="D66" i="1"/>
  <c r="D60" i="1"/>
  <c r="E76" i="1"/>
  <c r="I8" i="2"/>
  <c r="F8" i="2"/>
  <c r="G8" i="2" s="1"/>
  <c r="D41" i="1"/>
  <c r="E81" i="1" s="1"/>
  <c r="D22" i="1"/>
  <c r="E51" i="1" s="1"/>
  <c r="D49" i="1" s="1"/>
  <c r="D18" i="1"/>
  <c r="E19" i="1" s="1"/>
  <c r="E13" i="1"/>
  <c r="E12" i="1"/>
  <c r="E14" i="1"/>
  <c r="D112" i="1" l="1"/>
  <c r="E114" i="1" s="1"/>
  <c r="D11" i="1"/>
  <c r="E146" i="1"/>
  <c r="D145" i="1"/>
  <c r="D79" i="1"/>
  <c r="D12" i="4" l="1"/>
  <c r="D13" i="4"/>
  <c r="D20" i="4" s="1"/>
  <c r="F11" i="2"/>
  <c r="I11" i="2"/>
  <c r="I12" i="2" l="1"/>
  <c r="F13" i="2" s="1"/>
  <c r="G13" i="2" s="1"/>
  <c r="J13" i="2" l="1"/>
  <c r="I14" i="2" s="1"/>
  <c r="I13" i="2"/>
  <c r="F16" i="2" l="1"/>
  <c r="G16" i="2" s="1"/>
  <c r="D153" i="1" l="1"/>
  <c r="E154" i="1" s="1"/>
  <c r="G17" i="2"/>
  <c r="J16" i="2"/>
  <c r="I16" i="2" s="1"/>
</calcChain>
</file>

<file path=xl/sharedStrings.xml><?xml version="1.0" encoding="utf-8"?>
<sst xmlns="http://schemas.openxmlformats.org/spreadsheetml/2006/main" count="194" uniqueCount="100">
  <si>
    <t>Comptes et explications</t>
  </si>
  <si>
    <t>Débit</t>
  </si>
  <si>
    <t>Crédit</t>
  </si>
  <si>
    <t>Date</t>
  </si>
  <si>
    <t>Charge salariale</t>
  </si>
  <si>
    <t>enregistrement des retenues et salaires</t>
  </si>
  <si>
    <t>Charges sociales</t>
  </si>
  <si>
    <t>1,4 fois la part de l'employé</t>
  </si>
  <si>
    <t>1 fois celle de l'employé</t>
  </si>
  <si>
    <t>Charge au titre des indemnités de vacances</t>
  </si>
  <si>
    <t>Passif estimés au titre des indemnités de vacances</t>
  </si>
  <si>
    <t>avantages sociaux</t>
  </si>
  <si>
    <t>Client</t>
  </si>
  <si>
    <t>TPS à payer</t>
  </si>
  <si>
    <t>TVQ à payer</t>
  </si>
  <si>
    <t>Ventes</t>
  </si>
  <si>
    <t>CMV</t>
  </si>
  <si>
    <t>TPS</t>
  </si>
  <si>
    <t>TVQ</t>
  </si>
  <si>
    <t>voir le tableau dans les "Stocks"</t>
  </si>
  <si>
    <t>ACHATS</t>
  </si>
  <si>
    <t>COÛT DES MARCHANDISES VENDUES</t>
  </si>
  <si>
    <t>UNITÉS EN STOCK</t>
  </si>
  <si>
    <t>DATE</t>
  </si>
  <si>
    <t>QUANTITÉ</t>
  </si>
  <si>
    <t>COÛT UNITAIRE</t>
  </si>
  <si>
    <t>COÛT TOTAL</t>
  </si>
  <si>
    <t>Stocks</t>
  </si>
  <si>
    <t>TPS à recouvrer</t>
  </si>
  <si>
    <t>TVQ à recouvrer</t>
  </si>
  <si>
    <t>Fournisseur</t>
  </si>
  <si>
    <t>Encaisse</t>
  </si>
  <si>
    <t>achat à crédit et paiement des frais de transport</t>
  </si>
  <si>
    <t>réception du paiement dans les 10 jours</t>
  </si>
  <si>
    <t xml:space="preserve">Escomptes sur ventes </t>
  </si>
  <si>
    <t>Fournisseurs</t>
  </si>
  <si>
    <t>achat à crédit</t>
  </si>
  <si>
    <t>retour de marchandises</t>
  </si>
  <si>
    <t>Clients</t>
  </si>
  <si>
    <t>paiement de facture avec escompte</t>
  </si>
  <si>
    <t>Escomptes sur ventes</t>
  </si>
  <si>
    <t xml:space="preserve">réception paiement </t>
  </si>
  <si>
    <t>paiement d'un fournisseur</t>
  </si>
  <si>
    <t>Régularisations</t>
  </si>
  <si>
    <t>Provision pour créances douteuses</t>
  </si>
  <si>
    <t>CMV total</t>
  </si>
  <si>
    <t>Les ventes nettes à crédit de la période sont</t>
  </si>
  <si>
    <t>elles donnent la charge de créances douteuses totale de la période</t>
  </si>
  <si>
    <t>Amortissement - bâtiment</t>
  </si>
  <si>
    <t xml:space="preserve">Amortissement - Camion </t>
  </si>
  <si>
    <t>Amortissement cumulé - bâtiment</t>
  </si>
  <si>
    <t>Amortissement cumulé - camion</t>
  </si>
  <si>
    <t>Amortissement bâtiment</t>
  </si>
  <si>
    <t xml:space="preserve">Assiette d'amortissement </t>
  </si>
  <si>
    <t>Durée de vie utile</t>
  </si>
  <si>
    <t>ans</t>
  </si>
  <si>
    <t>Amortissement annuel</t>
  </si>
  <si>
    <t>Amortissement - camion (par camion)</t>
  </si>
  <si>
    <t>Coût d'achat</t>
  </si>
  <si>
    <t>Taux d'amortissement linéaire</t>
  </si>
  <si>
    <t>1/4</t>
  </si>
  <si>
    <t>Taux d'amortissement dégressif double</t>
  </si>
  <si>
    <t>1/2</t>
  </si>
  <si>
    <t>(ou 2 / 4)</t>
  </si>
  <si>
    <t>avant régularisation</t>
  </si>
  <si>
    <t>après régularisation</t>
  </si>
  <si>
    <t>Amortissement pour 2017:</t>
  </si>
  <si>
    <t>Rapprochement bancaire</t>
  </si>
  <si>
    <t>Ajouter:</t>
  </si>
  <si>
    <t>Retirer:</t>
  </si>
  <si>
    <t>Solde de l'encaisse au 30 décembre</t>
  </si>
  <si>
    <t>Solde de l'encaisse au 30 novembre</t>
  </si>
  <si>
    <t xml:space="preserve">Transactions réalisées au cours du mois </t>
  </si>
  <si>
    <t xml:space="preserve">    Frais bancaires</t>
  </si>
  <si>
    <t xml:space="preserve">    TEF Internet</t>
  </si>
  <si>
    <t xml:space="preserve">   Chèque de paiement des salaires (29/12/2017)</t>
  </si>
  <si>
    <t>Solde bancaire ajusté</t>
  </si>
  <si>
    <t xml:space="preserve">   TEF Client</t>
  </si>
  <si>
    <t>Solde de l'encaisse ajusté</t>
  </si>
  <si>
    <t>Frais bancaire</t>
  </si>
  <si>
    <t>Charge internet</t>
  </si>
  <si>
    <t>Client - TEF</t>
  </si>
  <si>
    <t>on peut décomposer cette écriture en plusieurs écritures.</t>
  </si>
  <si>
    <t>Créances douteuses</t>
  </si>
  <si>
    <t>Rapprochement bancaire - 31 décembre 2017</t>
  </si>
  <si>
    <t>Solde bancaire au 31 décembre</t>
  </si>
  <si>
    <t>RRQ à payer</t>
  </si>
  <si>
    <t>RQAP à payer</t>
  </si>
  <si>
    <t>Assurance Emploi à payer</t>
  </si>
  <si>
    <t>Impôt provincial à payer</t>
  </si>
  <si>
    <t>Impôt fédéral à payer</t>
  </si>
  <si>
    <t>FSS à payer</t>
  </si>
  <si>
    <t>Serait également accepté: Amortissement - Matériel Roulant</t>
  </si>
  <si>
    <t>Serait également accepté: Amortissement Cumulé - Matériel Roulant</t>
  </si>
  <si>
    <t>Coût d'acquisition</t>
  </si>
  <si>
    <t>Ms: Valeur résiduelle</t>
  </si>
  <si>
    <t>Amortissement annuel:</t>
  </si>
  <si>
    <t xml:space="preserve">du 1er sept au 31 déc. </t>
  </si>
  <si>
    <t>Registre d'inventaire permanent—Moyenne mobile (Coût moyen pondéré)</t>
  </si>
  <si>
    <t xml:space="preserve">    TEF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</si>
</sst>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* #,##0.00_)\ &quot;$&quot;_ ;_ * \(#,##0.00\)\ &quot;$&quot;_ ;_ * &quot;-&quot;??_)\ &quot;$&quot;_ ;_ @_ "/>
    <numFmt numFmtId="164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9" fontId="2" fillId="0" borderId="0" xfId="0" applyNumberFormat="1" applyFont="1"/>
    <xf numFmtId="164" fontId="2" fillId="0" borderId="0" xfId="0" applyNumberFormat="1" applyFon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right" vertical="center" wrapText="1"/>
    </xf>
    <xf numFmtId="16" fontId="5" fillId="2" borderId="11" xfId="0" applyNumberFormat="1" applyFont="1" applyFill="1" applyBorder="1" applyAlignment="1">
      <alignment vertical="center" wrapText="1"/>
    </xf>
    <xf numFmtId="44" fontId="5" fillId="2" borderId="14" xfId="1" applyFont="1" applyFill="1" applyBorder="1" applyAlignment="1">
      <alignment horizontal="right" vertical="center" wrapText="1"/>
    </xf>
    <xf numFmtId="44" fontId="5" fillId="2" borderId="15" xfId="1" applyFont="1" applyFill="1" applyBorder="1" applyAlignment="1">
      <alignment horizontal="right" vertical="center" wrapText="1"/>
    </xf>
    <xf numFmtId="15" fontId="0" fillId="0" borderId="4" xfId="0" applyNumberFormat="1" applyBorder="1"/>
    <xf numFmtId="0" fontId="0" fillId="0" borderId="0" xfId="0" applyFill="1" applyBorder="1"/>
    <xf numFmtId="0" fontId="3" fillId="0" borderId="0" xfId="0" applyFont="1" applyFill="1" applyBorder="1"/>
    <xf numFmtId="44" fontId="0" fillId="0" borderId="0" xfId="0" applyNumberFormat="1"/>
    <xf numFmtId="15" fontId="0" fillId="0" borderId="3" xfId="0" applyNumberFormat="1" applyBorder="1"/>
    <xf numFmtId="0" fontId="6" fillId="0" borderId="3" xfId="0" applyFont="1" applyBorder="1"/>
    <xf numFmtId="16" fontId="5" fillId="2" borderId="17" xfId="0" applyNumberFormat="1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right" vertical="center" wrapText="1"/>
    </xf>
    <xf numFmtId="44" fontId="5" fillId="2" borderId="18" xfId="1" applyFont="1" applyFill="1" applyBorder="1" applyAlignment="1">
      <alignment horizontal="right" vertical="center" wrapText="1"/>
    </xf>
    <xf numFmtId="16" fontId="0" fillId="0" borderId="17" xfId="0" applyNumberFormat="1" applyBorder="1"/>
    <xf numFmtId="0" fontId="0" fillId="0" borderId="18" xfId="0" applyBorder="1"/>
    <xf numFmtId="44" fontId="0" fillId="0" borderId="18" xfId="0" applyNumberFormat="1" applyBorder="1"/>
    <xf numFmtId="16" fontId="0" fillId="0" borderId="16" xfId="0" applyNumberFormat="1" applyBorder="1"/>
    <xf numFmtId="0" fontId="0" fillId="0" borderId="19" xfId="0" applyBorder="1"/>
    <xf numFmtId="0" fontId="5" fillId="2" borderId="19" xfId="0" applyFont="1" applyFill="1" applyBorder="1" applyAlignment="1">
      <alignment horizontal="right" vertical="center" wrapText="1"/>
    </xf>
    <xf numFmtId="44" fontId="0" fillId="0" borderId="19" xfId="0" applyNumberFormat="1" applyBorder="1"/>
    <xf numFmtId="44" fontId="2" fillId="0" borderId="0" xfId="0" applyNumberFormat="1" applyFont="1"/>
    <xf numFmtId="44" fontId="0" fillId="0" borderId="0" xfId="1" applyFont="1"/>
    <xf numFmtId="49" fontId="0" fillId="0" borderId="0" xfId="0" applyNumberFormat="1" applyAlignment="1">
      <alignment horizontal="right"/>
    </xf>
    <xf numFmtId="44" fontId="0" fillId="0" borderId="4" xfId="0" applyNumberFormat="1" applyBorder="1"/>
    <xf numFmtId="44" fontId="0" fillId="0" borderId="3" xfId="0" applyNumberFormat="1" applyBorder="1"/>
    <xf numFmtId="16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44" fontId="0" fillId="0" borderId="4" xfId="1" applyFont="1" applyBorder="1"/>
    <xf numFmtId="44" fontId="0" fillId="0" borderId="3" xfId="1" applyFont="1" applyBorder="1"/>
    <xf numFmtId="0" fontId="7" fillId="0" borderId="0" xfId="0" applyFont="1"/>
    <xf numFmtId="44" fontId="0" fillId="0" borderId="20" xfId="0" applyNumberFormat="1" applyBorder="1"/>
    <xf numFmtId="44" fontId="0" fillId="0" borderId="20" xfId="1" applyFont="1" applyBorder="1"/>
    <xf numFmtId="44" fontId="2" fillId="0" borderId="0" xfId="1" applyFont="1" applyFill="1" applyBorder="1"/>
    <xf numFmtId="0" fontId="9" fillId="0" borderId="0" xfId="0" applyFont="1"/>
    <xf numFmtId="0" fontId="8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44" fontId="10" fillId="0" borderId="4" xfId="1" applyFont="1" applyBorder="1"/>
    <xf numFmtId="44" fontId="1" fillId="0" borderId="0" xfId="1" applyFont="1"/>
    <xf numFmtId="44" fontId="1" fillId="0" borderId="0" xfId="0" applyNumberFormat="1" applyFont="1"/>
    <xf numFmtId="0" fontId="0" fillId="0" borderId="0" xfId="0" applyFont="1"/>
    <xf numFmtId="44" fontId="5" fillId="2" borderId="14" xfId="1" applyNumberFormat="1" applyFont="1" applyFill="1" applyBorder="1" applyAlignment="1">
      <alignment horizontal="right" vertical="center" wrapText="1"/>
    </xf>
    <xf numFmtId="0" fontId="11" fillId="0" borderId="0" xfId="0" applyFont="1"/>
    <xf numFmtId="44" fontId="0" fillId="0" borderId="21" xfId="1" applyFont="1" applyBorder="1"/>
    <xf numFmtId="44" fontId="0" fillId="0" borderId="0" xfId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D141" sqref="D141"/>
    </sheetView>
  </sheetViews>
  <sheetFormatPr baseColWidth="10" defaultRowHeight="15" x14ac:dyDescent="0.25"/>
  <cols>
    <col min="1" max="1" width="18.85546875" customWidth="1"/>
    <col min="2" max="2" width="5.5703125" customWidth="1"/>
    <col min="3" max="3" width="46.42578125" bestFit="1" customWidth="1"/>
    <col min="4" max="5" width="12" bestFit="1" customWidth="1"/>
    <col min="7" max="7" width="13" bestFit="1" customWidth="1"/>
  </cols>
  <sheetData>
    <row r="1" spans="1:8" s="7" customFormat="1" x14ac:dyDescent="0.25">
      <c r="A1" s="8" t="s">
        <v>3</v>
      </c>
      <c r="B1" s="62" t="s">
        <v>0</v>
      </c>
      <c r="C1" s="62"/>
      <c r="D1" s="8" t="s">
        <v>1</v>
      </c>
      <c r="E1" s="8" t="s">
        <v>2</v>
      </c>
      <c r="G1" s="7" t="s">
        <v>17</v>
      </c>
      <c r="H1" s="9">
        <v>0.05</v>
      </c>
    </row>
    <row r="2" spans="1:8" x14ac:dyDescent="0.25">
      <c r="A2" s="18">
        <v>43070</v>
      </c>
      <c r="B2" s="4" t="s">
        <v>4</v>
      </c>
      <c r="C2" s="3"/>
      <c r="D2" s="43">
        <v>10000</v>
      </c>
      <c r="E2" s="43"/>
      <c r="G2" s="7" t="s">
        <v>18</v>
      </c>
      <c r="H2" s="10">
        <v>9.9750000000000005E-2</v>
      </c>
    </row>
    <row r="3" spans="1:8" x14ac:dyDescent="0.25">
      <c r="A3" s="5"/>
      <c r="B3" s="4"/>
      <c r="C3" s="3" t="s">
        <v>86</v>
      </c>
      <c r="D3" s="43"/>
      <c r="E3" s="43">
        <v>500</v>
      </c>
    </row>
    <row r="4" spans="1:8" x14ac:dyDescent="0.25">
      <c r="A4" s="5"/>
      <c r="B4" s="4"/>
      <c r="C4" s="3" t="s">
        <v>87</v>
      </c>
      <c r="D4" s="43"/>
      <c r="E4" s="43">
        <v>450</v>
      </c>
    </row>
    <row r="5" spans="1:8" x14ac:dyDescent="0.25">
      <c r="A5" s="5"/>
      <c r="B5" s="4"/>
      <c r="C5" s="3" t="s">
        <v>88</v>
      </c>
      <c r="D5" s="43"/>
      <c r="E5" s="43">
        <v>350</v>
      </c>
    </row>
    <row r="6" spans="1:8" x14ac:dyDescent="0.25">
      <c r="A6" s="5"/>
      <c r="B6" s="4"/>
      <c r="C6" s="3" t="s">
        <v>89</v>
      </c>
      <c r="D6" s="43"/>
      <c r="E6" s="43">
        <v>350</v>
      </c>
    </row>
    <row r="7" spans="1:8" x14ac:dyDescent="0.25">
      <c r="A7" s="5"/>
      <c r="B7" s="4"/>
      <c r="C7" s="3" t="s">
        <v>90</v>
      </c>
      <c r="D7" s="43"/>
      <c r="E7" s="43">
        <v>400</v>
      </c>
    </row>
    <row r="8" spans="1:8" x14ac:dyDescent="0.25">
      <c r="A8" s="5"/>
      <c r="B8" s="4"/>
      <c r="C8" s="3" t="s">
        <v>31</v>
      </c>
      <c r="D8" s="43"/>
      <c r="E8" s="43">
        <f>D2-E3-E4-E5-E6-E7</f>
        <v>7950</v>
      </c>
    </row>
    <row r="9" spans="1:8" x14ac:dyDescent="0.25">
      <c r="A9" s="5"/>
      <c r="B9" s="6" t="s">
        <v>5</v>
      </c>
      <c r="C9" s="3"/>
      <c r="D9" s="43"/>
      <c r="E9" s="43"/>
    </row>
    <row r="10" spans="1:8" x14ac:dyDescent="0.25">
      <c r="A10" s="5"/>
      <c r="B10" s="4"/>
      <c r="C10" s="3"/>
      <c r="D10" s="43"/>
      <c r="E10" s="43"/>
    </row>
    <row r="11" spans="1:8" x14ac:dyDescent="0.25">
      <c r="A11" s="18">
        <v>43070</v>
      </c>
      <c r="B11" s="4" t="s">
        <v>6</v>
      </c>
      <c r="C11" s="3"/>
      <c r="D11" s="54">
        <f>SUM(E12:E15)</f>
        <v>1870</v>
      </c>
      <c r="E11" s="43"/>
    </row>
    <row r="12" spans="1:8" x14ac:dyDescent="0.25">
      <c r="A12" s="5"/>
      <c r="B12" s="4"/>
      <c r="C12" s="3" t="s">
        <v>86</v>
      </c>
      <c r="D12" s="43"/>
      <c r="E12" s="43">
        <f>E3</f>
        <v>500</v>
      </c>
      <c r="F12" t="s">
        <v>8</v>
      </c>
    </row>
    <row r="13" spans="1:8" x14ac:dyDescent="0.25">
      <c r="A13" s="5"/>
      <c r="B13" s="4"/>
      <c r="C13" s="3" t="s">
        <v>87</v>
      </c>
      <c r="D13" s="43"/>
      <c r="E13" s="43">
        <f>E4*1.4</f>
        <v>630</v>
      </c>
      <c r="F13" t="s">
        <v>7</v>
      </c>
    </row>
    <row r="14" spans="1:8" x14ac:dyDescent="0.25">
      <c r="A14" s="5"/>
      <c r="B14" s="4"/>
      <c r="C14" s="3" t="s">
        <v>88</v>
      </c>
      <c r="D14" s="43"/>
      <c r="E14" s="43">
        <f>E5*1.4</f>
        <v>489.99999999999994</v>
      </c>
      <c r="F14" t="s">
        <v>7</v>
      </c>
    </row>
    <row r="15" spans="1:8" x14ac:dyDescent="0.25">
      <c r="A15" s="5"/>
      <c r="B15" s="4"/>
      <c r="C15" s="3" t="s">
        <v>91</v>
      </c>
      <c r="D15" s="43"/>
      <c r="E15" s="43">
        <v>250</v>
      </c>
    </row>
    <row r="16" spans="1:8" x14ac:dyDescent="0.25">
      <c r="A16" s="5"/>
      <c r="B16" s="6" t="s">
        <v>6</v>
      </c>
      <c r="C16" s="3"/>
      <c r="D16" s="43"/>
      <c r="E16" s="43"/>
    </row>
    <row r="17" spans="1:6" x14ac:dyDescent="0.25">
      <c r="A17" s="5"/>
      <c r="B17" s="4"/>
      <c r="C17" s="3"/>
      <c r="D17" s="43"/>
      <c r="E17" s="43"/>
    </row>
    <row r="18" spans="1:6" x14ac:dyDescent="0.25">
      <c r="A18" s="18">
        <v>43070</v>
      </c>
      <c r="B18" s="4" t="s">
        <v>9</v>
      </c>
      <c r="C18" s="3"/>
      <c r="D18" s="43">
        <f>4%*D2</f>
        <v>400</v>
      </c>
      <c r="E18" s="43"/>
    </row>
    <row r="19" spans="1:6" x14ac:dyDescent="0.25">
      <c r="A19" s="5"/>
      <c r="B19" s="4"/>
      <c r="C19" s="3" t="s">
        <v>10</v>
      </c>
      <c r="D19" s="43"/>
      <c r="E19" s="43">
        <f>D18</f>
        <v>400</v>
      </c>
    </row>
    <row r="20" spans="1:6" x14ac:dyDescent="0.25">
      <c r="A20" s="5"/>
      <c r="B20" s="6" t="s">
        <v>11</v>
      </c>
      <c r="C20" s="3"/>
      <c r="D20" s="43"/>
      <c r="E20" s="43"/>
    </row>
    <row r="21" spans="1:6" x14ac:dyDescent="0.25">
      <c r="A21" s="5"/>
      <c r="B21" s="4"/>
      <c r="C21" s="3"/>
      <c r="D21" s="43"/>
      <c r="E21" s="43"/>
    </row>
    <row r="22" spans="1:6" x14ac:dyDescent="0.25">
      <c r="A22" s="18">
        <v>43070</v>
      </c>
      <c r="B22" s="4" t="s">
        <v>12</v>
      </c>
      <c r="C22" s="3"/>
      <c r="D22" s="43">
        <f>SUM(E23:E25)</f>
        <v>17246.25</v>
      </c>
      <c r="E22" s="43"/>
    </row>
    <row r="23" spans="1:6" x14ac:dyDescent="0.25">
      <c r="A23" s="5"/>
      <c r="B23" s="4"/>
      <c r="C23" s="3" t="s">
        <v>13</v>
      </c>
      <c r="D23" s="43"/>
      <c r="E23" s="43">
        <f>E25*H1</f>
        <v>750</v>
      </c>
    </row>
    <row r="24" spans="1:6" x14ac:dyDescent="0.25">
      <c r="A24" s="5"/>
      <c r="B24" s="4"/>
      <c r="C24" s="3" t="s">
        <v>14</v>
      </c>
      <c r="D24" s="43"/>
      <c r="E24" s="43">
        <f>E25*H2</f>
        <v>1496.25</v>
      </c>
    </row>
    <row r="25" spans="1:6" x14ac:dyDescent="0.25">
      <c r="A25" s="5"/>
      <c r="B25" s="4"/>
      <c r="C25" s="3" t="s">
        <v>15</v>
      </c>
      <c r="D25" s="43"/>
      <c r="E25" s="43">
        <v>15000</v>
      </c>
    </row>
    <row r="26" spans="1:6" x14ac:dyDescent="0.25">
      <c r="A26" s="5"/>
      <c r="B26" s="4"/>
      <c r="C26" s="3"/>
      <c r="D26" s="43"/>
      <c r="E26" s="43"/>
    </row>
    <row r="27" spans="1:6" x14ac:dyDescent="0.25">
      <c r="A27" s="18">
        <v>43070</v>
      </c>
      <c r="B27" s="4" t="s">
        <v>16</v>
      </c>
      <c r="C27" s="3"/>
      <c r="D27" s="43">
        <v>2460</v>
      </c>
      <c r="E27" s="43"/>
      <c r="F27" t="s">
        <v>19</v>
      </c>
    </row>
    <row r="28" spans="1:6" x14ac:dyDescent="0.25">
      <c r="A28" s="5"/>
      <c r="B28" s="4"/>
      <c r="C28" s="3" t="s">
        <v>27</v>
      </c>
      <c r="D28" s="43"/>
      <c r="E28" s="43">
        <v>2460</v>
      </c>
    </row>
    <row r="29" spans="1:6" x14ac:dyDescent="0.25">
      <c r="A29" s="5"/>
      <c r="B29" s="4"/>
      <c r="C29" s="3"/>
      <c r="D29" s="43"/>
      <c r="E29" s="43"/>
    </row>
    <row r="30" spans="1:6" x14ac:dyDescent="0.25">
      <c r="A30" s="18">
        <v>43071</v>
      </c>
      <c r="B30" s="4" t="s">
        <v>27</v>
      </c>
      <c r="C30" s="3"/>
      <c r="D30" s="43">
        <v>4100</v>
      </c>
      <c r="E30" s="43"/>
    </row>
    <row r="31" spans="1:6" x14ac:dyDescent="0.25">
      <c r="A31" s="5"/>
      <c r="B31" s="4" t="s">
        <v>28</v>
      </c>
      <c r="C31" s="3"/>
      <c r="D31" s="43">
        <f>D30*H1</f>
        <v>205</v>
      </c>
      <c r="E31" s="43"/>
    </row>
    <row r="32" spans="1:6" x14ac:dyDescent="0.25">
      <c r="A32" s="5"/>
      <c r="B32" s="4" t="s">
        <v>29</v>
      </c>
      <c r="C32" s="3"/>
      <c r="D32" s="43">
        <f>D30*H2</f>
        <v>408.97500000000002</v>
      </c>
      <c r="E32" s="43"/>
    </row>
    <row r="33" spans="1:6" x14ac:dyDescent="0.25">
      <c r="A33" s="5"/>
      <c r="B33" s="4"/>
      <c r="C33" s="3" t="s">
        <v>30</v>
      </c>
      <c r="D33" s="43"/>
      <c r="E33" s="43">
        <f>SUM(D30:D32)</f>
        <v>4713.9750000000004</v>
      </c>
    </row>
    <row r="34" spans="1:6" x14ac:dyDescent="0.25">
      <c r="A34" s="5"/>
      <c r="B34" s="4"/>
      <c r="C34" s="3"/>
      <c r="D34" s="43"/>
      <c r="E34" s="43"/>
    </row>
    <row r="35" spans="1:6" x14ac:dyDescent="0.25">
      <c r="A35" s="5"/>
      <c r="B35" s="4" t="s">
        <v>27</v>
      </c>
      <c r="C35" s="3"/>
      <c r="D35" s="43">
        <v>200</v>
      </c>
      <c r="E35" s="43"/>
    </row>
    <row r="36" spans="1:6" x14ac:dyDescent="0.25">
      <c r="A36" s="5"/>
      <c r="B36" s="4" t="s">
        <v>28</v>
      </c>
      <c r="C36" s="3"/>
      <c r="D36" s="43">
        <f>D35*H1</f>
        <v>10</v>
      </c>
      <c r="E36" s="43"/>
    </row>
    <row r="37" spans="1:6" x14ac:dyDescent="0.25">
      <c r="A37" s="5"/>
      <c r="B37" s="4" t="s">
        <v>29</v>
      </c>
      <c r="C37" s="3"/>
      <c r="D37" s="43">
        <f>D35*H2</f>
        <v>19.950000000000003</v>
      </c>
      <c r="E37" s="43"/>
    </row>
    <row r="38" spans="1:6" x14ac:dyDescent="0.25">
      <c r="A38" s="5"/>
      <c r="B38" s="4"/>
      <c r="C38" s="3" t="s">
        <v>31</v>
      </c>
      <c r="D38" s="43"/>
      <c r="E38" s="43">
        <f>SUM(D35:D37)</f>
        <v>229.95</v>
      </c>
    </row>
    <row r="39" spans="1:6" x14ac:dyDescent="0.25">
      <c r="A39" s="5"/>
      <c r="B39" s="6" t="s">
        <v>32</v>
      </c>
      <c r="C39" s="3"/>
      <c r="D39" s="43"/>
      <c r="E39" s="43"/>
    </row>
    <row r="40" spans="1:6" x14ac:dyDescent="0.25">
      <c r="A40" s="5"/>
      <c r="B40" s="6"/>
      <c r="C40" s="3"/>
      <c r="D40" s="43"/>
      <c r="E40" s="43"/>
    </row>
    <row r="41" spans="1:6" x14ac:dyDescent="0.25">
      <c r="A41" s="18">
        <v>43073</v>
      </c>
      <c r="B41" s="4" t="s">
        <v>12</v>
      </c>
      <c r="C41" s="3"/>
      <c r="D41" s="43">
        <f>SUM(E42:E44)</f>
        <v>26444.25</v>
      </c>
      <c r="E41" s="43"/>
    </row>
    <row r="42" spans="1:6" x14ac:dyDescent="0.25">
      <c r="A42" s="5"/>
      <c r="B42" s="4"/>
      <c r="C42" s="3" t="s">
        <v>13</v>
      </c>
      <c r="D42" s="43"/>
      <c r="E42" s="43">
        <f>$H$1*E44</f>
        <v>1150</v>
      </c>
    </row>
    <row r="43" spans="1:6" x14ac:dyDescent="0.25">
      <c r="A43" s="5"/>
      <c r="B43" s="4"/>
      <c r="C43" s="3" t="s">
        <v>14</v>
      </c>
      <c r="D43" s="43"/>
      <c r="E43" s="43">
        <f>E44*$H$2</f>
        <v>2294.25</v>
      </c>
    </row>
    <row r="44" spans="1:6" x14ac:dyDescent="0.25">
      <c r="A44" s="5"/>
      <c r="B44" s="4"/>
      <c r="C44" s="3" t="s">
        <v>15</v>
      </c>
      <c r="D44" s="43"/>
      <c r="E44" s="44">
        <v>23000</v>
      </c>
    </row>
    <row r="45" spans="1:6" x14ac:dyDescent="0.25">
      <c r="A45" s="5"/>
      <c r="B45" s="4"/>
      <c r="C45" s="3"/>
      <c r="D45" s="43"/>
      <c r="E45" s="44"/>
    </row>
    <row r="46" spans="1:6" x14ac:dyDescent="0.25">
      <c r="A46" s="18">
        <v>43073</v>
      </c>
      <c r="B46" s="4" t="s">
        <v>16</v>
      </c>
      <c r="C46" s="3"/>
      <c r="D46" s="43">
        <v>3457.5</v>
      </c>
      <c r="E46" s="44"/>
    </row>
    <row r="47" spans="1:6" x14ac:dyDescent="0.25">
      <c r="A47" s="5"/>
      <c r="B47" s="4"/>
      <c r="C47" s="3" t="s">
        <v>27</v>
      </c>
      <c r="D47" s="43"/>
      <c r="E47" s="44">
        <v>3457.5</v>
      </c>
      <c r="F47" t="s">
        <v>19</v>
      </c>
    </row>
    <row r="48" spans="1:6" x14ac:dyDescent="0.25">
      <c r="A48" s="5"/>
      <c r="B48" s="4"/>
      <c r="C48" s="3"/>
      <c r="D48" s="43"/>
      <c r="E48" s="44"/>
    </row>
    <row r="49" spans="1:5" x14ac:dyDescent="0.25">
      <c r="A49" s="18">
        <v>43075</v>
      </c>
      <c r="B49" s="4" t="s">
        <v>31</v>
      </c>
      <c r="C49" s="3"/>
      <c r="D49" s="43">
        <f>E51-D50</f>
        <v>17096.25</v>
      </c>
      <c r="E49" s="44"/>
    </row>
    <row r="50" spans="1:5" x14ac:dyDescent="0.25">
      <c r="A50" s="5"/>
      <c r="B50" s="4" t="s">
        <v>34</v>
      </c>
      <c r="D50" s="43">
        <f>E25*1%</f>
        <v>150</v>
      </c>
      <c r="E50" s="44"/>
    </row>
    <row r="51" spans="1:5" x14ac:dyDescent="0.25">
      <c r="A51" s="5"/>
      <c r="C51" s="3" t="s">
        <v>12</v>
      </c>
      <c r="D51" s="43"/>
      <c r="E51" s="44">
        <f>D22</f>
        <v>17246.25</v>
      </c>
    </row>
    <row r="52" spans="1:5" x14ac:dyDescent="0.25">
      <c r="A52" s="5"/>
      <c r="B52" s="6" t="s">
        <v>33</v>
      </c>
      <c r="C52" s="3"/>
      <c r="D52" s="43"/>
      <c r="E52" s="44"/>
    </row>
    <row r="53" spans="1:5" x14ac:dyDescent="0.25">
      <c r="A53" s="5"/>
      <c r="B53" s="4"/>
      <c r="C53" s="3"/>
      <c r="D53" s="43"/>
      <c r="E53" s="44"/>
    </row>
    <row r="54" spans="1:5" x14ac:dyDescent="0.25">
      <c r="A54" s="18">
        <v>43077</v>
      </c>
      <c r="B54" s="4" t="s">
        <v>27</v>
      </c>
      <c r="C54" s="3"/>
      <c r="D54" s="43">
        <v>2200</v>
      </c>
      <c r="E54" s="44"/>
    </row>
    <row r="55" spans="1:5" x14ac:dyDescent="0.25">
      <c r="A55" s="5"/>
      <c r="B55" s="4" t="s">
        <v>28</v>
      </c>
      <c r="C55" s="3"/>
      <c r="D55" s="43">
        <f>D54*H1</f>
        <v>110</v>
      </c>
      <c r="E55" s="44"/>
    </row>
    <row r="56" spans="1:5" x14ac:dyDescent="0.25">
      <c r="A56" s="5"/>
      <c r="B56" s="4" t="s">
        <v>29</v>
      </c>
      <c r="C56" s="3"/>
      <c r="D56" s="43">
        <f>D54*H2</f>
        <v>219.45000000000002</v>
      </c>
      <c r="E56" s="44"/>
    </row>
    <row r="57" spans="1:5" x14ac:dyDescent="0.25">
      <c r="A57" s="3"/>
      <c r="B57" s="2"/>
      <c r="C57" s="3" t="s">
        <v>35</v>
      </c>
      <c r="D57" s="43"/>
      <c r="E57" s="44">
        <f>SUM(D54:D56)</f>
        <v>2529.4499999999998</v>
      </c>
    </row>
    <row r="58" spans="1:5" x14ac:dyDescent="0.25">
      <c r="A58" s="3"/>
      <c r="B58" s="20" t="s">
        <v>36</v>
      </c>
      <c r="C58" s="3"/>
      <c r="D58" s="43"/>
      <c r="E58" s="44"/>
    </row>
    <row r="59" spans="1:5" x14ac:dyDescent="0.25">
      <c r="A59" s="3"/>
      <c r="B59" s="2"/>
      <c r="C59" s="3"/>
      <c r="D59" s="43"/>
      <c r="E59" s="44"/>
    </row>
    <row r="60" spans="1:5" x14ac:dyDescent="0.25">
      <c r="A60" s="22">
        <v>43079</v>
      </c>
      <c r="B60" s="19" t="s">
        <v>35</v>
      </c>
      <c r="C60" s="3"/>
      <c r="D60" s="43">
        <f>SUM(E61:E63)</f>
        <v>252.94499999999999</v>
      </c>
      <c r="E60" s="44"/>
    </row>
    <row r="61" spans="1:5" x14ac:dyDescent="0.25">
      <c r="A61" s="3"/>
      <c r="C61" s="3" t="s">
        <v>27</v>
      </c>
      <c r="D61" s="43"/>
      <c r="E61" s="44">
        <v>220</v>
      </c>
    </row>
    <row r="62" spans="1:5" x14ac:dyDescent="0.25">
      <c r="A62" s="3"/>
      <c r="C62" s="3" t="s">
        <v>28</v>
      </c>
      <c r="D62" s="43"/>
      <c r="E62" s="44">
        <f>E61*H1</f>
        <v>11</v>
      </c>
    </row>
    <row r="63" spans="1:5" x14ac:dyDescent="0.25">
      <c r="A63" s="3"/>
      <c r="C63" s="3" t="s">
        <v>29</v>
      </c>
      <c r="D63" s="43"/>
      <c r="E63" s="44">
        <f>E61*H2</f>
        <v>21.945</v>
      </c>
    </row>
    <row r="64" spans="1:5" x14ac:dyDescent="0.25">
      <c r="A64" s="3"/>
      <c r="B64" s="1" t="s">
        <v>37</v>
      </c>
      <c r="C64" s="3"/>
      <c r="D64" s="43"/>
      <c r="E64" s="44"/>
    </row>
    <row r="65" spans="1:6" x14ac:dyDescent="0.25">
      <c r="A65" s="3"/>
      <c r="C65" s="3"/>
      <c r="D65" s="43"/>
      <c r="E65" s="44"/>
    </row>
    <row r="66" spans="1:6" x14ac:dyDescent="0.25">
      <c r="A66" s="22">
        <v>43081</v>
      </c>
      <c r="B66" t="s">
        <v>38</v>
      </c>
      <c r="C66" s="3"/>
      <c r="D66" s="43">
        <f>SUM(E67:E69)</f>
        <v>17246.25</v>
      </c>
      <c r="E66" s="44"/>
    </row>
    <row r="67" spans="1:6" x14ac:dyDescent="0.25">
      <c r="A67" s="3"/>
      <c r="C67" s="3" t="s">
        <v>13</v>
      </c>
      <c r="D67" s="43"/>
      <c r="E67" s="44">
        <f>E69*H1</f>
        <v>750</v>
      </c>
    </row>
    <row r="68" spans="1:6" x14ac:dyDescent="0.25">
      <c r="A68" s="3"/>
      <c r="C68" s="3" t="s">
        <v>14</v>
      </c>
      <c r="D68" s="43"/>
      <c r="E68" s="44">
        <f>E69*H2</f>
        <v>1496.25</v>
      </c>
    </row>
    <row r="69" spans="1:6" x14ac:dyDescent="0.25">
      <c r="A69" s="3"/>
      <c r="C69" s="3" t="s">
        <v>15</v>
      </c>
      <c r="D69" s="43"/>
      <c r="E69" s="44">
        <v>15000</v>
      </c>
    </row>
    <row r="70" spans="1:6" x14ac:dyDescent="0.25">
      <c r="A70" s="3"/>
      <c r="C70" s="3"/>
      <c r="D70" s="43"/>
      <c r="E70" s="44"/>
    </row>
    <row r="71" spans="1:6" x14ac:dyDescent="0.25">
      <c r="A71" s="22">
        <v>43081</v>
      </c>
      <c r="B71" t="s">
        <v>16</v>
      </c>
      <c r="C71" s="3"/>
      <c r="D71" s="43">
        <v>2277.21</v>
      </c>
      <c r="E71" s="44"/>
      <c r="F71" t="s">
        <v>19</v>
      </c>
    </row>
    <row r="72" spans="1:6" x14ac:dyDescent="0.25">
      <c r="A72" s="3"/>
      <c r="C72" s="3" t="s">
        <v>27</v>
      </c>
      <c r="D72" s="43"/>
      <c r="E72" s="44">
        <v>2277.21</v>
      </c>
    </row>
    <row r="73" spans="1:6" x14ac:dyDescent="0.25">
      <c r="A73" s="3"/>
      <c r="C73" s="3"/>
      <c r="D73" s="43"/>
      <c r="E73" s="44"/>
    </row>
    <row r="74" spans="1:6" x14ac:dyDescent="0.25">
      <c r="A74" s="22">
        <v>43081</v>
      </c>
      <c r="B74" t="s">
        <v>35</v>
      </c>
      <c r="C74" s="3"/>
      <c r="D74" s="43">
        <f>E33</f>
        <v>4713.9750000000004</v>
      </c>
      <c r="E74" s="44"/>
    </row>
    <row r="75" spans="1:6" x14ac:dyDescent="0.25">
      <c r="A75" s="3"/>
      <c r="C75" s="3" t="s">
        <v>27</v>
      </c>
      <c r="D75" s="43"/>
      <c r="E75" s="44">
        <f>2%*D30</f>
        <v>82</v>
      </c>
    </row>
    <row r="76" spans="1:6" x14ac:dyDescent="0.25">
      <c r="A76" s="3"/>
      <c r="C76" s="3" t="s">
        <v>31</v>
      </c>
      <c r="D76" s="43"/>
      <c r="E76" s="44">
        <f>D74-E75</f>
        <v>4631.9750000000004</v>
      </c>
    </row>
    <row r="77" spans="1:6" x14ac:dyDescent="0.25">
      <c r="A77" s="3"/>
      <c r="B77" s="1" t="s">
        <v>39</v>
      </c>
      <c r="C77" s="3"/>
      <c r="D77" s="43"/>
      <c r="E77" s="44"/>
    </row>
    <row r="78" spans="1:6" x14ac:dyDescent="0.25">
      <c r="A78" s="3"/>
      <c r="C78" s="3"/>
      <c r="D78" s="43"/>
      <c r="E78" s="44"/>
    </row>
    <row r="79" spans="1:6" x14ac:dyDescent="0.25">
      <c r="A79" s="22">
        <v>43082</v>
      </c>
      <c r="B79" t="s">
        <v>31</v>
      </c>
      <c r="C79" s="3"/>
      <c r="D79" s="43">
        <f>E81-D80</f>
        <v>13107.125</v>
      </c>
      <c r="E79" s="44"/>
    </row>
    <row r="80" spans="1:6" x14ac:dyDescent="0.25">
      <c r="A80" s="3"/>
      <c r="B80" t="s">
        <v>40</v>
      </c>
      <c r="C80" s="3"/>
      <c r="D80" s="43">
        <f>1%*(23000/2)</f>
        <v>115</v>
      </c>
      <c r="E80" s="44"/>
    </row>
    <row r="81" spans="1:5" x14ac:dyDescent="0.25">
      <c r="A81" s="3"/>
      <c r="C81" s="3" t="s">
        <v>38</v>
      </c>
      <c r="D81" s="43"/>
      <c r="E81" s="44">
        <f>D41/2</f>
        <v>13222.125</v>
      </c>
    </row>
    <row r="82" spans="1:5" x14ac:dyDescent="0.25">
      <c r="A82" s="3"/>
      <c r="B82" s="1" t="s">
        <v>41</v>
      </c>
      <c r="C82" s="3"/>
      <c r="D82" s="43"/>
      <c r="E82" s="44"/>
    </row>
    <row r="83" spans="1:5" x14ac:dyDescent="0.25">
      <c r="A83" s="3"/>
      <c r="C83" s="3"/>
      <c r="D83" s="43"/>
      <c r="E83" s="44"/>
    </row>
    <row r="84" spans="1:5" x14ac:dyDescent="0.25">
      <c r="A84" s="18">
        <v>43084</v>
      </c>
      <c r="B84" s="4" t="s">
        <v>4</v>
      </c>
      <c r="C84" s="3"/>
      <c r="D84" s="43">
        <v>10000</v>
      </c>
      <c r="E84" s="43"/>
    </row>
    <row r="85" spans="1:5" x14ac:dyDescent="0.25">
      <c r="A85" s="5"/>
      <c r="B85" s="4"/>
      <c r="C85" s="3" t="s">
        <v>86</v>
      </c>
      <c r="D85" s="43"/>
      <c r="E85" s="43">
        <v>500</v>
      </c>
    </row>
    <row r="86" spans="1:5" x14ac:dyDescent="0.25">
      <c r="A86" s="5"/>
      <c r="B86" s="4"/>
      <c r="C86" s="3" t="s">
        <v>87</v>
      </c>
      <c r="D86" s="43"/>
      <c r="E86" s="43">
        <v>450</v>
      </c>
    </row>
    <row r="87" spans="1:5" x14ac:dyDescent="0.25">
      <c r="A87" s="5"/>
      <c r="B87" s="4"/>
      <c r="C87" s="3" t="s">
        <v>88</v>
      </c>
      <c r="D87" s="43"/>
      <c r="E87" s="43">
        <v>350</v>
      </c>
    </row>
    <row r="88" spans="1:5" x14ac:dyDescent="0.25">
      <c r="A88" s="5"/>
      <c r="B88" s="4"/>
      <c r="C88" s="3" t="s">
        <v>89</v>
      </c>
      <c r="D88" s="43"/>
      <c r="E88" s="43">
        <v>350</v>
      </c>
    </row>
    <row r="89" spans="1:5" x14ac:dyDescent="0.25">
      <c r="A89" s="5"/>
      <c r="B89" s="4"/>
      <c r="C89" s="3" t="s">
        <v>90</v>
      </c>
      <c r="D89" s="43"/>
      <c r="E89" s="43">
        <v>400</v>
      </c>
    </row>
    <row r="90" spans="1:5" x14ac:dyDescent="0.25">
      <c r="A90" s="5"/>
      <c r="B90" s="4"/>
      <c r="C90" s="3" t="s">
        <v>31</v>
      </c>
      <c r="D90" s="43"/>
      <c r="E90" s="43">
        <f>D84-E85-E86-E87-E88-E89</f>
        <v>7950</v>
      </c>
    </row>
    <row r="91" spans="1:5" x14ac:dyDescent="0.25">
      <c r="A91" s="5"/>
      <c r="B91" s="6" t="s">
        <v>5</v>
      </c>
      <c r="C91" s="3"/>
      <c r="D91" s="43"/>
      <c r="E91" s="43"/>
    </row>
    <row r="92" spans="1:5" x14ac:dyDescent="0.25">
      <c r="A92" s="5"/>
      <c r="B92" s="4"/>
      <c r="C92" s="3"/>
      <c r="D92" s="43"/>
      <c r="E92" s="43"/>
    </row>
    <row r="93" spans="1:5" x14ac:dyDescent="0.25">
      <c r="A93" s="18">
        <v>43084</v>
      </c>
      <c r="B93" s="4" t="s">
        <v>6</v>
      </c>
      <c r="C93" s="3"/>
      <c r="D93" s="54">
        <f>SUM(E94:E97)</f>
        <v>1870</v>
      </c>
      <c r="E93" s="43"/>
    </row>
    <row r="94" spans="1:5" x14ac:dyDescent="0.25">
      <c r="A94" s="5"/>
      <c r="B94" s="4"/>
      <c r="C94" s="3" t="s">
        <v>86</v>
      </c>
      <c r="D94" s="43"/>
      <c r="E94" s="43">
        <f>E85</f>
        <v>500</v>
      </c>
    </row>
    <row r="95" spans="1:5" x14ac:dyDescent="0.25">
      <c r="A95" s="5"/>
      <c r="B95" s="4"/>
      <c r="C95" s="3" t="s">
        <v>87</v>
      </c>
      <c r="D95" s="43"/>
      <c r="E95" s="43">
        <f>E86*1.4</f>
        <v>630</v>
      </c>
    </row>
    <row r="96" spans="1:5" x14ac:dyDescent="0.25">
      <c r="A96" s="5"/>
      <c r="B96" s="4"/>
      <c r="C96" s="3" t="s">
        <v>88</v>
      </c>
      <c r="D96" s="43"/>
      <c r="E96" s="43">
        <f>E87*1.4</f>
        <v>489.99999999999994</v>
      </c>
    </row>
    <row r="97" spans="1:6" x14ac:dyDescent="0.25">
      <c r="A97" s="5"/>
      <c r="B97" s="4"/>
      <c r="C97" s="3" t="s">
        <v>91</v>
      </c>
      <c r="D97" s="43"/>
      <c r="E97" s="43">
        <f>2.5%*D84</f>
        <v>250</v>
      </c>
    </row>
    <row r="98" spans="1:6" x14ac:dyDescent="0.25">
      <c r="A98" s="5"/>
      <c r="B98" s="6" t="s">
        <v>6</v>
      </c>
      <c r="C98" s="3"/>
      <c r="D98" s="43"/>
      <c r="E98" s="43"/>
    </row>
    <row r="99" spans="1:6" x14ac:dyDescent="0.25">
      <c r="A99" s="5"/>
      <c r="B99" s="4"/>
      <c r="C99" s="3"/>
      <c r="D99" s="43"/>
      <c r="E99" s="43"/>
    </row>
    <row r="100" spans="1:6" x14ac:dyDescent="0.25">
      <c r="A100" s="18">
        <v>43084</v>
      </c>
      <c r="B100" s="4" t="s">
        <v>9</v>
      </c>
      <c r="C100" s="3"/>
      <c r="D100" s="43">
        <f>4%*D84</f>
        <v>400</v>
      </c>
      <c r="E100" s="43"/>
    </row>
    <row r="101" spans="1:6" x14ac:dyDescent="0.25">
      <c r="A101" s="5"/>
      <c r="B101" s="4"/>
      <c r="C101" s="3" t="s">
        <v>10</v>
      </c>
      <c r="D101" s="43"/>
      <c r="E101" s="43">
        <f>D100</f>
        <v>400</v>
      </c>
    </row>
    <row r="102" spans="1:6" x14ac:dyDescent="0.25">
      <c r="A102" s="5"/>
      <c r="B102" s="6" t="s">
        <v>11</v>
      </c>
      <c r="C102" s="3"/>
      <c r="D102" s="43"/>
      <c r="E102" s="44"/>
    </row>
    <row r="103" spans="1:6" x14ac:dyDescent="0.25">
      <c r="A103" s="3"/>
      <c r="C103" s="3"/>
      <c r="D103" s="43"/>
      <c r="E103" s="44"/>
    </row>
    <row r="104" spans="1:6" x14ac:dyDescent="0.25">
      <c r="A104" s="22">
        <v>43085</v>
      </c>
      <c r="B104" t="s">
        <v>38</v>
      </c>
      <c r="C104" s="3"/>
      <c r="D104" s="43">
        <f>SUM(E105:E107)</f>
        <v>34492.5</v>
      </c>
      <c r="E104" s="44"/>
    </row>
    <row r="105" spans="1:6" x14ac:dyDescent="0.25">
      <c r="A105" s="3"/>
      <c r="C105" s="3" t="s">
        <v>13</v>
      </c>
      <c r="D105" s="43"/>
      <c r="E105" s="44">
        <f>$E$107*H1</f>
        <v>1500</v>
      </c>
    </row>
    <row r="106" spans="1:6" x14ac:dyDescent="0.25">
      <c r="A106" s="3"/>
      <c r="C106" s="3" t="s">
        <v>14</v>
      </c>
      <c r="D106" s="43"/>
      <c r="E106" s="44">
        <f>$E$107*H2</f>
        <v>2992.5</v>
      </c>
    </row>
    <row r="107" spans="1:6" x14ac:dyDescent="0.25">
      <c r="A107" s="3"/>
      <c r="C107" s="3" t="s">
        <v>15</v>
      </c>
      <c r="D107" s="43"/>
      <c r="E107" s="44">
        <v>30000</v>
      </c>
    </row>
    <row r="108" spans="1:6" x14ac:dyDescent="0.25">
      <c r="A108" s="3"/>
      <c r="C108" s="3"/>
      <c r="D108" s="43"/>
      <c r="E108" s="44"/>
    </row>
    <row r="109" spans="1:6" x14ac:dyDescent="0.25">
      <c r="A109" s="22">
        <v>43085</v>
      </c>
      <c r="B109" t="s">
        <v>16</v>
      </c>
      <c r="C109" s="3"/>
      <c r="D109" s="43">
        <v>4486.08</v>
      </c>
      <c r="E109" s="44"/>
      <c r="F109" t="s">
        <v>19</v>
      </c>
    </row>
    <row r="110" spans="1:6" x14ac:dyDescent="0.25">
      <c r="A110" s="3"/>
      <c r="C110" s="3" t="s">
        <v>27</v>
      </c>
      <c r="D110" s="43"/>
      <c r="E110" s="44">
        <v>4486.08</v>
      </c>
    </row>
    <row r="111" spans="1:6" x14ac:dyDescent="0.25">
      <c r="A111" s="3"/>
      <c r="C111" s="3"/>
      <c r="D111" s="43"/>
      <c r="E111" s="44"/>
    </row>
    <row r="112" spans="1:6" x14ac:dyDescent="0.25">
      <c r="A112" s="22">
        <v>43087</v>
      </c>
      <c r="B112" t="s">
        <v>35</v>
      </c>
      <c r="C112" s="3"/>
      <c r="D112" s="43">
        <f>E57-D60</f>
        <v>2276.5049999999997</v>
      </c>
      <c r="E112" s="44"/>
    </row>
    <row r="113" spans="1:5" x14ac:dyDescent="0.25">
      <c r="A113" s="3"/>
      <c r="C113" s="3" t="s">
        <v>27</v>
      </c>
      <c r="D113" s="43"/>
      <c r="E113" s="44">
        <f>2%*(2200-220)</f>
        <v>39.6</v>
      </c>
    </row>
    <row r="114" spans="1:5" x14ac:dyDescent="0.25">
      <c r="A114" s="3"/>
      <c r="C114" s="3" t="s">
        <v>31</v>
      </c>
      <c r="D114" s="43"/>
      <c r="E114" s="44">
        <f>D112-E113</f>
        <v>2236.9049999999997</v>
      </c>
    </row>
    <row r="115" spans="1:5" x14ac:dyDescent="0.25">
      <c r="A115" s="3"/>
      <c r="B115" s="1" t="s">
        <v>42</v>
      </c>
      <c r="C115" s="3"/>
      <c r="D115" s="43"/>
      <c r="E115" s="44"/>
    </row>
    <row r="116" spans="1:5" x14ac:dyDescent="0.25">
      <c r="A116" s="3"/>
      <c r="C116" s="3"/>
      <c r="D116" s="43"/>
      <c r="E116" s="44"/>
    </row>
    <row r="117" spans="1:5" x14ac:dyDescent="0.25">
      <c r="A117" s="18">
        <v>43098</v>
      </c>
      <c r="B117" s="4" t="s">
        <v>4</v>
      </c>
      <c r="C117" s="3"/>
      <c r="D117" s="43">
        <v>10000</v>
      </c>
      <c r="E117" s="43"/>
    </row>
    <row r="118" spans="1:5" x14ac:dyDescent="0.25">
      <c r="A118" s="5"/>
      <c r="B118" s="4"/>
      <c r="C118" s="3" t="s">
        <v>86</v>
      </c>
      <c r="D118" s="43"/>
      <c r="E118" s="43">
        <v>500</v>
      </c>
    </row>
    <row r="119" spans="1:5" x14ac:dyDescent="0.25">
      <c r="A119" s="5"/>
      <c r="B119" s="4"/>
      <c r="C119" s="3" t="s">
        <v>87</v>
      </c>
      <c r="D119" s="43"/>
      <c r="E119" s="43">
        <v>450</v>
      </c>
    </row>
    <row r="120" spans="1:5" x14ac:dyDescent="0.25">
      <c r="A120" s="5"/>
      <c r="B120" s="4"/>
      <c r="C120" s="3" t="s">
        <v>88</v>
      </c>
      <c r="D120" s="43"/>
      <c r="E120" s="43">
        <v>350</v>
      </c>
    </row>
    <row r="121" spans="1:5" x14ac:dyDescent="0.25">
      <c r="A121" s="5"/>
      <c r="B121" s="4"/>
      <c r="C121" s="3" t="s">
        <v>89</v>
      </c>
      <c r="D121" s="43"/>
      <c r="E121" s="43">
        <v>350</v>
      </c>
    </row>
    <row r="122" spans="1:5" x14ac:dyDescent="0.25">
      <c r="A122" s="5"/>
      <c r="B122" s="4"/>
      <c r="C122" s="3" t="s">
        <v>90</v>
      </c>
      <c r="D122" s="43"/>
      <c r="E122" s="43">
        <v>400</v>
      </c>
    </row>
    <row r="123" spans="1:5" x14ac:dyDescent="0.25">
      <c r="A123" s="5"/>
      <c r="B123" s="4"/>
      <c r="C123" s="3" t="s">
        <v>31</v>
      </c>
      <c r="D123" s="43"/>
      <c r="E123" s="43">
        <f>D117-E118-E119-E120-E121-E122</f>
        <v>7950</v>
      </c>
    </row>
    <row r="124" spans="1:5" x14ac:dyDescent="0.25">
      <c r="A124" s="5"/>
      <c r="B124" s="6" t="s">
        <v>5</v>
      </c>
      <c r="C124" s="3"/>
      <c r="D124" s="43"/>
      <c r="E124" s="43"/>
    </row>
    <row r="125" spans="1:5" x14ac:dyDescent="0.25">
      <c r="A125" s="5"/>
      <c r="B125" s="4"/>
      <c r="C125" s="3"/>
      <c r="D125" s="43"/>
      <c r="E125" s="43"/>
    </row>
    <row r="126" spans="1:5" x14ac:dyDescent="0.25">
      <c r="A126" s="18">
        <v>43098</v>
      </c>
      <c r="B126" s="4" t="s">
        <v>6</v>
      </c>
      <c r="C126" s="3"/>
      <c r="D126" s="54">
        <f>SUM(E127:E130)</f>
        <v>1870</v>
      </c>
      <c r="E126" s="43"/>
    </row>
    <row r="127" spans="1:5" x14ac:dyDescent="0.25">
      <c r="A127" s="5"/>
      <c r="B127" s="4"/>
      <c r="C127" s="3" t="s">
        <v>86</v>
      </c>
      <c r="D127" s="43"/>
      <c r="E127" s="43">
        <f>E118</f>
        <v>500</v>
      </c>
    </row>
    <row r="128" spans="1:5" x14ac:dyDescent="0.25">
      <c r="A128" s="5"/>
      <c r="B128" s="4"/>
      <c r="C128" s="3" t="s">
        <v>87</v>
      </c>
      <c r="D128" s="43"/>
      <c r="E128" s="43">
        <f>E119*1.4</f>
        <v>630</v>
      </c>
    </row>
    <row r="129" spans="1:6" x14ac:dyDescent="0.25">
      <c r="A129" s="5"/>
      <c r="B129" s="4"/>
      <c r="C129" s="3" t="s">
        <v>88</v>
      </c>
      <c r="D129" s="43"/>
      <c r="E129" s="43">
        <f>E120*1.4</f>
        <v>489.99999999999994</v>
      </c>
    </row>
    <row r="130" spans="1:6" x14ac:dyDescent="0.25">
      <c r="A130" s="5"/>
      <c r="B130" s="4"/>
      <c r="C130" s="3" t="s">
        <v>91</v>
      </c>
      <c r="D130" s="43"/>
      <c r="E130" s="43">
        <f>2.5%*D117</f>
        <v>250</v>
      </c>
    </row>
    <row r="131" spans="1:6" x14ac:dyDescent="0.25">
      <c r="A131" s="5"/>
      <c r="B131" s="6" t="s">
        <v>6</v>
      </c>
      <c r="C131" s="3"/>
      <c r="D131" s="43"/>
      <c r="E131" s="43"/>
    </row>
    <row r="132" spans="1:6" x14ac:dyDescent="0.25">
      <c r="A132" s="5"/>
      <c r="B132" s="4"/>
      <c r="C132" s="3"/>
      <c r="D132" s="43"/>
      <c r="E132" s="43"/>
    </row>
    <row r="133" spans="1:6" x14ac:dyDescent="0.25">
      <c r="A133" s="18">
        <v>43098</v>
      </c>
      <c r="B133" s="4" t="s">
        <v>9</v>
      </c>
      <c r="C133" s="3"/>
      <c r="D133" s="43">
        <f>4%*D117</f>
        <v>400</v>
      </c>
      <c r="E133" s="43"/>
    </row>
    <row r="134" spans="1:6" x14ac:dyDescent="0.25">
      <c r="A134" s="5"/>
      <c r="B134" s="4"/>
      <c r="C134" s="3" t="s">
        <v>10</v>
      </c>
      <c r="D134" s="43"/>
      <c r="E134" s="43">
        <f>D133</f>
        <v>400</v>
      </c>
    </row>
    <row r="135" spans="1:6" x14ac:dyDescent="0.25">
      <c r="A135" s="5"/>
      <c r="B135" s="6" t="s">
        <v>11</v>
      </c>
      <c r="C135" s="3"/>
      <c r="D135" s="43"/>
      <c r="E135" s="43"/>
    </row>
    <row r="136" spans="1:6" x14ac:dyDescent="0.25">
      <c r="A136" s="3"/>
      <c r="C136" s="3"/>
      <c r="D136" s="5"/>
      <c r="E136" s="3"/>
    </row>
    <row r="137" spans="1:6" x14ac:dyDescent="0.25">
      <c r="A137" s="23" t="s">
        <v>67</v>
      </c>
      <c r="C137" s="3"/>
      <c r="D137" s="5"/>
      <c r="E137" s="3"/>
    </row>
    <row r="138" spans="1:6" x14ac:dyDescent="0.25">
      <c r="A138" s="22">
        <v>43099</v>
      </c>
      <c r="B138" t="s">
        <v>79</v>
      </c>
      <c r="C138" s="3"/>
      <c r="D138" s="43">
        <v>15</v>
      </c>
      <c r="E138" s="44"/>
      <c r="F138" t="s">
        <v>82</v>
      </c>
    </row>
    <row r="139" spans="1:6" x14ac:dyDescent="0.25">
      <c r="A139" s="3"/>
      <c r="B139" t="s">
        <v>80</v>
      </c>
      <c r="C139" s="3"/>
      <c r="D139" s="43">
        <v>200</v>
      </c>
      <c r="E139" s="44"/>
    </row>
    <row r="140" spans="1:6" x14ac:dyDescent="0.25">
      <c r="A140" s="3"/>
      <c r="B140" t="s">
        <v>31</v>
      </c>
      <c r="C140" s="3"/>
      <c r="D140" s="43">
        <f>-(D138+D139+D141-E142)</f>
        <v>1036.45</v>
      </c>
      <c r="E140" s="44"/>
    </row>
    <row r="141" spans="1:6" x14ac:dyDescent="0.25">
      <c r="A141" s="3"/>
      <c r="B141" t="s">
        <v>30</v>
      </c>
      <c r="C141" s="3"/>
      <c r="D141" s="43">
        <f>'Rapprochement bancaire'!D17</f>
        <v>248.55</v>
      </c>
      <c r="E141" s="44"/>
    </row>
    <row r="142" spans="1:6" x14ac:dyDescent="0.25">
      <c r="A142" s="3"/>
      <c r="C142" s="3" t="s">
        <v>81</v>
      </c>
      <c r="D142" s="43"/>
      <c r="E142" s="44">
        <v>1500</v>
      </c>
    </row>
    <row r="143" spans="1:6" x14ac:dyDescent="0.25">
      <c r="A143" s="3"/>
      <c r="C143" s="3"/>
      <c r="D143" s="5"/>
      <c r="E143" s="3"/>
    </row>
    <row r="144" spans="1:6" x14ac:dyDescent="0.25">
      <c r="A144" s="23" t="s">
        <v>43</v>
      </c>
      <c r="C144" s="3"/>
      <c r="D144" s="5"/>
      <c r="E144" s="3"/>
    </row>
    <row r="145" spans="1:7" x14ac:dyDescent="0.25">
      <c r="A145" s="22">
        <v>43100</v>
      </c>
      <c r="B145" s="51" t="s">
        <v>83</v>
      </c>
      <c r="C145" s="52"/>
      <c r="D145" s="53">
        <f>G148</f>
        <v>4054.7000000000003</v>
      </c>
      <c r="E145" s="52"/>
      <c r="F145" t="s">
        <v>46</v>
      </c>
    </row>
    <row r="146" spans="1:7" x14ac:dyDescent="0.25">
      <c r="A146" s="3"/>
      <c r="B146" s="51"/>
      <c r="C146" s="52" t="s">
        <v>44</v>
      </c>
      <c r="D146" s="53"/>
      <c r="E146" s="52">
        <f>G148</f>
        <v>4054.7000000000003</v>
      </c>
      <c r="G146" s="21">
        <f>E25+E44-D50+E69-D80+E107+120000</f>
        <v>202735</v>
      </c>
    </row>
    <row r="147" spans="1:7" x14ac:dyDescent="0.25">
      <c r="A147" s="3"/>
      <c r="C147" s="3"/>
      <c r="D147" s="5"/>
      <c r="E147" s="3"/>
      <c r="F147" t="s">
        <v>47</v>
      </c>
    </row>
    <row r="148" spans="1:7" x14ac:dyDescent="0.25">
      <c r="A148" s="22">
        <v>43100</v>
      </c>
      <c r="B148" t="s">
        <v>48</v>
      </c>
      <c r="C148" s="3"/>
      <c r="D148" s="37">
        <f>Amortissement!C7</f>
        <v>13000</v>
      </c>
      <c r="E148" s="3"/>
      <c r="G148" s="21">
        <f>2%*G146</f>
        <v>4054.7000000000003</v>
      </c>
    </row>
    <row r="149" spans="1:7" x14ac:dyDescent="0.25">
      <c r="A149" s="3"/>
      <c r="B149" t="s">
        <v>49</v>
      </c>
      <c r="C149" s="3"/>
      <c r="D149" s="37">
        <f>2*Amortissement!C18</f>
        <v>26666.666666666668</v>
      </c>
      <c r="E149" s="3"/>
      <c r="F149" s="59" t="s">
        <v>92</v>
      </c>
    </row>
    <row r="150" spans="1:7" x14ac:dyDescent="0.25">
      <c r="A150" s="3"/>
      <c r="C150" s="3" t="s">
        <v>50</v>
      </c>
      <c r="D150" s="5"/>
      <c r="E150" s="38">
        <f>D148</f>
        <v>13000</v>
      </c>
    </row>
    <row r="151" spans="1:7" x14ac:dyDescent="0.25">
      <c r="A151" s="3"/>
      <c r="C151" s="3" t="s">
        <v>51</v>
      </c>
      <c r="D151" s="5"/>
      <c r="E151" s="38">
        <f>D149</f>
        <v>26666.666666666668</v>
      </c>
      <c r="F151" s="59" t="s">
        <v>93</v>
      </c>
    </row>
    <row r="152" spans="1:7" x14ac:dyDescent="0.25">
      <c r="A152" s="3"/>
      <c r="C152" s="3"/>
      <c r="D152" s="5"/>
      <c r="E152" s="3"/>
    </row>
    <row r="153" spans="1:7" x14ac:dyDescent="0.25">
      <c r="A153" s="22">
        <v>43100</v>
      </c>
      <c r="B153" t="s">
        <v>16</v>
      </c>
      <c r="C153" s="3"/>
      <c r="D153" s="37">
        <f>'Stocks et CMV'!G16</f>
        <v>42.880784313725478</v>
      </c>
      <c r="E153" s="3"/>
    </row>
    <row r="154" spans="1:7" x14ac:dyDescent="0.25">
      <c r="A154" s="3"/>
      <c r="C154" s="3" t="s">
        <v>27</v>
      </c>
      <c r="D154" s="5"/>
      <c r="E154" s="38">
        <f>D153</f>
        <v>42.880784313725478</v>
      </c>
    </row>
    <row r="155" spans="1:7" x14ac:dyDescent="0.25">
      <c r="A155" s="3"/>
      <c r="C155" s="3"/>
      <c r="D155" s="5"/>
      <c r="E155" s="3"/>
    </row>
    <row r="156" spans="1:7" x14ac:dyDescent="0.25">
      <c r="A156" s="2"/>
      <c r="B156" s="2"/>
      <c r="C156" s="2"/>
      <c r="D156" s="2"/>
      <c r="E156" s="2"/>
      <c r="F156" s="2"/>
    </row>
    <row r="157" spans="1:7" x14ac:dyDescent="0.25">
      <c r="A157" s="2"/>
      <c r="B157" s="2"/>
      <c r="C157" s="2"/>
      <c r="D157" s="2"/>
      <c r="E157" s="2"/>
      <c r="F157" s="2"/>
    </row>
    <row r="158" spans="1:7" x14ac:dyDescent="0.25">
      <c r="A158" s="2"/>
      <c r="B158" s="2"/>
      <c r="C158" s="2"/>
      <c r="D158" s="2"/>
      <c r="E158" s="2"/>
      <c r="F158" s="2"/>
    </row>
    <row r="159" spans="1:7" x14ac:dyDescent="0.25">
      <c r="A159" s="2"/>
      <c r="B159" s="2"/>
      <c r="C159" s="2"/>
      <c r="D159" s="2"/>
      <c r="E159" s="2"/>
      <c r="F159" s="2"/>
    </row>
    <row r="160" spans="1:7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2" workbookViewId="0">
      <selection activeCell="G17" sqref="G17"/>
    </sheetView>
  </sheetViews>
  <sheetFormatPr baseColWidth="10" defaultRowHeight="15" x14ac:dyDescent="0.25"/>
  <cols>
    <col min="7" max="7" width="12" bestFit="1" customWidth="1"/>
  </cols>
  <sheetData>
    <row r="1" spans="1:10" ht="41.25" customHeight="1" thickTop="1" thickBot="1" x14ac:dyDescent="0.3">
      <c r="A1" s="63" t="s">
        <v>98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24.75" customHeight="1" thickBot="1" x14ac:dyDescent="0.3">
      <c r="A3" s="11"/>
      <c r="B3" s="69" t="s">
        <v>20</v>
      </c>
      <c r="C3" s="70"/>
      <c r="D3" s="71"/>
      <c r="E3" s="69" t="s">
        <v>21</v>
      </c>
      <c r="F3" s="70"/>
      <c r="G3" s="71"/>
      <c r="H3" s="69" t="s">
        <v>22</v>
      </c>
      <c r="I3" s="70"/>
      <c r="J3" s="71"/>
    </row>
    <row r="4" spans="1:10" ht="26.25" thickBot="1" x14ac:dyDescent="0.3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24</v>
      </c>
      <c r="F4" s="13" t="s">
        <v>25</v>
      </c>
      <c r="G4" s="13" t="s">
        <v>26</v>
      </c>
      <c r="H4" s="13" t="s">
        <v>24</v>
      </c>
      <c r="I4" s="13" t="s">
        <v>25</v>
      </c>
      <c r="J4" s="13" t="s">
        <v>26</v>
      </c>
    </row>
    <row r="5" spans="1:10" ht="16.5" thickTop="1" thickBot="1" x14ac:dyDescent="0.3">
      <c r="A5" s="15">
        <v>43069</v>
      </c>
      <c r="B5" s="14"/>
      <c r="C5" s="14"/>
      <c r="D5" s="14"/>
      <c r="E5" s="14"/>
      <c r="F5" s="16"/>
      <c r="G5" s="16"/>
      <c r="H5" s="14">
        <v>600</v>
      </c>
      <c r="I5" s="17">
        <v>12.3</v>
      </c>
      <c r="J5" s="16">
        <f>H5*I5</f>
        <v>7380</v>
      </c>
    </row>
    <row r="6" spans="1:10" ht="15.75" thickBot="1" x14ac:dyDescent="0.3">
      <c r="A6" s="15">
        <v>43070</v>
      </c>
      <c r="B6" s="14"/>
      <c r="C6" s="14"/>
      <c r="D6" s="14"/>
      <c r="E6" s="14">
        <v>200</v>
      </c>
      <c r="F6" s="16">
        <f>I5</f>
        <v>12.3</v>
      </c>
      <c r="G6" s="16">
        <f>E6*F6</f>
        <v>2460</v>
      </c>
      <c r="H6" s="14">
        <f>H5-E6</f>
        <v>400</v>
      </c>
      <c r="I6" s="17">
        <f>I5</f>
        <v>12.3</v>
      </c>
      <c r="J6" s="16">
        <f t="shared" ref="J6" si="0">H6*I6</f>
        <v>4920</v>
      </c>
    </row>
    <row r="7" spans="1:10" ht="15.75" thickBot="1" x14ac:dyDescent="0.3">
      <c r="A7" s="15">
        <v>43071</v>
      </c>
      <c r="B7" s="14">
        <v>400</v>
      </c>
      <c r="C7" s="14">
        <f>D7/B7</f>
        <v>10.75</v>
      </c>
      <c r="D7" s="14">
        <f>4100+200</f>
        <v>4300</v>
      </c>
      <c r="E7" s="14"/>
      <c r="F7" s="16"/>
      <c r="G7" s="16"/>
      <c r="H7" s="14">
        <f>H6+B7</f>
        <v>800</v>
      </c>
      <c r="I7" s="17">
        <f>J7/H7</f>
        <v>11.525</v>
      </c>
      <c r="J7" s="16">
        <f>J6+D7</f>
        <v>9220</v>
      </c>
    </row>
    <row r="8" spans="1:10" ht="15.75" thickBot="1" x14ac:dyDescent="0.3">
      <c r="A8" s="15">
        <v>43073</v>
      </c>
      <c r="B8" s="14"/>
      <c r="C8" s="14"/>
      <c r="D8" s="14"/>
      <c r="E8" s="14">
        <v>300</v>
      </c>
      <c r="F8" s="58">
        <f>I7</f>
        <v>11.525</v>
      </c>
      <c r="G8" s="16">
        <f>E8*F8</f>
        <v>3457.5</v>
      </c>
      <c r="H8" s="14">
        <f>H7-E8</f>
        <v>500</v>
      </c>
      <c r="I8" s="17">
        <f>I7</f>
        <v>11.525</v>
      </c>
      <c r="J8" s="16">
        <f>H8*I8</f>
        <v>5762.5</v>
      </c>
    </row>
    <row r="9" spans="1:10" ht="15.75" thickBot="1" x14ac:dyDescent="0.3">
      <c r="A9" s="15">
        <v>43077</v>
      </c>
      <c r="B9" s="14">
        <v>200</v>
      </c>
      <c r="C9" s="14">
        <f>D9/B9</f>
        <v>11</v>
      </c>
      <c r="D9" s="14">
        <v>2200</v>
      </c>
      <c r="E9" s="14"/>
      <c r="F9" s="16"/>
      <c r="G9" s="16"/>
      <c r="H9" s="14">
        <f>H8+B9</f>
        <v>700</v>
      </c>
      <c r="I9" s="17">
        <f>J9/H9</f>
        <v>11.375</v>
      </c>
      <c r="J9" s="16">
        <f>J8+D9</f>
        <v>7962.5</v>
      </c>
    </row>
    <row r="10" spans="1:10" ht="15.75" thickBot="1" x14ac:dyDescent="0.3">
      <c r="A10" s="24">
        <v>43079</v>
      </c>
      <c r="B10" s="25">
        <v>-20</v>
      </c>
      <c r="C10" s="25">
        <v>11</v>
      </c>
      <c r="D10" s="25">
        <v>-220</v>
      </c>
      <c r="E10" s="25"/>
      <c r="F10" s="26"/>
      <c r="G10" s="26"/>
      <c r="H10" s="25">
        <f>H9+B10</f>
        <v>680</v>
      </c>
      <c r="I10" s="26">
        <f>J10/H10</f>
        <v>11.386029411764707</v>
      </c>
      <c r="J10" s="26">
        <f>J9+D10</f>
        <v>7742.5</v>
      </c>
    </row>
    <row r="11" spans="1:10" ht="15.75" thickBot="1" x14ac:dyDescent="0.3">
      <c r="A11" s="24">
        <v>43081</v>
      </c>
      <c r="B11" s="25"/>
      <c r="C11" s="25"/>
      <c r="D11" s="25"/>
      <c r="E11" s="25">
        <v>200</v>
      </c>
      <c r="F11" s="26">
        <f>I10</f>
        <v>11.386029411764707</v>
      </c>
      <c r="G11" s="26">
        <f>E11*F11</f>
        <v>2277.2058823529414</v>
      </c>
      <c r="H11" s="25">
        <f>H10-E11</f>
        <v>480</v>
      </c>
      <c r="I11" s="26">
        <f>I10</f>
        <v>11.386029411764707</v>
      </c>
      <c r="J11" s="26">
        <f>H11*I11</f>
        <v>5465.2941176470595</v>
      </c>
    </row>
    <row r="12" spans="1:10" ht="15.75" thickBot="1" x14ac:dyDescent="0.3">
      <c r="A12" s="24">
        <v>43081</v>
      </c>
      <c r="B12" s="25"/>
      <c r="C12" s="25"/>
      <c r="D12" s="25">
        <v>-82</v>
      </c>
      <c r="E12" s="25"/>
      <c r="F12" s="26"/>
      <c r="G12" s="26"/>
      <c r="H12" s="25">
        <v>480</v>
      </c>
      <c r="I12" s="26">
        <f>J12/H12</f>
        <v>11.215196078431374</v>
      </c>
      <c r="J12" s="26">
        <f>J11+D12</f>
        <v>5383.2941176470595</v>
      </c>
    </row>
    <row r="13" spans="1:10" ht="15.75" thickBot="1" x14ac:dyDescent="0.3">
      <c r="A13" s="27">
        <v>43083</v>
      </c>
      <c r="B13" s="28"/>
      <c r="C13" s="28"/>
      <c r="D13" s="28"/>
      <c r="E13" s="28">
        <v>400</v>
      </c>
      <c r="F13" s="29">
        <f>I12</f>
        <v>11.215196078431374</v>
      </c>
      <c r="G13" s="29">
        <f>E13*F13</f>
        <v>4486.0784313725499</v>
      </c>
      <c r="H13" s="28">
        <f>H12-E13</f>
        <v>80</v>
      </c>
      <c r="I13" s="29">
        <f>J13/H13</f>
        <v>11.21519607843137</v>
      </c>
      <c r="J13" s="29">
        <f>J12-G13</f>
        <v>897.21568627450961</v>
      </c>
    </row>
    <row r="14" spans="1:10" ht="15.75" thickBot="1" x14ac:dyDescent="0.3">
      <c r="A14" s="30">
        <v>43087</v>
      </c>
      <c r="B14" s="31"/>
      <c r="C14" s="31"/>
      <c r="D14" s="32">
        <v>-39.6</v>
      </c>
      <c r="E14" s="31"/>
      <c r="F14" s="31"/>
      <c r="G14" s="31"/>
      <c r="H14" s="31">
        <v>80</v>
      </c>
      <c r="I14" s="33">
        <f>J14/H14</f>
        <v>10.720196078431369</v>
      </c>
      <c r="J14" s="33">
        <f>J13+D14</f>
        <v>857.61568627450959</v>
      </c>
    </row>
    <row r="15" spans="1:10" ht="15.75" thickTop="1" x14ac:dyDescent="0.25">
      <c r="F15" s="7" t="s">
        <v>45</v>
      </c>
      <c r="G15" s="34">
        <f>G6+G8+G11+G13</f>
        <v>12680.784313725489</v>
      </c>
      <c r="H15" s="7" t="s">
        <v>64</v>
      </c>
    </row>
    <row r="16" spans="1:10" x14ac:dyDescent="0.25">
      <c r="A16" s="39">
        <v>43100</v>
      </c>
      <c r="B16" s="40"/>
      <c r="C16" s="40"/>
      <c r="D16" s="40"/>
      <c r="E16" s="40">
        <v>4</v>
      </c>
      <c r="F16" s="42">
        <f>I14</f>
        <v>10.720196078431369</v>
      </c>
      <c r="G16" s="42">
        <f>E16*F16</f>
        <v>42.880784313725478</v>
      </c>
      <c r="H16" s="40">
        <v>76</v>
      </c>
      <c r="I16" s="41">
        <f>J16/H16</f>
        <v>10.720196078431369</v>
      </c>
      <c r="J16" s="41">
        <f>J14-G16</f>
        <v>814.7349019607841</v>
      </c>
    </row>
    <row r="17" spans="6:8" x14ac:dyDescent="0.25">
      <c r="F17" s="7" t="s">
        <v>45</v>
      </c>
      <c r="G17" s="34">
        <f>G15+G16</f>
        <v>12723.665098039215</v>
      </c>
      <c r="H17" s="7" t="s">
        <v>65</v>
      </c>
    </row>
  </sheetData>
  <mergeCells count="5">
    <mergeCell ref="A1:J1"/>
    <mergeCell ref="A2:J2"/>
    <mergeCell ref="B3:D3"/>
    <mergeCell ref="E3:G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baseColWidth="10" defaultRowHeight="15" x14ac:dyDescent="0.25"/>
  <cols>
    <col min="1" max="1" width="17.85546875" customWidth="1"/>
    <col min="2" max="2" width="20.140625" customWidth="1"/>
    <col min="3" max="3" width="13" bestFit="1" customWidth="1"/>
  </cols>
  <sheetData>
    <row r="1" spans="1:4" x14ac:dyDescent="0.25">
      <c r="A1" s="7" t="s">
        <v>52</v>
      </c>
    </row>
    <row r="3" spans="1:4" x14ac:dyDescent="0.25">
      <c r="A3" t="s">
        <v>94</v>
      </c>
      <c r="C3" s="35">
        <v>300000</v>
      </c>
    </row>
    <row r="4" spans="1:4" x14ac:dyDescent="0.25">
      <c r="A4" t="s">
        <v>95</v>
      </c>
      <c r="C4" s="60">
        <v>40000</v>
      </c>
    </row>
    <row r="5" spans="1:4" x14ac:dyDescent="0.25">
      <c r="A5" t="s">
        <v>53</v>
      </c>
      <c r="C5" s="35">
        <f>C3-C4</f>
        <v>260000</v>
      </c>
    </row>
    <row r="6" spans="1:4" x14ac:dyDescent="0.25">
      <c r="A6" t="s">
        <v>54</v>
      </c>
      <c r="C6">
        <v>20</v>
      </c>
      <c r="D6" t="s">
        <v>55</v>
      </c>
    </row>
    <row r="7" spans="1:4" x14ac:dyDescent="0.25">
      <c r="A7" t="s">
        <v>56</v>
      </c>
      <c r="C7" s="35">
        <f>C5/C6</f>
        <v>13000</v>
      </c>
    </row>
    <row r="10" spans="1:4" x14ac:dyDescent="0.25">
      <c r="A10" s="7" t="s">
        <v>57</v>
      </c>
    </row>
    <row r="12" spans="1:4" x14ac:dyDescent="0.25">
      <c r="A12" t="s">
        <v>58</v>
      </c>
      <c r="C12" s="35">
        <v>80000</v>
      </c>
    </row>
    <row r="13" spans="1:4" x14ac:dyDescent="0.25">
      <c r="A13" t="s">
        <v>59</v>
      </c>
      <c r="C13" s="36" t="s">
        <v>60</v>
      </c>
    </row>
    <row r="14" spans="1:4" x14ac:dyDescent="0.25">
      <c r="A14" t="s">
        <v>61</v>
      </c>
      <c r="C14" s="36" t="s">
        <v>62</v>
      </c>
      <c r="D14" t="s">
        <v>63</v>
      </c>
    </row>
    <row r="15" spans="1:4" x14ac:dyDescent="0.25">
      <c r="A15" t="s">
        <v>96</v>
      </c>
      <c r="C15" s="61">
        <f>C12*1/2</f>
        <v>40000</v>
      </c>
    </row>
    <row r="16" spans="1:4" x14ac:dyDescent="0.25">
      <c r="C16" s="36"/>
    </row>
    <row r="17" spans="1:3" x14ac:dyDescent="0.25">
      <c r="A17" t="s">
        <v>66</v>
      </c>
    </row>
    <row r="18" spans="1:3" x14ac:dyDescent="0.25">
      <c r="B18" t="s">
        <v>97</v>
      </c>
      <c r="C18" s="21">
        <f>C15*4/12</f>
        <v>13333.333333333334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8" sqref="D8"/>
    </sheetView>
  </sheetViews>
  <sheetFormatPr baseColWidth="10" defaultRowHeight="15" x14ac:dyDescent="0.25"/>
  <cols>
    <col min="3" max="3" width="20.7109375" customWidth="1"/>
    <col min="4" max="4" width="12" bestFit="1" customWidth="1"/>
  </cols>
  <sheetData>
    <row r="1" spans="1:7" ht="15.75" x14ac:dyDescent="0.25">
      <c r="A1" s="45" t="s">
        <v>84</v>
      </c>
    </row>
    <row r="3" spans="1:7" x14ac:dyDescent="0.25">
      <c r="A3" s="7" t="s">
        <v>85</v>
      </c>
      <c r="D3" s="35">
        <v>12300</v>
      </c>
    </row>
    <row r="4" spans="1:7" x14ac:dyDescent="0.25">
      <c r="A4" t="s">
        <v>68</v>
      </c>
    </row>
    <row r="6" spans="1:7" x14ac:dyDescent="0.25">
      <c r="A6" t="s">
        <v>69</v>
      </c>
    </row>
    <row r="7" spans="1:7" ht="15.75" thickBot="1" x14ac:dyDescent="0.3">
      <c r="A7" t="s">
        <v>75</v>
      </c>
      <c r="D7" s="46">
        <f>'Journal General'!E123</f>
        <v>7950</v>
      </c>
    </row>
    <row r="8" spans="1:7" ht="15.75" thickTop="1" x14ac:dyDescent="0.25">
      <c r="A8" t="s">
        <v>76</v>
      </c>
      <c r="D8" s="34">
        <f>D3-D7</f>
        <v>4350</v>
      </c>
    </row>
    <row r="11" spans="1:7" x14ac:dyDescent="0.25">
      <c r="A11" s="7" t="s">
        <v>71</v>
      </c>
      <c r="B11" s="49"/>
      <c r="C11" s="49"/>
      <c r="D11" s="55">
        <v>4059</v>
      </c>
      <c r="E11" s="50"/>
      <c r="F11" s="49"/>
      <c r="G11" s="49"/>
    </row>
    <row r="12" spans="1:7" x14ac:dyDescent="0.25">
      <c r="A12" s="57" t="s">
        <v>72</v>
      </c>
      <c r="B12" s="49"/>
      <c r="C12" s="49"/>
      <c r="D12" s="56">
        <f>-'Journal General'!E8-'Journal General'!E38+'Journal General'!D49-'Journal General'!E76+'Journal General'!D79-'Journal General'!E90-'Journal General'!E114-'Journal General'!E123</f>
        <v>-745.45500000000266</v>
      </c>
      <c r="E12" s="49"/>
      <c r="F12" s="49"/>
      <c r="G12" s="49"/>
    </row>
    <row r="13" spans="1:7" x14ac:dyDescent="0.25">
      <c r="A13" s="7" t="s">
        <v>70</v>
      </c>
      <c r="D13" s="35">
        <f>D11+D12</f>
        <v>3313.5449999999973</v>
      </c>
    </row>
    <row r="14" spans="1:7" x14ac:dyDescent="0.25">
      <c r="A14" t="s">
        <v>69</v>
      </c>
    </row>
    <row r="15" spans="1:7" x14ac:dyDescent="0.25">
      <c r="A15" t="s">
        <v>73</v>
      </c>
      <c r="D15" s="35">
        <v>15</v>
      </c>
    </row>
    <row r="16" spans="1:7" x14ac:dyDescent="0.25">
      <c r="A16" t="s">
        <v>74</v>
      </c>
      <c r="D16" s="35">
        <v>200</v>
      </c>
    </row>
    <row r="17" spans="1:6" x14ac:dyDescent="0.25">
      <c r="A17" t="s">
        <v>99</v>
      </c>
      <c r="D17" s="35">
        <v>248.55</v>
      </c>
      <c r="E17" s="21"/>
    </row>
    <row r="18" spans="1:6" x14ac:dyDescent="0.25">
      <c r="A18" t="s">
        <v>68</v>
      </c>
      <c r="D18" s="35"/>
    </row>
    <row r="19" spans="1:6" ht="15.75" thickBot="1" x14ac:dyDescent="0.3">
      <c r="A19" t="s">
        <v>77</v>
      </c>
      <c r="D19" s="47">
        <v>1500</v>
      </c>
    </row>
    <row r="20" spans="1:6" ht="15.75" thickTop="1" x14ac:dyDescent="0.25">
      <c r="A20" t="s">
        <v>78</v>
      </c>
      <c r="D20" s="48">
        <f>D13-D15-D16-D17+D19</f>
        <v>4349.9949999999972</v>
      </c>
      <c r="E20" s="21"/>
      <c r="F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Journal General</vt:lpstr>
      <vt:lpstr>Stocks et CMV</vt:lpstr>
      <vt:lpstr>Amortissement</vt:lpstr>
      <vt:lpstr>Rapprochement bancaire</vt:lpstr>
    </vt:vector>
  </TitlesOfParts>
  <Company>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rtty</cp:lastModifiedBy>
  <dcterms:created xsi:type="dcterms:W3CDTF">2017-12-09T18:39:25Z</dcterms:created>
  <dcterms:modified xsi:type="dcterms:W3CDTF">2018-04-23T16:19:38Z</dcterms:modified>
</cp:coreProperties>
</file>