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enlegros/OneDrive - Université Laval/Université/Session_2/Comptabilité/"/>
    </mc:Choice>
  </mc:AlternateContent>
  <xr:revisionPtr revIDLastSave="0" documentId="13_ncr:1_{D54D9BC7-6D0E-4F41-BE78-8E2E3EB6CB75}" xr6:coauthVersionLast="45" xr6:coauthVersionMax="45" xr10:uidLastSave="{00000000-0000-0000-0000-000000000000}"/>
  <bookViews>
    <workbookView xWindow="28800" yWindow="460" windowWidth="38400" windowHeight="21140" xr2:uid="{DD18481B-469C-D943-B0C9-2954D96DFC84}"/>
  </bookViews>
  <sheets>
    <sheet name="Calcul des bons de commandes" sheetId="1" r:id="rId1"/>
    <sheet name="Calcul des ventes journalière" sheetId="4" r:id="rId2"/>
    <sheet name="Achats" sheetId="2" r:id="rId3"/>
    <sheet name="Salair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  <c r="M4" i="4" l="1" a="1"/>
  <c r="M4" i="4" s="1"/>
  <c r="M3" i="4" a="1"/>
  <c r="M3" i="4" s="1"/>
  <c r="L17" i="1" a="1"/>
  <c r="L17" i="1" s="1"/>
  <c r="L4" i="1" a="1"/>
  <c r="L4" i="1" s="1"/>
  <c r="B4" i="4" l="1" a="1"/>
  <c r="B4" i="4" s="1"/>
  <c r="H37" i="2"/>
  <c r="N23" i="2"/>
  <c r="N25" i="2" s="1"/>
  <c r="E5" i="4"/>
  <c r="E6" i="4"/>
  <c r="E7" i="4"/>
  <c r="E8" i="4"/>
  <c r="E9" i="4"/>
  <c r="E10" i="4"/>
  <c r="E11" i="4"/>
  <c r="E4" i="4"/>
  <c r="C12" i="4"/>
  <c r="M16" i="1" a="1"/>
  <c r="M16" i="1" s="1"/>
  <c r="B17" i="1" s="1" a="1"/>
  <c r="B17" i="1" s="1"/>
  <c r="F40" i="3"/>
  <c r="F42" i="3"/>
  <c r="F41" i="3"/>
  <c r="F39" i="3"/>
  <c r="D38" i="3"/>
  <c r="D47" i="3" s="1"/>
  <c r="F26" i="3"/>
  <c r="F25" i="3"/>
  <c r="F24" i="3"/>
  <c r="F23" i="3"/>
  <c r="F22" i="3"/>
  <c r="F3" i="3"/>
  <c r="F8" i="3"/>
  <c r="F27" i="3" s="1"/>
  <c r="F4" i="3"/>
  <c r="F5" i="3"/>
  <c r="F6" i="3"/>
  <c r="F7" i="3"/>
  <c r="E4" i="3"/>
  <c r="E5" i="3"/>
  <c r="E6" i="3"/>
  <c r="E7" i="3"/>
  <c r="E3" i="3"/>
  <c r="E8" i="3" s="1"/>
  <c r="D21" i="3" s="1"/>
  <c r="D30" i="3" s="1"/>
  <c r="J31" i="1"/>
  <c r="H28" i="1"/>
  <c r="D4" i="2"/>
  <c r="E4" i="2"/>
  <c r="F4" i="2"/>
  <c r="D5" i="2"/>
  <c r="E5" i="2"/>
  <c r="F5" i="2"/>
  <c r="D3" i="2"/>
  <c r="D5" i="4" l="1"/>
  <c r="F5" i="4" s="1"/>
  <c r="N24" i="2"/>
  <c r="L22" i="2"/>
  <c r="H5" i="4"/>
  <c r="G5" i="4"/>
  <c r="D4" i="4"/>
  <c r="D10" i="4"/>
  <c r="F10" i="4" s="1"/>
  <c r="D7" i="4"/>
  <c r="F7" i="4" s="1"/>
  <c r="D9" i="4"/>
  <c r="D6" i="4"/>
  <c r="D11" i="4"/>
  <c r="F11" i="4" s="1"/>
  <c r="D8" i="4"/>
  <c r="F8" i="4" s="1"/>
  <c r="F28" i="3"/>
  <c r="F30" i="3" s="1"/>
  <c r="F47" i="3"/>
  <c r="D6" i="2"/>
  <c r="F3" i="2"/>
  <c r="F6" i="2" s="1"/>
  <c r="F24" i="2" s="1"/>
  <c r="E3" i="2"/>
  <c r="E6" i="2" s="1"/>
  <c r="F23" i="2" s="1"/>
  <c r="G5" i="2"/>
  <c r="G4" i="2"/>
  <c r="H29" i="1"/>
  <c r="F22" i="2" l="1"/>
  <c r="F28" i="2" s="1"/>
  <c r="G7" i="4"/>
  <c r="H7" i="4"/>
  <c r="G10" i="4"/>
  <c r="H10" i="4"/>
  <c r="F4" i="4"/>
  <c r="D12" i="4"/>
  <c r="E12" i="4"/>
  <c r="F6" i="4"/>
  <c r="G6" i="4" s="1"/>
  <c r="F9" i="4"/>
  <c r="H11" i="4"/>
  <c r="G11" i="4"/>
  <c r="H8" i="4"/>
  <c r="G8" i="4"/>
  <c r="L28" i="2"/>
  <c r="N28" i="2"/>
  <c r="G3" i="2"/>
  <c r="G6" i="2" s="1"/>
  <c r="F36" i="2" s="1"/>
  <c r="H30" i="1"/>
  <c r="H34" i="1" s="1"/>
  <c r="J34" i="1"/>
  <c r="F42" i="2" l="1"/>
  <c r="H38" i="2"/>
  <c r="H42" i="2" s="1"/>
  <c r="H25" i="2"/>
  <c r="H28" i="2" s="1"/>
  <c r="H6" i="4"/>
  <c r="H4" i="4"/>
  <c r="G4" i="4"/>
  <c r="F12" i="4"/>
  <c r="E22" i="4" s="1"/>
  <c r="H9" i="4"/>
  <c r="G9" i="4"/>
  <c r="E18" i="1"/>
  <c r="D7" i="1"/>
  <c r="C12" i="1"/>
  <c r="H12" i="4" l="1"/>
  <c r="E21" i="4" s="1"/>
  <c r="G12" i="4"/>
  <c r="E20" i="4" s="1"/>
  <c r="E7" i="1"/>
  <c r="F7" i="1" s="1"/>
  <c r="G7" i="1" s="1"/>
  <c r="D5" i="1"/>
  <c r="D6" i="1"/>
  <c r="D9" i="1"/>
  <c r="D8" i="1"/>
  <c r="D11" i="1"/>
  <c r="D10" i="1"/>
  <c r="G18" i="1"/>
  <c r="F18" i="1"/>
  <c r="E17" i="1"/>
  <c r="D4" i="1"/>
  <c r="E25" i="4" l="1"/>
  <c r="I12" i="4"/>
  <c r="C19" i="4" s="1"/>
  <c r="E10" i="1"/>
  <c r="F10" i="1" s="1"/>
  <c r="E8" i="1"/>
  <c r="E6" i="1"/>
  <c r="F6" i="1" s="1"/>
  <c r="E5" i="1"/>
  <c r="F5" i="1" s="1"/>
  <c r="E9" i="1"/>
  <c r="F9" i="1" s="1"/>
  <c r="H9" i="1" s="1"/>
  <c r="E11" i="1"/>
  <c r="F11" i="1" s="1"/>
  <c r="H11" i="1" s="1"/>
  <c r="E4" i="1"/>
  <c r="D12" i="1"/>
  <c r="E19" i="1"/>
  <c r="G17" i="1"/>
  <c r="G19" i="1" s="1"/>
  <c r="F17" i="1"/>
  <c r="F19" i="1" s="1"/>
  <c r="C25" i="4" l="1"/>
  <c r="E12" i="1"/>
  <c r="F12" i="1" s="1"/>
  <c r="E32" i="1" s="1"/>
  <c r="C40" i="1" s="1"/>
  <c r="F8" i="1"/>
  <c r="G8" i="1" s="1"/>
  <c r="G9" i="1"/>
  <c r="F4" i="1"/>
  <c r="H19" i="1"/>
  <c r="G5" i="1"/>
  <c r="G11" i="1"/>
  <c r="H10" i="1"/>
  <c r="G10" i="1"/>
  <c r="G6" i="1"/>
  <c r="H6" i="1"/>
  <c r="H7" i="1"/>
  <c r="H8" i="1" l="1"/>
  <c r="H12" i="1"/>
  <c r="E31" i="1" s="1"/>
  <c r="G12" i="1"/>
  <c r="H5" i="1"/>
  <c r="G4" i="1"/>
  <c r="H4" i="1"/>
  <c r="I12" i="1" l="1"/>
  <c r="C28" i="1" s="1"/>
  <c r="C39" i="1" s="1"/>
  <c r="E41" i="1" s="1"/>
  <c r="E30" i="1"/>
  <c r="E34" i="1" s="1"/>
  <c r="E45" i="1" l="1"/>
  <c r="C45" i="1"/>
  <c r="C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<sst xmlns="http://schemas.openxmlformats.org/spreadsheetml/2006/main" count="172" uniqueCount="93">
  <si>
    <t>prix</t>
  </si>
  <si>
    <t>Nombre</t>
  </si>
  <si>
    <t>Pâté au saumon</t>
  </si>
  <si>
    <t>Bœuf à l'orange</t>
  </si>
  <si>
    <t>Porc aux canneberges</t>
  </si>
  <si>
    <t>Tofus au curry</t>
  </si>
  <si>
    <t>Plateau personnalisé</t>
  </si>
  <si>
    <t>Plat</t>
  </si>
  <si>
    <t>Sandwich Végétarien</t>
  </si>
  <si>
    <t>Sandwich Terriaki</t>
  </si>
  <si>
    <t>Sandwich Prosciutto</t>
  </si>
  <si>
    <t>Plats préparés</t>
  </si>
  <si>
    <t>Services de traiteur</t>
  </si>
  <si>
    <t>Location de vaisselle</t>
  </si>
  <si>
    <t>Service lors de soirée</t>
  </si>
  <si>
    <t>Service</t>
  </si>
  <si>
    <t>Prix</t>
  </si>
  <si>
    <t>Nombre de personnes</t>
  </si>
  <si>
    <t>Nombre d'heures</t>
  </si>
  <si>
    <t>Total</t>
  </si>
  <si>
    <t>TPS</t>
  </si>
  <si>
    <t>TVQ</t>
  </si>
  <si>
    <t>TOTAL</t>
  </si>
  <si>
    <t>SEB</t>
  </si>
  <si>
    <t>Personne</t>
  </si>
  <si>
    <t>Solde</t>
  </si>
  <si>
    <t>Débit</t>
  </si>
  <si>
    <t>Crédit</t>
  </si>
  <si>
    <t>Journal des ventes</t>
  </si>
  <si>
    <t>Clients</t>
  </si>
  <si>
    <t>TPS à payer</t>
  </si>
  <si>
    <t>TVQ à payer</t>
  </si>
  <si>
    <t>Ventes</t>
  </si>
  <si>
    <t>Sous-Total</t>
  </si>
  <si>
    <t>Journal des encaissements</t>
  </si>
  <si>
    <t>Encaisse</t>
  </si>
  <si>
    <t>Escomptes sur ventes</t>
  </si>
  <si>
    <t xml:space="preserve">Escompte du client : </t>
  </si>
  <si>
    <t>Retours :</t>
  </si>
  <si>
    <t>Retours et Rabais</t>
  </si>
  <si>
    <t>Prix de vente</t>
  </si>
  <si>
    <t>TOTAL Client</t>
  </si>
  <si>
    <t>Journal des Achats</t>
  </si>
  <si>
    <t>Quantité</t>
  </si>
  <si>
    <t>Montant</t>
  </si>
  <si>
    <t>Achats / bon compte</t>
  </si>
  <si>
    <t>TPS à recouvrir</t>
  </si>
  <si>
    <t>TVQ à recouvrir</t>
  </si>
  <si>
    <t>Fournisseur</t>
  </si>
  <si>
    <t>Taxable</t>
  </si>
  <si>
    <t>Oui</t>
  </si>
  <si>
    <t>Journal des ventes (R&amp;R)</t>
  </si>
  <si>
    <t>Journal des achats (R&amp;R)</t>
  </si>
  <si>
    <t>Retours et rabais sur les achats</t>
  </si>
  <si>
    <t>Escomptes sur achats</t>
  </si>
  <si>
    <t>Achats</t>
  </si>
  <si>
    <t>Nom</t>
  </si>
  <si>
    <t>Jessika Cervira</t>
  </si>
  <si>
    <t>Yves Raison</t>
  </si>
  <si>
    <t>Ben junior Soulard</t>
  </si>
  <si>
    <t>Nouveau comptable</t>
  </si>
  <si>
    <t>Taux horaire</t>
  </si>
  <si>
    <t>Jean Sulpice</t>
  </si>
  <si>
    <t>Vacances</t>
  </si>
  <si>
    <t>Vacances à payer</t>
  </si>
  <si>
    <t>Salaires</t>
  </si>
  <si>
    <t>RRQ</t>
  </si>
  <si>
    <t>AE</t>
  </si>
  <si>
    <t>RQAP</t>
  </si>
  <si>
    <t>Impôt provincial</t>
  </si>
  <si>
    <t>Impôt fédéral</t>
  </si>
  <si>
    <t>Salaires portion employé</t>
  </si>
  <si>
    <t>Salaire avant déduction</t>
  </si>
  <si>
    <t>Impôt fédéral retenu à la source à payer</t>
  </si>
  <si>
    <t>Impôt provincial retenu à la source à payer</t>
  </si>
  <si>
    <t>Régime québécois d'assurance parentale à payer</t>
  </si>
  <si>
    <t>Régie des rentes du Québec à payer</t>
  </si>
  <si>
    <t>Assurance-emploi à payer</t>
  </si>
  <si>
    <t>Passif estimé au titre du coût estimé des indemnités de vacances</t>
  </si>
  <si>
    <t>Salaires à payer</t>
  </si>
  <si>
    <t>Journal général (portien employé)</t>
  </si>
  <si>
    <t>Charges sociales</t>
  </si>
  <si>
    <t>FSS</t>
  </si>
  <si>
    <t>Salaires portion enployeur</t>
  </si>
  <si>
    <t>FSS à payer</t>
  </si>
  <si>
    <t>Prix des plats</t>
  </si>
  <si>
    <t>Prix services traiteurs</t>
  </si>
  <si>
    <t>Plats préparés commade journalière</t>
  </si>
  <si>
    <t>Journal des Décaissements</t>
  </si>
  <si>
    <t>Fournisseurs</t>
  </si>
  <si>
    <t>Escompte sur achat</t>
  </si>
  <si>
    <t>Personne 3</t>
  </si>
  <si>
    <t>Personne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</si>
</sst>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164" formatCode="_ * #,##0_)\ &quot;$&quot;_ ;_ * \(#,##0\)\ &quot;$&quot;_ ;_ * &quot;-&quot;??_)\ &quot;$&quot;_ ;_ @_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4" xfId="0" applyBorder="1"/>
    <xf numFmtId="44" fontId="0" fillId="0" borderId="0" xfId="1" applyFont="1" applyBorder="1"/>
    <xf numFmtId="0" fontId="0" fillId="0" borderId="0" xfId="0" applyBorder="1"/>
    <xf numFmtId="0" fontId="0" fillId="0" borderId="5" xfId="0" applyBorder="1"/>
    <xf numFmtId="44" fontId="0" fillId="0" borderId="0" xfId="0" applyNumberFormat="1" applyBorder="1"/>
    <xf numFmtId="0" fontId="0" fillId="0" borderId="6" xfId="0" applyBorder="1"/>
    <xf numFmtId="44" fontId="0" fillId="0" borderId="7" xfId="1" applyFont="1" applyBorder="1"/>
    <xf numFmtId="0" fontId="0" fillId="0" borderId="7" xfId="0" applyBorder="1"/>
    <xf numFmtId="44" fontId="0" fillId="0" borderId="7" xfId="1" applyFont="1" applyBorder="1" applyAlignment="1">
      <alignment vertical="center"/>
    </xf>
    <xf numFmtId="44" fontId="0" fillId="0" borderId="5" xfId="0" applyNumberFormat="1" applyBorder="1"/>
    <xf numFmtId="44" fontId="0" fillId="0" borderId="7" xfId="1" applyFont="1" applyBorder="1" applyAlignment="1"/>
    <xf numFmtId="0" fontId="0" fillId="0" borderId="1" xfId="0" applyBorder="1"/>
    <xf numFmtId="44" fontId="0" fillId="0" borderId="2" xfId="1" applyFont="1" applyBorder="1"/>
    <xf numFmtId="0" fontId="0" fillId="0" borderId="2" xfId="0" applyBorder="1"/>
    <xf numFmtId="0" fontId="0" fillId="0" borderId="3" xfId="0" applyBorder="1"/>
    <xf numFmtId="44" fontId="2" fillId="0" borderId="8" xfId="0" applyNumberFormat="1" applyFont="1" applyBorder="1"/>
    <xf numFmtId="44" fontId="0" fillId="2" borderId="0" xfId="1" applyFont="1" applyFill="1" applyProtection="1">
      <protection locked="0"/>
    </xf>
    <xf numFmtId="0" fontId="0" fillId="2" borderId="0" xfId="0" applyFill="1" applyBorder="1" applyProtection="1">
      <protection locked="0"/>
    </xf>
    <xf numFmtId="44" fontId="1" fillId="0" borderId="9" xfId="1" applyFont="1" applyBorder="1"/>
    <xf numFmtId="44" fontId="0" fillId="0" borderId="10" xfId="1" applyFont="1" applyBorder="1"/>
    <xf numFmtId="0" fontId="0" fillId="0" borderId="10" xfId="0" applyBorder="1"/>
    <xf numFmtId="0" fontId="0" fillId="0" borderId="4" xfId="0" applyFont="1" applyBorder="1"/>
    <xf numFmtId="44" fontId="0" fillId="0" borderId="4" xfId="1" applyFont="1" applyBorder="1"/>
    <xf numFmtId="44" fontId="0" fillId="0" borderId="6" xfId="1" applyFont="1" applyBorder="1"/>
    <xf numFmtId="44" fontId="0" fillId="0" borderId="11" xfId="0" applyNumberFormat="1" applyBorder="1"/>
    <xf numFmtId="44" fontId="0" fillId="0" borderId="8" xfId="0" applyNumberFormat="1" applyBorder="1"/>
    <xf numFmtId="0" fontId="0" fillId="0" borderId="4" xfId="0" applyBorder="1" applyAlignment="1">
      <alignment wrapText="1"/>
    </xf>
    <xf numFmtId="44" fontId="0" fillId="0" borderId="10" xfId="1" applyFont="1" applyBorder="1" applyAlignment="1">
      <alignment horizontal="center" vertical="center"/>
    </xf>
    <xf numFmtId="0" fontId="0" fillId="0" borderId="2" xfId="0" applyFill="1" applyBorder="1"/>
    <xf numFmtId="44" fontId="0" fillId="0" borderId="7" xfId="0" applyNumberFormat="1" applyBorder="1"/>
    <xf numFmtId="0" fontId="4" fillId="0" borderId="0" xfId="0" applyFont="1"/>
    <xf numFmtId="0" fontId="5" fillId="0" borderId="0" xfId="0" applyFont="1"/>
    <xf numFmtId="9" fontId="0" fillId="2" borderId="0" xfId="2" applyFont="1" applyFill="1" applyProtection="1">
      <protection locked="0"/>
    </xf>
    <xf numFmtId="164" fontId="0" fillId="0" borderId="0" xfId="0" applyNumberFormat="1"/>
    <xf numFmtId="44" fontId="0" fillId="0" borderId="10" xfId="1" applyNumberFormat="1" applyFont="1" applyBorder="1" applyAlignment="1">
      <alignment horizontal="center" vertical="center"/>
    </xf>
    <xf numFmtId="44" fontId="2" fillId="0" borderId="8" xfId="1" applyNumberFormat="1" applyFont="1" applyBorder="1" applyAlignment="1">
      <alignment vertical="center"/>
    </xf>
    <xf numFmtId="44" fontId="0" fillId="0" borderId="10" xfId="0" applyNumberFormat="1" applyBorder="1"/>
    <xf numFmtId="44" fontId="0" fillId="0" borderId="4" xfId="1" applyFont="1" applyBorder="1" applyAlignment="1"/>
    <xf numFmtId="0" fontId="0" fillId="0" borderId="0" xfId="0" applyBorder="1" applyAlignment="1">
      <alignment wrapText="1"/>
    </xf>
    <xf numFmtId="44" fontId="0" fillId="0" borderId="0" xfId="1" applyFont="1" applyBorder="1" applyAlignment="1"/>
    <xf numFmtId="0" fontId="1" fillId="0" borderId="0" xfId="0" applyFont="1"/>
    <xf numFmtId="44" fontId="1" fillId="0" borderId="4" xfId="1" applyFont="1" applyBorder="1"/>
    <xf numFmtId="44" fontId="1" fillId="0" borderId="6" xfId="1" applyFont="1" applyBorder="1"/>
    <xf numFmtId="9" fontId="0" fillId="0" borderId="0" xfId="2" applyFont="1" applyBorder="1"/>
    <xf numFmtId="44" fontId="2" fillId="0" borderId="7" xfId="0" applyNumberFormat="1" applyFont="1" applyBorder="1"/>
    <xf numFmtId="0" fontId="0" fillId="0" borderId="0" xfId="0" applyFill="1" applyBorder="1"/>
    <xf numFmtId="0" fontId="0" fillId="0" borderId="3" xfId="0" applyFill="1" applyBorder="1"/>
    <xf numFmtId="44" fontId="0" fillId="0" borderId="5" xfId="1" applyFont="1" applyBorder="1"/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44" fontId="1" fillId="0" borderId="0" xfId="1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0" xfId="0" applyFill="1" applyProtection="1"/>
    <xf numFmtId="0" fontId="0" fillId="2" borderId="4" xfId="0" applyFill="1" applyBorder="1" applyProtection="1">
      <protection locked="0"/>
    </xf>
    <xf numFmtId="44" fontId="1" fillId="0" borderId="9" xfId="1" applyNumberFormat="1" applyFont="1" applyBorder="1"/>
    <xf numFmtId="44" fontId="1" fillId="0" borderId="5" xfId="1" applyFont="1" applyBorder="1" applyProtection="1"/>
    <xf numFmtId="44" fontId="1" fillId="0" borderId="7" xfId="1" applyFont="1" applyBorder="1"/>
    <xf numFmtId="44" fontId="1" fillId="0" borderId="8" xfId="1" applyFont="1" applyBorder="1" applyProtection="1"/>
    <xf numFmtId="44" fontId="0" fillId="0" borderId="0" xfId="1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44" fontId="0" fillId="0" borderId="8" xfId="1" applyFont="1" applyBorder="1"/>
    <xf numFmtId="0" fontId="0" fillId="2" borderId="2" xfId="0" applyFont="1" applyFill="1" applyBorder="1" applyProtection="1">
      <protection locked="0"/>
    </xf>
    <xf numFmtId="0" fontId="0" fillId="2" borderId="3" xfId="0" applyFont="1" applyFill="1" applyBorder="1" applyProtection="1">
      <protection locked="0"/>
    </xf>
    <xf numFmtId="44" fontId="1" fillId="4" borderId="0" xfId="1" applyFont="1" applyFill="1" applyBorder="1" applyProtection="1">
      <protection locked="0"/>
    </xf>
    <xf numFmtId="44" fontId="1" fillId="4" borderId="5" xfId="1" applyFont="1" applyFill="1" applyBorder="1" applyProtection="1">
      <protection locked="0"/>
    </xf>
    <xf numFmtId="44" fontId="1" fillId="4" borderId="7" xfId="1" applyFont="1" applyFill="1" applyBorder="1" applyProtection="1">
      <protection locked="0"/>
    </xf>
    <xf numFmtId="44" fontId="1" fillId="4" borderId="8" xfId="1" applyFont="1" applyFill="1" applyBorder="1" applyProtection="1">
      <protection locked="0"/>
    </xf>
    <xf numFmtId="0" fontId="1" fillId="4" borderId="0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7" xfId="0" applyFont="1" applyFill="1" applyBorder="1" applyProtection="1">
      <protection locked="0"/>
    </xf>
    <xf numFmtId="0" fontId="1" fillId="4" borderId="8" xfId="0" applyFont="1" applyFill="1" applyBorder="1" applyProtection="1">
      <protection locked="0"/>
    </xf>
    <xf numFmtId="0" fontId="0" fillId="3" borderId="1" xfId="0" applyFill="1" applyBorder="1" applyProtection="1"/>
    <xf numFmtId="0" fontId="0" fillId="3" borderId="2" xfId="0" applyFill="1" applyBorder="1" applyProtection="1"/>
    <xf numFmtId="0" fontId="0" fillId="3" borderId="3" xfId="0" applyFill="1" applyBorder="1" applyProtection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4" fontId="2" fillId="0" borderId="7" xfId="1" applyFont="1" applyBorder="1" applyAlignment="1">
      <alignment horizontal="center"/>
    </xf>
    <xf numFmtId="0" fontId="2" fillId="0" borderId="0" xfId="0" applyFont="1" applyAlignment="1">
      <alignment horizontal="center"/>
    </xf>
    <xf numFmtId="44" fontId="0" fillId="0" borderId="12" xfId="1" applyFont="1" applyBorder="1" applyAlignment="1">
      <alignment horizontal="center"/>
    </xf>
    <xf numFmtId="44" fontId="0" fillId="0" borderId="13" xfId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938F-6089-E14E-8E27-82ED918B890F}">
  <dimension ref="A1:P45"/>
  <sheetViews>
    <sheetView tabSelected="1" zoomScale="125" workbookViewId="0">
      <selection activeCell="B1" sqref="B1"/>
    </sheetView>
  </sheetViews>
  <sheetFormatPr baseColWidth="10" defaultRowHeight="16" x14ac:dyDescent="0.2"/>
  <cols>
    <col min="1" max="1" width="19" bestFit="1" customWidth="1"/>
    <col min="2" max="2" width="17.33203125" style="1" customWidth="1"/>
    <col min="3" max="3" width="19.5" bestFit="1" customWidth="1"/>
    <col min="4" max="4" width="15.5" bestFit="1" customWidth="1"/>
    <col min="5" max="5" width="14.6640625" customWidth="1"/>
    <col min="6" max="6" width="11.6640625" customWidth="1"/>
    <col min="7" max="7" width="15.5" customWidth="1"/>
    <col min="8" max="8" width="15" customWidth="1"/>
    <col min="9" max="9" width="14.33203125" customWidth="1"/>
    <col min="10" max="10" width="15.6640625" customWidth="1"/>
    <col min="11" max="11" width="14" customWidth="1"/>
    <col min="12" max="12" width="19.33203125" customWidth="1"/>
  </cols>
  <sheetData>
    <row r="1" spans="1:16" x14ac:dyDescent="0.2">
      <c r="A1" t="s">
        <v>24</v>
      </c>
      <c r="B1" s="19" t="s">
        <v>23</v>
      </c>
    </row>
    <row r="2" spans="1:16" ht="20" thickBot="1" x14ac:dyDescent="0.3">
      <c r="A2" s="86" t="s">
        <v>11</v>
      </c>
      <c r="B2" s="86"/>
      <c r="C2" s="86"/>
      <c r="D2" s="86"/>
      <c r="E2" s="86"/>
      <c r="F2" s="86"/>
      <c r="G2" s="86"/>
      <c r="M2" s="88" t="s">
        <v>85</v>
      </c>
      <c r="N2" s="88"/>
      <c r="O2" s="88"/>
    </row>
    <row r="3" spans="1:16" ht="17" thickBot="1" x14ac:dyDescent="0.25">
      <c r="A3" s="14" t="s">
        <v>7</v>
      </c>
      <c r="B3" s="15" t="s">
        <v>0</v>
      </c>
      <c r="C3" s="16" t="s">
        <v>1</v>
      </c>
      <c r="D3" s="16" t="s">
        <v>40</v>
      </c>
      <c r="E3" s="31" t="s">
        <v>39</v>
      </c>
      <c r="F3" s="31" t="s">
        <v>33</v>
      </c>
      <c r="G3" s="16" t="s">
        <v>20</v>
      </c>
      <c r="H3" s="16" t="s">
        <v>21</v>
      </c>
      <c r="I3" s="17" t="s">
        <v>41</v>
      </c>
      <c r="M3" s="57" t="s">
        <v>23</v>
      </c>
      <c r="N3" s="69" t="s">
        <v>92</v>
      </c>
      <c r="O3" s="70" t="s">
        <v>91</v>
      </c>
      <c r="P3" s="34"/>
    </row>
    <row r="4" spans="1:16" ht="17" thickTop="1" x14ac:dyDescent="0.2">
      <c r="A4" s="3" t="s">
        <v>8</v>
      </c>
      <c r="B4" s="4" cm="1">
        <f t="array" ref="B4:B11">_xlfn.SWITCH(B1,$M$3,M4:M11,$N$3,N4:N11,$O$3,O4:O11)</f>
        <v>7.85</v>
      </c>
      <c r="C4" s="20"/>
      <c r="D4" s="7">
        <f>B4*C4</f>
        <v>0</v>
      </c>
      <c r="E4" s="4">
        <f>IF($C$12&lt;25,0,D4*0.02)</f>
        <v>0</v>
      </c>
      <c r="F4" s="7">
        <f>D4-E4</f>
        <v>0</v>
      </c>
      <c r="G4" s="7">
        <f t="shared" ref="G4:G10" si="0">F4*0.05</f>
        <v>0</v>
      </c>
      <c r="H4" s="7">
        <f t="shared" ref="H4:H10" si="1">F4*0.09975</f>
        <v>0</v>
      </c>
      <c r="I4" s="6"/>
      <c r="L4" s="82" t="str" cm="1">
        <f t="array" ref="L4:L11">A4:A11</f>
        <v>Sandwich Végétarien</v>
      </c>
      <c r="M4" s="44">
        <v>7.85</v>
      </c>
      <c r="N4" s="71">
        <v>1</v>
      </c>
      <c r="O4" s="72"/>
      <c r="P4" s="34"/>
    </row>
    <row r="5" spans="1:16" x14ac:dyDescent="0.2">
      <c r="A5" s="3" t="s">
        <v>9</v>
      </c>
      <c r="B5" s="4">
        <v>10.07</v>
      </c>
      <c r="C5" s="20"/>
      <c r="D5" s="7">
        <f t="shared" ref="D5:D11" si="2">B5*C5</f>
        <v>0</v>
      </c>
      <c r="E5" s="4">
        <f t="shared" ref="E5:E11" si="3">IF($C$12&lt;25,0,D5*0.02)</f>
        <v>0</v>
      </c>
      <c r="F5" s="7">
        <f t="shared" ref="F5:F11" si="4">D5-E5</f>
        <v>0</v>
      </c>
      <c r="G5" s="7">
        <f t="shared" si="0"/>
        <v>0</v>
      </c>
      <c r="H5" s="7">
        <f t="shared" si="1"/>
        <v>0</v>
      </c>
      <c r="I5" s="6"/>
      <c r="L5" s="83" t="str">
        <v>Sandwich Terriaki</v>
      </c>
      <c r="M5" s="44">
        <v>10.07</v>
      </c>
      <c r="N5" s="71">
        <v>32</v>
      </c>
      <c r="O5" s="72"/>
      <c r="P5" s="34"/>
    </row>
    <row r="6" spans="1:16" x14ac:dyDescent="0.2">
      <c r="A6" s="3" t="s">
        <v>10</v>
      </c>
      <c r="B6" s="4">
        <v>9.07</v>
      </c>
      <c r="C6" s="20"/>
      <c r="D6" s="7">
        <f t="shared" si="2"/>
        <v>0</v>
      </c>
      <c r="E6" s="4">
        <f t="shared" si="3"/>
        <v>0</v>
      </c>
      <c r="F6" s="7">
        <f t="shared" si="4"/>
        <v>0</v>
      </c>
      <c r="G6" s="7">
        <f t="shared" si="0"/>
        <v>0</v>
      </c>
      <c r="H6" s="7">
        <f t="shared" si="1"/>
        <v>0</v>
      </c>
      <c r="I6" s="6"/>
      <c r="L6" s="83" t="str">
        <v>Sandwich Prosciutto</v>
      </c>
      <c r="M6" s="44">
        <v>9.07</v>
      </c>
      <c r="N6" s="71">
        <v>34</v>
      </c>
      <c r="O6" s="72"/>
      <c r="P6" s="34"/>
    </row>
    <row r="7" spans="1:16" x14ac:dyDescent="0.2">
      <c r="A7" s="3" t="s">
        <v>2</v>
      </c>
      <c r="B7" s="4">
        <v>14.01</v>
      </c>
      <c r="C7" s="20"/>
      <c r="D7" s="7">
        <f>B7*C7</f>
        <v>0</v>
      </c>
      <c r="E7" s="4">
        <f>IF($C$12&lt;25,0,D7*0.02)</f>
        <v>0</v>
      </c>
      <c r="F7" s="7">
        <f t="shared" si="4"/>
        <v>0</v>
      </c>
      <c r="G7" s="7">
        <f>F7*0.05</f>
        <v>0</v>
      </c>
      <c r="H7" s="7">
        <f t="shared" si="1"/>
        <v>0</v>
      </c>
      <c r="I7" s="6"/>
      <c r="J7" s="2"/>
      <c r="L7" s="83" t="str">
        <v>Pâté au saumon</v>
      </c>
      <c r="M7" s="44">
        <v>14.01</v>
      </c>
      <c r="N7" s="71">
        <v>545</v>
      </c>
      <c r="O7" s="72"/>
      <c r="P7" s="34"/>
    </row>
    <row r="8" spans="1:16" x14ac:dyDescent="0.2">
      <c r="A8" s="3" t="s">
        <v>3</v>
      </c>
      <c r="B8" s="4">
        <v>14.4</v>
      </c>
      <c r="C8" s="20"/>
      <c r="D8" s="7">
        <f t="shared" si="2"/>
        <v>0</v>
      </c>
      <c r="E8" s="4">
        <f t="shared" si="3"/>
        <v>0</v>
      </c>
      <c r="F8" s="7">
        <f>D8-E8</f>
        <v>0</v>
      </c>
      <c r="G8" s="7">
        <f>F8*0.05</f>
        <v>0</v>
      </c>
      <c r="H8" s="7">
        <f t="shared" si="1"/>
        <v>0</v>
      </c>
      <c r="I8" s="6"/>
      <c r="L8" s="83" t="str">
        <v>Bœuf à l'orange</v>
      </c>
      <c r="M8" s="44">
        <v>14.4</v>
      </c>
      <c r="N8" s="71">
        <v>66</v>
      </c>
      <c r="O8" s="72"/>
      <c r="P8" s="34"/>
    </row>
    <row r="9" spans="1:16" x14ac:dyDescent="0.2">
      <c r="A9" s="3" t="s">
        <v>4</v>
      </c>
      <c r="B9" s="4">
        <v>12.2</v>
      </c>
      <c r="C9" s="20"/>
      <c r="D9" s="7">
        <f t="shared" si="2"/>
        <v>0</v>
      </c>
      <c r="E9" s="4">
        <f>IF($C$12&lt;25,0,D9*0.02)</f>
        <v>0</v>
      </c>
      <c r="F9" s="7">
        <f t="shared" si="4"/>
        <v>0</v>
      </c>
      <c r="G9" s="7">
        <f>F9*0.05</f>
        <v>0</v>
      </c>
      <c r="H9" s="7">
        <f>F9*0.09975</f>
        <v>0</v>
      </c>
      <c r="I9" s="6"/>
      <c r="L9" s="83" t="str">
        <v>Porc aux canneberges</v>
      </c>
      <c r="M9" s="44">
        <v>12.2</v>
      </c>
      <c r="N9" s="71">
        <v>32</v>
      </c>
      <c r="O9" s="72"/>
      <c r="P9" s="34"/>
    </row>
    <row r="10" spans="1:16" x14ac:dyDescent="0.2">
      <c r="A10" s="3" t="s">
        <v>5</v>
      </c>
      <c r="B10" s="4">
        <v>12.62</v>
      </c>
      <c r="C10" s="20"/>
      <c r="D10" s="7">
        <f t="shared" si="2"/>
        <v>0</v>
      </c>
      <c r="E10" s="4">
        <f t="shared" si="3"/>
        <v>0</v>
      </c>
      <c r="F10" s="7">
        <f t="shared" si="4"/>
        <v>0</v>
      </c>
      <c r="G10" s="7">
        <f t="shared" si="0"/>
        <v>0</v>
      </c>
      <c r="H10" s="7">
        <f t="shared" si="1"/>
        <v>0</v>
      </c>
      <c r="I10" s="6"/>
      <c r="L10" s="83" t="str">
        <v>Tofus au curry</v>
      </c>
      <c r="M10" s="44">
        <v>12.62</v>
      </c>
      <c r="N10" s="71">
        <v>33</v>
      </c>
      <c r="O10" s="72"/>
      <c r="P10" s="34"/>
    </row>
    <row r="11" spans="1:16" ht="17" thickBot="1" x14ac:dyDescent="0.25">
      <c r="A11" s="3" t="s">
        <v>6</v>
      </c>
      <c r="B11" s="4">
        <v>26.91</v>
      </c>
      <c r="C11" s="20"/>
      <c r="D11" s="7">
        <f t="shared" si="2"/>
        <v>0</v>
      </c>
      <c r="E11" s="4">
        <f t="shared" si="3"/>
        <v>0</v>
      </c>
      <c r="F11" s="7">
        <f t="shared" si="4"/>
        <v>0</v>
      </c>
      <c r="G11" s="7">
        <f>F11*0.05</f>
        <v>0</v>
      </c>
      <c r="H11" s="7">
        <f>F11*0.09975</f>
        <v>0</v>
      </c>
      <c r="I11" s="6"/>
      <c r="L11" s="84" t="str">
        <v>Plateau personnalisé</v>
      </c>
      <c r="M11" s="45">
        <v>26.91</v>
      </c>
      <c r="N11" s="73">
        <v>56</v>
      </c>
      <c r="O11" s="74"/>
      <c r="P11" s="34"/>
    </row>
    <row r="12" spans="1:16" ht="17" thickBot="1" x14ac:dyDescent="0.25">
      <c r="A12" s="8" t="s">
        <v>19</v>
      </c>
      <c r="B12" s="9"/>
      <c r="C12" s="10">
        <f>SUM(C4:C11)</f>
        <v>0</v>
      </c>
      <c r="D12" s="11">
        <f>SUM(D4:D11)</f>
        <v>0</v>
      </c>
      <c r="E12" s="32">
        <f>SUM(E4:E11)</f>
        <v>0</v>
      </c>
      <c r="F12" s="32">
        <f>D12-E12</f>
        <v>0</v>
      </c>
      <c r="G12" s="11">
        <f>F12*0.05</f>
        <v>0</v>
      </c>
      <c r="H12" s="11">
        <f>F12*0.09975</f>
        <v>0</v>
      </c>
      <c r="I12" s="38">
        <f>SUM(F12:H12)</f>
        <v>0</v>
      </c>
      <c r="M12" s="43"/>
      <c r="N12" s="43"/>
      <c r="O12" s="43"/>
      <c r="P12" s="34"/>
    </row>
    <row r="13" spans="1:16" x14ac:dyDescent="0.2">
      <c r="I13" s="2"/>
      <c r="M13" s="43"/>
      <c r="N13" s="43"/>
      <c r="O13" s="43"/>
      <c r="P13" s="34"/>
    </row>
    <row r="14" spans="1:16" x14ac:dyDescent="0.2">
      <c r="E14" s="2"/>
      <c r="I14" s="5"/>
      <c r="M14" s="43"/>
      <c r="N14" s="43"/>
      <c r="O14" s="43"/>
      <c r="P14" s="34"/>
    </row>
    <row r="15" spans="1:16" ht="20" thickBot="1" x14ac:dyDescent="0.3">
      <c r="A15" s="85" t="s">
        <v>12</v>
      </c>
      <c r="B15" s="85"/>
      <c r="C15" s="85"/>
      <c r="D15" s="85"/>
      <c r="E15" s="85"/>
      <c r="F15" s="85"/>
      <c r="G15" s="85"/>
      <c r="H15" s="85"/>
      <c r="I15" s="5"/>
      <c r="M15" s="88" t="s">
        <v>86</v>
      </c>
      <c r="N15" s="88"/>
      <c r="O15" s="88"/>
      <c r="P15" s="34"/>
    </row>
    <row r="16" spans="1:16" ht="17" thickBot="1" x14ac:dyDescent="0.25">
      <c r="A16" s="14" t="s">
        <v>15</v>
      </c>
      <c r="B16" s="15" t="s">
        <v>16</v>
      </c>
      <c r="C16" s="16" t="s">
        <v>17</v>
      </c>
      <c r="D16" s="16" t="s">
        <v>18</v>
      </c>
      <c r="E16" s="16" t="s">
        <v>40</v>
      </c>
      <c r="F16" s="16" t="s">
        <v>20</v>
      </c>
      <c r="G16" s="16" t="s">
        <v>21</v>
      </c>
      <c r="H16" s="17" t="s">
        <v>22</v>
      </c>
      <c r="I16" s="5"/>
      <c r="M16" s="79" t="str" cm="1">
        <f t="array" ref="M16:O16">M3:O3</f>
        <v>SEB</v>
      </c>
      <c r="N16" s="80" t="str">
        <v>Personne 2</v>
      </c>
      <c r="O16" s="81" t="str">
        <v>Personne 3</v>
      </c>
      <c r="P16" s="34"/>
    </row>
    <row r="17" spans="1:16" ht="17" thickTop="1" x14ac:dyDescent="0.2">
      <c r="A17" s="3" t="s">
        <v>13</v>
      </c>
      <c r="B17" s="4" cm="1">
        <f t="array" ref="B17:B18">_xlfn.SWITCH(B1,$M$16,M17:M18,$N$16,N17:N18,$O$16,O17:O18)</f>
        <v>56.88</v>
      </c>
      <c r="C17" s="20"/>
      <c r="D17" s="5"/>
      <c r="E17" s="7">
        <f>IF(C17=0,0,ROUNDUP(C17/25,0))*B17</f>
        <v>0</v>
      </c>
      <c r="F17" s="7">
        <f>E17*0.05</f>
        <v>0</v>
      </c>
      <c r="G17" s="7">
        <f>E17*0.09975</f>
        <v>0</v>
      </c>
      <c r="H17" s="6"/>
      <c r="I17" s="5"/>
      <c r="L17" s="82" t="str" cm="1">
        <f t="array" ref="L17:L18">A17:A18</f>
        <v>Location de vaisselle</v>
      </c>
      <c r="M17" s="44">
        <v>56.88</v>
      </c>
      <c r="N17" s="75"/>
      <c r="O17" s="76"/>
      <c r="P17" s="34"/>
    </row>
    <row r="18" spans="1:16" ht="17" thickBot="1" x14ac:dyDescent="0.25">
      <c r="A18" s="3" t="s">
        <v>14</v>
      </c>
      <c r="B18" s="4">
        <v>20.39</v>
      </c>
      <c r="C18" s="5"/>
      <c r="D18" s="20"/>
      <c r="E18" s="7">
        <f>D18*B18</f>
        <v>0</v>
      </c>
      <c r="F18" s="7">
        <f>E18*0.05</f>
        <v>0</v>
      </c>
      <c r="G18" s="7">
        <f>E18*0.09975</f>
        <v>0</v>
      </c>
      <c r="H18" s="6"/>
      <c r="I18" s="5"/>
      <c r="L18" s="84" t="str">
        <v>Service lors de soirée</v>
      </c>
      <c r="M18" s="45">
        <v>20.39</v>
      </c>
      <c r="N18" s="77"/>
      <c r="O18" s="78"/>
      <c r="P18" s="34"/>
    </row>
    <row r="19" spans="1:16" ht="17" thickBot="1" x14ac:dyDescent="0.25">
      <c r="A19" s="8" t="s">
        <v>19</v>
      </c>
      <c r="B19" s="9"/>
      <c r="C19" s="10"/>
      <c r="D19" s="10"/>
      <c r="E19" s="13">
        <f>SUM(E17:E18)</f>
        <v>0</v>
      </c>
      <c r="F19" s="13">
        <f>SUM(F17:F18)</f>
        <v>0</v>
      </c>
      <c r="G19" s="13">
        <f>SUM(G17:G18)</f>
        <v>0</v>
      </c>
      <c r="H19" s="18">
        <f>SUM(E19:G19)</f>
        <v>0</v>
      </c>
      <c r="I19" s="5"/>
      <c r="M19" s="34"/>
      <c r="N19" s="34"/>
      <c r="O19" s="34"/>
      <c r="P19" s="34"/>
    </row>
    <row r="20" spans="1:16" x14ac:dyDescent="0.2">
      <c r="I20" s="5"/>
      <c r="M20" s="34"/>
      <c r="N20" s="34"/>
      <c r="O20" s="34"/>
      <c r="P20" s="34"/>
    </row>
    <row r="21" spans="1:16" x14ac:dyDescent="0.2">
      <c r="E21" s="2"/>
      <c r="I21" s="5"/>
      <c r="M21" s="34"/>
      <c r="N21" s="34"/>
      <c r="O21" s="34"/>
      <c r="P21" s="34"/>
    </row>
    <row r="22" spans="1:16" x14ac:dyDescent="0.2">
      <c r="A22" t="s">
        <v>38</v>
      </c>
      <c r="B22" s="19"/>
      <c r="I22" s="5"/>
      <c r="M22" s="34"/>
      <c r="N22" s="34"/>
      <c r="O22" s="34"/>
      <c r="P22" s="34"/>
    </row>
    <row r="23" spans="1:16" x14ac:dyDescent="0.2">
      <c r="F23" s="5"/>
      <c r="G23" s="7"/>
      <c r="H23" s="5"/>
      <c r="I23" s="5"/>
      <c r="M23" s="34"/>
      <c r="N23" s="34"/>
      <c r="O23" s="34"/>
      <c r="P23" s="34"/>
    </row>
    <row r="24" spans="1:16" x14ac:dyDescent="0.2">
      <c r="A24" t="s">
        <v>37</v>
      </c>
      <c r="B24" s="35"/>
      <c r="C24" s="5"/>
      <c r="D24" s="5"/>
      <c r="E24" s="5"/>
      <c r="F24" s="5"/>
      <c r="G24" s="5"/>
      <c r="H24" s="5"/>
      <c r="I24" s="5"/>
      <c r="M24" s="34"/>
      <c r="N24" s="34"/>
      <c r="O24" s="34"/>
      <c r="P24" s="34"/>
    </row>
    <row r="25" spans="1:16" x14ac:dyDescent="0.2">
      <c r="B25" s="4"/>
      <c r="C25" s="5"/>
      <c r="D25" s="5"/>
      <c r="E25" s="5"/>
      <c r="M25" s="34"/>
      <c r="N25" s="34"/>
      <c r="O25" s="34"/>
      <c r="P25" s="34"/>
    </row>
    <row r="26" spans="1:16" ht="17" thickBot="1" x14ac:dyDescent="0.25">
      <c r="B26" s="87" t="s">
        <v>28</v>
      </c>
      <c r="C26" s="87"/>
      <c r="D26" s="87"/>
      <c r="E26" s="87"/>
      <c r="G26" s="87" t="s">
        <v>51</v>
      </c>
      <c r="H26" s="87"/>
      <c r="I26" s="87"/>
      <c r="J26" s="87"/>
      <c r="M26" s="34"/>
      <c r="N26" s="34"/>
      <c r="O26" s="34"/>
      <c r="P26" s="34"/>
    </row>
    <row r="27" spans="1:16" x14ac:dyDescent="0.2">
      <c r="B27" s="89" t="s">
        <v>26</v>
      </c>
      <c r="C27" s="90"/>
      <c r="D27" s="91" t="s">
        <v>27</v>
      </c>
      <c r="E27" s="92"/>
      <c r="G27" s="89" t="s">
        <v>26</v>
      </c>
      <c r="H27" s="90"/>
      <c r="I27" s="91" t="s">
        <v>27</v>
      </c>
      <c r="J27" s="92"/>
      <c r="M27" s="34"/>
      <c r="N27" s="34"/>
      <c r="O27" s="34"/>
      <c r="P27" s="34"/>
    </row>
    <row r="28" spans="1:16" x14ac:dyDescent="0.2">
      <c r="B28" s="24" t="s">
        <v>29</v>
      </c>
      <c r="C28" s="21">
        <f>I12+H19</f>
        <v>0</v>
      </c>
      <c r="D28" s="5"/>
      <c r="E28" s="6"/>
      <c r="G28" s="24" t="s">
        <v>39</v>
      </c>
      <c r="H28" s="21">
        <f>B22</f>
        <v>0</v>
      </c>
      <c r="I28" s="5"/>
      <c r="J28" s="6"/>
      <c r="M28" s="34"/>
      <c r="N28" s="34"/>
      <c r="O28" s="34"/>
      <c r="P28" s="34"/>
    </row>
    <row r="29" spans="1:16" x14ac:dyDescent="0.2">
      <c r="B29" s="29"/>
      <c r="C29" s="30"/>
      <c r="D29" s="5"/>
      <c r="E29" s="6"/>
      <c r="G29" s="3" t="s">
        <v>30</v>
      </c>
      <c r="H29" s="30">
        <f>H28*0.05</f>
        <v>0</v>
      </c>
      <c r="I29" s="5"/>
      <c r="J29" s="6"/>
    </row>
    <row r="30" spans="1:16" x14ac:dyDescent="0.2">
      <c r="B30" s="25"/>
      <c r="C30" s="23"/>
      <c r="D30" s="5" t="s">
        <v>30</v>
      </c>
      <c r="E30" s="12">
        <f>G12+F19</f>
        <v>0</v>
      </c>
      <c r="G30" s="3" t="s">
        <v>31</v>
      </c>
      <c r="H30" s="39">
        <f>H28*0.09975</f>
        <v>0</v>
      </c>
      <c r="I30" s="5"/>
      <c r="J30" s="12"/>
    </row>
    <row r="31" spans="1:16" x14ac:dyDescent="0.2">
      <c r="B31" s="25"/>
      <c r="C31" s="23"/>
      <c r="D31" s="5" t="s">
        <v>31</v>
      </c>
      <c r="E31" s="12">
        <f>H12+G19</f>
        <v>0</v>
      </c>
      <c r="G31" s="25"/>
      <c r="H31" s="23"/>
      <c r="I31" s="5" t="s">
        <v>29</v>
      </c>
      <c r="J31" s="12">
        <f>SUM(H28:H30)</f>
        <v>0</v>
      </c>
    </row>
    <row r="32" spans="1:16" x14ac:dyDescent="0.2">
      <c r="B32" s="3"/>
      <c r="C32" s="22"/>
      <c r="D32" s="5" t="s">
        <v>32</v>
      </c>
      <c r="E32" s="12">
        <f>E19+F12</f>
        <v>0</v>
      </c>
      <c r="G32" s="3"/>
      <c r="H32" s="22"/>
      <c r="I32" s="5"/>
      <c r="J32" s="12"/>
    </row>
    <row r="33" spans="2:10" x14ac:dyDescent="0.2">
      <c r="B33" s="25"/>
      <c r="C33" s="23"/>
      <c r="D33" s="5"/>
      <c r="E33" s="6"/>
      <c r="G33" s="25"/>
      <c r="H33" s="23"/>
      <c r="I33" s="5"/>
      <c r="J33" s="6"/>
    </row>
    <row r="34" spans="2:10" ht="17" thickBot="1" x14ac:dyDescent="0.25">
      <c r="B34" s="26" t="s">
        <v>25</v>
      </c>
      <c r="C34" s="27">
        <f>SUM(C28:C29)</f>
        <v>0</v>
      </c>
      <c r="D34" s="10"/>
      <c r="E34" s="28">
        <f>SUM(E30:E32)</f>
        <v>0</v>
      </c>
      <c r="G34" s="26" t="s">
        <v>25</v>
      </c>
      <c r="H34" s="27">
        <f>SUM(H28:H30)</f>
        <v>0</v>
      </c>
      <c r="I34" s="10"/>
      <c r="J34" s="28">
        <f>SUM(J30:J32)</f>
        <v>0</v>
      </c>
    </row>
    <row r="35" spans="2:10" x14ac:dyDescent="0.2">
      <c r="G35" s="33"/>
    </row>
    <row r="36" spans="2:10" x14ac:dyDescent="0.2">
      <c r="E36" s="2"/>
      <c r="H36" s="2"/>
    </row>
    <row r="37" spans="2:10" ht="17" thickBot="1" x14ac:dyDescent="0.25">
      <c r="B37" s="87" t="s">
        <v>34</v>
      </c>
      <c r="C37" s="87"/>
      <c r="D37" s="87"/>
      <c r="E37" s="87"/>
      <c r="J37" s="2"/>
    </row>
    <row r="38" spans="2:10" x14ac:dyDescent="0.2">
      <c r="B38" s="89" t="s">
        <v>26</v>
      </c>
      <c r="C38" s="90"/>
      <c r="D38" s="91" t="s">
        <v>27</v>
      </c>
      <c r="E38" s="92"/>
      <c r="H38" s="2"/>
    </row>
    <row r="39" spans="2:10" x14ac:dyDescent="0.2">
      <c r="B39" s="24" t="s">
        <v>35</v>
      </c>
      <c r="C39" s="21">
        <f>C28-C40-J31</f>
        <v>0</v>
      </c>
      <c r="D39" s="5"/>
      <c r="E39" s="6"/>
    </row>
    <row r="40" spans="2:10" ht="34" x14ac:dyDescent="0.2">
      <c r="B40" s="29" t="s">
        <v>36</v>
      </c>
      <c r="C40" s="37">
        <f>E32*B24</f>
        <v>0</v>
      </c>
      <c r="E40" s="6"/>
    </row>
    <row r="41" spans="2:10" x14ac:dyDescent="0.2">
      <c r="B41" s="25"/>
      <c r="C41" s="23"/>
      <c r="D41" s="5" t="s">
        <v>29</v>
      </c>
      <c r="E41" s="12">
        <f>SUM(C39:C40)</f>
        <v>0</v>
      </c>
    </row>
    <row r="42" spans="2:10" x14ac:dyDescent="0.2">
      <c r="B42" s="25"/>
      <c r="C42" s="23"/>
      <c r="D42" s="5"/>
      <c r="E42" s="12"/>
    </row>
    <row r="43" spans="2:10" x14ac:dyDescent="0.2">
      <c r="B43" s="3"/>
      <c r="C43" s="22"/>
      <c r="D43" s="5"/>
      <c r="E43" s="12"/>
    </row>
    <row r="44" spans="2:10" x14ac:dyDescent="0.2">
      <c r="B44" s="25"/>
      <c r="C44" s="23"/>
      <c r="D44" s="5"/>
      <c r="E44" s="6"/>
    </row>
    <row r="45" spans="2:10" ht="17" thickBot="1" x14ac:dyDescent="0.25">
      <c r="B45" s="26" t="s">
        <v>25</v>
      </c>
      <c r="C45" s="27">
        <f>SUM(C39:C40)</f>
        <v>0</v>
      </c>
      <c r="D45" s="10"/>
      <c r="E45" s="28">
        <f>SUM(E41:E43)</f>
        <v>0</v>
      </c>
      <c r="F45" s="36"/>
    </row>
  </sheetData>
  <sheetProtection sheet="1" objects="1" scenarios="1" selectLockedCells="1"/>
  <mergeCells count="13">
    <mergeCell ref="B37:E37"/>
    <mergeCell ref="B38:C38"/>
    <mergeCell ref="D38:E38"/>
    <mergeCell ref="G26:J26"/>
    <mergeCell ref="G27:H27"/>
    <mergeCell ref="I27:J27"/>
    <mergeCell ref="B27:C27"/>
    <mergeCell ref="D27:E27"/>
    <mergeCell ref="A15:H15"/>
    <mergeCell ref="A2:G2"/>
    <mergeCell ref="B26:E26"/>
    <mergeCell ref="M2:O2"/>
    <mergeCell ref="M15:O15"/>
  </mergeCells>
  <dataValidations count="1">
    <dataValidation type="list" allowBlank="1" showInputMessage="1" showErrorMessage="1" sqref="B1" xr:uid="{2A8E5734-C5E0-7241-AAC1-7623C0915E6B}">
      <formula1>$M$3:$O$3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C3DE-9DF9-724A-8082-0CBD0B0216E6}">
  <dimension ref="A1:P37"/>
  <sheetViews>
    <sheetView workbookViewId="0">
      <selection activeCell="C8" sqref="C8:C9"/>
    </sheetView>
  </sheetViews>
  <sheetFormatPr baseColWidth="10" defaultRowHeight="16" x14ac:dyDescent="0.2"/>
  <cols>
    <col min="1" max="1" width="19" bestFit="1" customWidth="1"/>
    <col min="2" max="2" width="17.33203125" style="1" customWidth="1"/>
    <col min="3" max="3" width="19.5" bestFit="1" customWidth="1"/>
    <col min="4" max="4" width="15.5" bestFit="1" customWidth="1"/>
    <col min="5" max="5" width="16" customWidth="1"/>
    <col min="6" max="6" width="11.6640625" customWidth="1"/>
    <col min="7" max="7" width="15.5" customWidth="1"/>
    <col min="8" max="8" width="15" customWidth="1"/>
    <col min="9" max="9" width="14.33203125" customWidth="1"/>
    <col min="10" max="10" width="15.6640625" customWidth="1"/>
    <col min="11" max="11" width="14" customWidth="1"/>
    <col min="13" max="13" width="15" bestFit="1" customWidth="1"/>
  </cols>
  <sheetData>
    <row r="1" spans="1:16" x14ac:dyDescent="0.2">
      <c r="A1" t="s">
        <v>24</v>
      </c>
      <c r="B1" s="19" t="s">
        <v>23</v>
      </c>
    </row>
    <row r="2" spans="1:16" ht="20" thickBot="1" x14ac:dyDescent="0.3">
      <c r="A2" s="86" t="s">
        <v>87</v>
      </c>
      <c r="B2" s="86"/>
      <c r="C2" s="86"/>
      <c r="D2" s="86"/>
      <c r="E2" s="86"/>
      <c r="F2" s="86"/>
      <c r="G2" s="86"/>
      <c r="M2" s="88" t="s">
        <v>85</v>
      </c>
      <c r="N2" s="88"/>
      <c r="O2" s="88"/>
    </row>
    <row r="3" spans="1:16" ht="17" thickBot="1" x14ac:dyDescent="0.25">
      <c r="A3" s="14" t="s">
        <v>7</v>
      </c>
      <c r="B3" s="15" t="s">
        <v>0</v>
      </c>
      <c r="C3" s="16" t="s">
        <v>1</v>
      </c>
      <c r="D3" s="16" t="s">
        <v>40</v>
      </c>
      <c r="E3" s="31" t="s">
        <v>39</v>
      </c>
      <c r="F3" s="31" t="s">
        <v>33</v>
      </c>
      <c r="G3" s="16" t="s">
        <v>20</v>
      </c>
      <c r="H3" s="16" t="s">
        <v>21</v>
      </c>
      <c r="I3" s="17" t="s">
        <v>41</v>
      </c>
      <c r="M3" s="57" t="str" cm="1">
        <f t="array" ref="M3:O3">'Calcul des bons de commandes'!M3:O3</f>
        <v>SEB</v>
      </c>
      <c r="N3" s="58" t="str">
        <v>Personne 2</v>
      </c>
      <c r="O3" s="59" t="str">
        <v>Personne 3</v>
      </c>
      <c r="P3" s="34"/>
    </row>
    <row r="4" spans="1:16" ht="17" thickTop="1" x14ac:dyDescent="0.2">
      <c r="A4" s="3" t="s">
        <v>8</v>
      </c>
      <c r="B4" s="4" cm="1">
        <f t="array" ref="B4:B11">_xlfn.SWITCH(B1,$M$3,M4:M11,$N$3,N4:N11,$O$3,O4:O11)</f>
        <v>7.85</v>
      </c>
      <c r="C4" s="20">
        <v>26</v>
      </c>
      <c r="D4" s="7">
        <f>B4*C4</f>
        <v>204.1</v>
      </c>
      <c r="E4" s="4">
        <f>0</f>
        <v>0</v>
      </c>
      <c r="F4" s="7">
        <f>D4-E4</f>
        <v>204.1</v>
      </c>
      <c r="G4" s="7">
        <f t="shared" ref="G4:G10" si="0">F4*0.05</f>
        <v>10.205</v>
      </c>
      <c r="H4" s="7">
        <f t="shared" ref="H4:H10" si="1">F4*0.09975</f>
        <v>20.358975000000001</v>
      </c>
      <c r="I4" s="6"/>
      <c r="M4" s="44" cm="1">
        <f t="array" ref="M4:O11">'Calcul des bons de commandes'!M4:O11</f>
        <v>7.85</v>
      </c>
      <c r="N4" s="56">
        <v>1</v>
      </c>
      <c r="O4" s="63">
        <v>0</v>
      </c>
      <c r="P4" s="34"/>
    </row>
    <row r="5" spans="1:16" x14ac:dyDescent="0.2">
      <c r="A5" s="3" t="s">
        <v>9</v>
      </c>
      <c r="B5" s="4">
        <v>10.07</v>
      </c>
      <c r="C5" s="20">
        <v>34</v>
      </c>
      <c r="D5" s="7">
        <f t="shared" ref="D5:D11" si="2">B5*C5</f>
        <v>342.38</v>
      </c>
      <c r="E5" s="4">
        <f>0</f>
        <v>0</v>
      </c>
      <c r="F5" s="7">
        <f t="shared" ref="F5:F11" si="3">D5-E5</f>
        <v>342.38</v>
      </c>
      <c r="G5" s="7">
        <f t="shared" si="0"/>
        <v>17.119</v>
      </c>
      <c r="H5" s="7">
        <f t="shared" si="1"/>
        <v>34.152405000000002</v>
      </c>
      <c r="I5" s="6"/>
      <c r="M5" s="44">
        <v>10.07</v>
      </c>
      <c r="N5" s="56">
        <v>32</v>
      </c>
      <c r="O5" s="63">
        <v>0</v>
      </c>
      <c r="P5" s="34"/>
    </row>
    <row r="6" spans="1:16" x14ac:dyDescent="0.2">
      <c r="A6" s="3" t="s">
        <v>10</v>
      </c>
      <c r="B6" s="4">
        <v>9.07</v>
      </c>
      <c r="C6" s="20">
        <v>33</v>
      </c>
      <c r="D6" s="7">
        <f t="shared" si="2"/>
        <v>299.31</v>
      </c>
      <c r="E6" s="4">
        <f>0</f>
        <v>0</v>
      </c>
      <c r="F6" s="7">
        <f t="shared" si="3"/>
        <v>299.31</v>
      </c>
      <c r="G6" s="7">
        <f>F6*0.05</f>
        <v>14.9655</v>
      </c>
      <c r="H6" s="7">
        <f t="shared" si="1"/>
        <v>29.856172500000003</v>
      </c>
      <c r="I6" s="6"/>
      <c r="M6" s="44">
        <v>9.07</v>
      </c>
      <c r="N6" s="56">
        <v>34</v>
      </c>
      <c r="O6" s="63">
        <v>0</v>
      </c>
      <c r="P6" s="34"/>
    </row>
    <row r="7" spans="1:16" x14ac:dyDescent="0.2">
      <c r="A7" s="3" t="s">
        <v>2</v>
      </c>
      <c r="B7" s="4">
        <v>14.01</v>
      </c>
      <c r="C7" s="20">
        <v>5</v>
      </c>
      <c r="D7" s="7">
        <f>B7*C7</f>
        <v>70.05</v>
      </c>
      <c r="E7" s="4">
        <f>0</f>
        <v>0</v>
      </c>
      <c r="F7" s="7">
        <f t="shared" si="3"/>
        <v>70.05</v>
      </c>
      <c r="G7" s="7">
        <f>F7*0.05</f>
        <v>3.5024999999999999</v>
      </c>
      <c r="H7" s="7">
        <f t="shared" si="1"/>
        <v>6.9874875000000003</v>
      </c>
      <c r="I7" s="6"/>
      <c r="J7" s="2"/>
      <c r="M7" s="44">
        <v>14.01</v>
      </c>
      <c r="N7" s="56">
        <v>545</v>
      </c>
      <c r="O7" s="63">
        <v>0</v>
      </c>
      <c r="P7" s="34"/>
    </row>
    <row r="8" spans="1:16" x14ac:dyDescent="0.2">
      <c r="A8" s="3" t="s">
        <v>3</v>
      </c>
      <c r="B8" s="4">
        <v>14.4</v>
      </c>
      <c r="C8" s="20">
        <v>4</v>
      </c>
      <c r="D8" s="7">
        <f t="shared" si="2"/>
        <v>57.6</v>
      </c>
      <c r="E8" s="4">
        <f>0</f>
        <v>0</v>
      </c>
      <c r="F8" s="7">
        <f>D8-E8</f>
        <v>57.6</v>
      </c>
      <c r="G8" s="7">
        <f>F8*0.05</f>
        <v>2.8800000000000003</v>
      </c>
      <c r="H8" s="7">
        <f t="shared" si="1"/>
        <v>5.7456000000000005</v>
      </c>
      <c r="I8" s="6"/>
      <c r="M8" s="44">
        <v>14.4</v>
      </c>
      <c r="N8" s="56">
        <v>66</v>
      </c>
      <c r="O8" s="63">
        <v>0</v>
      </c>
      <c r="P8" s="34"/>
    </row>
    <row r="9" spans="1:16" x14ac:dyDescent="0.2">
      <c r="A9" s="3" t="s">
        <v>4</v>
      </c>
      <c r="B9" s="4">
        <v>12.2</v>
      </c>
      <c r="C9" s="20">
        <v>9</v>
      </c>
      <c r="D9" s="7">
        <f t="shared" si="2"/>
        <v>109.8</v>
      </c>
      <c r="E9" s="4">
        <f>0</f>
        <v>0</v>
      </c>
      <c r="F9" s="7">
        <f t="shared" si="3"/>
        <v>109.8</v>
      </c>
      <c r="G9" s="7">
        <f>F9*0.05</f>
        <v>5.49</v>
      </c>
      <c r="H9" s="7">
        <f>F9*0.09975</f>
        <v>10.95255</v>
      </c>
      <c r="I9" s="6"/>
      <c r="M9" s="44">
        <v>12.2</v>
      </c>
      <c r="N9" s="56">
        <v>32</v>
      </c>
      <c r="O9" s="63">
        <v>0</v>
      </c>
      <c r="P9" s="34"/>
    </row>
    <row r="10" spans="1:16" x14ac:dyDescent="0.2">
      <c r="A10" s="3" t="s">
        <v>5</v>
      </c>
      <c r="B10" s="4">
        <v>12.62</v>
      </c>
      <c r="C10" s="20">
        <v>12</v>
      </c>
      <c r="D10" s="7">
        <f t="shared" si="2"/>
        <v>151.44</v>
      </c>
      <c r="E10" s="4">
        <f>0</f>
        <v>0</v>
      </c>
      <c r="F10" s="7">
        <f t="shared" si="3"/>
        <v>151.44</v>
      </c>
      <c r="G10" s="7">
        <f t="shared" si="0"/>
        <v>7.5720000000000001</v>
      </c>
      <c r="H10" s="7">
        <f t="shared" si="1"/>
        <v>15.10614</v>
      </c>
      <c r="I10" s="6"/>
      <c r="M10" s="44">
        <v>12.62</v>
      </c>
      <c r="N10" s="56">
        <v>33</v>
      </c>
      <c r="O10" s="63">
        <v>0</v>
      </c>
      <c r="P10" s="34"/>
    </row>
    <row r="11" spans="1:16" ht="17" thickBot="1" x14ac:dyDescent="0.25">
      <c r="A11" s="3" t="s">
        <v>6</v>
      </c>
      <c r="B11" s="4">
        <v>26.91</v>
      </c>
      <c r="C11" s="20">
        <v>2</v>
      </c>
      <c r="D11" s="7">
        <f t="shared" si="2"/>
        <v>53.82</v>
      </c>
      <c r="E11" s="4">
        <f>0</f>
        <v>0</v>
      </c>
      <c r="F11" s="7">
        <f t="shared" si="3"/>
        <v>53.82</v>
      </c>
      <c r="G11" s="7">
        <f>F11*0.05</f>
        <v>2.6910000000000003</v>
      </c>
      <c r="H11" s="7">
        <f>F11*0.09975</f>
        <v>5.3685450000000001</v>
      </c>
      <c r="I11" s="6"/>
      <c r="M11" s="45">
        <v>26.91</v>
      </c>
      <c r="N11" s="64">
        <v>56</v>
      </c>
      <c r="O11" s="65">
        <v>0</v>
      </c>
      <c r="P11" s="34"/>
    </row>
    <row r="12" spans="1:16" ht="17" thickBot="1" x14ac:dyDescent="0.25">
      <c r="A12" s="8" t="s">
        <v>19</v>
      </c>
      <c r="B12" s="9"/>
      <c r="C12" s="10">
        <f>SUM(C4:C11)</f>
        <v>125</v>
      </c>
      <c r="D12" s="11">
        <f>SUM(D4:D11)</f>
        <v>1288.5</v>
      </c>
      <c r="E12" s="32">
        <f>SUM(E4:E11)</f>
        <v>0</v>
      </c>
      <c r="F12" s="32">
        <f>D12-E12</f>
        <v>1288.5</v>
      </c>
      <c r="G12" s="11">
        <f>F12*0.05</f>
        <v>64.424999999999997</v>
      </c>
      <c r="H12" s="11">
        <f>F12*0.09975</f>
        <v>128.52787499999999</v>
      </c>
      <c r="I12" s="38">
        <f>SUM(F12:H12)</f>
        <v>1481.4528749999999</v>
      </c>
      <c r="M12" s="43"/>
      <c r="N12" s="43"/>
      <c r="O12" s="43"/>
      <c r="P12" s="34"/>
    </row>
    <row r="13" spans="1:16" x14ac:dyDescent="0.2">
      <c r="I13" s="2"/>
      <c r="M13" s="43"/>
      <c r="N13" s="43"/>
      <c r="O13" s="43"/>
      <c r="P13" s="34"/>
    </row>
    <row r="14" spans="1:16" x14ac:dyDescent="0.2">
      <c r="A14" s="5"/>
      <c r="B14"/>
      <c r="E14" s="34"/>
      <c r="F14" s="34"/>
      <c r="G14" s="34"/>
      <c r="H14" s="34"/>
      <c r="I14" s="5"/>
      <c r="M14" s="43"/>
      <c r="N14" s="43"/>
      <c r="O14" s="43"/>
      <c r="P14" s="34"/>
    </row>
    <row r="15" spans="1:16" x14ac:dyDescent="0.2">
      <c r="A15" s="5"/>
      <c r="B15"/>
      <c r="E15" s="34"/>
      <c r="F15" s="34"/>
      <c r="G15" s="34"/>
      <c r="H15" s="34"/>
    </row>
    <row r="16" spans="1:16" x14ac:dyDescent="0.2">
      <c r="B16" s="4"/>
      <c r="C16" s="5"/>
      <c r="D16" s="5"/>
      <c r="E16" s="5"/>
    </row>
    <row r="17" spans="2:16" ht="17" thickBot="1" x14ac:dyDescent="0.25">
      <c r="B17" s="87" t="s">
        <v>34</v>
      </c>
      <c r="C17" s="87"/>
      <c r="D17" s="87"/>
      <c r="E17" s="87"/>
    </row>
    <row r="18" spans="2:16" x14ac:dyDescent="0.2">
      <c r="B18" s="89" t="s">
        <v>26</v>
      </c>
      <c r="C18" s="90"/>
      <c r="D18" s="91" t="s">
        <v>27</v>
      </c>
      <c r="E18" s="92"/>
    </row>
    <row r="19" spans="2:16" x14ac:dyDescent="0.2">
      <c r="B19" s="24" t="s">
        <v>35</v>
      </c>
      <c r="C19" s="62">
        <f>I12</f>
        <v>1481.4528749999999</v>
      </c>
      <c r="D19" s="7"/>
      <c r="E19" s="12"/>
    </row>
    <row r="20" spans="2:16" x14ac:dyDescent="0.2">
      <c r="B20" s="29"/>
      <c r="C20" s="37"/>
      <c r="D20" s="7" t="s">
        <v>30</v>
      </c>
      <c r="E20" s="12">
        <f>G12</f>
        <v>64.424999999999997</v>
      </c>
    </row>
    <row r="21" spans="2:16" x14ac:dyDescent="0.2">
      <c r="B21" s="25"/>
      <c r="C21" s="39"/>
      <c r="D21" s="7" t="s">
        <v>31</v>
      </c>
      <c r="E21" s="12">
        <f>H12</f>
        <v>128.52787499999999</v>
      </c>
    </row>
    <row r="22" spans="2:16" x14ac:dyDescent="0.2">
      <c r="B22" s="25"/>
      <c r="C22" s="39"/>
      <c r="D22" s="7" t="s">
        <v>32</v>
      </c>
      <c r="E22" s="12">
        <f>F12</f>
        <v>1288.5</v>
      </c>
    </row>
    <row r="23" spans="2:16" x14ac:dyDescent="0.2">
      <c r="B23" s="3"/>
      <c r="C23" s="22"/>
      <c r="D23" s="5"/>
      <c r="E23" s="6"/>
    </row>
    <row r="24" spans="2:16" x14ac:dyDescent="0.2">
      <c r="B24" s="25"/>
      <c r="C24" s="23"/>
      <c r="D24" s="5"/>
      <c r="E24" s="6"/>
    </row>
    <row r="25" spans="2:16" ht="17" thickBot="1" x14ac:dyDescent="0.25">
      <c r="B25" s="26" t="s">
        <v>25</v>
      </c>
      <c r="C25" s="27">
        <f>SUM(C19:C20)</f>
        <v>1481.4528749999999</v>
      </c>
      <c r="D25" s="10"/>
      <c r="E25" s="28">
        <f>SUM(E20:E22)</f>
        <v>1481.4528749999999</v>
      </c>
      <c r="M25" s="34"/>
      <c r="N25" s="34"/>
      <c r="O25" s="34"/>
      <c r="P25" s="34"/>
    </row>
    <row r="26" spans="2:16" x14ac:dyDescent="0.2">
      <c r="G26" s="33"/>
      <c r="I26" s="34"/>
      <c r="J26" s="34"/>
      <c r="K26" s="34"/>
      <c r="L26" s="34"/>
    </row>
    <row r="27" spans="2:16" x14ac:dyDescent="0.2">
      <c r="E27" s="2"/>
      <c r="H27" s="2"/>
      <c r="I27" s="34"/>
      <c r="J27" s="34"/>
      <c r="K27" s="34"/>
      <c r="L27" s="34"/>
    </row>
    <row r="28" spans="2:16" x14ac:dyDescent="0.2">
      <c r="B28"/>
      <c r="F28" s="2"/>
      <c r="I28" s="34"/>
      <c r="J28" s="34"/>
      <c r="K28" s="34"/>
      <c r="L28" s="34"/>
    </row>
    <row r="29" spans="2:16" x14ac:dyDescent="0.2">
      <c r="B29"/>
      <c r="D29" s="2"/>
    </row>
    <row r="30" spans="2:16" x14ac:dyDescent="0.2">
      <c r="B30"/>
    </row>
    <row r="31" spans="2:16" x14ac:dyDescent="0.2">
      <c r="B31"/>
    </row>
    <row r="32" spans="2:16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 s="36"/>
    </row>
    <row r="37" spans="2:2" x14ac:dyDescent="0.2">
      <c r="B37"/>
    </row>
  </sheetData>
  <sheetProtection sheet="1" objects="1" scenarios="1" selectLockedCells="1"/>
  <mergeCells count="5">
    <mergeCell ref="B17:E17"/>
    <mergeCell ref="B18:C18"/>
    <mergeCell ref="D18:E18"/>
    <mergeCell ref="A2:G2"/>
    <mergeCell ref="M2:O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ECD334-95AB-BF4A-832A-0B90B4B022A8}">
          <x14:formula1>
            <xm:f>'Calcul des bons de commandes'!$M$3:$O$3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4AA7-D5C2-AF49-91D3-5DEEC1E9CFFC}">
  <dimension ref="A1:N42"/>
  <sheetViews>
    <sheetView zoomScale="93" workbookViewId="0">
      <selection activeCell="B11" sqref="B11"/>
    </sheetView>
  </sheetViews>
  <sheetFormatPr baseColWidth="10" defaultRowHeight="16" x14ac:dyDescent="0.2"/>
  <cols>
    <col min="1" max="1" width="22.1640625" customWidth="1"/>
    <col min="2" max="2" width="15" customWidth="1"/>
    <col min="5" max="5" width="17.6640625" customWidth="1"/>
    <col min="6" max="6" width="17.1640625" customWidth="1"/>
    <col min="7" max="7" width="19" customWidth="1"/>
    <col min="8" max="8" width="18.6640625" customWidth="1"/>
    <col min="11" max="11" width="18.5" customWidth="1"/>
    <col min="12" max="12" width="19.5" customWidth="1"/>
    <col min="13" max="13" width="26.5" customWidth="1"/>
    <col min="14" max="14" width="23" customWidth="1"/>
  </cols>
  <sheetData>
    <row r="1" spans="1:7" ht="17" thickBot="1" x14ac:dyDescent="0.25">
      <c r="A1" s="93" t="s">
        <v>55</v>
      </c>
      <c r="B1" s="93"/>
      <c r="C1" s="93"/>
      <c r="D1" s="93"/>
      <c r="E1" s="93"/>
      <c r="F1" s="93"/>
      <c r="G1" s="93"/>
    </row>
    <row r="2" spans="1:7" ht="17" thickBot="1" x14ac:dyDescent="0.25">
      <c r="A2" s="14" t="s">
        <v>43</v>
      </c>
      <c r="B2" s="16" t="s">
        <v>44</v>
      </c>
      <c r="C2" s="16" t="s">
        <v>49</v>
      </c>
      <c r="D2" s="16" t="s">
        <v>33</v>
      </c>
      <c r="E2" s="16" t="s">
        <v>20</v>
      </c>
      <c r="F2" s="16" t="s">
        <v>21</v>
      </c>
      <c r="G2" s="17" t="s">
        <v>19</v>
      </c>
    </row>
    <row r="3" spans="1:7" ht="17" thickTop="1" x14ac:dyDescent="0.2">
      <c r="A3" s="61">
        <v>10</v>
      </c>
      <c r="B3" s="20">
        <v>21.52</v>
      </c>
      <c r="C3" s="20" t="s">
        <v>50</v>
      </c>
      <c r="D3" s="4">
        <f>B3*A3</f>
        <v>215.2</v>
      </c>
      <c r="E3" s="7">
        <f>IF(C3="Oui",D3*0.05,0)</f>
        <v>10.76</v>
      </c>
      <c r="F3" s="7">
        <f>IF(C3="Oui",D3*0.09975,0)</f>
        <v>21.466200000000001</v>
      </c>
      <c r="G3" s="12">
        <f>SUM(D3:F3)</f>
        <v>247.42619999999999</v>
      </c>
    </row>
    <row r="4" spans="1:7" x14ac:dyDescent="0.2">
      <c r="A4" s="61"/>
      <c r="B4" s="20"/>
      <c r="C4" s="20"/>
      <c r="D4" s="4">
        <f t="shared" ref="D4:D5" si="0">B4*A4</f>
        <v>0</v>
      </c>
      <c r="E4" s="7">
        <f t="shared" ref="E4:E5" si="1">IF(C4="Oui",D4*0.05,0)</f>
        <v>0</v>
      </c>
      <c r="F4" s="7">
        <f t="shared" ref="F4:F5" si="2">IF(C4="Oui",D4*0.09975,0)</f>
        <v>0</v>
      </c>
      <c r="G4" s="12">
        <f t="shared" ref="G4:G5" si="3">SUM(D4:F4)</f>
        <v>0</v>
      </c>
    </row>
    <row r="5" spans="1:7" x14ac:dyDescent="0.2">
      <c r="A5" s="61"/>
      <c r="B5" s="20"/>
      <c r="C5" s="20"/>
      <c r="D5" s="4">
        <f t="shared" si="0"/>
        <v>0</v>
      </c>
      <c r="E5" s="7">
        <f t="shared" si="1"/>
        <v>0</v>
      </c>
      <c r="F5" s="7">
        <f t="shared" si="2"/>
        <v>0</v>
      </c>
      <c r="G5" s="12">
        <f t="shared" si="3"/>
        <v>0</v>
      </c>
    </row>
    <row r="6" spans="1:7" ht="17" thickBot="1" x14ac:dyDescent="0.25">
      <c r="A6" s="8" t="s">
        <v>22</v>
      </c>
      <c r="B6" s="10"/>
      <c r="C6" s="10"/>
      <c r="D6" s="32">
        <f>SUM(D3:D5)</f>
        <v>215.2</v>
      </c>
      <c r="E6" s="32">
        <f t="shared" ref="E6:G6" si="4">SUM(E3:E5)</f>
        <v>10.76</v>
      </c>
      <c r="F6" s="32">
        <f t="shared" si="4"/>
        <v>21.466200000000001</v>
      </c>
      <c r="G6" s="18">
        <f t="shared" si="4"/>
        <v>247.42619999999999</v>
      </c>
    </row>
    <row r="11" spans="1:7" x14ac:dyDescent="0.2">
      <c r="A11" t="s">
        <v>38</v>
      </c>
      <c r="B11" s="19">
        <v>0</v>
      </c>
    </row>
    <row r="12" spans="1:7" x14ac:dyDescent="0.2">
      <c r="B12" s="1"/>
    </row>
    <row r="13" spans="1:7" x14ac:dyDescent="0.2">
      <c r="A13" s="60" t="s">
        <v>90</v>
      </c>
      <c r="B13" s="35">
        <v>0.01</v>
      </c>
      <c r="E13" s="2"/>
    </row>
    <row r="14" spans="1:7" x14ac:dyDescent="0.2">
      <c r="E14" s="2"/>
    </row>
    <row r="20" spans="5:14" ht="17" thickBot="1" x14ac:dyDescent="0.25">
      <c r="E20" s="87" t="s">
        <v>42</v>
      </c>
      <c r="F20" s="87"/>
      <c r="G20" s="87"/>
      <c r="H20" s="87"/>
      <c r="K20" s="87" t="s">
        <v>52</v>
      </c>
      <c r="L20" s="87"/>
      <c r="M20" s="87"/>
      <c r="N20" s="87"/>
    </row>
    <row r="21" spans="5:14" x14ac:dyDescent="0.2">
      <c r="E21" s="89" t="s">
        <v>26</v>
      </c>
      <c r="F21" s="90"/>
      <c r="G21" s="91" t="s">
        <v>27</v>
      </c>
      <c r="H21" s="92"/>
      <c r="K21" s="89" t="s">
        <v>26</v>
      </c>
      <c r="L21" s="90"/>
      <c r="M21" s="91" t="s">
        <v>27</v>
      </c>
      <c r="N21" s="92"/>
    </row>
    <row r="22" spans="5:14" x14ac:dyDescent="0.2">
      <c r="E22" s="24" t="s">
        <v>45</v>
      </c>
      <c r="F22" s="21">
        <f>D6</f>
        <v>215.2</v>
      </c>
      <c r="G22" s="5"/>
      <c r="H22" s="6"/>
      <c r="K22" s="24" t="s">
        <v>48</v>
      </c>
      <c r="L22" s="21">
        <f>SUM(N23:N25)</f>
        <v>0</v>
      </c>
      <c r="M22" s="5"/>
      <c r="N22" s="6"/>
    </row>
    <row r="23" spans="5:14" ht="17" x14ac:dyDescent="0.2">
      <c r="E23" s="29" t="s">
        <v>46</v>
      </c>
      <c r="F23" s="30">
        <f>E6</f>
        <v>10.76</v>
      </c>
      <c r="G23" s="5"/>
      <c r="H23" s="6"/>
      <c r="K23" s="3"/>
      <c r="L23" s="30"/>
      <c r="M23" t="s">
        <v>53</v>
      </c>
      <c r="N23" s="12">
        <f>B11</f>
        <v>0</v>
      </c>
    </row>
    <row r="24" spans="5:14" ht="17" x14ac:dyDescent="0.2">
      <c r="E24" s="40" t="s">
        <v>47</v>
      </c>
      <c r="F24" s="39">
        <f>F6</f>
        <v>21.466200000000001</v>
      </c>
      <c r="G24" s="5"/>
      <c r="H24" s="12"/>
      <c r="K24" s="3"/>
      <c r="L24" s="39"/>
      <c r="M24" s="41" t="s">
        <v>46</v>
      </c>
      <c r="N24" s="12">
        <f>N23*0.05</f>
        <v>0</v>
      </c>
    </row>
    <row r="25" spans="5:14" x14ac:dyDescent="0.2">
      <c r="E25" s="25"/>
      <c r="F25" s="23"/>
      <c r="G25" s="5" t="s">
        <v>48</v>
      </c>
      <c r="H25" s="12">
        <f>G6</f>
        <v>247.42619999999999</v>
      </c>
      <c r="K25" s="25"/>
      <c r="L25" s="23"/>
      <c r="M25" s="42" t="s">
        <v>47</v>
      </c>
      <c r="N25" s="12">
        <f>N23*0.09975</f>
        <v>0</v>
      </c>
    </row>
    <row r="26" spans="5:14" x14ac:dyDescent="0.2">
      <c r="E26" s="3"/>
      <c r="F26" s="22"/>
      <c r="G26" s="5"/>
      <c r="H26" s="12"/>
      <c r="K26" s="3"/>
      <c r="L26" s="22"/>
      <c r="M26" s="5"/>
      <c r="N26" s="12"/>
    </row>
    <row r="27" spans="5:14" x14ac:dyDescent="0.2">
      <c r="E27" s="25"/>
      <c r="F27" s="23"/>
      <c r="G27" s="5"/>
      <c r="H27" s="6"/>
      <c r="K27" s="25"/>
      <c r="L27" s="23"/>
      <c r="M27" s="5"/>
      <c r="N27" s="6"/>
    </row>
    <row r="28" spans="5:14" ht="17" thickBot="1" x14ac:dyDescent="0.25">
      <c r="E28" s="26" t="s">
        <v>25</v>
      </c>
      <c r="F28" s="27">
        <f>SUM(F22:F26)</f>
        <v>247.42619999999999</v>
      </c>
      <c r="G28" s="10"/>
      <c r="H28" s="28">
        <f>SUM(H24:H26)</f>
        <v>247.42619999999999</v>
      </c>
      <c r="K28" s="26" t="s">
        <v>25</v>
      </c>
      <c r="L28" s="27">
        <f>SUM(L22:L24)</f>
        <v>0</v>
      </c>
      <c r="M28" s="10"/>
      <c r="N28" s="28">
        <f>SUM(N23:N26)</f>
        <v>0</v>
      </c>
    </row>
    <row r="34" spans="5:8" ht="17" thickBot="1" x14ac:dyDescent="0.25">
      <c r="E34" s="87" t="s">
        <v>88</v>
      </c>
      <c r="F34" s="87"/>
      <c r="G34" s="87"/>
      <c r="H34" s="87"/>
    </row>
    <row r="35" spans="5:8" x14ac:dyDescent="0.2">
      <c r="E35" s="89" t="s">
        <v>26</v>
      </c>
      <c r="F35" s="90"/>
      <c r="G35" s="91" t="s">
        <v>27</v>
      </c>
      <c r="H35" s="92"/>
    </row>
    <row r="36" spans="5:8" x14ac:dyDescent="0.2">
      <c r="E36" s="24" t="s">
        <v>89</v>
      </c>
      <c r="F36" s="21">
        <f>G6</f>
        <v>247.42619999999999</v>
      </c>
      <c r="G36" s="5"/>
      <c r="H36" s="50"/>
    </row>
    <row r="37" spans="5:8" ht="17" x14ac:dyDescent="0.2">
      <c r="E37" s="3"/>
      <c r="F37" s="66"/>
      <c r="G37" s="67" t="s">
        <v>54</v>
      </c>
      <c r="H37" s="50">
        <f>D6*B13</f>
        <v>2.1520000000000001</v>
      </c>
    </row>
    <row r="38" spans="5:8" x14ac:dyDescent="0.2">
      <c r="E38" s="40"/>
      <c r="F38" s="39"/>
      <c r="G38" s="5" t="s">
        <v>35</v>
      </c>
      <c r="H38" s="50">
        <f>F36-H37</f>
        <v>245.27420000000001</v>
      </c>
    </row>
    <row r="39" spans="5:8" x14ac:dyDescent="0.2">
      <c r="E39" s="25"/>
      <c r="F39" s="23"/>
      <c r="G39" s="5"/>
      <c r="H39" s="50"/>
    </row>
    <row r="40" spans="5:8" x14ac:dyDescent="0.2">
      <c r="E40" s="3"/>
      <c r="F40" s="22"/>
      <c r="G40" s="5"/>
      <c r="H40" s="50"/>
    </row>
    <row r="41" spans="5:8" x14ac:dyDescent="0.2">
      <c r="E41" s="25"/>
      <c r="F41" s="23"/>
      <c r="G41" s="5"/>
      <c r="H41" s="50"/>
    </row>
    <row r="42" spans="5:8" ht="17" thickBot="1" x14ac:dyDescent="0.25">
      <c r="E42" s="26" t="s">
        <v>25</v>
      </c>
      <c r="F42" s="27">
        <f>SUM(F36:F40)</f>
        <v>247.42619999999999</v>
      </c>
      <c r="G42" s="10"/>
      <c r="H42" s="28">
        <f>SUM(H36:H40)</f>
        <v>247.42619999999999</v>
      </c>
    </row>
  </sheetData>
  <sheetProtection sheet="1" objects="1" scenarios="1" selectLockedCells="1"/>
  <mergeCells count="10">
    <mergeCell ref="A1:G1"/>
    <mergeCell ref="E34:H34"/>
    <mergeCell ref="E20:H20"/>
    <mergeCell ref="E21:F21"/>
    <mergeCell ref="G21:H21"/>
    <mergeCell ref="E35:F35"/>
    <mergeCell ref="G35:H35"/>
    <mergeCell ref="K20:N20"/>
    <mergeCell ref="K21:L21"/>
    <mergeCell ref="M21:N21"/>
  </mergeCells>
  <dataValidations count="1">
    <dataValidation type="list" allowBlank="1" showInputMessage="1" showErrorMessage="1" sqref="C3:C5" xr:uid="{FAC0BBA6-F634-E941-8FF9-31E8C85C35F6}">
      <formula1>"Oui,Non"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8C39-4DA3-D247-B001-F67F945C430D}">
  <dimension ref="A1:K47"/>
  <sheetViews>
    <sheetView topLeftCell="A5" workbookViewId="0">
      <selection activeCell="C4" sqref="C4:C7"/>
    </sheetView>
  </sheetViews>
  <sheetFormatPr baseColWidth="10" defaultRowHeight="16" x14ac:dyDescent="0.2"/>
  <cols>
    <col min="1" max="1" width="17.6640625" bestFit="1" customWidth="1"/>
    <col min="2" max="2" width="11.33203125" bestFit="1" customWidth="1"/>
    <col min="3" max="3" width="43.1640625" customWidth="1"/>
    <col min="4" max="4" width="11.33203125" bestFit="1" customWidth="1"/>
    <col min="5" max="5" width="55.1640625" bestFit="1" customWidth="1"/>
    <col min="6" max="6" width="15.1640625" bestFit="1" customWidth="1"/>
    <col min="7" max="9" width="6.1640625" bestFit="1" customWidth="1"/>
    <col min="10" max="10" width="14.5" bestFit="1" customWidth="1"/>
    <col min="11" max="11" width="12.33203125" bestFit="1" customWidth="1"/>
    <col min="14" max="14" width="17.83203125" customWidth="1"/>
    <col min="15" max="15" width="11.33203125" bestFit="1" customWidth="1"/>
    <col min="16" max="16" width="16" customWidth="1"/>
    <col min="17" max="17" width="15" bestFit="1" customWidth="1"/>
  </cols>
  <sheetData>
    <row r="1" spans="1:11" ht="17" thickBot="1" x14ac:dyDescent="0.25">
      <c r="A1" s="94" t="s">
        <v>71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2" spans="1:11" ht="17" thickBot="1" x14ac:dyDescent="0.25">
      <c r="A2" s="14" t="s">
        <v>56</v>
      </c>
      <c r="B2" s="16" t="s">
        <v>61</v>
      </c>
      <c r="C2" s="16" t="s">
        <v>18</v>
      </c>
      <c r="D2" s="16" t="s">
        <v>63</v>
      </c>
      <c r="E2" s="16" t="s">
        <v>72</v>
      </c>
      <c r="F2" s="16" t="s">
        <v>64</v>
      </c>
      <c r="G2" s="31" t="s">
        <v>66</v>
      </c>
      <c r="H2" s="31" t="s">
        <v>67</v>
      </c>
      <c r="I2" s="31" t="s">
        <v>68</v>
      </c>
      <c r="J2" s="31" t="s">
        <v>69</v>
      </c>
      <c r="K2" s="49" t="s">
        <v>70</v>
      </c>
    </row>
    <row r="3" spans="1:11" ht="17" thickTop="1" x14ac:dyDescent="0.2">
      <c r="A3" s="3" t="s">
        <v>57</v>
      </c>
      <c r="B3" s="4">
        <v>12</v>
      </c>
      <c r="C3" s="20">
        <v>18</v>
      </c>
      <c r="D3" s="46">
        <v>0.04</v>
      </c>
      <c r="E3" s="7">
        <f>C3*B3*(1-D3)</f>
        <v>207.35999999999999</v>
      </c>
      <c r="F3" s="7">
        <f>B3*C3*D3</f>
        <v>8.64</v>
      </c>
      <c r="G3" s="5"/>
      <c r="H3" s="5"/>
      <c r="I3" s="5"/>
      <c r="J3" s="5"/>
      <c r="K3" s="6"/>
    </row>
    <row r="4" spans="1:11" x14ac:dyDescent="0.2">
      <c r="A4" s="3" t="s">
        <v>58</v>
      </c>
      <c r="B4" s="4">
        <v>21</v>
      </c>
      <c r="C4" s="20">
        <v>6</v>
      </c>
      <c r="D4" s="46">
        <v>0.04</v>
      </c>
      <c r="E4" s="7">
        <f t="shared" ref="E4:E7" si="0">C4*B4*(1-D4)</f>
        <v>120.96</v>
      </c>
      <c r="F4" s="7">
        <f t="shared" ref="F4:F7" si="1">B4*C4*D4</f>
        <v>5.04</v>
      </c>
      <c r="G4" s="5"/>
      <c r="H4" s="5"/>
      <c r="I4" s="5"/>
      <c r="J4" s="5"/>
      <c r="K4" s="6"/>
    </row>
    <row r="5" spans="1:11" x14ac:dyDescent="0.2">
      <c r="A5" s="3" t="s">
        <v>59</v>
      </c>
      <c r="B5" s="4">
        <v>13.5</v>
      </c>
      <c r="C5" s="20">
        <v>60</v>
      </c>
      <c r="D5" s="46">
        <v>0.04</v>
      </c>
      <c r="E5" s="7">
        <f t="shared" si="0"/>
        <v>777.6</v>
      </c>
      <c r="F5" s="7">
        <f t="shared" si="1"/>
        <v>32.4</v>
      </c>
      <c r="G5" s="5"/>
      <c r="H5" s="5"/>
      <c r="I5" s="5"/>
      <c r="J5" s="5"/>
      <c r="K5" s="6"/>
    </row>
    <row r="6" spans="1:11" x14ac:dyDescent="0.2">
      <c r="A6" s="3" t="s">
        <v>62</v>
      </c>
      <c r="B6" s="4">
        <v>16.75</v>
      </c>
      <c r="C6" s="20">
        <v>60</v>
      </c>
      <c r="D6" s="46">
        <v>0.06</v>
      </c>
      <c r="E6" s="7">
        <f t="shared" si="0"/>
        <v>944.69999999999993</v>
      </c>
      <c r="F6" s="7">
        <f t="shared" si="1"/>
        <v>60.3</v>
      </c>
      <c r="G6" s="5"/>
      <c r="H6" s="5"/>
      <c r="I6" s="5"/>
      <c r="J6" s="5"/>
      <c r="K6" s="6"/>
    </row>
    <row r="7" spans="1:11" x14ac:dyDescent="0.2">
      <c r="A7" s="3" t="s">
        <v>60</v>
      </c>
      <c r="B7" s="4">
        <v>20</v>
      </c>
      <c r="C7" s="20">
        <v>20</v>
      </c>
      <c r="D7" s="46">
        <v>0.04</v>
      </c>
      <c r="E7" s="7">
        <f t="shared" si="0"/>
        <v>384</v>
      </c>
      <c r="F7" s="7">
        <f t="shared" si="1"/>
        <v>16</v>
      </c>
      <c r="G7" s="5"/>
      <c r="H7" s="5"/>
      <c r="I7" s="5"/>
      <c r="J7" s="5"/>
      <c r="K7" s="6"/>
    </row>
    <row r="8" spans="1:11" ht="17" thickBot="1" x14ac:dyDescent="0.25">
      <c r="A8" s="8" t="s">
        <v>22</v>
      </c>
      <c r="B8" s="10"/>
      <c r="C8" s="10"/>
      <c r="D8" s="10"/>
      <c r="E8" s="47">
        <f>SUM(E3:E7)</f>
        <v>2434.62</v>
      </c>
      <c r="F8" s="47">
        <f>SUM(F3:F7)</f>
        <v>122.38</v>
      </c>
      <c r="G8" s="51">
        <v>97.49</v>
      </c>
      <c r="H8" s="51">
        <v>39.119999999999997</v>
      </c>
      <c r="I8" s="51">
        <v>14.29</v>
      </c>
      <c r="J8" s="51">
        <v>109.95</v>
      </c>
      <c r="K8" s="52">
        <v>76.709999999999994</v>
      </c>
    </row>
    <row r="12" spans="1:11" ht="17" thickBot="1" x14ac:dyDescent="0.25">
      <c r="A12" s="94" t="s">
        <v>83</v>
      </c>
      <c r="B12" s="94"/>
      <c r="C12" s="94"/>
      <c r="D12" s="94"/>
    </row>
    <row r="13" spans="1:11" ht="17" thickBot="1" x14ac:dyDescent="0.25">
      <c r="A13" s="14" t="s">
        <v>66</v>
      </c>
      <c r="B13" s="16" t="s">
        <v>67</v>
      </c>
      <c r="C13" s="16" t="s">
        <v>68</v>
      </c>
      <c r="D13" s="17" t="s">
        <v>82</v>
      </c>
    </row>
    <row r="14" spans="1:11" ht="18" thickTop="1" thickBot="1" x14ac:dyDescent="0.25">
      <c r="A14" s="53">
        <v>97.49</v>
      </c>
      <c r="B14" s="54">
        <v>54.77</v>
      </c>
      <c r="C14" s="54">
        <v>20.010000000000002</v>
      </c>
      <c r="D14" s="55">
        <v>69.040000000000006</v>
      </c>
    </row>
    <row r="19" spans="3:6" ht="17" thickBot="1" x14ac:dyDescent="0.25">
      <c r="C19" s="94" t="s">
        <v>80</v>
      </c>
      <c r="D19" s="94"/>
      <c r="E19" s="94"/>
      <c r="F19" s="94"/>
    </row>
    <row r="20" spans="3:6" x14ac:dyDescent="0.2">
      <c r="C20" s="89" t="s">
        <v>26</v>
      </c>
      <c r="D20" s="90"/>
      <c r="E20" s="91" t="s">
        <v>27</v>
      </c>
      <c r="F20" s="92"/>
    </row>
    <row r="21" spans="3:6" x14ac:dyDescent="0.2">
      <c r="C21" s="24" t="s">
        <v>65</v>
      </c>
      <c r="D21" s="21">
        <f>E8</f>
        <v>2434.62</v>
      </c>
      <c r="E21" s="5"/>
      <c r="F21" s="6"/>
    </row>
    <row r="22" spans="3:6" x14ac:dyDescent="0.2">
      <c r="C22" s="29"/>
      <c r="D22" s="30"/>
      <c r="E22" s="48" t="s">
        <v>77</v>
      </c>
      <c r="F22" s="50">
        <f>H8</f>
        <v>39.119999999999997</v>
      </c>
    </row>
    <row r="23" spans="3:6" x14ac:dyDescent="0.2">
      <c r="C23" s="40"/>
      <c r="D23" s="39"/>
      <c r="E23" s="48" t="s">
        <v>76</v>
      </c>
      <c r="F23" s="50">
        <f>G8</f>
        <v>97.49</v>
      </c>
    </row>
    <row r="24" spans="3:6" x14ac:dyDescent="0.2">
      <c r="C24" s="25"/>
      <c r="D24" s="23"/>
      <c r="E24" s="5" t="s">
        <v>73</v>
      </c>
      <c r="F24" s="50">
        <f>K8</f>
        <v>76.709999999999994</v>
      </c>
    </row>
    <row r="25" spans="3:6" x14ac:dyDescent="0.2">
      <c r="C25" s="3"/>
      <c r="D25" s="22"/>
      <c r="E25" s="5" t="s">
        <v>74</v>
      </c>
      <c r="F25" s="50">
        <f>J8</f>
        <v>109.95</v>
      </c>
    </row>
    <row r="26" spans="3:6" x14ac:dyDescent="0.2">
      <c r="C26" s="25"/>
      <c r="D26" s="23"/>
      <c r="E26" s="5" t="s">
        <v>75</v>
      </c>
      <c r="F26" s="50">
        <f>I8</f>
        <v>14.29</v>
      </c>
    </row>
    <row r="27" spans="3:6" x14ac:dyDescent="0.2">
      <c r="C27" s="3"/>
      <c r="D27" s="23"/>
      <c r="E27" s="48" t="s">
        <v>78</v>
      </c>
      <c r="F27" s="50">
        <f>F8</f>
        <v>122.38</v>
      </c>
    </row>
    <row r="28" spans="3:6" x14ac:dyDescent="0.2">
      <c r="C28" s="3"/>
      <c r="D28" s="23"/>
      <c r="E28" s="48" t="s">
        <v>79</v>
      </c>
      <c r="F28" s="50">
        <f>D30-SUM(F22:F27)</f>
        <v>1974.6799999999998</v>
      </c>
    </row>
    <row r="29" spans="3:6" x14ac:dyDescent="0.2">
      <c r="C29" s="3"/>
      <c r="D29" s="23"/>
      <c r="E29" s="5"/>
      <c r="F29" s="50"/>
    </row>
    <row r="30" spans="3:6" ht="17" thickBot="1" x14ac:dyDescent="0.25">
      <c r="C30" s="26" t="s">
        <v>25</v>
      </c>
      <c r="D30" s="27">
        <f>SUM(D21:D26)</f>
        <v>2434.62</v>
      </c>
      <c r="E30" s="10"/>
      <c r="F30" s="68">
        <f>SUM(F21:F28)</f>
        <v>2434.62</v>
      </c>
    </row>
    <row r="36" spans="3:6" ht="17" thickBot="1" x14ac:dyDescent="0.25">
      <c r="C36" s="94" t="s">
        <v>80</v>
      </c>
      <c r="D36" s="94"/>
      <c r="E36" s="94"/>
      <c r="F36" s="94"/>
    </row>
    <row r="37" spans="3:6" x14ac:dyDescent="0.2">
      <c r="C37" s="89" t="s">
        <v>26</v>
      </c>
      <c r="D37" s="90"/>
      <c r="E37" s="91" t="s">
        <v>27</v>
      </c>
      <c r="F37" s="92"/>
    </row>
    <row r="38" spans="3:6" x14ac:dyDescent="0.2">
      <c r="C38" s="24" t="s">
        <v>81</v>
      </c>
      <c r="D38" s="21">
        <f>SUM(A14:D14)</f>
        <v>241.31</v>
      </c>
      <c r="E38" s="5"/>
      <c r="F38" s="6"/>
    </row>
    <row r="39" spans="3:6" x14ac:dyDescent="0.2">
      <c r="C39" s="29"/>
      <c r="D39" s="23"/>
      <c r="E39" s="48" t="s">
        <v>76</v>
      </c>
      <c r="F39" s="50">
        <f>B14</f>
        <v>54.77</v>
      </c>
    </row>
    <row r="40" spans="3:6" x14ac:dyDescent="0.2">
      <c r="C40" s="40"/>
      <c r="D40" s="39"/>
      <c r="E40" s="48" t="s">
        <v>77</v>
      </c>
      <c r="F40" s="50">
        <f>A14</f>
        <v>97.49</v>
      </c>
    </row>
    <row r="41" spans="3:6" x14ac:dyDescent="0.2">
      <c r="C41" s="3"/>
      <c r="D41" s="23"/>
      <c r="E41" s="5" t="s">
        <v>75</v>
      </c>
      <c r="F41" s="50">
        <f>C14</f>
        <v>20.010000000000002</v>
      </c>
    </row>
    <row r="42" spans="3:6" x14ac:dyDescent="0.2">
      <c r="C42" s="3"/>
      <c r="D42" s="22"/>
      <c r="E42" s="48" t="s">
        <v>84</v>
      </c>
      <c r="F42" s="50">
        <f>D14</f>
        <v>69.040000000000006</v>
      </c>
    </row>
    <row r="43" spans="3:6" x14ac:dyDescent="0.2">
      <c r="C43" s="25"/>
      <c r="D43" s="23"/>
      <c r="E43" s="5"/>
      <c r="F43" s="6"/>
    </row>
    <row r="44" spans="3:6" x14ac:dyDescent="0.2">
      <c r="C44" s="3"/>
      <c r="D44" s="23"/>
      <c r="E44" s="48"/>
      <c r="F44" s="50"/>
    </row>
    <row r="45" spans="3:6" x14ac:dyDescent="0.2">
      <c r="C45" s="3"/>
      <c r="D45" s="23"/>
      <c r="E45" s="5"/>
      <c r="F45" s="6"/>
    </row>
    <row r="46" spans="3:6" x14ac:dyDescent="0.2">
      <c r="C46" s="3"/>
      <c r="D46" s="23"/>
      <c r="E46" s="5"/>
      <c r="F46" s="6"/>
    </row>
    <row r="47" spans="3:6" ht="17" thickBot="1" x14ac:dyDescent="0.25">
      <c r="C47" s="26" t="s">
        <v>25</v>
      </c>
      <c r="D47" s="27">
        <f>SUM(D38:D43)</f>
        <v>241.31</v>
      </c>
      <c r="E47" s="10"/>
      <c r="F47" s="28">
        <f>SUM(F38:F44)</f>
        <v>241.31</v>
      </c>
    </row>
  </sheetData>
  <sheetProtection sheet="1" objects="1" scenarios="1" selectLockedCells="1"/>
  <mergeCells count="8">
    <mergeCell ref="C36:F36"/>
    <mergeCell ref="C37:D37"/>
    <mergeCell ref="E37:F37"/>
    <mergeCell ref="A1:K1"/>
    <mergeCell ref="A12:D12"/>
    <mergeCell ref="C20:D20"/>
    <mergeCell ref="E20:F20"/>
    <mergeCell ref="C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Calcul des bons de commandes</vt:lpstr>
      <vt:lpstr>Calcul des ventes journalière</vt:lpstr>
      <vt:lpstr>Achats</vt:lpstr>
      <vt:lpstr>Salaires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2020-03-20T17:21:19Z</dcterms:created>
  <dcterms:modified xsi:type="dcterms:W3CDTF">2020-05-04T16:23:13Z</dcterms:modified>
</cp:coreProperties>
</file>