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ivierbourret/Desktop/Université/5. Hiver 2021/ACT-2008/"/>
    </mc:Choice>
  </mc:AlternateContent>
  <xr:revisionPtr revIDLastSave="0" documentId="13_ncr:1_{1C64BC14-B29B-D445-B5EC-DB794E211E5A}" xr6:coauthVersionLast="46" xr6:coauthVersionMax="46" xr10:uidLastSave="{00000000-0000-0000-0000-000000000000}"/>
  <bookViews>
    <workbookView xWindow="0" yWindow="0" windowWidth="28800" windowHeight="18000" activeTab="2" xr2:uid="{064855C9-2EFA-2044-99A5-C544457F2218}"/>
  </bookViews>
  <sheets>
    <sheet name="Non cumulatif" sheetId="1" r:id="rId1"/>
    <sheet name="Cumulatif" sheetId="5" r:id="rId2"/>
    <sheet name="Tableau en colonne" sheetId="8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34" i="8" l="1" a="1"/>
  <c r="M34" i="8" s="1"/>
  <c r="E34" i="8" a="1"/>
  <c r="E34" i="8" s="1"/>
  <c r="H34" i="8" a="1"/>
  <c r="H34" i="8" s="1"/>
  <c r="L34" i="8" a="1"/>
  <c r="L34" i="8" s="1"/>
  <c r="B34" i="8"/>
  <c r="N34" i="8" s="1" a="1"/>
  <c r="N34" i="8" s="1"/>
  <c r="D61" i="8"/>
  <c r="E61" i="8" s="1"/>
  <c r="F61" i="8" s="1"/>
  <c r="G61" i="8" s="1"/>
  <c r="H61" i="8" s="1"/>
  <c r="I61" i="8" s="1"/>
  <c r="J61" i="8" s="1"/>
  <c r="K61" i="8" s="1"/>
  <c r="L61" i="8" s="1"/>
  <c r="N43" i="8"/>
  <c r="N42" i="8"/>
  <c r="N41" i="8"/>
  <c r="N40" i="8"/>
  <c r="N39" i="8"/>
  <c r="N38" i="8"/>
  <c r="N37" i="8"/>
  <c r="N36" i="8"/>
  <c r="Q35" i="8"/>
  <c r="Q36" i="8" s="1"/>
  <c r="Q37" i="8" s="1"/>
  <c r="Q38" i="8" s="1"/>
  <c r="Q39" i="8" s="1"/>
  <c r="Q40" i="8" s="1"/>
  <c r="Q41" i="8" s="1"/>
  <c r="Q42" i="8" s="1"/>
  <c r="Q43" i="8" s="1"/>
  <c r="N35" i="8"/>
  <c r="N24" i="5"/>
  <c r="N25" i="5"/>
  <c r="N26" i="5"/>
  <c r="N27" i="5"/>
  <c r="N28" i="5"/>
  <c r="N29" i="5"/>
  <c r="N30" i="5"/>
  <c r="N31" i="5"/>
  <c r="N32" i="5"/>
  <c r="N23" i="5"/>
  <c r="M24" i="5"/>
  <c r="M25" i="5"/>
  <c r="M26" i="5"/>
  <c r="M27" i="5"/>
  <c r="M28" i="5"/>
  <c r="M29" i="5"/>
  <c r="M30" i="5"/>
  <c r="M31" i="5"/>
  <c r="M32" i="5"/>
  <c r="M23" i="5"/>
  <c r="D24" i="5"/>
  <c r="E24" i="5"/>
  <c r="F24" i="5"/>
  <c r="G24" i="5"/>
  <c r="H24" i="5"/>
  <c r="W24" i="5" s="1"/>
  <c r="I24" i="5"/>
  <c r="J24" i="5"/>
  <c r="K24" i="5"/>
  <c r="L24" i="5"/>
  <c r="D25" i="5"/>
  <c r="E25" i="5"/>
  <c r="F25" i="5"/>
  <c r="G25" i="5"/>
  <c r="H25" i="5"/>
  <c r="W25" i="5" s="1"/>
  <c r="I25" i="5"/>
  <c r="J25" i="5"/>
  <c r="K25" i="5"/>
  <c r="L25" i="5"/>
  <c r="AA25" i="5" s="1"/>
  <c r="D26" i="5"/>
  <c r="E26" i="5"/>
  <c r="T26" i="5" s="1"/>
  <c r="F26" i="5"/>
  <c r="U26" i="5" s="1"/>
  <c r="G26" i="5"/>
  <c r="V26" i="5" s="1"/>
  <c r="H26" i="5"/>
  <c r="I26" i="5"/>
  <c r="X26" i="5" s="1"/>
  <c r="J26" i="5"/>
  <c r="K26" i="5"/>
  <c r="Z26" i="5" s="1"/>
  <c r="L26" i="5"/>
  <c r="D27" i="5"/>
  <c r="S27" i="5" s="1"/>
  <c r="E27" i="5"/>
  <c r="T27" i="5" s="1"/>
  <c r="F27" i="5"/>
  <c r="G27" i="5"/>
  <c r="H27" i="5"/>
  <c r="W27" i="5" s="1"/>
  <c r="I27" i="5"/>
  <c r="J27" i="5"/>
  <c r="K27" i="5"/>
  <c r="L27" i="5"/>
  <c r="D28" i="5"/>
  <c r="S28" i="5" s="1"/>
  <c r="E28" i="5"/>
  <c r="F28" i="5"/>
  <c r="G28" i="5"/>
  <c r="V28" i="5" s="1"/>
  <c r="H28" i="5"/>
  <c r="I28" i="5"/>
  <c r="X28" i="5" s="1"/>
  <c r="J28" i="5"/>
  <c r="K28" i="5"/>
  <c r="L28" i="5"/>
  <c r="D29" i="5"/>
  <c r="E29" i="5"/>
  <c r="F29" i="5"/>
  <c r="U29" i="5" s="1"/>
  <c r="G29" i="5"/>
  <c r="H29" i="5"/>
  <c r="W29" i="5" s="1"/>
  <c r="I29" i="5"/>
  <c r="J29" i="5"/>
  <c r="Y29" i="5" s="1"/>
  <c r="K29" i="5"/>
  <c r="L29" i="5"/>
  <c r="AA29" i="5" s="1"/>
  <c r="D30" i="5"/>
  <c r="E30" i="5"/>
  <c r="T30" i="5" s="1"/>
  <c r="F30" i="5"/>
  <c r="G30" i="5"/>
  <c r="V30" i="5" s="1"/>
  <c r="H30" i="5"/>
  <c r="I30" i="5"/>
  <c r="X30" i="5" s="1"/>
  <c r="J30" i="5"/>
  <c r="K30" i="5"/>
  <c r="Z30" i="5" s="1"/>
  <c r="L30" i="5"/>
  <c r="D31" i="5"/>
  <c r="E31" i="5"/>
  <c r="F31" i="5"/>
  <c r="G31" i="5"/>
  <c r="H31" i="5"/>
  <c r="W31" i="5" s="1"/>
  <c r="I31" i="5"/>
  <c r="J31" i="5"/>
  <c r="Y31" i="5" s="1"/>
  <c r="K31" i="5"/>
  <c r="L31" i="5"/>
  <c r="AA31" i="5" s="1"/>
  <c r="D32" i="5"/>
  <c r="E32" i="5"/>
  <c r="T32" i="5" s="1"/>
  <c r="F32" i="5"/>
  <c r="G32" i="5"/>
  <c r="V32" i="5" s="1"/>
  <c r="H32" i="5"/>
  <c r="I32" i="5"/>
  <c r="X32" i="5" s="1"/>
  <c r="J32" i="5"/>
  <c r="K32" i="5"/>
  <c r="Z32" i="5" s="1"/>
  <c r="L32" i="5"/>
  <c r="E23" i="5"/>
  <c r="F23" i="5"/>
  <c r="G23" i="5"/>
  <c r="H23" i="5"/>
  <c r="I23" i="5"/>
  <c r="X23" i="5" s="1"/>
  <c r="J23" i="5"/>
  <c r="Y23" i="5" s="1"/>
  <c r="K23" i="5"/>
  <c r="L23" i="5"/>
  <c r="AA23" i="5" s="1"/>
  <c r="D23" i="5"/>
  <c r="C24" i="5"/>
  <c r="C25" i="5"/>
  <c r="C26" i="5"/>
  <c r="R26" i="5" s="1"/>
  <c r="S26" i="5" s="1"/>
  <c r="C27" i="5"/>
  <c r="R27" i="5" s="1"/>
  <c r="C28" i="5"/>
  <c r="R28" i="5" s="1"/>
  <c r="C29" i="5"/>
  <c r="C30" i="5"/>
  <c r="C45" i="5" s="1"/>
  <c r="C31" i="5"/>
  <c r="K57" i="5" s="1"/>
  <c r="C32" i="5"/>
  <c r="R32" i="5" s="1"/>
  <c r="C23" i="5"/>
  <c r="C57" i="5" s="1"/>
  <c r="B23" i="5"/>
  <c r="C56" i="5" s="1"/>
  <c r="D56" i="5" s="1"/>
  <c r="E56" i="5" s="1"/>
  <c r="F56" i="5" s="1"/>
  <c r="G56" i="5" s="1"/>
  <c r="H56" i="5" s="1"/>
  <c r="I56" i="5" s="1"/>
  <c r="J56" i="5" s="1"/>
  <c r="K56" i="5" s="1"/>
  <c r="L56" i="5" s="1"/>
  <c r="B6" i="5"/>
  <c r="B7" i="5" s="1"/>
  <c r="B8" i="5" s="1"/>
  <c r="B9" i="5" s="1"/>
  <c r="B10" i="5" s="1"/>
  <c r="B11" i="5" s="1"/>
  <c r="B12" i="5" s="1"/>
  <c r="B13" i="5" s="1"/>
  <c r="B14" i="5" s="1"/>
  <c r="D50" i="5"/>
  <c r="E50" i="5" s="1"/>
  <c r="F50" i="5" s="1"/>
  <c r="G50" i="5" s="1"/>
  <c r="H50" i="5" s="1"/>
  <c r="I50" i="5" s="1"/>
  <c r="J50" i="5" s="1"/>
  <c r="K50" i="5" s="1"/>
  <c r="L50" i="5" s="1"/>
  <c r="C41" i="5"/>
  <c r="AA32" i="5"/>
  <c r="Y32" i="5"/>
  <c r="W32" i="5"/>
  <c r="U32" i="5"/>
  <c r="S32" i="5"/>
  <c r="Z31" i="5"/>
  <c r="X31" i="5"/>
  <c r="V31" i="5"/>
  <c r="T31" i="5"/>
  <c r="AA30" i="5"/>
  <c r="Y30" i="5"/>
  <c r="W30" i="5"/>
  <c r="U30" i="5"/>
  <c r="S30" i="5"/>
  <c r="Z29" i="5"/>
  <c r="X29" i="5"/>
  <c r="V29" i="5"/>
  <c r="T29" i="5"/>
  <c r="R29" i="5"/>
  <c r="AA28" i="5"/>
  <c r="Z28" i="5"/>
  <c r="Y28" i="5"/>
  <c r="W28" i="5"/>
  <c r="U28" i="5"/>
  <c r="AA27" i="5"/>
  <c r="Z27" i="5"/>
  <c r="Y27" i="5"/>
  <c r="X27" i="5"/>
  <c r="V27" i="5"/>
  <c r="U27" i="5"/>
  <c r="AA26" i="5"/>
  <c r="Y26" i="5"/>
  <c r="W26" i="5"/>
  <c r="Z25" i="5"/>
  <c r="Y25" i="5"/>
  <c r="X25" i="5"/>
  <c r="V25" i="5"/>
  <c r="AA24" i="5"/>
  <c r="Z24" i="5"/>
  <c r="Y24" i="5"/>
  <c r="X24" i="5"/>
  <c r="Q24" i="5"/>
  <c r="Q25" i="5" s="1"/>
  <c r="Q26" i="5" s="1"/>
  <c r="Q27" i="5" s="1"/>
  <c r="Q28" i="5" s="1"/>
  <c r="Q29" i="5" s="1"/>
  <c r="Q30" i="5" s="1"/>
  <c r="Q31" i="5" s="1"/>
  <c r="Q32" i="5" s="1"/>
  <c r="Z23" i="5"/>
  <c r="R23" i="5"/>
  <c r="C39" i="1" a="1"/>
  <c r="C39" i="1" s="1"/>
  <c r="Q23" i="1" s="1" a="1"/>
  <c r="Q23" i="1" s="1"/>
  <c r="P6" i="1" a="1"/>
  <c r="P6" i="1" s="1"/>
  <c r="P7" i="1" a="1"/>
  <c r="P7" i="1" s="1"/>
  <c r="P8" i="1" a="1"/>
  <c r="P8" i="1" s="1"/>
  <c r="P9" i="1" a="1"/>
  <c r="P9" i="1" s="1"/>
  <c r="P10" i="1" a="1"/>
  <c r="P10" i="1" s="1"/>
  <c r="P11" i="1" a="1"/>
  <c r="P11" i="1" s="1"/>
  <c r="P12" i="1" a="1"/>
  <c r="P12" i="1" s="1"/>
  <c r="P13" i="1" a="1"/>
  <c r="P13" i="1" s="1"/>
  <c r="P14" i="1" a="1"/>
  <c r="P14" i="1" s="1"/>
  <c r="P5" i="1" a="1"/>
  <c r="P5" i="1" s="1"/>
  <c r="W6" i="1"/>
  <c r="X6" i="1"/>
  <c r="Y6" i="1"/>
  <c r="Z6" i="1"/>
  <c r="AA6" i="1"/>
  <c r="V7" i="1"/>
  <c r="W7" i="1"/>
  <c r="X7" i="1"/>
  <c r="Y7" i="1"/>
  <c r="Z7" i="1"/>
  <c r="AA7" i="1"/>
  <c r="U8" i="1"/>
  <c r="V8" i="1"/>
  <c r="W8" i="1"/>
  <c r="X8" i="1"/>
  <c r="Y8" i="1"/>
  <c r="Z8" i="1"/>
  <c r="AA8" i="1"/>
  <c r="S9" i="1"/>
  <c r="T9" i="1"/>
  <c r="U9" i="1"/>
  <c r="V9" i="1"/>
  <c r="W9" i="1"/>
  <c r="X9" i="1"/>
  <c r="Y9" i="1"/>
  <c r="Z9" i="1"/>
  <c r="AA9" i="1"/>
  <c r="S10" i="1"/>
  <c r="T10" i="1"/>
  <c r="U10" i="1"/>
  <c r="V10" i="1"/>
  <c r="W10" i="1"/>
  <c r="X10" i="1"/>
  <c r="Y10" i="1"/>
  <c r="Z10" i="1"/>
  <c r="AA10" i="1"/>
  <c r="S11" i="1"/>
  <c r="T11" i="1"/>
  <c r="U11" i="1"/>
  <c r="V11" i="1"/>
  <c r="W11" i="1"/>
  <c r="X11" i="1"/>
  <c r="Y11" i="1"/>
  <c r="Z11" i="1"/>
  <c r="AA11" i="1"/>
  <c r="S12" i="1"/>
  <c r="T12" i="1"/>
  <c r="U12" i="1"/>
  <c r="V12" i="1"/>
  <c r="W12" i="1"/>
  <c r="X12" i="1"/>
  <c r="Y12" i="1"/>
  <c r="Z12" i="1"/>
  <c r="AA12" i="1"/>
  <c r="S13" i="1"/>
  <c r="T13" i="1"/>
  <c r="U13" i="1"/>
  <c r="V13" i="1"/>
  <c r="W13" i="1"/>
  <c r="X13" i="1"/>
  <c r="Y13" i="1"/>
  <c r="Z13" i="1"/>
  <c r="AA13" i="1"/>
  <c r="S14" i="1"/>
  <c r="T14" i="1"/>
  <c r="U14" i="1"/>
  <c r="V14" i="1"/>
  <c r="W14" i="1"/>
  <c r="X14" i="1"/>
  <c r="Y14" i="1"/>
  <c r="Z14" i="1"/>
  <c r="AA14" i="1"/>
  <c r="W5" i="1"/>
  <c r="X5" i="1"/>
  <c r="Y5" i="1"/>
  <c r="Z5" i="1"/>
  <c r="AA5" i="1"/>
  <c r="R6" i="1"/>
  <c r="S6" i="1" s="1"/>
  <c r="T6" i="1" s="1"/>
  <c r="U6" i="1" s="1"/>
  <c r="V6" i="1" s="1"/>
  <c r="R7" i="1"/>
  <c r="S7" i="1" s="1"/>
  <c r="T7" i="1" s="1"/>
  <c r="U7" i="1" s="1"/>
  <c r="R8" i="1"/>
  <c r="S8" i="1" s="1"/>
  <c r="T8" i="1" s="1"/>
  <c r="R9" i="1"/>
  <c r="R10" i="1"/>
  <c r="R11" i="1"/>
  <c r="R12" i="1"/>
  <c r="R13" i="1"/>
  <c r="R14" i="1"/>
  <c r="R5" i="1"/>
  <c r="S5" i="1" s="1"/>
  <c r="Q6" i="1"/>
  <c r="Q7" i="1" s="1"/>
  <c r="Q8" i="1" s="1"/>
  <c r="Q9" i="1" s="1"/>
  <c r="Q10" i="1" s="1"/>
  <c r="Q11" i="1" s="1"/>
  <c r="Q12" i="1" s="1"/>
  <c r="Q13" i="1" s="1"/>
  <c r="Q14" i="1" s="1"/>
  <c r="C24" i="1"/>
  <c r="D24" i="1" s="1"/>
  <c r="E24" i="1" s="1"/>
  <c r="F24" i="1" s="1"/>
  <c r="C25" i="1"/>
  <c r="D25" i="1" s="1"/>
  <c r="E25" i="1" s="1"/>
  <c r="C26" i="1"/>
  <c r="D26" i="1" s="1"/>
  <c r="C27" i="1"/>
  <c r="C28" i="1"/>
  <c r="C29" i="1"/>
  <c r="C30" i="1"/>
  <c r="C31" i="1"/>
  <c r="C32" i="1"/>
  <c r="C23" i="1"/>
  <c r="D23" i="1" s="1"/>
  <c r="E23" i="1" s="1"/>
  <c r="F23" i="1" s="1"/>
  <c r="G23" i="1" s="1"/>
  <c r="F42" i="1"/>
  <c r="K42" i="1"/>
  <c r="J42" i="1"/>
  <c r="I42" i="1"/>
  <c r="H42" i="1"/>
  <c r="G42" i="1"/>
  <c r="E42" i="1"/>
  <c r="D42" i="1"/>
  <c r="L42" i="1"/>
  <c r="C42" i="1"/>
  <c r="C41" i="1"/>
  <c r="D41" i="1" s="1"/>
  <c r="E41" i="1" s="1"/>
  <c r="F41" i="1" s="1"/>
  <c r="G41" i="1" s="1"/>
  <c r="H41" i="1" s="1"/>
  <c r="I41" i="1" s="1"/>
  <c r="J41" i="1" s="1"/>
  <c r="K41" i="1" s="1"/>
  <c r="L41" i="1" s="1"/>
  <c r="D35" i="1"/>
  <c r="E35" i="1" s="1"/>
  <c r="F35" i="1" s="1"/>
  <c r="G35" i="1" s="1"/>
  <c r="H35" i="1" s="1"/>
  <c r="I35" i="1" s="1"/>
  <c r="J35" i="1" s="1"/>
  <c r="K35" i="1" s="1"/>
  <c r="L35" i="1" s="1"/>
  <c r="B23" i="1"/>
  <c r="B24" i="1" s="1"/>
  <c r="B25" i="1" s="1"/>
  <c r="B26" i="1" s="1"/>
  <c r="B27" i="1" s="1"/>
  <c r="B28" i="1" s="1"/>
  <c r="B29" i="1" s="1"/>
  <c r="B30" i="1" s="1"/>
  <c r="B31" i="1" s="1"/>
  <c r="B32" i="1" s="1"/>
  <c r="B6" i="1"/>
  <c r="B7" i="1" s="1"/>
  <c r="B8" i="1" s="1"/>
  <c r="B9" i="1" s="1"/>
  <c r="B10" i="1" s="1"/>
  <c r="B11" i="1" s="1"/>
  <c r="B12" i="1" s="1"/>
  <c r="B13" i="1" s="1"/>
  <c r="B14" i="1" s="1"/>
  <c r="K34" i="8" l="1" a="1"/>
  <c r="K34" i="8" s="1"/>
  <c r="Z34" i="8" s="1"/>
  <c r="G34" i="8" a="1"/>
  <c r="G34" i="8" s="1"/>
  <c r="C34" i="8" a="1"/>
  <c r="C34" i="8" s="1"/>
  <c r="J34" i="8" a="1"/>
  <c r="J34" i="8" s="1"/>
  <c r="Y34" i="8" s="1"/>
  <c r="F34" i="8" a="1"/>
  <c r="F34" i="8" s="1"/>
  <c r="I34" i="8" a="1"/>
  <c r="I34" i="8" s="1"/>
  <c r="X34" i="8" s="1"/>
  <c r="AA34" i="8"/>
  <c r="C67" i="8"/>
  <c r="D67" i="8" s="1"/>
  <c r="E67" i="8" s="1"/>
  <c r="F67" i="8" s="1"/>
  <c r="G67" i="8" s="1"/>
  <c r="H67" i="8" s="1"/>
  <c r="I67" i="8" s="1"/>
  <c r="J67" i="8" s="1"/>
  <c r="K67" i="8" s="1"/>
  <c r="L67" i="8" s="1"/>
  <c r="B49" i="8"/>
  <c r="B50" i="8" s="1"/>
  <c r="B51" i="8" s="1"/>
  <c r="B52" i="8" s="1"/>
  <c r="B53" i="8" s="1"/>
  <c r="B54" i="8" s="1"/>
  <c r="B55" i="8" s="1"/>
  <c r="B56" i="8" s="1"/>
  <c r="B57" i="8" s="1"/>
  <c r="B58" i="8" s="1"/>
  <c r="B35" i="8"/>
  <c r="R30" i="5"/>
  <c r="C43" i="5"/>
  <c r="B38" i="5"/>
  <c r="B39" i="5" s="1"/>
  <c r="B40" i="5" s="1"/>
  <c r="B41" i="5" s="1"/>
  <c r="B42" i="5" s="1"/>
  <c r="B43" i="5" s="1"/>
  <c r="B44" i="5" s="1"/>
  <c r="B45" i="5" s="1"/>
  <c r="B46" i="5" s="1"/>
  <c r="B47" i="5" s="1"/>
  <c r="C38" i="5"/>
  <c r="G57" i="5"/>
  <c r="R31" i="5"/>
  <c r="C46" i="5"/>
  <c r="P27" i="5" a="1"/>
  <c r="P27" i="5" s="1"/>
  <c r="C42" i="5"/>
  <c r="S23" i="5"/>
  <c r="J57" i="5"/>
  <c r="D57" i="5"/>
  <c r="R24" i="5"/>
  <c r="S24" i="5" s="1"/>
  <c r="T24" i="5" s="1"/>
  <c r="U24" i="5" s="1"/>
  <c r="V24" i="5" s="1"/>
  <c r="C47" i="5"/>
  <c r="I57" i="5"/>
  <c r="E57" i="5"/>
  <c r="P23" i="5" a="1"/>
  <c r="P23" i="5" s="1"/>
  <c r="P31" i="5" a="1"/>
  <c r="P31" i="5" s="1"/>
  <c r="P28" i="5" a="1"/>
  <c r="P28" i="5" s="1"/>
  <c r="P24" i="5" a="1"/>
  <c r="P24" i="5" s="1"/>
  <c r="C39" i="5"/>
  <c r="C54" i="5" a="1"/>
  <c r="C54" i="5" s="1"/>
  <c r="Q38" i="5" s="1" a="1"/>
  <c r="Q38" i="5" s="1"/>
  <c r="P26" i="5" a="1"/>
  <c r="P26" i="5" s="1"/>
  <c r="T28" i="5"/>
  <c r="P30" i="5" a="1"/>
  <c r="P30" i="5" s="1"/>
  <c r="S29" i="5"/>
  <c r="U31" i="5"/>
  <c r="F57" i="5"/>
  <c r="S31" i="5"/>
  <c r="P32" i="5" a="1"/>
  <c r="P32" i="5" s="1"/>
  <c r="L57" i="5"/>
  <c r="H57" i="5"/>
  <c r="C40" i="5"/>
  <c r="C44" i="5"/>
  <c r="R25" i="5"/>
  <c r="S25" i="5" s="1"/>
  <c r="T25" i="5" s="1"/>
  <c r="U25" i="5" s="1"/>
  <c r="P25" i="5" a="1"/>
  <c r="P25" i="5" s="1"/>
  <c r="P29" i="5" a="1"/>
  <c r="P29" i="5" s="1"/>
  <c r="K51" i="5" a="1"/>
  <c r="K51" i="5" s="1"/>
  <c r="B24" i="5"/>
  <c r="B25" i="5" s="1"/>
  <c r="B26" i="5" s="1"/>
  <c r="B27" i="5" s="1"/>
  <c r="B28" i="5" s="1"/>
  <c r="B29" i="5" s="1"/>
  <c r="B30" i="5" s="1"/>
  <c r="B31" i="5" s="1"/>
  <c r="B32" i="5" s="1"/>
  <c r="T23" i="5"/>
  <c r="U23" i="5" s="1"/>
  <c r="I51" i="5" a="1"/>
  <c r="I51" i="5" s="1"/>
  <c r="J51" i="5" a="1"/>
  <c r="J51" i="5" s="1"/>
  <c r="J36" i="1" a="1"/>
  <c r="J36" i="1" s="1"/>
  <c r="I36" i="1" a="1"/>
  <c r="I36" i="1" s="1"/>
  <c r="H36" i="1" a="1"/>
  <c r="H36" i="1" s="1"/>
  <c r="K36" i="1" a="1"/>
  <c r="K36" i="1" s="1"/>
  <c r="T5" i="1"/>
  <c r="C36" i="1" a="1"/>
  <c r="C36" i="1" s="1"/>
  <c r="L36" i="1" a="1"/>
  <c r="L36" i="1" s="1"/>
  <c r="B36" i="8" l="1"/>
  <c r="C35" i="8" a="1"/>
  <c r="C35" i="8" s="1"/>
  <c r="F35" i="8" a="1"/>
  <c r="F35" i="8" s="1"/>
  <c r="J35" i="8" a="1"/>
  <c r="J35" i="8" s="1"/>
  <c r="Y35" i="8" s="1"/>
  <c r="M35" i="8" a="1"/>
  <c r="M35" i="8" s="1"/>
  <c r="G35" i="8" a="1"/>
  <c r="G35" i="8" s="1"/>
  <c r="V35" i="8" s="1"/>
  <c r="K35" i="8" a="1"/>
  <c r="K35" i="8" s="1"/>
  <c r="Z35" i="8" s="1"/>
  <c r="I35" i="8" a="1"/>
  <c r="I35" i="8" s="1"/>
  <c r="X35" i="8" s="1"/>
  <c r="H35" i="8" a="1"/>
  <c r="H35" i="8" s="1"/>
  <c r="W35" i="8" s="1"/>
  <c r="L35" i="8" a="1"/>
  <c r="L35" i="8" s="1"/>
  <c r="AA35" i="8" s="1"/>
  <c r="E35" i="8" a="1"/>
  <c r="E35" i="8" s="1"/>
  <c r="W34" i="8"/>
  <c r="L51" i="5" a="1"/>
  <c r="L51" i="5" s="1"/>
  <c r="L52" i="5" s="1"/>
  <c r="L53" i="5" s="1"/>
  <c r="N45" i="5" s="1"/>
  <c r="E51" i="5" a="1"/>
  <c r="E51" i="5" s="1"/>
  <c r="C51" i="5" a="1"/>
  <c r="C51" i="5" s="1"/>
  <c r="D51" i="5" a="1"/>
  <c r="D51" i="5" s="1"/>
  <c r="V23" i="5"/>
  <c r="W23" i="5" s="1"/>
  <c r="H51" i="5" s="1" a="1"/>
  <c r="H51" i="5" s="1"/>
  <c r="H37" i="1"/>
  <c r="H38" i="1" s="1"/>
  <c r="L37" i="1"/>
  <c r="L38" i="1" s="1"/>
  <c r="I37" i="1"/>
  <c r="I38" i="1" s="1"/>
  <c r="K37" i="1"/>
  <c r="K38" i="1" s="1"/>
  <c r="J37" i="1"/>
  <c r="J38" i="1" s="1"/>
  <c r="D31" i="1"/>
  <c r="D29" i="1"/>
  <c r="D32" i="1"/>
  <c r="D27" i="1"/>
  <c r="D30" i="1"/>
  <c r="D28" i="1"/>
  <c r="U5" i="1"/>
  <c r="D36" i="1" a="1"/>
  <c r="D36" i="1" s="1"/>
  <c r="C50" i="8" l="1"/>
  <c r="R35" i="8"/>
  <c r="B37" i="8"/>
  <c r="H36" i="8" a="1"/>
  <c r="H36" i="8" s="1"/>
  <c r="W36" i="8" s="1"/>
  <c r="L36" i="8" a="1"/>
  <c r="L36" i="8" s="1"/>
  <c r="AA36" i="8" s="1"/>
  <c r="C36" i="8" a="1"/>
  <c r="C36" i="8" s="1"/>
  <c r="E36" i="8" a="1"/>
  <c r="E36" i="8" s="1"/>
  <c r="I36" i="8" a="1"/>
  <c r="I36" i="8" s="1"/>
  <c r="X36" i="8" s="1"/>
  <c r="K36" i="8" a="1"/>
  <c r="K36" i="8" s="1"/>
  <c r="Z36" i="8" s="1"/>
  <c r="M36" i="8" a="1"/>
  <c r="M36" i="8" s="1"/>
  <c r="F36" i="8" a="1"/>
  <c r="F36" i="8" s="1"/>
  <c r="J36" i="8" a="1"/>
  <c r="J36" i="8" s="1"/>
  <c r="G36" i="8" a="1"/>
  <c r="G36" i="8" s="1"/>
  <c r="V36" i="8" s="1"/>
  <c r="H52" i="5"/>
  <c r="H53" i="5" s="1"/>
  <c r="K52" i="5"/>
  <c r="K53" i="5" s="1"/>
  <c r="N46" i="5"/>
  <c r="N47" i="5"/>
  <c r="J52" i="5"/>
  <c r="J53" i="5" s="1"/>
  <c r="I52" i="5"/>
  <c r="I53" i="5" s="1"/>
  <c r="D39" i="5"/>
  <c r="E39" i="5" s="1"/>
  <c r="F39" i="5" s="1"/>
  <c r="D41" i="5"/>
  <c r="E41" i="5" s="1"/>
  <c r="F41" i="5" s="1"/>
  <c r="D42" i="5"/>
  <c r="E42" i="5" s="1"/>
  <c r="F42" i="5" s="1"/>
  <c r="D40" i="5"/>
  <c r="E40" i="5" s="1"/>
  <c r="F40" i="5" s="1"/>
  <c r="D43" i="5"/>
  <c r="E43" i="5" s="1"/>
  <c r="F43" i="5" s="1"/>
  <c r="D38" i="5"/>
  <c r="E38" i="5" s="1"/>
  <c r="F38" i="5" s="1"/>
  <c r="D44" i="5"/>
  <c r="E44" i="5" s="1"/>
  <c r="F44" i="5" s="1"/>
  <c r="D45" i="5"/>
  <c r="E45" i="5" s="1"/>
  <c r="F45" i="5" s="1"/>
  <c r="D47" i="5"/>
  <c r="E47" i="5" s="1"/>
  <c r="F47" i="5" s="1"/>
  <c r="D46" i="5"/>
  <c r="E46" i="5" s="1"/>
  <c r="F46" i="5" s="1"/>
  <c r="F51" i="5" a="1"/>
  <c r="F51" i="5" s="1"/>
  <c r="G51" i="5" a="1"/>
  <c r="G51" i="5" s="1"/>
  <c r="N31" i="1"/>
  <c r="N30" i="1"/>
  <c r="N32" i="1"/>
  <c r="N29" i="1"/>
  <c r="E26" i="1"/>
  <c r="E27" i="1"/>
  <c r="E28" i="1"/>
  <c r="E29" i="1"/>
  <c r="E32" i="1"/>
  <c r="E30" i="1"/>
  <c r="E31" i="1"/>
  <c r="V5" i="1"/>
  <c r="E36" i="1" a="1"/>
  <c r="E36" i="1" s="1"/>
  <c r="Y36" i="8" l="1"/>
  <c r="C51" i="8"/>
  <c r="R36" i="8"/>
  <c r="B38" i="8"/>
  <c r="M37" i="8" a="1"/>
  <c r="M37" i="8" s="1"/>
  <c r="F37" i="8" a="1"/>
  <c r="F37" i="8" s="1"/>
  <c r="U37" i="8" s="1"/>
  <c r="J37" i="8" a="1"/>
  <c r="J37" i="8" s="1"/>
  <c r="Y37" i="8" s="1"/>
  <c r="C37" i="8" a="1"/>
  <c r="C37" i="8" s="1"/>
  <c r="G37" i="8" a="1"/>
  <c r="G37" i="8" s="1"/>
  <c r="V37" i="8" s="1"/>
  <c r="K37" i="8" a="1"/>
  <c r="K37" i="8" s="1"/>
  <c r="Z37" i="8" s="1"/>
  <c r="I37" i="8" a="1"/>
  <c r="I37" i="8" s="1"/>
  <c r="H37" i="8" a="1"/>
  <c r="H37" i="8" s="1"/>
  <c r="L37" i="8" a="1"/>
  <c r="L37" i="8" s="1"/>
  <c r="AA37" i="8" s="1"/>
  <c r="E37" i="8" a="1"/>
  <c r="E37" i="8" s="1"/>
  <c r="T37" i="8" s="1"/>
  <c r="G38" i="5"/>
  <c r="H38" i="5" s="1"/>
  <c r="I38" i="5" s="1"/>
  <c r="J38" i="5" s="1"/>
  <c r="K38" i="5" s="1"/>
  <c r="L38" i="5" s="1"/>
  <c r="M38" i="5" s="1"/>
  <c r="G44" i="5"/>
  <c r="H44" i="5" s="1"/>
  <c r="I44" i="5" s="1"/>
  <c r="J44" i="5" s="1"/>
  <c r="K44" i="5" s="1"/>
  <c r="L44" i="5" s="1"/>
  <c r="M44" i="5" s="1"/>
  <c r="D52" i="5"/>
  <c r="D53" i="5" s="1"/>
  <c r="F52" i="5"/>
  <c r="F53" i="5" s="1"/>
  <c r="G39" i="5"/>
  <c r="H39" i="5" s="1"/>
  <c r="I39" i="5" s="1"/>
  <c r="J39" i="5" s="1"/>
  <c r="K39" i="5" s="1"/>
  <c r="L39" i="5" s="1"/>
  <c r="M39" i="5" s="1"/>
  <c r="E52" i="5"/>
  <c r="E53" i="5" s="1"/>
  <c r="G40" i="5"/>
  <c r="H40" i="5" s="1"/>
  <c r="I40" i="5" s="1"/>
  <c r="J40" i="5" s="1"/>
  <c r="K40" i="5" s="1"/>
  <c r="L40" i="5" s="1"/>
  <c r="M40" i="5" s="1"/>
  <c r="C52" i="5"/>
  <c r="C53" i="5" s="1"/>
  <c r="G43" i="5"/>
  <c r="H43" i="5" s="1"/>
  <c r="I43" i="5" s="1"/>
  <c r="J43" i="5" s="1"/>
  <c r="K43" i="5" s="1"/>
  <c r="L43" i="5" s="1"/>
  <c r="G47" i="5"/>
  <c r="H47" i="5" s="1"/>
  <c r="I47" i="5" s="1"/>
  <c r="J47" i="5" s="1"/>
  <c r="K47" i="5" s="1"/>
  <c r="L47" i="5" s="1"/>
  <c r="G41" i="5"/>
  <c r="H41" i="5" s="1"/>
  <c r="I41" i="5" s="1"/>
  <c r="J41" i="5" s="1"/>
  <c r="K41" i="5" s="1"/>
  <c r="L41" i="5" s="1"/>
  <c r="M41" i="5" s="1"/>
  <c r="G42" i="5"/>
  <c r="H42" i="5" s="1"/>
  <c r="I42" i="5" s="1"/>
  <c r="J42" i="5" s="1"/>
  <c r="K42" i="5" s="1"/>
  <c r="L42" i="5" s="1"/>
  <c r="M42" i="5" s="1"/>
  <c r="G52" i="5"/>
  <c r="G53" i="5" s="1"/>
  <c r="G46" i="5"/>
  <c r="H46" i="5" s="1"/>
  <c r="I46" i="5" s="1"/>
  <c r="J46" i="5" s="1"/>
  <c r="K46" i="5" s="1"/>
  <c r="L46" i="5" s="1"/>
  <c r="G45" i="5"/>
  <c r="H45" i="5" s="1"/>
  <c r="I45" i="5" s="1"/>
  <c r="J45" i="5" s="1"/>
  <c r="K45" i="5" s="1"/>
  <c r="L45" i="5" s="1"/>
  <c r="F25" i="1"/>
  <c r="F29" i="1"/>
  <c r="F31" i="1"/>
  <c r="F28" i="1"/>
  <c r="F27" i="1"/>
  <c r="F30" i="1"/>
  <c r="F32" i="1"/>
  <c r="F26" i="1"/>
  <c r="F36" i="1" a="1"/>
  <c r="F36" i="1" s="1"/>
  <c r="G36" i="1" a="1"/>
  <c r="G36" i="1" s="1"/>
  <c r="G37" i="1" s="1"/>
  <c r="W37" i="8" l="1"/>
  <c r="R37" i="8"/>
  <c r="C52" i="8"/>
  <c r="B39" i="8"/>
  <c r="H38" i="8" a="1"/>
  <c r="H38" i="8" s="1"/>
  <c r="W38" i="8" s="1"/>
  <c r="L38" i="8" a="1"/>
  <c r="L38" i="8" s="1"/>
  <c r="AA38" i="8" s="1"/>
  <c r="K38" i="8" a="1"/>
  <c r="K38" i="8" s="1"/>
  <c r="Z38" i="8" s="1"/>
  <c r="M38" i="8" a="1"/>
  <c r="M38" i="8" s="1"/>
  <c r="E38" i="8" a="1"/>
  <c r="E38" i="8" s="1"/>
  <c r="T38" i="8" s="1"/>
  <c r="I38" i="8" a="1"/>
  <c r="I38" i="8" s="1"/>
  <c r="X38" i="8" s="1"/>
  <c r="C38" i="8" a="1"/>
  <c r="C38" i="8" s="1"/>
  <c r="F38" i="8" a="1"/>
  <c r="F38" i="8" s="1"/>
  <c r="U38" i="8" s="1"/>
  <c r="J38" i="8" a="1"/>
  <c r="J38" i="8" s="1"/>
  <c r="Y38" i="8" s="1"/>
  <c r="G38" i="8" a="1"/>
  <c r="G38" i="8" s="1"/>
  <c r="V38" i="8" s="1"/>
  <c r="X37" i="8"/>
  <c r="N43" i="5"/>
  <c r="O43" i="5" s="1"/>
  <c r="N44" i="5"/>
  <c r="O44" i="5" s="1"/>
  <c r="N42" i="5"/>
  <c r="O42" i="5" s="1"/>
  <c r="F37" i="1"/>
  <c r="F38" i="1" s="1"/>
  <c r="N38" i="5"/>
  <c r="O38" i="5" s="1"/>
  <c r="N40" i="5"/>
  <c r="O40" i="5" s="1"/>
  <c r="N41" i="5"/>
  <c r="O41" i="5" s="1"/>
  <c r="N39" i="5"/>
  <c r="O39" i="5" s="1"/>
  <c r="M45" i="5"/>
  <c r="O45" i="5"/>
  <c r="M46" i="5"/>
  <c r="O46" i="5"/>
  <c r="M47" i="5"/>
  <c r="O47" i="5"/>
  <c r="M43" i="5"/>
  <c r="D37" i="1"/>
  <c r="D38" i="1" s="1"/>
  <c r="C37" i="1"/>
  <c r="C38" i="1" s="1"/>
  <c r="E37" i="1"/>
  <c r="E38" i="1" s="1"/>
  <c r="G24" i="1"/>
  <c r="H24" i="1" s="1"/>
  <c r="I24" i="1" s="1"/>
  <c r="J24" i="1" s="1"/>
  <c r="K24" i="1" s="1"/>
  <c r="L24" i="1" s="1"/>
  <c r="M24" i="1" s="1"/>
  <c r="H23" i="1"/>
  <c r="I23" i="1" s="1"/>
  <c r="J23" i="1" s="1"/>
  <c r="K23" i="1" s="1"/>
  <c r="L23" i="1" s="1"/>
  <c r="M23" i="1" s="1"/>
  <c r="G38" i="1"/>
  <c r="N23" i="1" s="1"/>
  <c r="G31" i="1"/>
  <c r="H31" i="1" s="1"/>
  <c r="I31" i="1" s="1"/>
  <c r="J31" i="1" s="1"/>
  <c r="K31" i="1" s="1"/>
  <c r="L31" i="1" s="1"/>
  <c r="G26" i="1"/>
  <c r="H26" i="1" s="1"/>
  <c r="I26" i="1" s="1"/>
  <c r="J26" i="1" s="1"/>
  <c r="K26" i="1" s="1"/>
  <c r="L26" i="1" s="1"/>
  <c r="M26" i="1" s="1"/>
  <c r="G32" i="1"/>
  <c r="H32" i="1" s="1"/>
  <c r="I32" i="1" s="1"/>
  <c r="J32" i="1" s="1"/>
  <c r="K32" i="1" s="1"/>
  <c r="L32" i="1" s="1"/>
  <c r="G30" i="1"/>
  <c r="H30" i="1" s="1"/>
  <c r="I30" i="1" s="1"/>
  <c r="J30" i="1" s="1"/>
  <c r="K30" i="1" s="1"/>
  <c r="L30" i="1" s="1"/>
  <c r="G25" i="1"/>
  <c r="H25" i="1" s="1"/>
  <c r="I25" i="1" s="1"/>
  <c r="J25" i="1" s="1"/>
  <c r="K25" i="1" s="1"/>
  <c r="L25" i="1" s="1"/>
  <c r="M25" i="1" s="1"/>
  <c r="G28" i="1"/>
  <c r="H28" i="1" s="1"/>
  <c r="I28" i="1" s="1"/>
  <c r="J28" i="1" s="1"/>
  <c r="K28" i="1" s="1"/>
  <c r="L28" i="1" s="1"/>
  <c r="G27" i="1"/>
  <c r="H27" i="1" s="1"/>
  <c r="I27" i="1" s="1"/>
  <c r="J27" i="1" s="1"/>
  <c r="K27" i="1" s="1"/>
  <c r="L27" i="1" s="1"/>
  <c r="M27" i="1" s="1"/>
  <c r="G29" i="1"/>
  <c r="H29" i="1" s="1"/>
  <c r="I29" i="1" s="1"/>
  <c r="J29" i="1" s="1"/>
  <c r="K29" i="1" s="1"/>
  <c r="L29" i="1" s="1"/>
  <c r="C53" i="8" l="1"/>
  <c r="R38" i="8"/>
  <c r="B40" i="8"/>
  <c r="F39" i="8" a="1"/>
  <c r="F39" i="8" s="1"/>
  <c r="U39" i="8" s="1"/>
  <c r="J39" i="8" a="1"/>
  <c r="J39" i="8" s="1"/>
  <c r="Y39" i="8" s="1"/>
  <c r="C39" i="8" a="1"/>
  <c r="C39" i="8" s="1"/>
  <c r="G39" i="8" a="1"/>
  <c r="G39" i="8" s="1"/>
  <c r="V39" i="8" s="1"/>
  <c r="K39" i="8" a="1"/>
  <c r="K39" i="8" s="1"/>
  <c r="E39" i="8" a="1"/>
  <c r="E39" i="8" s="1"/>
  <c r="T39" i="8" s="1"/>
  <c r="M39" i="8" a="1"/>
  <c r="M39" i="8" s="1"/>
  <c r="H39" i="8" a="1"/>
  <c r="H39" i="8" s="1"/>
  <c r="L39" i="8" a="1"/>
  <c r="L39" i="8" s="1"/>
  <c r="AA39" i="8" s="1"/>
  <c r="I39" i="8" a="1"/>
  <c r="I39" i="8" s="1"/>
  <c r="X39" i="8" s="1"/>
  <c r="N27" i="1"/>
  <c r="O27" i="1" s="1"/>
  <c r="N28" i="1"/>
  <c r="O28" i="1" s="1"/>
  <c r="N26" i="1"/>
  <c r="O26" i="1" s="1"/>
  <c r="N25" i="1"/>
  <c r="O25" i="1" s="1"/>
  <c r="N24" i="1"/>
  <c r="O24" i="1" s="1"/>
  <c r="M48" i="5"/>
  <c r="N48" i="5"/>
  <c r="O48" i="5"/>
  <c r="M28" i="1"/>
  <c r="M31" i="1"/>
  <c r="O31" i="1"/>
  <c r="M29" i="1"/>
  <c r="O29" i="1"/>
  <c r="M30" i="1"/>
  <c r="O30" i="1"/>
  <c r="M32" i="1"/>
  <c r="O32" i="1"/>
  <c r="O23" i="1"/>
  <c r="Z39" i="8" l="1"/>
  <c r="B41" i="8"/>
  <c r="H40" i="8" a="1"/>
  <c r="H40" i="8" s="1"/>
  <c r="W40" i="8" s="1"/>
  <c r="L40" i="8" a="1"/>
  <c r="L40" i="8" s="1"/>
  <c r="AA40" i="8" s="1"/>
  <c r="C40" i="8" a="1"/>
  <c r="C40" i="8" s="1"/>
  <c r="E40" i="8" a="1"/>
  <c r="E40" i="8" s="1"/>
  <c r="T40" i="8" s="1"/>
  <c r="I40" i="8" a="1"/>
  <c r="I40" i="8" s="1"/>
  <c r="X40" i="8" s="1"/>
  <c r="G40" i="8" a="1"/>
  <c r="G40" i="8" s="1"/>
  <c r="V40" i="8" s="1"/>
  <c r="F40" i="8" a="1"/>
  <c r="F40" i="8" s="1"/>
  <c r="U40" i="8" s="1"/>
  <c r="J40" i="8" a="1"/>
  <c r="J40" i="8" s="1"/>
  <c r="Y40" i="8" s="1"/>
  <c r="K40" i="8" a="1"/>
  <c r="K40" i="8" s="1"/>
  <c r="Z40" i="8" s="1"/>
  <c r="M40" i="8" a="1"/>
  <c r="M40" i="8" s="1"/>
  <c r="C54" i="8"/>
  <c r="R39" i="8"/>
  <c r="W39" i="8"/>
  <c r="N33" i="1"/>
  <c r="O33" i="1"/>
  <c r="M33" i="1"/>
  <c r="B42" i="8" l="1"/>
  <c r="M41" i="8" a="1"/>
  <c r="M41" i="8" s="1"/>
  <c r="F41" i="8" a="1"/>
  <c r="F41" i="8" s="1"/>
  <c r="U41" i="8" s="1"/>
  <c r="J41" i="8" a="1"/>
  <c r="J41" i="8" s="1"/>
  <c r="E41" i="8" a="1"/>
  <c r="E41" i="8" s="1"/>
  <c r="T41" i="8" s="1"/>
  <c r="C41" i="8" a="1"/>
  <c r="C41" i="8" s="1"/>
  <c r="G41" i="8" a="1"/>
  <c r="G41" i="8" s="1"/>
  <c r="V41" i="8" s="1"/>
  <c r="K41" i="8" a="1"/>
  <c r="K41" i="8" s="1"/>
  <c r="Z41" i="8" s="1"/>
  <c r="I41" i="8" a="1"/>
  <c r="I41" i="8" s="1"/>
  <c r="H41" i="8" a="1"/>
  <c r="H41" i="8" s="1"/>
  <c r="L41" i="8" a="1"/>
  <c r="L41" i="8" s="1"/>
  <c r="AA41" i="8" s="1"/>
  <c r="R40" i="8"/>
  <c r="C55" i="8"/>
  <c r="Y41" i="8" l="1"/>
  <c r="R41" i="8"/>
  <c r="C56" i="8"/>
  <c r="W41" i="8"/>
  <c r="X41" i="8"/>
  <c r="B43" i="8"/>
  <c r="H42" i="8" a="1"/>
  <c r="H42" i="8" s="1"/>
  <c r="W42" i="8" s="1"/>
  <c r="L42" i="8" a="1"/>
  <c r="L42" i="8" s="1"/>
  <c r="AA42" i="8" s="1"/>
  <c r="G42" i="8" a="1"/>
  <c r="G42" i="8" s="1"/>
  <c r="V42" i="8" s="1"/>
  <c r="M42" i="8" a="1"/>
  <c r="M42" i="8" s="1"/>
  <c r="E42" i="8" a="1"/>
  <c r="E42" i="8" s="1"/>
  <c r="T42" i="8" s="1"/>
  <c r="I42" i="8" a="1"/>
  <c r="I42" i="8" s="1"/>
  <c r="X42" i="8" s="1"/>
  <c r="F42" i="8" a="1"/>
  <c r="F42" i="8" s="1"/>
  <c r="U42" i="8" s="1"/>
  <c r="J42" i="8" a="1"/>
  <c r="J42" i="8" s="1"/>
  <c r="Y42" i="8" s="1"/>
  <c r="C42" i="8" a="1"/>
  <c r="C42" i="8" s="1"/>
  <c r="K42" i="8" a="1"/>
  <c r="K42" i="8" s="1"/>
  <c r="Z42" i="8" s="1"/>
  <c r="F43" i="8" l="1" a="1"/>
  <c r="F43" i="8" s="1"/>
  <c r="U43" i="8" s="1"/>
  <c r="J43" i="8" a="1"/>
  <c r="J43" i="8" s="1"/>
  <c r="C43" i="8" a="1"/>
  <c r="C43" i="8" s="1"/>
  <c r="G43" i="8" a="1"/>
  <c r="G43" i="8" s="1"/>
  <c r="V43" i="8" s="1"/>
  <c r="K43" i="8" a="1"/>
  <c r="K43" i="8" s="1"/>
  <c r="E43" i="8" a="1"/>
  <c r="E43" i="8" s="1"/>
  <c r="T43" i="8" s="1"/>
  <c r="M43" i="8" a="1"/>
  <c r="M43" i="8" s="1"/>
  <c r="H43" i="8" a="1"/>
  <c r="H43" i="8" s="1"/>
  <c r="W43" i="8" s="1"/>
  <c r="L43" i="8" a="1"/>
  <c r="L43" i="8" s="1"/>
  <c r="I43" i="8" a="1"/>
  <c r="I43" i="8" s="1"/>
  <c r="X43" i="8" s="1"/>
  <c r="C57" i="8"/>
  <c r="R42" i="8"/>
  <c r="C65" i="8" l="1" a="1"/>
  <c r="C65" i="8" s="1"/>
  <c r="Q49" i="8" s="1" a="1"/>
  <c r="Q49" i="8" s="1"/>
  <c r="AA43" i="8"/>
  <c r="Y43" i="8"/>
  <c r="I62" i="8" s="1" a="1"/>
  <c r="I62" i="8" s="1"/>
  <c r="Z43" i="8"/>
  <c r="J62" i="8" s="1" a="1"/>
  <c r="J62" i="8" s="1"/>
  <c r="H62" i="8" a="1"/>
  <c r="H62" i="8" s="1"/>
  <c r="R43" i="8"/>
  <c r="C58" i="8"/>
  <c r="K62" i="8" l="1" a="1"/>
  <c r="K62" i="8" s="1"/>
  <c r="D33" i="8" l="1"/>
  <c r="D34" i="8" l="1" a="1"/>
  <c r="D34" i="8" s="1"/>
  <c r="P34" i="8" s="1" a="1"/>
  <c r="P34" i="8" s="1"/>
  <c r="D35" i="8" a="1"/>
  <c r="D35" i="8" s="1"/>
  <c r="D36" i="8" a="1"/>
  <c r="D36" i="8" s="1"/>
  <c r="D37" i="8" a="1"/>
  <c r="D37" i="8" s="1"/>
  <c r="D38" i="8" a="1"/>
  <c r="D38" i="8" s="1"/>
  <c r="D39" i="8" a="1"/>
  <c r="D39" i="8" s="1"/>
  <c r="D40" i="8" a="1"/>
  <c r="D40" i="8" s="1"/>
  <c r="D41" i="8" a="1"/>
  <c r="D41" i="8" s="1"/>
  <c r="D42" i="8" a="1"/>
  <c r="D42" i="8" s="1"/>
  <c r="D43" i="8" a="1"/>
  <c r="D43" i="8" s="1"/>
  <c r="C49" i="8"/>
  <c r="C68" i="8"/>
  <c r="R34" i="8"/>
  <c r="P37" i="8" l="1" a="1"/>
  <c r="P37" i="8" s="1"/>
  <c r="G68" i="8"/>
  <c r="S37" i="8"/>
  <c r="P36" i="8" a="1"/>
  <c r="P36" i="8" s="1"/>
  <c r="S36" i="8"/>
  <c r="T36" i="8" s="1"/>
  <c r="U36" i="8" s="1"/>
  <c r="F68" i="8"/>
  <c r="S43" i="8"/>
  <c r="P43" i="8" a="1"/>
  <c r="P43" i="8" s="1"/>
  <c r="S39" i="8"/>
  <c r="P39" i="8" a="1"/>
  <c r="P39" i="8" s="1"/>
  <c r="I68" i="8"/>
  <c r="P35" i="8" a="1"/>
  <c r="P35" i="8" s="1"/>
  <c r="S35" i="8"/>
  <c r="T35" i="8" s="1"/>
  <c r="U35" i="8" s="1"/>
  <c r="E68" i="8"/>
  <c r="S41" i="8"/>
  <c r="P41" i="8" a="1"/>
  <c r="P41" i="8" s="1"/>
  <c r="K68" i="8"/>
  <c r="S40" i="8"/>
  <c r="P40" i="8" a="1"/>
  <c r="P40" i="8" s="1"/>
  <c r="J68" i="8"/>
  <c r="S42" i="8"/>
  <c r="P42" i="8" a="1"/>
  <c r="P42" i="8" s="1"/>
  <c r="L68" i="8"/>
  <c r="P38" i="8" a="1"/>
  <c r="P38" i="8" s="1"/>
  <c r="S38" i="8"/>
  <c r="H68" i="8"/>
  <c r="S34" i="8"/>
  <c r="T34" i="8" s="1"/>
  <c r="D68" i="8"/>
  <c r="L62" i="8" l="1" a="1"/>
  <c r="L62" i="8" s="1"/>
  <c r="H63" i="8" s="1"/>
  <c r="H64" i="8" s="1"/>
  <c r="U34" i="8"/>
  <c r="D62" i="8" a="1"/>
  <c r="D62" i="8" s="1"/>
  <c r="C62" i="8" a="1"/>
  <c r="C62" i="8" s="1"/>
  <c r="D49" i="8" l="1"/>
  <c r="E49" i="8" s="1"/>
  <c r="D50" i="8"/>
  <c r="E50" i="8" s="1"/>
  <c r="D52" i="8"/>
  <c r="E52" i="8" s="1"/>
  <c r="D51" i="8"/>
  <c r="E51" i="8" s="1"/>
  <c r="I63" i="8"/>
  <c r="I64" i="8" s="1"/>
  <c r="L63" i="8"/>
  <c r="L64" i="8" s="1"/>
  <c r="N55" i="8" s="1"/>
  <c r="K63" i="8"/>
  <c r="K64" i="8" s="1"/>
  <c r="J63" i="8"/>
  <c r="J64" i="8" s="1"/>
  <c r="D57" i="8"/>
  <c r="E57" i="8" s="1"/>
  <c r="D55" i="8"/>
  <c r="E55" i="8" s="1"/>
  <c r="D53" i="8"/>
  <c r="E53" i="8" s="1"/>
  <c r="D58" i="8"/>
  <c r="E58" i="8" s="1"/>
  <c r="D54" i="8"/>
  <c r="E54" i="8" s="1"/>
  <c r="D56" i="8"/>
  <c r="E56" i="8" s="1"/>
  <c r="V34" i="8"/>
  <c r="E62" i="8" a="1"/>
  <c r="E62" i="8" s="1"/>
  <c r="F50" i="8" l="1"/>
  <c r="F49" i="8"/>
  <c r="N56" i="8"/>
  <c r="N58" i="8"/>
  <c r="N57" i="8"/>
  <c r="F53" i="8"/>
  <c r="F56" i="8"/>
  <c r="F55" i="8"/>
  <c r="F62" i="8" a="1"/>
  <c r="F62" i="8" s="1"/>
  <c r="G62" i="8" a="1"/>
  <c r="G62" i="8" s="1"/>
  <c r="F54" i="8"/>
  <c r="F57" i="8"/>
  <c r="F51" i="8"/>
  <c r="F58" i="8"/>
  <c r="F52" i="8"/>
  <c r="G49" i="8" l="1"/>
  <c r="G50" i="8"/>
  <c r="H50" i="8" s="1"/>
  <c r="I50" i="8" s="1"/>
  <c r="J50" i="8" s="1"/>
  <c r="K50" i="8" s="1"/>
  <c r="L50" i="8" s="1"/>
  <c r="F63" i="8"/>
  <c r="F64" i="8" s="1"/>
  <c r="G58" i="8"/>
  <c r="H58" i="8" s="1"/>
  <c r="I58" i="8" s="1"/>
  <c r="J58" i="8" s="1"/>
  <c r="K58" i="8" s="1"/>
  <c r="L58" i="8" s="1"/>
  <c r="AB58" i="8" s="1"/>
  <c r="E63" i="8"/>
  <c r="E64" i="8" s="1"/>
  <c r="G57" i="8"/>
  <c r="H57" i="8" s="1"/>
  <c r="I57" i="8" s="1"/>
  <c r="J57" i="8" s="1"/>
  <c r="K57" i="8" s="1"/>
  <c r="L57" i="8" s="1"/>
  <c r="AB57" i="8" s="1"/>
  <c r="G56" i="8"/>
  <c r="H56" i="8" s="1"/>
  <c r="I56" i="8" s="1"/>
  <c r="J56" i="8" s="1"/>
  <c r="K56" i="8" s="1"/>
  <c r="L56" i="8" s="1"/>
  <c r="AB56" i="8" s="1"/>
  <c r="G51" i="8"/>
  <c r="H51" i="8" s="1"/>
  <c r="I51" i="8" s="1"/>
  <c r="J51" i="8" s="1"/>
  <c r="K51" i="8" s="1"/>
  <c r="L51" i="8" s="1"/>
  <c r="G54" i="8"/>
  <c r="H54" i="8" s="1"/>
  <c r="I54" i="8" s="1"/>
  <c r="J54" i="8" s="1"/>
  <c r="K54" i="8" s="1"/>
  <c r="L54" i="8" s="1"/>
  <c r="AB54" i="8" s="1"/>
  <c r="D63" i="8"/>
  <c r="D64" i="8" s="1"/>
  <c r="G52" i="8"/>
  <c r="H52" i="8" s="1"/>
  <c r="I52" i="8" s="1"/>
  <c r="J52" i="8" s="1"/>
  <c r="K52" i="8" s="1"/>
  <c r="L52" i="8" s="1"/>
  <c r="G63" i="8"/>
  <c r="G64" i="8" s="1"/>
  <c r="H49" i="8"/>
  <c r="I49" i="8" s="1"/>
  <c r="J49" i="8" s="1"/>
  <c r="K49" i="8" s="1"/>
  <c r="L49" i="8" s="1"/>
  <c r="M49" i="8" s="1"/>
  <c r="C63" i="8"/>
  <c r="C64" i="8" s="1"/>
  <c r="G53" i="8"/>
  <c r="H53" i="8" s="1"/>
  <c r="I53" i="8" s="1"/>
  <c r="J53" i="8" s="1"/>
  <c r="K53" i="8" s="1"/>
  <c r="L53" i="8" s="1"/>
  <c r="G55" i="8"/>
  <c r="H55" i="8" s="1"/>
  <c r="I55" i="8" s="1"/>
  <c r="J55" i="8" s="1"/>
  <c r="K55" i="8" s="1"/>
  <c r="L55" i="8" s="1"/>
  <c r="AB55" i="8" s="1"/>
  <c r="N53" i="8" l="1"/>
  <c r="N54" i="8"/>
  <c r="N52" i="8"/>
  <c r="O52" i="8" s="1"/>
  <c r="N51" i="8"/>
  <c r="O51" i="8" s="1"/>
  <c r="N50" i="8"/>
  <c r="O50" i="8" s="1"/>
  <c r="AB49" i="8"/>
  <c r="N49" i="8"/>
  <c r="O49" i="8" s="1"/>
  <c r="M52" i="8"/>
  <c r="AB52" i="8"/>
  <c r="M51" i="8"/>
  <c r="AB51" i="8"/>
  <c r="M50" i="8"/>
  <c r="AB50" i="8"/>
  <c r="M53" i="8"/>
  <c r="AB53" i="8"/>
  <c r="O53" i="8"/>
  <c r="M55" i="8"/>
  <c r="O55" i="8"/>
  <c r="M58" i="8"/>
  <c r="O58" i="8"/>
  <c r="M54" i="8"/>
  <c r="O54" i="8"/>
  <c r="M56" i="8"/>
  <c r="O56" i="8"/>
  <c r="M57" i="8"/>
  <c r="O57" i="8"/>
  <c r="N59" i="8" l="1"/>
  <c r="AB59" i="8"/>
  <c r="M59" i="8"/>
  <c r="O59" i="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<sst xmlns="http://schemas.openxmlformats.org/spreadsheetml/2006/main" count="92" uniqueCount="27">
  <si>
    <t>Tableau de développement NON CUMULATIF</t>
  </si>
  <si>
    <t>Année</t>
  </si>
  <si>
    <t>Âge de développement</t>
  </si>
  <si>
    <t>Tableau de développement CUMULATIF</t>
  </si>
  <si>
    <t>Lambda</t>
  </si>
  <si>
    <t xml:space="preserve">Montant payé en </t>
  </si>
  <si>
    <t>Beta</t>
  </si>
  <si>
    <t>Provision</t>
  </si>
  <si>
    <t>TOTAL</t>
  </si>
  <si>
    <t>Mu</t>
  </si>
  <si>
    <t>1-Beta</t>
  </si>
  <si>
    <t>Estimateur des sinistres ultimes</t>
  </si>
  <si>
    <t>LR (Loss Ratio)</t>
  </si>
  <si>
    <t>PA (Primes Acquises)</t>
  </si>
  <si>
    <t>Informations pour la méthode B-F</t>
  </si>
  <si>
    <t>Méthode Chain Ladder</t>
  </si>
  <si>
    <t>Méthode B-F</t>
  </si>
  <si>
    <t xml:space="preserve">Provision </t>
  </si>
  <si>
    <t xml:space="preserve">Tableau de développement CUMULATIF </t>
  </si>
  <si>
    <t>Entrer les valeurs d'un tableau de développement cumulatif ici</t>
  </si>
  <si>
    <t>RÉSULTATS</t>
  </si>
  <si>
    <t>Année de survenance</t>
  </si>
  <si>
    <t>Année du paiement</t>
  </si>
  <si>
    <t>Montant payé</t>
  </si>
  <si>
    <t>Méthode taux de sinistralité espéré</t>
  </si>
  <si>
    <t>Table des valeurs des résultats</t>
  </si>
  <si>
    <t>Information sur les sinistres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</si>
</sst>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DDA3FF"/>
        <bgColor indexed="64"/>
      </patternFill>
    </fill>
    <fill>
      <patternFill patternType="solid">
        <fgColor rgb="FFECC4FF"/>
        <bgColor indexed="64"/>
      </patternFill>
    </fill>
    <fill>
      <patternFill patternType="solid">
        <fgColor rgb="FF8E3CCA"/>
        <bgColor indexed="64"/>
      </patternFill>
    </fill>
  </fills>
  <borders count="10">
    <border>
      <left/>
      <right/>
      <top/>
      <bottom/>
      <diagonal/>
    </border>
    <border>
      <left style="thick">
        <color rgb="FFC00000"/>
      </left>
      <right/>
      <top style="thick">
        <color rgb="FFC00000"/>
      </top>
      <bottom style="thick">
        <color rgb="FFC00000"/>
      </bottom>
      <diagonal/>
    </border>
    <border>
      <left/>
      <right style="thick">
        <color rgb="FFC00000"/>
      </right>
      <top style="thick">
        <color rgb="FFC00000"/>
      </top>
      <bottom/>
      <diagonal/>
    </border>
    <border>
      <left/>
      <right/>
      <top style="thick">
        <color rgb="FFC00000"/>
      </top>
      <bottom/>
      <diagonal/>
    </border>
    <border>
      <left style="thick">
        <color rgb="FFC00000"/>
      </left>
      <right/>
      <top/>
      <bottom/>
      <diagonal/>
    </border>
    <border>
      <left/>
      <right style="thick">
        <color rgb="FFC00000"/>
      </right>
      <top/>
      <bottom/>
      <diagonal/>
    </border>
    <border>
      <left style="thick">
        <color rgb="FFC00000"/>
      </left>
      <right/>
      <top/>
      <bottom style="thick">
        <color rgb="FFC00000"/>
      </bottom>
      <diagonal/>
    </border>
    <border>
      <left/>
      <right/>
      <top/>
      <bottom style="thick">
        <color rgb="FFC00000"/>
      </bottom>
      <diagonal/>
    </border>
    <border>
      <left/>
      <right style="thick">
        <color rgb="FFC00000"/>
      </right>
      <top/>
      <bottom style="thick">
        <color rgb="FFC00000"/>
      </bottom>
      <diagonal/>
    </border>
    <border>
      <left style="thick">
        <color rgb="FFC00000"/>
      </left>
      <right/>
      <top style="thick">
        <color rgb="FFC00000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6" borderId="0" xfId="0" applyFont="1" applyFill="1"/>
    <xf numFmtId="0" fontId="2" fillId="8" borderId="0" xfId="0" applyFont="1" applyFill="1"/>
    <xf numFmtId="0" fontId="2" fillId="7" borderId="0" xfId="0" applyFont="1" applyFill="1"/>
    <xf numFmtId="0" fontId="2" fillId="9" borderId="0" xfId="0" applyFont="1" applyFill="1"/>
    <xf numFmtId="0" fontId="2" fillId="12" borderId="0" xfId="0" applyFont="1" applyFill="1"/>
    <xf numFmtId="0" fontId="0" fillId="13" borderId="0" xfId="0" applyFill="1"/>
    <xf numFmtId="0" fontId="2" fillId="10" borderId="0" xfId="0" applyFont="1" applyFill="1" applyAlignment="1">
      <alignment horizontal="center"/>
    </xf>
    <xf numFmtId="0" fontId="2" fillId="14" borderId="0" xfId="0" applyFont="1" applyFill="1"/>
    <xf numFmtId="0" fontId="1" fillId="0" borderId="0" xfId="0" applyFont="1" applyFill="1"/>
    <xf numFmtId="0" fontId="2" fillId="0" borderId="0" xfId="0" applyFont="1" applyFill="1"/>
    <xf numFmtId="0" fontId="0" fillId="3" borderId="0" xfId="0" applyFill="1" applyProtection="1"/>
    <xf numFmtId="0" fontId="0" fillId="3" borderId="1" xfId="0" applyFill="1" applyBorder="1" applyProtection="1">
      <protection locked="0"/>
    </xf>
    <xf numFmtId="0" fontId="0" fillId="5" borderId="3" xfId="0" applyFill="1" applyBorder="1" applyProtection="1">
      <protection locked="0"/>
    </xf>
    <xf numFmtId="0" fontId="0" fillId="4" borderId="3" xfId="0" applyFill="1" applyBorder="1" applyProtection="1">
      <protection locked="0"/>
    </xf>
    <xf numFmtId="0" fontId="0" fillId="13" borderId="3" xfId="0" applyFill="1" applyBorder="1" applyProtection="1">
      <protection locked="0"/>
    </xf>
    <xf numFmtId="0" fontId="0" fillId="13" borderId="2" xfId="0" applyFill="1" applyBorder="1" applyProtection="1">
      <protection locked="0"/>
    </xf>
    <xf numFmtId="0" fontId="0" fillId="5" borderId="4" xfId="0" applyFill="1" applyBorder="1" applyProtection="1">
      <protection locked="0"/>
    </xf>
    <xf numFmtId="0" fontId="0" fillId="4" borderId="0" xfId="0" applyFill="1" applyBorder="1" applyProtection="1">
      <protection locked="0"/>
    </xf>
    <xf numFmtId="0" fontId="0" fillId="5" borderId="0" xfId="0" applyFill="1" applyBorder="1" applyProtection="1">
      <protection locked="0"/>
    </xf>
    <xf numFmtId="0" fontId="0" fillId="13" borderId="0" xfId="0" applyFill="1" applyBorder="1" applyProtection="1">
      <protection locked="0"/>
    </xf>
    <xf numFmtId="0" fontId="0" fillId="13" borderId="5" xfId="0" applyFill="1" applyBorder="1" applyProtection="1">
      <protection locked="0"/>
    </xf>
    <xf numFmtId="0" fontId="0" fillId="5" borderId="6" xfId="0" applyFill="1" applyBorder="1" applyProtection="1">
      <protection locked="0"/>
    </xf>
    <xf numFmtId="0" fontId="0" fillId="4" borderId="7" xfId="0" applyFill="1" applyBorder="1" applyProtection="1">
      <protection locked="0"/>
    </xf>
    <xf numFmtId="0" fontId="0" fillId="5" borderId="7" xfId="0" applyFill="1" applyBorder="1" applyProtection="1">
      <protection locked="0"/>
    </xf>
    <xf numFmtId="0" fontId="0" fillId="13" borderId="7" xfId="0" applyFill="1" applyBorder="1" applyProtection="1">
      <protection locked="0"/>
    </xf>
    <xf numFmtId="0" fontId="0" fillId="13" borderId="8" xfId="0" applyFill="1" applyBorder="1" applyProtection="1">
      <protection locked="0"/>
    </xf>
    <xf numFmtId="0" fontId="0" fillId="17" borderId="0" xfId="0" applyFill="1"/>
    <xf numFmtId="0" fontId="2" fillId="16" borderId="0" xfId="0" applyFont="1" applyFill="1"/>
    <xf numFmtId="0" fontId="2" fillId="18" borderId="0" xfId="0" applyFont="1" applyFill="1"/>
    <xf numFmtId="0" fontId="2" fillId="16" borderId="0" xfId="0" applyFont="1" applyFill="1" applyAlignment="1">
      <alignment horizontal="center"/>
    </xf>
    <xf numFmtId="0" fontId="2" fillId="12" borderId="0" xfId="0" applyFont="1" applyFill="1" applyAlignment="1">
      <alignment horizontal="center"/>
    </xf>
    <xf numFmtId="0" fontId="2" fillId="3" borderId="0" xfId="0" applyFont="1" applyFill="1"/>
    <xf numFmtId="0" fontId="0" fillId="4" borderId="9" xfId="0" applyFill="1" applyBorder="1" applyProtection="1">
      <protection locked="0"/>
    </xf>
    <xf numFmtId="0" fontId="0" fillId="4" borderId="4" xfId="0" applyFill="1" applyBorder="1"/>
    <xf numFmtId="0" fontId="0" fillId="4" borderId="6" xfId="0" applyFill="1" applyBorder="1"/>
    <xf numFmtId="0" fontId="2" fillId="2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0" fontId="2" fillId="15" borderId="0" xfId="0" applyFont="1" applyFill="1" applyAlignment="1">
      <alignment horizontal="center"/>
    </xf>
    <xf numFmtId="0" fontId="3" fillId="1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E3CCA"/>
      <color rgb="FFDDA3FF"/>
      <color rgb="FFB04AFA"/>
      <color rgb="FF947CA0"/>
      <color rgb="FFECC4FF"/>
      <color rgb="FFA244E5"/>
      <color rgb="FF532376"/>
      <color rgb="FF75091F"/>
      <color rgb="FF670A1D"/>
      <color rgb="FFDDE5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BC012-87D0-9C4B-BB51-82CB26DFA68E}">
  <dimension ref="B1:AA42"/>
  <sheetViews>
    <sheetView workbookViewId="0">
      <selection activeCell="H15" sqref="H15"/>
    </sheetView>
  </sheetViews>
  <sheetFormatPr baseColWidth="10" defaultRowHeight="16" x14ac:dyDescent="0.2"/>
  <cols>
    <col min="2" max="2" width="16" bestFit="1" customWidth="1"/>
    <col min="3" max="3" width="15" bestFit="1" customWidth="1"/>
    <col min="13" max="13" width="20.33203125" bestFit="1" customWidth="1"/>
    <col min="14" max="14" width="14.83203125" customWidth="1"/>
    <col min="15" max="15" width="28" bestFit="1" customWidth="1"/>
    <col min="16" max="27" width="0" hidden="1" customWidth="1"/>
  </cols>
  <sheetData>
    <row r="1" spans="2:27" x14ac:dyDescent="0.2">
      <c r="C1" s="42" t="s">
        <v>19</v>
      </c>
      <c r="D1" s="42"/>
      <c r="E1" s="42"/>
      <c r="F1" s="42"/>
      <c r="G1" s="42"/>
      <c r="H1" s="42"/>
      <c r="I1" s="42"/>
      <c r="J1" s="42"/>
      <c r="K1" s="42"/>
      <c r="L1" s="42"/>
    </row>
    <row r="2" spans="2:27" x14ac:dyDescent="0.2">
      <c r="C2" s="44" t="s">
        <v>0</v>
      </c>
      <c r="D2" s="44"/>
      <c r="E2" s="44"/>
      <c r="F2" s="44"/>
      <c r="G2" s="44"/>
      <c r="H2" s="44"/>
      <c r="I2" s="44"/>
      <c r="J2" s="44"/>
      <c r="K2" s="44"/>
      <c r="L2" s="44"/>
      <c r="S2" t="s">
        <v>0</v>
      </c>
    </row>
    <row r="3" spans="2:27" x14ac:dyDescent="0.2">
      <c r="C3" s="40" t="s">
        <v>2</v>
      </c>
      <c r="D3" s="40"/>
      <c r="E3" s="40"/>
      <c r="F3" s="40"/>
      <c r="G3" s="40"/>
      <c r="H3" s="40"/>
      <c r="I3" s="40"/>
      <c r="J3" s="40"/>
      <c r="K3" s="40"/>
      <c r="L3" s="40"/>
      <c r="M3" s="41" t="s">
        <v>14</v>
      </c>
      <c r="N3" s="41"/>
      <c r="R3" t="s">
        <v>2</v>
      </c>
    </row>
    <row r="4" spans="2:27" ht="17" thickBot="1" x14ac:dyDescent="0.25">
      <c r="B4" s="5" t="s">
        <v>1</v>
      </c>
      <c r="C4" s="2">
        <v>1</v>
      </c>
      <c r="D4" s="2">
        <v>2</v>
      </c>
      <c r="E4" s="2">
        <v>3</v>
      </c>
      <c r="F4" s="2">
        <v>4</v>
      </c>
      <c r="G4" s="2">
        <v>5</v>
      </c>
      <c r="H4" s="2">
        <v>6</v>
      </c>
      <c r="I4" s="2">
        <v>7</v>
      </c>
      <c r="J4" s="2">
        <v>8</v>
      </c>
      <c r="K4" s="2">
        <v>9</v>
      </c>
      <c r="L4" s="2">
        <v>10</v>
      </c>
      <c r="M4" s="9" t="s">
        <v>13</v>
      </c>
      <c r="N4" s="9" t="s">
        <v>12</v>
      </c>
      <c r="Q4" t="s">
        <v>1</v>
      </c>
      <c r="R4">
        <v>1</v>
      </c>
      <c r="S4">
        <v>2</v>
      </c>
      <c r="T4">
        <v>3</v>
      </c>
      <c r="U4">
        <v>4</v>
      </c>
      <c r="V4">
        <v>5</v>
      </c>
      <c r="W4">
        <v>6</v>
      </c>
      <c r="X4">
        <v>7</v>
      </c>
      <c r="Y4">
        <v>8</v>
      </c>
      <c r="Z4">
        <v>9</v>
      </c>
      <c r="AA4">
        <v>10</v>
      </c>
    </row>
    <row r="5" spans="2:27" ht="18" thickTop="1" thickBot="1" x14ac:dyDescent="0.25">
      <c r="B5" s="16">
        <v>2013</v>
      </c>
      <c r="C5" s="17">
        <v>425</v>
      </c>
      <c r="D5" s="18">
        <v>97</v>
      </c>
      <c r="E5" s="17">
        <v>90</v>
      </c>
      <c r="F5" s="18">
        <v>102</v>
      </c>
      <c r="G5" s="17">
        <v>16</v>
      </c>
      <c r="H5" s="18"/>
      <c r="I5" s="17"/>
      <c r="J5" s="18"/>
      <c r="K5" s="17"/>
      <c r="L5" s="18"/>
      <c r="M5" s="19">
        <v>330</v>
      </c>
      <c r="N5" s="20">
        <v>0.6</v>
      </c>
      <c r="P5" cm="1">
        <f t="array" ref="P5">SUMPRODUCT((C5:L5=0)*1)</f>
        <v>5</v>
      </c>
      <c r="Q5">
        <v>2000</v>
      </c>
      <c r="R5">
        <f>IF(C5&lt;&gt;0,C5,0)</f>
        <v>425</v>
      </c>
      <c r="S5">
        <f t="shared" ref="S5:AA5" si="0">IF(D5&lt;&gt;0,D5+R5,0)</f>
        <v>522</v>
      </c>
      <c r="T5">
        <f t="shared" si="0"/>
        <v>612</v>
      </c>
      <c r="U5">
        <f t="shared" si="0"/>
        <v>714</v>
      </c>
      <c r="V5">
        <f t="shared" si="0"/>
        <v>730</v>
      </c>
      <c r="W5">
        <f t="shared" si="0"/>
        <v>0</v>
      </c>
      <c r="X5">
        <f t="shared" si="0"/>
        <v>0</v>
      </c>
      <c r="Y5">
        <f t="shared" si="0"/>
        <v>0</v>
      </c>
      <c r="Z5">
        <f t="shared" si="0"/>
        <v>0</v>
      </c>
      <c r="AA5">
        <f t="shared" si="0"/>
        <v>0</v>
      </c>
    </row>
    <row r="6" spans="2:27" ht="17" thickTop="1" x14ac:dyDescent="0.2">
      <c r="B6" s="15">
        <f>B5+1</f>
        <v>2014</v>
      </c>
      <c r="C6" s="21">
        <v>532</v>
      </c>
      <c r="D6" s="22">
        <v>125</v>
      </c>
      <c r="E6" s="23">
        <v>57</v>
      </c>
      <c r="F6" s="22">
        <v>18</v>
      </c>
      <c r="G6" s="23"/>
      <c r="H6" s="22"/>
      <c r="I6" s="23"/>
      <c r="J6" s="22"/>
      <c r="K6" s="23"/>
      <c r="L6" s="22"/>
      <c r="M6" s="24">
        <v>350</v>
      </c>
      <c r="N6" s="25">
        <v>0.65</v>
      </c>
      <c r="P6" cm="1">
        <f t="array" ref="P6">SUMPRODUCT((C6:L6=0)*1)</f>
        <v>6</v>
      </c>
      <c r="Q6">
        <f>Q5+1</f>
        <v>2001</v>
      </c>
      <c r="R6">
        <f t="shared" ref="R6:R14" si="1">IF(C6&lt;&gt;0,C6,0)</f>
        <v>532</v>
      </c>
      <c r="S6">
        <f t="shared" ref="S6:S14" si="2">IF(D6&lt;&gt;0,D6+R6,0)</f>
        <v>657</v>
      </c>
      <c r="T6">
        <f t="shared" ref="T6:T14" si="3">IF(E6&lt;&gt;0,E6+S6,0)</f>
        <v>714</v>
      </c>
      <c r="U6">
        <f t="shared" ref="U6:U14" si="4">IF(F6&lt;&gt;0,F6+T6,0)</f>
        <v>732</v>
      </c>
      <c r="V6">
        <f t="shared" ref="V6:V14" si="5">IF(G6&lt;&gt;0,G6+U6,0)</f>
        <v>0</v>
      </c>
      <c r="W6">
        <f t="shared" ref="W6:W14" si="6">IF(H6&lt;&gt;0,H6+V6,0)</f>
        <v>0</v>
      </c>
      <c r="X6">
        <f t="shared" ref="X6:X14" si="7">IF(I6&lt;&gt;0,I6+W6,0)</f>
        <v>0</v>
      </c>
      <c r="Y6">
        <f t="shared" ref="Y6:Y14" si="8">IF(J6&lt;&gt;0,J6+X6,0)</f>
        <v>0</v>
      </c>
      <c r="Z6">
        <f t="shared" ref="Z6:Z14" si="9">IF(K6&lt;&gt;0,K6+Y6,0)</f>
        <v>0</v>
      </c>
      <c r="AA6">
        <f t="shared" ref="AA6:AA14" si="10">IF(L6&lt;&gt;0,L6+Z6,0)</f>
        <v>0</v>
      </c>
    </row>
    <row r="7" spans="2:27" x14ac:dyDescent="0.2">
      <c r="B7" s="15">
        <f t="shared" ref="B7:B14" si="11">B6+1</f>
        <v>2015</v>
      </c>
      <c r="C7" s="21">
        <v>717</v>
      </c>
      <c r="D7" s="22">
        <v>13</v>
      </c>
      <c r="E7" s="23">
        <v>72</v>
      </c>
      <c r="F7" s="22"/>
      <c r="G7" s="23"/>
      <c r="H7" s="22"/>
      <c r="I7" s="23"/>
      <c r="J7" s="22"/>
      <c r="K7" s="23"/>
      <c r="L7" s="22"/>
      <c r="M7" s="24">
        <v>365</v>
      </c>
      <c r="N7" s="25">
        <v>0.7</v>
      </c>
      <c r="P7" cm="1">
        <f t="array" ref="P7">SUMPRODUCT((C7:L7=0)*1)</f>
        <v>7</v>
      </c>
      <c r="Q7">
        <f t="shared" ref="Q7:Q12" si="12">Q6+1</f>
        <v>2002</v>
      </c>
      <c r="R7">
        <f t="shared" si="1"/>
        <v>717</v>
      </c>
      <c r="S7">
        <f t="shared" si="2"/>
        <v>730</v>
      </c>
      <c r="T7">
        <f t="shared" si="3"/>
        <v>802</v>
      </c>
      <c r="U7">
        <f t="shared" si="4"/>
        <v>0</v>
      </c>
      <c r="V7">
        <f t="shared" si="5"/>
        <v>0</v>
      </c>
      <c r="W7">
        <f t="shared" si="6"/>
        <v>0</v>
      </c>
      <c r="X7">
        <f t="shared" si="7"/>
        <v>0</v>
      </c>
      <c r="Y7">
        <f t="shared" si="8"/>
        <v>0</v>
      </c>
      <c r="Z7">
        <f t="shared" si="9"/>
        <v>0</v>
      </c>
      <c r="AA7">
        <f t="shared" si="10"/>
        <v>0</v>
      </c>
    </row>
    <row r="8" spans="2:27" x14ac:dyDescent="0.2">
      <c r="B8" s="15">
        <f t="shared" si="11"/>
        <v>2016</v>
      </c>
      <c r="C8" s="21">
        <v>440</v>
      </c>
      <c r="D8" s="22">
        <v>120</v>
      </c>
      <c r="E8" s="23"/>
      <c r="F8" s="22"/>
      <c r="G8" s="23"/>
      <c r="H8" s="22"/>
      <c r="I8" s="23"/>
      <c r="J8" s="22"/>
      <c r="K8" s="23"/>
      <c r="L8" s="22"/>
      <c r="M8" s="24">
        <v>385</v>
      </c>
      <c r="N8" s="25">
        <v>0.75</v>
      </c>
      <c r="P8" cm="1">
        <f t="array" ref="P8">SUMPRODUCT((C8:L8=0)*1)</f>
        <v>8</v>
      </c>
      <c r="Q8">
        <f t="shared" si="12"/>
        <v>2003</v>
      </c>
      <c r="R8">
        <f t="shared" si="1"/>
        <v>440</v>
      </c>
      <c r="S8">
        <f t="shared" si="2"/>
        <v>560</v>
      </c>
      <c r="T8">
        <f t="shared" si="3"/>
        <v>0</v>
      </c>
      <c r="U8">
        <f t="shared" si="4"/>
        <v>0</v>
      </c>
      <c r="V8">
        <f t="shared" si="5"/>
        <v>0</v>
      </c>
      <c r="W8">
        <f t="shared" si="6"/>
        <v>0</v>
      </c>
      <c r="X8">
        <f t="shared" si="7"/>
        <v>0</v>
      </c>
      <c r="Y8">
        <f t="shared" si="8"/>
        <v>0</v>
      </c>
      <c r="Z8">
        <f t="shared" si="9"/>
        <v>0</v>
      </c>
      <c r="AA8">
        <f t="shared" si="10"/>
        <v>0</v>
      </c>
    </row>
    <row r="9" spans="2:27" x14ac:dyDescent="0.2">
      <c r="B9" s="15">
        <f t="shared" si="11"/>
        <v>2017</v>
      </c>
      <c r="C9" s="21">
        <v>620</v>
      </c>
      <c r="D9" s="22"/>
      <c r="E9" s="23"/>
      <c r="F9" s="22"/>
      <c r="G9" s="23"/>
      <c r="H9" s="22"/>
      <c r="I9" s="23"/>
      <c r="J9" s="22"/>
      <c r="K9" s="23"/>
      <c r="L9" s="22"/>
      <c r="M9" s="24">
        <v>400</v>
      </c>
      <c r="N9" s="25">
        <v>0.8</v>
      </c>
      <c r="P9" cm="1">
        <f t="array" ref="P9">SUMPRODUCT((C9:L9=0)*1)</f>
        <v>9</v>
      </c>
      <c r="Q9">
        <f t="shared" si="12"/>
        <v>2004</v>
      </c>
      <c r="R9">
        <f t="shared" si="1"/>
        <v>620</v>
      </c>
      <c r="S9">
        <f t="shared" si="2"/>
        <v>0</v>
      </c>
      <c r="T9">
        <f t="shared" si="3"/>
        <v>0</v>
      </c>
      <c r="U9">
        <f t="shared" si="4"/>
        <v>0</v>
      </c>
      <c r="V9">
        <f t="shared" si="5"/>
        <v>0</v>
      </c>
      <c r="W9">
        <f t="shared" si="6"/>
        <v>0</v>
      </c>
      <c r="X9">
        <f t="shared" si="7"/>
        <v>0</v>
      </c>
      <c r="Y9">
        <f t="shared" si="8"/>
        <v>0</v>
      </c>
      <c r="Z9">
        <f t="shared" si="9"/>
        <v>0</v>
      </c>
      <c r="AA9">
        <f t="shared" si="10"/>
        <v>0</v>
      </c>
    </row>
    <row r="10" spans="2:27" x14ac:dyDescent="0.2">
      <c r="B10" s="15">
        <f t="shared" si="11"/>
        <v>2018</v>
      </c>
      <c r="C10" s="21"/>
      <c r="D10" s="22"/>
      <c r="E10" s="23"/>
      <c r="F10" s="22"/>
      <c r="G10" s="23"/>
      <c r="H10" s="22"/>
      <c r="I10" s="23"/>
      <c r="J10" s="22"/>
      <c r="K10" s="23"/>
      <c r="L10" s="22"/>
      <c r="M10" s="24"/>
      <c r="N10" s="25"/>
      <c r="P10" cm="1">
        <f t="array" ref="P10">SUMPRODUCT((C10:L10=0)*1)</f>
        <v>10</v>
      </c>
      <c r="Q10">
        <f t="shared" si="12"/>
        <v>2005</v>
      </c>
      <c r="R10">
        <f t="shared" si="1"/>
        <v>0</v>
      </c>
      <c r="S10">
        <f t="shared" si="2"/>
        <v>0</v>
      </c>
      <c r="T10">
        <f t="shared" si="3"/>
        <v>0</v>
      </c>
      <c r="U10">
        <f t="shared" si="4"/>
        <v>0</v>
      </c>
      <c r="V10">
        <f t="shared" si="5"/>
        <v>0</v>
      </c>
      <c r="W10">
        <f t="shared" si="6"/>
        <v>0</v>
      </c>
      <c r="X10">
        <f t="shared" si="7"/>
        <v>0</v>
      </c>
      <c r="Y10">
        <f t="shared" si="8"/>
        <v>0</v>
      </c>
      <c r="Z10">
        <f t="shared" si="9"/>
        <v>0</v>
      </c>
      <c r="AA10">
        <f t="shared" si="10"/>
        <v>0</v>
      </c>
    </row>
    <row r="11" spans="2:27" x14ac:dyDescent="0.2">
      <c r="B11" s="15">
        <f t="shared" si="11"/>
        <v>2019</v>
      </c>
      <c r="C11" s="21"/>
      <c r="D11" s="22"/>
      <c r="E11" s="23"/>
      <c r="F11" s="22"/>
      <c r="G11" s="23"/>
      <c r="H11" s="22"/>
      <c r="I11" s="23"/>
      <c r="J11" s="22"/>
      <c r="K11" s="23"/>
      <c r="L11" s="22"/>
      <c r="M11" s="24"/>
      <c r="N11" s="25"/>
      <c r="P11" cm="1">
        <f t="array" ref="P11">SUMPRODUCT((C11:L11=0)*1)</f>
        <v>10</v>
      </c>
      <c r="Q11">
        <f t="shared" si="12"/>
        <v>2006</v>
      </c>
      <c r="R11">
        <f t="shared" si="1"/>
        <v>0</v>
      </c>
      <c r="S11">
        <f t="shared" si="2"/>
        <v>0</v>
      </c>
      <c r="T11">
        <f t="shared" si="3"/>
        <v>0</v>
      </c>
      <c r="U11">
        <f t="shared" si="4"/>
        <v>0</v>
      </c>
      <c r="V11">
        <f t="shared" si="5"/>
        <v>0</v>
      </c>
      <c r="W11">
        <f t="shared" si="6"/>
        <v>0</v>
      </c>
      <c r="X11">
        <f t="shared" si="7"/>
        <v>0</v>
      </c>
      <c r="Y11">
        <f t="shared" si="8"/>
        <v>0</v>
      </c>
      <c r="Z11">
        <f t="shared" si="9"/>
        <v>0</v>
      </c>
      <c r="AA11">
        <f t="shared" si="10"/>
        <v>0</v>
      </c>
    </row>
    <row r="12" spans="2:27" x14ac:dyDescent="0.2">
      <c r="B12" s="15">
        <f t="shared" si="11"/>
        <v>2020</v>
      </c>
      <c r="C12" s="21"/>
      <c r="D12" s="22"/>
      <c r="E12" s="23"/>
      <c r="F12" s="22"/>
      <c r="G12" s="23"/>
      <c r="H12" s="22"/>
      <c r="I12" s="23"/>
      <c r="J12" s="22"/>
      <c r="K12" s="23"/>
      <c r="L12" s="22"/>
      <c r="M12" s="24"/>
      <c r="N12" s="25"/>
      <c r="P12" cm="1">
        <f t="array" ref="P12">SUMPRODUCT((C12:L12=0)*1)</f>
        <v>10</v>
      </c>
      <c r="Q12">
        <f t="shared" si="12"/>
        <v>2007</v>
      </c>
      <c r="R12">
        <f t="shared" si="1"/>
        <v>0</v>
      </c>
      <c r="S12">
        <f t="shared" si="2"/>
        <v>0</v>
      </c>
      <c r="T12">
        <f t="shared" si="3"/>
        <v>0</v>
      </c>
      <c r="U12">
        <f t="shared" si="4"/>
        <v>0</v>
      </c>
      <c r="V12">
        <f t="shared" si="5"/>
        <v>0</v>
      </c>
      <c r="W12">
        <f t="shared" si="6"/>
        <v>0</v>
      </c>
      <c r="X12">
        <f t="shared" si="7"/>
        <v>0</v>
      </c>
      <c r="Y12">
        <f t="shared" si="8"/>
        <v>0</v>
      </c>
      <c r="Z12">
        <f t="shared" si="9"/>
        <v>0</v>
      </c>
      <c r="AA12">
        <f t="shared" si="10"/>
        <v>0</v>
      </c>
    </row>
    <row r="13" spans="2:27" x14ac:dyDescent="0.2">
      <c r="B13" s="15">
        <f>B12+1</f>
        <v>2021</v>
      </c>
      <c r="C13" s="21"/>
      <c r="D13" s="22"/>
      <c r="E13" s="23"/>
      <c r="F13" s="22"/>
      <c r="G13" s="23"/>
      <c r="H13" s="22"/>
      <c r="I13" s="23"/>
      <c r="J13" s="22"/>
      <c r="K13" s="23"/>
      <c r="L13" s="22"/>
      <c r="M13" s="24"/>
      <c r="N13" s="25"/>
      <c r="P13" cm="1">
        <f t="array" ref="P13">SUMPRODUCT((C13:L13=0)*1)</f>
        <v>10</v>
      </c>
      <c r="Q13">
        <f>Q12+1</f>
        <v>2008</v>
      </c>
      <c r="R13">
        <f t="shared" si="1"/>
        <v>0</v>
      </c>
      <c r="S13">
        <f t="shared" si="2"/>
        <v>0</v>
      </c>
      <c r="T13">
        <f t="shared" si="3"/>
        <v>0</v>
      </c>
      <c r="U13">
        <f t="shared" si="4"/>
        <v>0</v>
      </c>
      <c r="V13">
        <f t="shared" si="5"/>
        <v>0</v>
      </c>
      <c r="W13">
        <f t="shared" si="6"/>
        <v>0</v>
      </c>
      <c r="X13">
        <f t="shared" si="7"/>
        <v>0</v>
      </c>
      <c r="Y13">
        <f t="shared" si="8"/>
        <v>0</v>
      </c>
      <c r="Z13">
        <f t="shared" si="9"/>
        <v>0</v>
      </c>
      <c r="AA13">
        <f t="shared" si="10"/>
        <v>0</v>
      </c>
    </row>
    <row r="14" spans="2:27" ht="17" thickBot="1" x14ac:dyDescent="0.25">
      <c r="B14" s="15">
        <f t="shared" si="11"/>
        <v>2022</v>
      </c>
      <c r="C14" s="26"/>
      <c r="D14" s="27"/>
      <c r="E14" s="28"/>
      <c r="F14" s="27"/>
      <c r="G14" s="28"/>
      <c r="H14" s="27"/>
      <c r="I14" s="28"/>
      <c r="J14" s="27"/>
      <c r="K14" s="28"/>
      <c r="L14" s="27"/>
      <c r="M14" s="29"/>
      <c r="N14" s="30"/>
      <c r="P14" cm="1">
        <f t="array" ref="P14">SUMPRODUCT((C14:L14=0)*1)</f>
        <v>10</v>
      </c>
      <c r="Q14">
        <f t="shared" ref="Q14" si="13">Q13+1</f>
        <v>2009</v>
      </c>
      <c r="R14">
        <f t="shared" si="1"/>
        <v>0</v>
      </c>
      <c r="S14">
        <f t="shared" si="2"/>
        <v>0</v>
      </c>
      <c r="T14">
        <f t="shared" si="3"/>
        <v>0</v>
      </c>
      <c r="U14">
        <f t="shared" si="4"/>
        <v>0</v>
      </c>
      <c r="V14">
        <f t="shared" si="5"/>
        <v>0</v>
      </c>
      <c r="W14">
        <f t="shared" si="6"/>
        <v>0</v>
      </c>
      <c r="X14">
        <f t="shared" si="7"/>
        <v>0</v>
      </c>
      <c r="Y14">
        <f t="shared" si="8"/>
        <v>0</v>
      </c>
      <c r="Z14">
        <f t="shared" si="9"/>
        <v>0</v>
      </c>
      <c r="AA14">
        <f t="shared" si="10"/>
        <v>0</v>
      </c>
    </row>
    <row r="15" spans="2:27" ht="17" thickTop="1" x14ac:dyDescent="0.2"/>
    <row r="17" spans="2:17" x14ac:dyDescent="0.2">
      <c r="C17" s="43" t="s">
        <v>20</v>
      </c>
      <c r="D17" s="43"/>
      <c r="E17" s="43"/>
    </row>
    <row r="18" spans="2:17" x14ac:dyDescent="0.2">
      <c r="C18" s="43"/>
      <c r="D18" s="43"/>
      <c r="E18" s="43"/>
    </row>
    <row r="20" spans="2:17" x14ac:dyDescent="0.2">
      <c r="C20" s="44" t="s">
        <v>3</v>
      </c>
      <c r="D20" s="44"/>
      <c r="E20" s="44"/>
      <c r="F20" s="44"/>
      <c r="G20" s="44"/>
      <c r="H20" s="44"/>
      <c r="I20" s="44"/>
      <c r="J20" s="44"/>
      <c r="K20" s="44"/>
      <c r="L20" s="44"/>
    </row>
    <row r="21" spans="2:17" x14ac:dyDescent="0.2">
      <c r="C21" s="40" t="s">
        <v>2</v>
      </c>
      <c r="D21" s="40"/>
      <c r="E21" s="40"/>
      <c r="F21" s="40"/>
      <c r="G21" s="40"/>
      <c r="H21" s="40"/>
      <c r="I21" s="40"/>
      <c r="J21" s="40"/>
      <c r="K21" s="40"/>
      <c r="L21" s="40"/>
      <c r="M21" s="6" t="s">
        <v>15</v>
      </c>
      <c r="N21" s="41" t="s">
        <v>16</v>
      </c>
      <c r="O21" s="41"/>
    </row>
    <row r="22" spans="2:17" x14ac:dyDescent="0.2">
      <c r="B22" s="5" t="s">
        <v>1</v>
      </c>
      <c r="C22" s="2">
        <v>1</v>
      </c>
      <c r="D22" s="2">
        <v>2</v>
      </c>
      <c r="E22" s="2">
        <v>3</v>
      </c>
      <c r="F22" s="2">
        <v>4</v>
      </c>
      <c r="G22" s="2">
        <v>5</v>
      </c>
      <c r="H22" s="2">
        <v>6</v>
      </c>
      <c r="I22" s="2">
        <v>7</v>
      </c>
      <c r="J22" s="2">
        <v>8</v>
      </c>
      <c r="K22" s="2">
        <v>9</v>
      </c>
      <c r="L22" s="2">
        <v>10</v>
      </c>
      <c r="M22" s="11" t="s">
        <v>7</v>
      </c>
      <c r="N22" s="9" t="s">
        <v>17</v>
      </c>
      <c r="O22" s="9" t="s">
        <v>11</v>
      </c>
    </row>
    <row r="23" spans="2:17" x14ac:dyDescent="0.2">
      <c r="B23" s="2">
        <f>B5</f>
        <v>2013</v>
      </c>
      <c r="C23" s="4">
        <f t="shared" ref="C23:C32" si="14">IF(C5&lt;&gt;0,C5,0)</f>
        <v>425</v>
      </c>
      <c r="D23" s="3">
        <f t="shared" ref="D23:L23" si="15">IF(D5&lt;&gt;0,C23+D5,C23*C$36)</f>
        <v>522</v>
      </c>
      <c r="E23" s="4">
        <f t="shared" si="15"/>
        <v>612</v>
      </c>
      <c r="F23" s="3">
        <f t="shared" si="15"/>
        <v>714</v>
      </c>
      <c r="G23" s="4">
        <f t="shared" si="15"/>
        <v>730</v>
      </c>
      <c r="H23" s="3">
        <f t="shared" si="15"/>
        <v>730</v>
      </c>
      <c r="I23" s="4">
        <f t="shared" si="15"/>
        <v>730</v>
      </c>
      <c r="J23" s="3">
        <f t="shared" si="15"/>
        <v>730</v>
      </c>
      <c r="K23" s="4">
        <f t="shared" si="15"/>
        <v>730</v>
      </c>
      <c r="L23" s="3">
        <f t="shared" si="15"/>
        <v>730</v>
      </c>
      <c r="M23" s="7">
        <f t="shared" ref="M23:M32" ca="1" si="16">L23-OFFSET(L23,0,IF(P5=10,0,-P5))</f>
        <v>0</v>
      </c>
      <c r="N23" s="10">
        <f t="shared" ref="N23:N32" ca="1" si="17">OFFSET($L$38,0,-IF(P5=10,0,P5))*Q23</f>
        <v>0</v>
      </c>
      <c r="O23" s="10">
        <f t="shared" ref="O23:O32" ca="1" si="18">OFFSET(L23,0,-IF(P5=10,0,P5))+N23</f>
        <v>730</v>
      </c>
      <c r="Q23" cm="1">
        <f t="array" ref="Q23:Q32">TRANSPOSE(C39:L39)</f>
        <v>198</v>
      </c>
    </row>
    <row r="24" spans="2:17" x14ac:dyDescent="0.2">
      <c r="B24" s="2">
        <f>B23+1</f>
        <v>2014</v>
      </c>
      <c r="C24" s="4">
        <f t="shared" si="14"/>
        <v>532</v>
      </c>
      <c r="D24" s="3">
        <f t="shared" ref="D24:L24" si="19">IF(D6&lt;&gt;0,C24+D6,C24*C$36)</f>
        <v>657</v>
      </c>
      <c r="E24" s="4">
        <f t="shared" si="19"/>
        <v>714</v>
      </c>
      <c r="F24" s="3">
        <f t="shared" si="19"/>
        <v>732</v>
      </c>
      <c r="G24" s="4">
        <f t="shared" si="19"/>
        <v>748.40336134453776</v>
      </c>
      <c r="H24" s="3">
        <f t="shared" si="19"/>
        <v>748.40336134453776</v>
      </c>
      <c r="I24" s="4">
        <f t="shared" si="19"/>
        <v>748.40336134453776</v>
      </c>
      <c r="J24" s="3">
        <f t="shared" si="19"/>
        <v>748.40336134453776</v>
      </c>
      <c r="K24" s="4">
        <f t="shared" si="19"/>
        <v>748.40336134453776</v>
      </c>
      <c r="L24" s="3">
        <f t="shared" si="19"/>
        <v>748.40336134453776</v>
      </c>
      <c r="M24" s="7">
        <f t="shared" ca="1" si="16"/>
        <v>16.403361344537757</v>
      </c>
      <c r="N24" s="10">
        <f t="shared" ca="1" si="17"/>
        <v>4.9863013698629928</v>
      </c>
      <c r="O24" s="10">
        <f t="shared" ca="1" si="18"/>
        <v>736.98630136986299</v>
      </c>
      <c r="Q24">
        <v>227.5</v>
      </c>
    </row>
    <row r="25" spans="2:17" x14ac:dyDescent="0.2">
      <c r="B25" s="2">
        <f t="shared" ref="B25:B30" si="20">B24+1</f>
        <v>2015</v>
      </c>
      <c r="C25" s="4">
        <f t="shared" si="14"/>
        <v>717</v>
      </c>
      <c r="D25" s="3">
        <f t="shared" ref="D25:L25" si="21">IF(D7&lt;&gt;0,C25+D7,C25*C$36)</f>
        <v>730</v>
      </c>
      <c r="E25" s="4">
        <f t="shared" si="21"/>
        <v>802</v>
      </c>
      <c r="F25" s="3">
        <f t="shared" si="21"/>
        <v>874.57918552036188</v>
      </c>
      <c r="G25" s="4">
        <f t="shared" si="21"/>
        <v>894.17759864126629</v>
      </c>
      <c r="H25" s="3">
        <f t="shared" si="21"/>
        <v>894.17759864126629</v>
      </c>
      <c r="I25" s="4">
        <f t="shared" si="21"/>
        <v>894.17759864126629</v>
      </c>
      <c r="J25" s="3">
        <f t="shared" si="21"/>
        <v>894.17759864126629</v>
      </c>
      <c r="K25" s="4">
        <f t="shared" si="21"/>
        <v>894.17759864126629</v>
      </c>
      <c r="L25" s="3">
        <f t="shared" si="21"/>
        <v>894.17759864126629</v>
      </c>
      <c r="M25" s="7">
        <f t="shared" ca="1" si="16"/>
        <v>92.177598641266286</v>
      </c>
      <c r="N25" s="10">
        <f t="shared" ca="1" si="17"/>
        <v>26.338589211618213</v>
      </c>
      <c r="O25" s="10">
        <f t="shared" ca="1" si="18"/>
        <v>828.33858921161823</v>
      </c>
      <c r="Q25">
        <v>255.49999999999997</v>
      </c>
    </row>
    <row r="26" spans="2:17" x14ac:dyDescent="0.2">
      <c r="B26" s="2">
        <f t="shared" si="20"/>
        <v>2016</v>
      </c>
      <c r="C26" s="4">
        <f t="shared" si="14"/>
        <v>440</v>
      </c>
      <c r="D26" s="3">
        <f t="shared" ref="D26:L26" si="22">IF(D8&lt;&gt;0,C26+D8,C26*C$36)</f>
        <v>560</v>
      </c>
      <c r="E26" s="4">
        <f t="shared" si="22"/>
        <v>624.24305919329481</v>
      </c>
      <c r="F26" s="3">
        <f t="shared" si="22"/>
        <v>680.73564373567433</v>
      </c>
      <c r="G26" s="4">
        <f t="shared" si="22"/>
        <v>695.9902239874541</v>
      </c>
      <c r="H26" s="3">
        <f t="shared" si="22"/>
        <v>695.9902239874541</v>
      </c>
      <c r="I26" s="4">
        <f t="shared" si="22"/>
        <v>695.9902239874541</v>
      </c>
      <c r="J26" s="3">
        <f t="shared" si="22"/>
        <v>695.9902239874541</v>
      </c>
      <c r="K26" s="4">
        <f t="shared" si="22"/>
        <v>695.9902239874541</v>
      </c>
      <c r="L26" s="3">
        <f t="shared" si="22"/>
        <v>695.9902239874541</v>
      </c>
      <c r="M26" s="7">
        <f t="shared" ca="1" si="16"/>
        <v>135.9902239874541</v>
      </c>
      <c r="N26" s="10">
        <f t="shared" ca="1" si="17"/>
        <v>56.419150475144058</v>
      </c>
      <c r="O26" s="10">
        <f t="shared" ca="1" si="18"/>
        <v>616.41915047514408</v>
      </c>
      <c r="Q26">
        <v>288.75</v>
      </c>
    </row>
    <row r="27" spans="2:17" x14ac:dyDescent="0.2">
      <c r="B27" s="2">
        <f t="shared" si="20"/>
        <v>2017</v>
      </c>
      <c r="C27" s="4">
        <f t="shared" si="14"/>
        <v>620</v>
      </c>
      <c r="D27" s="3">
        <f t="shared" ref="D27:L27" si="23">IF(D9&lt;&gt;0,C27+D9,C27*C$36)</f>
        <v>724.11542100283816</v>
      </c>
      <c r="E27" s="4">
        <f t="shared" si="23"/>
        <v>807.18576002830775</v>
      </c>
      <c r="F27" s="3">
        <f t="shared" si="23"/>
        <v>880.2342450987428</v>
      </c>
      <c r="G27" s="4">
        <f t="shared" si="23"/>
        <v>899.95938224381257</v>
      </c>
      <c r="H27" s="3">
        <f t="shared" si="23"/>
        <v>899.95938224381257</v>
      </c>
      <c r="I27" s="4">
        <f t="shared" si="23"/>
        <v>899.95938224381257</v>
      </c>
      <c r="J27" s="3">
        <f t="shared" si="23"/>
        <v>899.95938224381257</v>
      </c>
      <c r="K27" s="4">
        <f t="shared" si="23"/>
        <v>899.95938224381257</v>
      </c>
      <c r="L27" s="3">
        <f t="shared" si="23"/>
        <v>899.95938224381257</v>
      </c>
      <c r="M27" s="7">
        <f t="shared" ca="1" si="16"/>
        <v>279.95938224381257</v>
      </c>
      <c r="N27" s="10">
        <f t="shared" ca="1" si="17"/>
        <v>99.545606263538644</v>
      </c>
      <c r="O27" s="10">
        <f t="shared" ca="1" si="18"/>
        <v>719.54560626353862</v>
      </c>
      <c r="Q27">
        <v>320</v>
      </c>
    </row>
    <row r="28" spans="2:17" x14ac:dyDescent="0.2">
      <c r="B28" s="2">
        <f t="shared" si="20"/>
        <v>2018</v>
      </c>
      <c r="C28" s="4">
        <f t="shared" si="14"/>
        <v>0</v>
      </c>
      <c r="D28" s="3">
        <f t="shared" ref="D28:L28" si="24">IF(D10&lt;&gt;0,C28+D10,C28*C$36)</f>
        <v>0</v>
      </c>
      <c r="E28" s="4">
        <f t="shared" si="24"/>
        <v>0</v>
      </c>
      <c r="F28" s="3">
        <f t="shared" si="24"/>
        <v>0</v>
      </c>
      <c r="G28" s="4">
        <f t="shared" si="24"/>
        <v>0</v>
      </c>
      <c r="H28" s="3">
        <f t="shared" si="24"/>
        <v>0</v>
      </c>
      <c r="I28" s="4">
        <f t="shared" si="24"/>
        <v>0</v>
      </c>
      <c r="J28" s="3">
        <f t="shared" si="24"/>
        <v>0</v>
      </c>
      <c r="K28" s="4">
        <f t="shared" si="24"/>
        <v>0</v>
      </c>
      <c r="L28" s="3">
        <f t="shared" si="24"/>
        <v>0</v>
      </c>
      <c r="M28" s="7">
        <f t="shared" ca="1" si="16"/>
        <v>0</v>
      </c>
      <c r="N28" s="10">
        <f t="shared" ca="1" si="17"/>
        <v>0</v>
      </c>
      <c r="O28" s="10">
        <f t="shared" ca="1" si="18"/>
        <v>0</v>
      </c>
      <c r="Q28">
        <v>0</v>
      </c>
    </row>
    <row r="29" spans="2:17" x14ac:dyDescent="0.2">
      <c r="B29" s="2">
        <f t="shared" si="20"/>
        <v>2019</v>
      </c>
      <c r="C29" s="4">
        <f t="shared" si="14"/>
        <v>0</v>
      </c>
      <c r="D29" s="3">
        <f t="shared" ref="D29:L29" si="25">IF(D11&lt;&gt;0,C29+D11,C29*C$36)</f>
        <v>0</v>
      </c>
      <c r="E29" s="4">
        <f t="shared" si="25"/>
        <v>0</v>
      </c>
      <c r="F29" s="3">
        <f t="shared" si="25"/>
        <v>0</v>
      </c>
      <c r="G29" s="4">
        <f t="shared" si="25"/>
        <v>0</v>
      </c>
      <c r="H29" s="3">
        <f t="shared" si="25"/>
        <v>0</v>
      </c>
      <c r="I29" s="4">
        <f t="shared" si="25"/>
        <v>0</v>
      </c>
      <c r="J29" s="3">
        <f t="shared" si="25"/>
        <v>0</v>
      </c>
      <c r="K29" s="4">
        <f t="shared" si="25"/>
        <v>0</v>
      </c>
      <c r="L29" s="3">
        <f t="shared" si="25"/>
        <v>0</v>
      </c>
      <c r="M29" s="7">
        <f t="shared" ca="1" si="16"/>
        <v>0</v>
      </c>
      <c r="N29" s="10">
        <f t="shared" ca="1" si="17"/>
        <v>0</v>
      </c>
      <c r="O29" s="10">
        <f t="shared" ca="1" si="18"/>
        <v>0</v>
      </c>
      <c r="Q29">
        <v>0</v>
      </c>
    </row>
    <row r="30" spans="2:17" x14ac:dyDescent="0.2">
      <c r="B30" s="2">
        <f t="shared" si="20"/>
        <v>2020</v>
      </c>
      <c r="C30" s="4">
        <f t="shared" si="14"/>
        <v>0</v>
      </c>
      <c r="D30" s="3">
        <f t="shared" ref="D30:L30" si="26">IF(D12&lt;&gt;0,C30+D12,C30*C$36)</f>
        <v>0</v>
      </c>
      <c r="E30" s="4">
        <f t="shared" si="26"/>
        <v>0</v>
      </c>
      <c r="F30" s="3">
        <f t="shared" si="26"/>
        <v>0</v>
      </c>
      <c r="G30" s="4">
        <f t="shared" si="26"/>
        <v>0</v>
      </c>
      <c r="H30" s="3">
        <f t="shared" si="26"/>
        <v>0</v>
      </c>
      <c r="I30" s="4">
        <f t="shared" si="26"/>
        <v>0</v>
      </c>
      <c r="J30" s="3">
        <f t="shared" si="26"/>
        <v>0</v>
      </c>
      <c r="K30" s="4">
        <f t="shared" si="26"/>
        <v>0</v>
      </c>
      <c r="L30" s="3">
        <f t="shared" si="26"/>
        <v>0</v>
      </c>
      <c r="M30" s="7">
        <f t="shared" ca="1" si="16"/>
        <v>0</v>
      </c>
      <c r="N30" s="10">
        <f t="shared" ca="1" si="17"/>
        <v>0</v>
      </c>
      <c r="O30" s="10">
        <f t="shared" ca="1" si="18"/>
        <v>0</v>
      </c>
      <c r="Q30">
        <v>0</v>
      </c>
    </row>
    <row r="31" spans="2:17" x14ac:dyDescent="0.2">
      <c r="B31" s="2">
        <f>B30+1</f>
        <v>2021</v>
      </c>
      <c r="C31" s="4">
        <f t="shared" si="14"/>
        <v>0</v>
      </c>
      <c r="D31" s="3">
        <f t="shared" ref="D31:L31" si="27">IF(D13&lt;&gt;0,C31+D13,C31*C$36)</f>
        <v>0</v>
      </c>
      <c r="E31" s="4">
        <f t="shared" si="27"/>
        <v>0</v>
      </c>
      <c r="F31" s="3">
        <f t="shared" si="27"/>
        <v>0</v>
      </c>
      <c r="G31" s="4">
        <f t="shared" si="27"/>
        <v>0</v>
      </c>
      <c r="H31" s="3">
        <f t="shared" si="27"/>
        <v>0</v>
      </c>
      <c r="I31" s="4">
        <f t="shared" si="27"/>
        <v>0</v>
      </c>
      <c r="J31" s="3">
        <f t="shared" si="27"/>
        <v>0</v>
      </c>
      <c r="K31" s="4">
        <f t="shared" si="27"/>
        <v>0</v>
      </c>
      <c r="L31" s="3">
        <f t="shared" si="27"/>
        <v>0</v>
      </c>
      <c r="M31" s="7">
        <f t="shared" ca="1" si="16"/>
        <v>0</v>
      </c>
      <c r="N31" s="10">
        <f t="shared" ca="1" si="17"/>
        <v>0</v>
      </c>
      <c r="O31" s="10">
        <f t="shared" ca="1" si="18"/>
        <v>0</v>
      </c>
      <c r="Q31">
        <v>0</v>
      </c>
    </row>
    <row r="32" spans="2:17" x14ac:dyDescent="0.2">
      <c r="B32" s="2">
        <f t="shared" ref="B32" si="28">B31+1</f>
        <v>2022</v>
      </c>
      <c r="C32" s="4">
        <f t="shared" si="14"/>
        <v>0</v>
      </c>
      <c r="D32" s="3">
        <f t="shared" ref="D32:L32" si="29">IF(D14&lt;&gt;0,C32+D14,C32*C$36)</f>
        <v>0</v>
      </c>
      <c r="E32" s="4">
        <f t="shared" si="29"/>
        <v>0</v>
      </c>
      <c r="F32" s="3">
        <f t="shared" si="29"/>
        <v>0</v>
      </c>
      <c r="G32" s="4">
        <f t="shared" si="29"/>
        <v>0</v>
      </c>
      <c r="H32" s="3">
        <f t="shared" si="29"/>
        <v>0</v>
      </c>
      <c r="I32" s="4">
        <f t="shared" si="29"/>
        <v>0</v>
      </c>
      <c r="J32" s="3">
        <f t="shared" si="29"/>
        <v>0</v>
      </c>
      <c r="K32" s="4">
        <f t="shared" si="29"/>
        <v>0</v>
      </c>
      <c r="L32" s="3">
        <f t="shared" si="29"/>
        <v>0</v>
      </c>
      <c r="M32" s="7">
        <f t="shared" ca="1" si="16"/>
        <v>0</v>
      </c>
      <c r="N32" s="10">
        <f t="shared" ca="1" si="17"/>
        <v>0</v>
      </c>
      <c r="O32" s="10">
        <f t="shared" ca="1" si="18"/>
        <v>0</v>
      </c>
      <c r="Q32">
        <v>0</v>
      </c>
    </row>
    <row r="33" spans="2:15" x14ac:dyDescent="0.2">
      <c r="L33" s="5" t="s">
        <v>8</v>
      </c>
      <c r="M33" s="8">
        <f ca="1">SUM(M23:M32)</f>
        <v>524.53056621707071</v>
      </c>
      <c r="N33" s="12">
        <f ca="1">SUM(N23:N32)</f>
        <v>187.28964732016391</v>
      </c>
      <c r="O33" s="12">
        <f ca="1">SUM(O23:O32)</f>
        <v>3631.2896473201636</v>
      </c>
    </row>
    <row r="34" spans="2:15" x14ac:dyDescent="0.2">
      <c r="L34" s="13"/>
      <c r="M34" s="14"/>
      <c r="N34" s="14"/>
    </row>
    <row r="35" spans="2:15" x14ac:dyDescent="0.2">
      <c r="C35" s="1">
        <v>1</v>
      </c>
      <c r="D35" s="1">
        <f>C35+1</f>
        <v>2</v>
      </c>
      <c r="E35" s="1">
        <f t="shared" ref="E35:L35" si="30">D35+1</f>
        <v>3</v>
      </c>
      <c r="F35" s="1">
        <f t="shared" si="30"/>
        <v>4</v>
      </c>
      <c r="G35" s="1">
        <f t="shared" si="30"/>
        <v>5</v>
      </c>
      <c r="H35" s="1">
        <f t="shared" si="30"/>
        <v>6</v>
      </c>
      <c r="I35" s="1">
        <f t="shared" si="30"/>
        <v>7</v>
      </c>
      <c r="J35" s="1">
        <f t="shared" si="30"/>
        <v>8</v>
      </c>
      <c r="K35" s="1">
        <f t="shared" si="30"/>
        <v>9</v>
      </c>
      <c r="L35" s="1">
        <f t="shared" si="30"/>
        <v>10</v>
      </c>
    </row>
    <row r="36" spans="2:15" x14ac:dyDescent="0.2">
      <c r="B36" s="5" t="s">
        <v>4</v>
      </c>
      <c r="C36" s="4" cm="1">
        <f t="array" ref="C36">IFERROR(SUM((D5:D14&lt;&gt;0)*S5:S14)/SUM((D5:D14&lt;&gt;0)*R5:R14),1)</f>
        <v>1.1679280983916744</v>
      </c>
      <c r="D36" s="4" cm="1">
        <f t="array" ref="D36">IFERROR(SUM((E5:E14&lt;&gt;0)*T5:T14)/SUM((E5:E14&lt;&gt;0)*S5:S14),1)</f>
        <v>1.1147197485594551</v>
      </c>
      <c r="E36" s="4" cm="1">
        <f t="array" ref="E36">IFERROR(SUM((F5:F14&lt;&gt;0)*U5:U14)/SUM((F5:F14&lt;&gt;0)*T5:T14),1)</f>
        <v>1.090497737556561</v>
      </c>
      <c r="F36" s="4" cm="1">
        <f t="array" ref="F36">IFERROR(SUM((G5:G14&lt;&gt;0)*V5:V14)/SUM((G5:G14&lt;&gt;0)*U5:U14),1)</f>
        <v>1.0224089635854341</v>
      </c>
      <c r="G36" s="4" cm="1">
        <f t="array" ref="G36">IFERROR(SUM((H5:H14&lt;&gt;0)*W5:W14)/SUM((H5:H14&lt;&gt;0)*V5:V14),1)</f>
        <v>1</v>
      </c>
      <c r="H36" s="4" cm="1">
        <f t="array" ref="H36">IFERROR(SUM((I5:I14&lt;&gt;0)*X5:X14)/SUM((I5:I14&lt;&gt;0)*W5:W14),1)</f>
        <v>1</v>
      </c>
      <c r="I36" s="4" cm="1">
        <f t="array" ref="I36">IFERROR(SUM((J5:J14&lt;&gt;0)*Y5:Y14)/SUM((J5:J14&lt;&gt;0)*X5:X14),1)</f>
        <v>1</v>
      </c>
      <c r="J36" s="4" cm="1">
        <f t="array" ref="J36">IFERROR(SUM((K5:K14&lt;&gt;0)*Z5:Z14)/SUM((K5:K14&lt;&gt;0)*Y5:Y14),1)</f>
        <v>1</v>
      </c>
      <c r="K36" s="4" cm="1">
        <f t="array" ref="K36">IFERROR(SUM((L5:L14&lt;&gt;0)*AA5:AA14)/SUM((L5:L14&lt;&gt;0)*Z5:Z14),1)</f>
        <v>1</v>
      </c>
      <c r="L36" s="4" cm="1">
        <f t="array" ref="L36">IFERROR(SUM((P5:P14&lt;&gt;0)*AB5:AB14)/SUM((P5:P14&lt;&gt;0)*AA5:AA14),1)</f>
        <v>1</v>
      </c>
    </row>
    <row r="37" spans="2:15" x14ac:dyDescent="0.2">
      <c r="B37" s="5" t="s">
        <v>6</v>
      </c>
      <c r="C37" s="4">
        <f>1/PRODUCT(C36:$L$36)</f>
        <v>0.68891998042644176</v>
      </c>
      <c r="D37" s="4">
        <f>1/PRODUCT(D36:$L$36)</f>
        <v>0.80460900268348379</v>
      </c>
      <c r="E37" s="4">
        <f>1/PRODUCT(E36:$L$36)</f>
        <v>0.89691354516000699</v>
      </c>
      <c r="F37" s="4">
        <f>1/PRODUCT(F36:$L$36)</f>
        <v>0.97808219178082201</v>
      </c>
      <c r="G37" s="4">
        <f>1/PRODUCT(G36:$L$36)</f>
        <v>1</v>
      </c>
      <c r="H37" s="4">
        <f>1/PRODUCT(H36:$L$36)</f>
        <v>1</v>
      </c>
      <c r="I37" s="4">
        <f>1/PRODUCT(I36:$L$36)</f>
        <v>1</v>
      </c>
      <c r="J37" s="4">
        <f>1/PRODUCT(J36:$L$36)</f>
        <v>1</v>
      </c>
      <c r="K37" s="4">
        <f>1/PRODUCT(K36:$L$36)</f>
        <v>1</v>
      </c>
      <c r="L37" s="4">
        <f>1/PRODUCT(L36:$L$36)</f>
        <v>1</v>
      </c>
    </row>
    <row r="38" spans="2:15" x14ac:dyDescent="0.2">
      <c r="B38" s="5" t="s">
        <v>10</v>
      </c>
      <c r="C38" s="4">
        <f>1-C37</f>
        <v>0.31108001957355824</v>
      </c>
      <c r="D38" s="4">
        <f t="shared" ref="D38:L38" si="31">1-D37</f>
        <v>0.19539099731651621</v>
      </c>
      <c r="E38" s="4">
        <f t="shared" si="31"/>
        <v>0.10308645483999301</v>
      </c>
      <c r="F38" s="4">
        <f t="shared" si="31"/>
        <v>2.1917808219177992E-2</v>
      </c>
      <c r="G38" s="4">
        <f t="shared" si="31"/>
        <v>0</v>
      </c>
      <c r="H38" s="4">
        <f t="shared" si="31"/>
        <v>0</v>
      </c>
      <c r="I38" s="4">
        <f t="shared" si="31"/>
        <v>0</v>
      </c>
      <c r="J38" s="4">
        <f t="shared" si="31"/>
        <v>0</v>
      </c>
      <c r="K38" s="4">
        <f t="shared" si="31"/>
        <v>0</v>
      </c>
      <c r="L38" s="4">
        <f t="shared" si="31"/>
        <v>0</v>
      </c>
      <c r="N38" s="4"/>
    </row>
    <row r="39" spans="2:15" x14ac:dyDescent="0.2">
      <c r="B39" s="5" t="s">
        <v>9</v>
      </c>
      <c r="C39" s="4" cm="1">
        <f t="array" ref="C39:L39">TRANSPOSE(M5:M14*N5:N14)</f>
        <v>198</v>
      </c>
      <c r="D39" s="4">
        <v>227.5</v>
      </c>
      <c r="E39" s="4">
        <v>255.49999999999997</v>
      </c>
      <c r="F39" s="4">
        <v>288.75</v>
      </c>
      <c r="G39" s="4">
        <v>320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</row>
    <row r="41" spans="2:15" x14ac:dyDescent="0.2">
      <c r="C41" s="1">
        <f>B5</f>
        <v>2013</v>
      </c>
      <c r="D41" s="1">
        <f>C41+1</f>
        <v>2014</v>
      </c>
      <c r="E41" s="1">
        <f t="shared" ref="E41:L41" si="32">D41+1</f>
        <v>2015</v>
      </c>
      <c r="F41" s="1">
        <f t="shared" si="32"/>
        <v>2016</v>
      </c>
      <c r="G41" s="1">
        <f t="shared" si="32"/>
        <v>2017</v>
      </c>
      <c r="H41" s="1">
        <f t="shared" si="32"/>
        <v>2018</v>
      </c>
      <c r="I41" s="1">
        <f t="shared" si="32"/>
        <v>2019</v>
      </c>
      <c r="J41" s="1">
        <f t="shared" si="32"/>
        <v>2020</v>
      </c>
      <c r="K41" s="1">
        <f t="shared" si="32"/>
        <v>2021</v>
      </c>
      <c r="L41" s="1">
        <f t="shared" si="32"/>
        <v>2022</v>
      </c>
    </row>
    <row r="42" spans="2:15" x14ac:dyDescent="0.2">
      <c r="B42" s="5" t="s">
        <v>5</v>
      </c>
      <c r="C42" s="4">
        <f>SUM(C5)</f>
        <v>425</v>
      </c>
      <c r="D42" s="4">
        <f>SUM(C6,D5)</f>
        <v>629</v>
      </c>
      <c r="E42" s="4">
        <f>SUM(C7,D6,E5)</f>
        <v>932</v>
      </c>
      <c r="F42" s="4">
        <f>SUM(C8,D7,E6,F5)</f>
        <v>612</v>
      </c>
      <c r="G42" s="4">
        <f>SUM(C9,D8,E7,F6,G5)</f>
        <v>846</v>
      </c>
      <c r="H42" s="4">
        <f>SUM(C10,D9,E8,F7,G6,H5)</f>
        <v>0</v>
      </c>
      <c r="I42" s="4">
        <f>SUM(C11,D10,E9,F8,G7,H6,I5)</f>
        <v>0</v>
      </c>
      <c r="J42" s="4">
        <f>SUM(C12,D11,E10,F9,G8,H7,I6,J5)</f>
        <v>0</v>
      </c>
      <c r="K42" s="4">
        <f>SUM(C13,D12,E11,F10,G9,H8,I7,J6,K5)</f>
        <v>0</v>
      </c>
      <c r="L42" s="4">
        <f>SUM(C14,D13,E12,F11,G10,H9,I8,J7,K6,L5)</f>
        <v>0</v>
      </c>
    </row>
  </sheetData>
  <sheetProtection selectLockedCells="1"/>
  <mergeCells count="8">
    <mergeCell ref="C21:L21"/>
    <mergeCell ref="M3:N3"/>
    <mergeCell ref="N21:O21"/>
    <mergeCell ref="C1:L1"/>
    <mergeCell ref="C17:E18"/>
    <mergeCell ref="C2:L2"/>
    <mergeCell ref="C3:L3"/>
    <mergeCell ref="C20:L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C8286-63EA-8E42-80BA-478DECFA517B}">
  <dimension ref="B1:AA57"/>
  <sheetViews>
    <sheetView zoomScale="80" zoomScaleNormal="80" workbookViewId="0">
      <selection activeCell="C19" sqref="C19"/>
    </sheetView>
  </sheetViews>
  <sheetFormatPr baseColWidth="10" defaultRowHeight="16" x14ac:dyDescent="0.2"/>
  <cols>
    <col min="2" max="2" width="16" bestFit="1" customWidth="1"/>
    <col min="3" max="3" width="15" bestFit="1" customWidth="1"/>
    <col min="13" max="13" width="20.33203125" bestFit="1" customWidth="1"/>
    <col min="14" max="14" width="14.83203125" customWidth="1"/>
    <col min="15" max="15" width="28" bestFit="1" customWidth="1"/>
    <col min="16" max="27" width="0" hidden="1" customWidth="1"/>
  </cols>
  <sheetData>
    <row r="1" spans="2:14" x14ac:dyDescent="0.2">
      <c r="C1" s="42" t="s">
        <v>19</v>
      </c>
      <c r="D1" s="42"/>
      <c r="E1" s="42"/>
      <c r="F1" s="42"/>
      <c r="G1" s="42"/>
      <c r="H1" s="42"/>
      <c r="I1" s="42"/>
      <c r="J1" s="42"/>
      <c r="K1" s="42"/>
      <c r="L1" s="42"/>
    </row>
    <row r="2" spans="2:14" x14ac:dyDescent="0.2">
      <c r="C2" s="44" t="s">
        <v>18</v>
      </c>
      <c r="D2" s="44"/>
      <c r="E2" s="44"/>
      <c r="F2" s="44"/>
      <c r="G2" s="44"/>
      <c r="H2" s="44"/>
      <c r="I2" s="44"/>
      <c r="J2" s="44"/>
      <c r="K2" s="44"/>
      <c r="L2" s="44"/>
    </row>
    <row r="3" spans="2:14" x14ac:dyDescent="0.2">
      <c r="C3" s="40" t="s">
        <v>2</v>
      </c>
      <c r="D3" s="40"/>
      <c r="E3" s="40"/>
      <c r="F3" s="40"/>
      <c r="G3" s="40"/>
      <c r="H3" s="40"/>
      <c r="I3" s="40"/>
      <c r="J3" s="40"/>
      <c r="K3" s="40"/>
      <c r="L3" s="40"/>
      <c r="M3" s="41" t="s">
        <v>14</v>
      </c>
      <c r="N3" s="41"/>
    </row>
    <row r="4" spans="2:14" ht="17" thickBot="1" x14ac:dyDescent="0.25">
      <c r="B4" s="5" t="s">
        <v>1</v>
      </c>
      <c r="C4" s="2">
        <v>1</v>
      </c>
      <c r="D4" s="2">
        <v>2</v>
      </c>
      <c r="E4" s="2">
        <v>3</v>
      </c>
      <c r="F4" s="2">
        <v>4</v>
      </c>
      <c r="G4" s="2">
        <v>5</v>
      </c>
      <c r="H4" s="2">
        <v>6</v>
      </c>
      <c r="I4" s="2">
        <v>7</v>
      </c>
      <c r="J4" s="2">
        <v>8</v>
      </c>
      <c r="K4" s="2">
        <v>9</v>
      </c>
      <c r="L4" s="2">
        <v>10</v>
      </c>
      <c r="M4" s="9" t="s">
        <v>13</v>
      </c>
      <c r="N4" s="9" t="s">
        <v>12</v>
      </c>
    </row>
    <row r="5" spans="2:14" ht="18" thickTop="1" thickBot="1" x14ac:dyDescent="0.25">
      <c r="B5" s="16">
        <v>2000</v>
      </c>
      <c r="C5" s="17"/>
      <c r="D5" s="18"/>
      <c r="E5" s="17"/>
      <c r="F5" s="18"/>
      <c r="G5" s="17"/>
      <c r="H5" s="18">
        <v>158000</v>
      </c>
      <c r="I5" s="17"/>
      <c r="J5" s="18"/>
      <c r="K5" s="17"/>
      <c r="L5" s="18"/>
      <c r="M5" s="19">
        <v>200000</v>
      </c>
      <c r="N5" s="20">
        <v>0.85</v>
      </c>
    </row>
    <row r="6" spans="2:14" ht="17" thickTop="1" x14ac:dyDescent="0.2">
      <c r="B6" s="2">
        <f>B5+1</f>
        <v>2001</v>
      </c>
      <c r="C6" s="21"/>
      <c r="D6" s="22"/>
      <c r="E6" s="23"/>
      <c r="F6" s="22"/>
      <c r="G6" s="23">
        <v>150000</v>
      </c>
      <c r="H6" s="22"/>
      <c r="I6" s="23"/>
      <c r="J6" s="22"/>
      <c r="K6" s="23"/>
      <c r="L6" s="22"/>
      <c r="M6" s="24">
        <v>205000</v>
      </c>
      <c r="N6" s="25">
        <v>0.875</v>
      </c>
    </row>
    <row r="7" spans="2:14" x14ac:dyDescent="0.2">
      <c r="B7" s="2">
        <f t="shared" ref="B7:B12" si="0">B6+1</f>
        <v>2002</v>
      </c>
      <c r="C7" s="21"/>
      <c r="D7" s="22"/>
      <c r="E7" s="23"/>
      <c r="F7" s="22">
        <v>145000</v>
      </c>
      <c r="G7" s="23"/>
      <c r="H7" s="22"/>
      <c r="I7" s="23"/>
      <c r="J7" s="22"/>
      <c r="K7" s="23"/>
      <c r="L7" s="22"/>
      <c r="M7" s="24">
        <v>210000</v>
      </c>
      <c r="N7" s="25">
        <v>0.85</v>
      </c>
    </row>
    <row r="8" spans="2:14" x14ac:dyDescent="0.2">
      <c r="B8" s="2">
        <f t="shared" si="0"/>
        <v>2003</v>
      </c>
      <c r="C8" s="21"/>
      <c r="D8" s="22"/>
      <c r="E8" s="23">
        <v>140000</v>
      </c>
      <c r="F8" s="22"/>
      <c r="G8" s="23"/>
      <c r="H8" s="22"/>
      <c r="I8" s="23"/>
      <c r="J8" s="22"/>
      <c r="K8" s="23"/>
      <c r="L8" s="22"/>
      <c r="M8" s="24">
        <v>212500</v>
      </c>
      <c r="N8" s="25">
        <v>0.78</v>
      </c>
    </row>
    <row r="9" spans="2:14" x14ac:dyDescent="0.2">
      <c r="B9" s="2">
        <f t="shared" si="0"/>
        <v>2004</v>
      </c>
      <c r="C9" s="21"/>
      <c r="D9" s="22">
        <v>125000</v>
      </c>
      <c r="E9" s="23"/>
      <c r="F9" s="22"/>
      <c r="G9" s="23"/>
      <c r="H9" s="22"/>
      <c r="I9" s="23"/>
      <c r="J9" s="22"/>
      <c r="K9" s="23"/>
      <c r="L9" s="22"/>
      <c r="M9" s="24">
        <v>220000</v>
      </c>
      <c r="N9" s="25">
        <v>0.8</v>
      </c>
    </row>
    <row r="10" spans="2:14" x14ac:dyDescent="0.2">
      <c r="B10" s="2">
        <f t="shared" si="0"/>
        <v>2005</v>
      </c>
      <c r="C10" s="21">
        <v>112000</v>
      </c>
      <c r="D10" s="22"/>
      <c r="E10" s="23"/>
      <c r="F10" s="22"/>
      <c r="G10" s="23"/>
      <c r="H10" s="22"/>
      <c r="I10" s="23"/>
      <c r="J10" s="22"/>
      <c r="K10" s="23"/>
      <c r="L10" s="22"/>
      <c r="M10" s="24">
        <v>215000</v>
      </c>
      <c r="N10" s="25">
        <v>0.75</v>
      </c>
    </row>
    <row r="11" spans="2:14" x14ac:dyDescent="0.2">
      <c r="B11" s="2">
        <f t="shared" si="0"/>
        <v>2006</v>
      </c>
      <c r="C11" s="21"/>
      <c r="D11" s="22"/>
      <c r="E11" s="23"/>
      <c r="F11" s="22"/>
      <c r="G11" s="23"/>
      <c r="H11" s="22"/>
      <c r="I11" s="23"/>
      <c r="J11" s="22"/>
      <c r="K11" s="23"/>
      <c r="L11" s="22"/>
      <c r="M11" s="24"/>
      <c r="N11" s="25"/>
    </row>
    <row r="12" spans="2:14" x14ac:dyDescent="0.2">
      <c r="B12" s="2">
        <f t="shared" si="0"/>
        <v>2007</v>
      </c>
      <c r="C12" s="21"/>
      <c r="D12" s="22"/>
      <c r="E12" s="23"/>
      <c r="F12" s="22"/>
      <c r="G12" s="23"/>
      <c r="H12" s="22"/>
      <c r="I12" s="23"/>
      <c r="J12" s="22"/>
      <c r="K12" s="23"/>
      <c r="L12" s="22"/>
      <c r="M12" s="24"/>
      <c r="N12" s="25"/>
    </row>
    <row r="13" spans="2:14" x14ac:dyDescent="0.2">
      <c r="B13" s="2">
        <f>B12+1</f>
        <v>2008</v>
      </c>
      <c r="C13" s="21"/>
      <c r="D13" s="22"/>
      <c r="E13" s="23"/>
      <c r="F13" s="22"/>
      <c r="G13" s="23"/>
      <c r="H13" s="22"/>
      <c r="I13" s="23"/>
      <c r="J13" s="22"/>
      <c r="K13" s="23"/>
      <c r="L13" s="22"/>
      <c r="M13" s="24"/>
      <c r="N13" s="25"/>
    </row>
    <row r="14" spans="2:14" ht="17" thickBot="1" x14ac:dyDescent="0.25">
      <c r="B14" s="2">
        <f t="shared" ref="B14" si="1">B13+1</f>
        <v>2009</v>
      </c>
      <c r="C14" s="26"/>
      <c r="D14" s="27"/>
      <c r="E14" s="28"/>
      <c r="F14" s="27"/>
      <c r="G14" s="28"/>
      <c r="H14" s="27"/>
      <c r="I14" s="28"/>
      <c r="J14" s="27"/>
      <c r="K14" s="28"/>
      <c r="L14" s="27"/>
      <c r="M14" s="29"/>
      <c r="N14" s="30"/>
    </row>
    <row r="15" spans="2:14" ht="17" thickTop="1" x14ac:dyDescent="0.2"/>
    <row r="17" spans="2:27" x14ac:dyDescent="0.2">
      <c r="C17" s="43" t="s">
        <v>20</v>
      </c>
      <c r="D17" s="43"/>
      <c r="E17" s="43"/>
    </row>
    <row r="18" spans="2:27" x14ac:dyDescent="0.2">
      <c r="C18" s="43"/>
      <c r="D18" s="43"/>
      <c r="E18" s="43"/>
    </row>
    <row r="20" spans="2:27" x14ac:dyDescent="0.2">
      <c r="C20" s="44" t="s">
        <v>0</v>
      </c>
      <c r="D20" s="44"/>
      <c r="E20" s="44"/>
      <c r="F20" s="44"/>
      <c r="G20" s="44"/>
      <c r="H20" s="44"/>
      <c r="I20" s="44"/>
      <c r="J20" s="44"/>
      <c r="K20" s="44"/>
      <c r="L20" s="44"/>
      <c r="S20" t="s">
        <v>0</v>
      </c>
    </row>
    <row r="21" spans="2:27" x14ac:dyDescent="0.2">
      <c r="C21" s="40" t="s">
        <v>2</v>
      </c>
      <c r="D21" s="40"/>
      <c r="E21" s="40"/>
      <c r="F21" s="40"/>
      <c r="G21" s="40"/>
      <c r="H21" s="40"/>
      <c r="I21" s="40"/>
      <c r="J21" s="40"/>
      <c r="K21" s="40"/>
      <c r="L21" s="40"/>
      <c r="M21" s="41" t="s">
        <v>14</v>
      </c>
      <c r="N21" s="41"/>
      <c r="R21" t="s">
        <v>2</v>
      </c>
    </row>
    <row r="22" spans="2:27" x14ac:dyDescent="0.2">
      <c r="B22" s="5" t="s">
        <v>1</v>
      </c>
      <c r="C22" s="2">
        <v>1</v>
      </c>
      <c r="D22" s="2">
        <v>2</v>
      </c>
      <c r="E22" s="2">
        <v>3</v>
      </c>
      <c r="F22" s="2">
        <v>4</v>
      </c>
      <c r="G22" s="2">
        <v>5</v>
      </c>
      <c r="H22" s="2">
        <v>6</v>
      </c>
      <c r="I22" s="2">
        <v>7</v>
      </c>
      <c r="J22" s="2">
        <v>8</v>
      </c>
      <c r="K22" s="2">
        <v>9</v>
      </c>
      <c r="L22" s="2">
        <v>10</v>
      </c>
      <c r="M22" s="9" t="s">
        <v>13</v>
      </c>
      <c r="N22" s="9" t="s">
        <v>12</v>
      </c>
      <c r="Q22" t="s">
        <v>1</v>
      </c>
      <c r="R22">
        <v>1</v>
      </c>
      <c r="S22">
        <v>2</v>
      </c>
      <c r="T22">
        <v>3</v>
      </c>
      <c r="U22">
        <v>4</v>
      </c>
      <c r="V22">
        <v>5</v>
      </c>
      <c r="W22">
        <v>6</v>
      </c>
      <c r="X22">
        <v>7</v>
      </c>
      <c r="Y22">
        <v>8</v>
      </c>
      <c r="Z22">
        <v>9</v>
      </c>
      <c r="AA22">
        <v>10</v>
      </c>
    </row>
    <row r="23" spans="2:27" x14ac:dyDescent="0.2">
      <c r="B23" s="2">
        <f>B5</f>
        <v>2000</v>
      </c>
      <c r="C23" s="4">
        <f>C5</f>
        <v>0</v>
      </c>
      <c r="D23" s="3">
        <f t="shared" ref="D23:L23" si="2">IF(D5-C5&gt;0,D5-C5,0)</f>
        <v>0</v>
      </c>
      <c r="E23" s="4">
        <f t="shared" si="2"/>
        <v>0</v>
      </c>
      <c r="F23" s="3">
        <f t="shared" si="2"/>
        <v>0</v>
      </c>
      <c r="G23" s="4">
        <f t="shared" si="2"/>
        <v>0</v>
      </c>
      <c r="H23" s="3">
        <f t="shared" si="2"/>
        <v>158000</v>
      </c>
      <c r="I23" s="4">
        <f t="shared" si="2"/>
        <v>0</v>
      </c>
      <c r="J23" s="3">
        <f t="shared" si="2"/>
        <v>0</v>
      </c>
      <c r="K23" s="4">
        <f t="shared" si="2"/>
        <v>0</v>
      </c>
      <c r="L23" s="3">
        <f t="shared" si="2"/>
        <v>0</v>
      </c>
      <c r="M23" s="10">
        <f>M5</f>
        <v>200000</v>
      </c>
      <c r="N23" s="10">
        <f>N5</f>
        <v>0.85</v>
      </c>
      <c r="P23" cm="1">
        <f t="array" ref="P23">SUMPRODUCT((C23:L23=0)*1)</f>
        <v>9</v>
      </c>
      <c r="Q23">
        <v>2000</v>
      </c>
      <c r="R23">
        <f>IF(C23&lt;&gt;0,C23,0)</f>
        <v>0</v>
      </c>
      <c r="S23">
        <f t="shared" ref="S23:AA23" si="3">IF(D23&lt;&gt;0,D23+R23,0)</f>
        <v>0</v>
      </c>
      <c r="T23">
        <f t="shared" si="3"/>
        <v>0</v>
      </c>
      <c r="U23">
        <f t="shared" si="3"/>
        <v>0</v>
      </c>
      <c r="V23">
        <f t="shared" si="3"/>
        <v>0</v>
      </c>
      <c r="W23">
        <f t="shared" si="3"/>
        <v>158000</v>
      </c>
      <c r="X23">
        <f t="shared" si="3"/>
        <v>0</v>
      </c>
      <c r="Y23">
        <f t="shared" si="3"/>
        <v>0</v>
      </c>
      <c r="Z23">
        <f t="shared" si="3"/>
        <v>0</v>
      </c>
      <c r="AA23">
        <f t="shared" si="3"/>
        <v>0</v>
      </c>
    </row>
    <row r="24" spans="2:27" x14ac:dyDescent="0.2">
      <c r="B24" s="2">
        <f>B23+1</f>
        <v>2001</v>
      </c>
      <c r="C24" s="4">
        <f t="shared" ref="C24:C32" si="4">C6</f>
        <v>0</v>
      </c>
      <c r="D24" s="3">
        <f t="shared" ref="D24:L24" si="5">IF(D6-C6&gt;0,D6-C6,0)</f>
        <v>0</v>
      </c>
      <c r="E24" s="4">
        <f t="shared" si="5"/>
        <v>0</v>
      </c>
      <c r="F24" s="3">
        <f t="shared" si="5"/>
        <v>0</v>
      </c>
      <c r="G24" s="4">
        <f t="shared" si="5"/>
        <v>150000</v>
      </c>
      <c r="H24" s="3">
        <f t="shared" si="5"/>
        <v>0</v>
      </c>
      <c r="I24" s="4">
        <f t="shared" si="5"/>
        <v>0</v>
      </c>
      <c r="J24" s="3">
        <f t="shared" si="5"/>
        <v>0</v>
      </c>
      <c r="K24" s="4">
        <f t="shared" si="5"/>
        <v>0</v>
      </c>
      <c r="L24" s="3">
        <f t="shared" si="5"/>
        <v>0</v>
      </c>
      <c r="M24" s="10">
        <f t="shared" ref="M24:N32" si="6">M6</f>
        <v>205000</v>
      </c>
      <c r="N24" s="10">
        <f t="shared" si="6"/>
        <v>0.875</v>
      </c>
      <c r="P24" cm="1">
        <f t="array" ref="P24">SUMPRODUCT((C24:L24=0)*1)</f>
        <v>9</v>
      </c>
      <c r="Q24">
        <f>Q23+1</f>
        <v>2001</v>
      </c>
      <c r="R24">
        <f t="shared" ref="R24:R32" si="7">IF(C24&lt;&gt;0,C24,0)</f>
        <v>0</v>
      </c>
      <c r="S24">
        <f t="shared" ref="S24:AA32" si="8">IF(D24&lt;&gt;0,D24+R24,0)</f>
        <v>0</v>
      </c>
      <c r="T24">
        <f t="shared" si="8"/>
        <v>0</v>
      </c>
      <c r="U24">
        <f t="shared" si="8"/>
        <v>0</v>
      </c>
      <c r="V24">
        <f t="shared" si="8"/>
        <v>150000</v>
      </c>
      <c r="W24">
        <f t="shared" si="8"/>
        <v>0</v>
      </c>
      <c r="X24">
        <f t="shared" si="8"/>
        <v>0</v>
      </c>
      <c r="Y24">
        <f t="shared" si="8"/>
        <v>0</v>
      </c>
      <c r="Z24">
        <f t="shared" si="8"/>
        <v>0</v>
      </c>
      <c r="AA24">
        <f t="shared" si="8"/>
        <v>0</v>
      </c>
    </row>
    <row r="25" spans="2:27" x14ac:dyDescent="0.2">
      <c r="B25" s="2">
        <f t="shared" ref="B25:B30" si="9">B24+1</f>
        <v>2002</v>
      </c>
      <c r="C25" s="4">
        <f t="shared" si="4"/>
        <v>0</v>
      </c>
      <c r="D25" s="3">
        <f t="shared" ref="D25:L25" si="10">IF(D7-C7&gt;0,D7-C7,0)</f>
        <v>0</v>
      </c>
      <c r="E25" s="4">
        <f t="shared" si="10"/>
        <v>0</v>
      </c>
      <c r="F25" s="3">
        <f t="shared" si="10"/>
        <v>145000</v>
      </c>
      <c r="G25" s="4">
        <f t="shared" si="10"/>
        <v>0</v>
      </c>
      <c r="H25" s="3">
        <f t="shared" si="10"/>
        <v>0</v>
      </c>
      <c r="I25" s="4">
        <f t="shared" si="10"/>
        <v>0</v>
      </c>
      <c r="J25" s="3">
        <f t="shared" si="10"/>
        <v>0</v>
      </c>
      <c r="K25" s="4">
        <f t="shared" si="10"/>
        <v>0</v>
      </c>
      <c r="L25" s="3">
        <f t="shared" si="10"/>
        <v>0</v>
      </c>
      <c r="M25" s="10">
        <f t="shared" si="6"/>
        <v>210000</v>
      </c>
      <c r="N25" s="10">
        <f t="shared" si="6"/>
        <v>0.85</v>
      </c>
      <c r="P25" cm="1">
        <f t="array" ref="P25">SUMPRODUCT((C25:L25=0)*1)</f>
        <v>9</v>
      </c>
      <c r="Q25">
        <f t="shared" ref="Q25:Q30" si="11">Q24+1</f>
        <v>2002</v>
      </c>
      <c r="R25">
        <f t="shared" si="7"/>
        <v>0</v>
      </c>
      <c r="S25">
        <f t="shared" si="8"/>
        <v>0</v>
      </c>
      <c r="T25">
        <f t="shared" si="8"/>
        <v>0</v>
      </c>
      <c r="U25">
        <f t="shared" si="8"/>
        <v>145000</v>
      </c>
      <c r="V25">
        <f t="shared" si="8"/>
        <v>0</v>
      </c>
      <c r="W25">
        <f t="shared" si="8"/>
        <v>0</v>
      </c>
      <c r="X25">
        <f t="shared" si="8"/>
        <v>0</v>
      </c>
      <c r="Y25">
        <f t="shared" si="8"/>
        <v>0</v>
      </c>
      <c r="Z25">
        <f t="shared" si="8"/>
        <v>0</v>
      </c>
      <c r="AA25">
        <f t="shared" si="8"/>
        <v>0</v>
      </c>
    </row>
    <row r="26" spans="2:27" x14ac:dyDescent="0.2">
      <c r="B26" s="2">
        <f t="shared" si="9"/>
        <v>2003</v>
      </c>
      <c r="C26" s="4">
        <f t="shared" si="4"/>
        <v>0</v>
      </c>
      <c r="D26" s="3">
        <f t="shared" ref="D26:L26" si="12">IF(D8-C8&gt;0,D8-C8,0)</f>
        <v>0</v>
      </c>
      <c r="E26" s="4">
        <f t="shared" si="12"/>
        <v>140000</v>
      </c>
      <c r="F26" s="3">
        <f t="shared" si="12"/>
        <v>0</v>
      </c>
      <c r="G26" s="4">
        <f t="shared" si="12"/>
        <v>0</v>
      </c>
      <c r="H26" s="3">
        <f t="shared" si="12"/>
        <v>0</v>
      </c>
      <c r="I26" s="4">
        <f t="shared" si="12"/>
        <v>0</v>
      </c>
      <c r="J26" s="3">
        <f t="shared" si="12"/>
        <v>0</v>
      </c>
      <c r="K26" s="4">
        <f t="shared" si="12"/>
        <v>0</v>
      </c>
      <c r="L26" s="3">
        <f t="shared" si="12"/>
        <v>0</v>
      </c>
      <c r="M26" s="10">
        <f t="shared" si="6"/>
        <v>212500</v>
      </c>
      <c r="N26" s="10">
        <f t="shared" si="6"/>
        <v>0.78</v>
      </c>
      <c r="P26" cm="1">
        <f t="array" ref="P26">SUMPRODUCT((C26:L26=0)*1)</f>
        <v>9</v>
      </c>
      <c r="Q26">
        <f t="shared" si="11"/>
        <v>2003</v>
      </c>
      <c r="R26">
        <f t="shared" si="7"/>
        <v>0</v>
      </c>
      <c r="S26">
        <f t="shared" si="8"/>
        <v>0</v>
      </c>
      <c r="T26">
        <f t="shared" si="8"/>
        <v>140000</v>
      </c>
      <c r="U26">
        <f t="shared" si="8"/>
        <v>0</v>
      </c>
      <c r="V26">
        <f t="shared" si="8"/>
        <v>0</v>
      </c>
      <c r="W26">
        <f t="shared" si="8"/>
        <v>0</v>
      </c>
      <c r="X26">
        <f t="shared" si="8"/>
        <v>0</v>
      </c>
      <c r="Y26">
        <f t="shared" si="8"/>
        <v>0</v>
      </c>
      <c r="Z26">
        <f t="shared" si="8"/>
        <v>0</v>
      </c>
      <c r="AA26">
        <f t="shared" si="8"/>
        <v>0</v>
      </c>
    </row>
    <row r="27" spans="2:27" x14ac:dyDescent="0.2">
      <c r="B27" s="2">
        <f t="shared" si="9"/>
        <v>2004</v>
      </c>
      <c r="C27" s="4">
        <f t="shared" si="4"/>
        <v>0</v>
      </c>
      <c r="D27" s="3">
        <f t="shared" ref="D27:L27" si="13">IF(D9-C9&gt;0,D9-C9,0)</f>
        <v>125000</v>
      </c>
      <c r="E27" s="4">
        <f t="shared" si="13"/>
        <v>0</v>
      </c>
      <c r="F27" s="3">
        <f t="shared" si="13"/>
        <v>0</v>
      </c>
      <c r="G27" s="4">
        <f t="shared" si="13"/>
        <v>0</v>
      </c>
      <c r="H27" s="3">
        <f t="shared" si="13"/>
        <v>0</v>
      </c>
      <c r="I27" s="4">
        <f t="shared" si="13"/>
        <v>0</v>
      </c>
      <c r="J27" s="3">
        <f t="shared" si="13"/>
        <v>0</v>
      </c>
      <c r="K27" s="4">
        <f t="shared" si="13"/>
        <v>0</v>
      </c>
      <c r="L27" s="3">
        <f t="shared" si="13"/>
        <v>0</v>
      </c>
      <c r="M27" s="10">
        <f t="shared" si="6"/>
        <v>220000</v>
      </c>
      <c r="N27" s="10">
        <f t="shared" si="6"/>
        <v>0.8</v>
      </c>
      <c r="P27" cm="1">
        <f t="array" ref="P27">SUMPRODUCT((C27:L27=0)*1)</f>
        <v>9</v>
      </c>
      <c r="Q27">
        <f t="shared" si="11"/>
        <v>2004</v>
      </c>
      <c r="R27">
        <f t="shared" si="7"/>
        <v>0</v>
      </c>
      <c r="S27">
        <f t="shared" si="8"/>
        <v>125000</v>
      </c>
      <c r="T27">
        <f t="shared" si="8"/>
        <v>0</v>
      </c>
      <c r="U27">
        <f t="shared" si="8"/>
        <v>0</v>
      </c>
      <c r="V27">
        <f t="shared" si="8"/>
        <v>0</v>
      </c>
      <c r="W27">
        <f t="shared" si="8"/>
        <v>0</v>
      </c>
      <c r="X27">
        <f t="shared" si="8"/>
        <v>0</v>
      </c>
      <c r="Y27">
        <f t="shared" si="8"/>
        <v>0</v>
      </c>
      <c r="Z27">
        <f t="shared" si="8"/>
        <v>0</v>
      </c>
      <c r="AA27">
        <f t="shared" si="8"/>
        <v>0</v>
      </c>
    </row>
    <row r="28" spans="2:27" x14ac:dyDescent="0.2">
      <c r="B28" s="2">
        <f t="shared" si="9"/>
        <v>2005</v>
      </c>
      <c r="C28" s="4">
        <f t="shared" si="4"/>
        <v>112000</v>
      </c>
      <c r="D28" s="3">
        <f t="shared" ref="D28:L28" si="14">IF(D10-C10&gt;0,D10-C10,0)</f>
        <v>0</v>
      </c>
      <c r="E28" s="4">
        <f t="shared" si="14"/>
        <v>0</v>
      </c>
      <c r="F28" s="3">
        <f t="shared" si="14"/>
        <v>0</v>
      </c>
      <c r="G28" s="4">
        <f t="shared" si="14"/>
        <v>0</v>
      </c>
      <c r="H28" s="3">
        <f t="shared" si="14"/>
        <v>0</v>
      </c>
      <c r="I28" s="4">
        <f t="shared" si="14"/>
        <v>0</v>
      </c>
      <c r="J28" s="3">
        <f t="shared" si="14"/>
        <v>0</v>
      </c>
      <c r="K28" s="4">
        <f t="shared" si="14"/>
        <v>0</v>
      </c>
      <c r="L28" s="3">
        <f t="shared" si="14"/>
        <v>0</v>
      </c>
      <c r="M28" s="10">
        <f t="shared" si="6"/>
        <v>215000</v>
      </c>
      <c r="N28" s="10">
        <f t="shared" si="6"/>
        <v>0.75</v>
      </c>
      <c r="P28" cm="1">
        <f t="array" ref="P28">SUMPRODUCT((C28:L28=0)*1)</f>
        <v>9</v>
      </c>
      <c r="Q28">
        <f t="shared" si="11"/>
        <v>2005</v>
      </c>
      <c r="R28">
        <f t="shared" si="7"/>
        <v>112000</v>
      </c>
      <c r="S28">
        <f t="shared" si="8"/>
        <v>0</v>
      </c>
      <c r="T28">
        <f t="shared" si="8"/>
        <v>0</v>
      </c>
      <c r="U28">
        <f t="shared" si="8"/>
        <v>0</v>
      </c>
      <c r="V28">
        <f t="shared" si="8"/>
        <v>0</v>
      </c>
      <c r="W28">
        <f t="shared" si="8"/>
        <v>0</v>
      </c>
      <c r="X28">
        <f t="shared" si="8"/>
        <v>0</v>
      </c>
      <c r="Y28">
        <f t="shared" si="8"/>
        <v>0</v>
      </c>
      <c r="Z28">
        <f t="shared" si="8"/>
        <v>0</v>
      </c>
      <c r="AA28">
        <f t="shared" si="8"/>
        <v>0</v>
      </c>
    </row>
    <row r="29" spans="2:27" x14ac:dyDescent="0.2">
      <c r="B29" s="2">
        <f t="shared" si="9"/>
        <v>2006</v>
      </c>
      <c r="C29" s="4">
        <f t="shared" si="4"/>
        <v>0</v>
      </c>
      <c r="D29" s="3">
        <f t="shared" ref="D29:L29" si="15">IF(D11-C11&gt;0,D11-C11,0)</f>
        <v>0</v>
      </c>
      <c r="E29" s="4">
        <f t="shared" si="15"/>
        <v>0</v>
      </c>
      <c r="F29" s="3">
        <f t="shared" si="15"/>
        <v>0</v>
      </c>
      <c r="G29" s="4">
        <f t="shared" si="15"/>
        <v>0</v>
      </c>
      <c r="H29" s="3">
        <f t="shared" si="15"/>
        <v>0</v>
      </c>
      <c r="I29" s="4">
        <f t="shared" si="15"/>
        <v>0</v>
      </c>
      <c r="J29" s="3">
        <f t="shared" si="15"/>
        <v>0</v>
      </c>
      <c r="K29" s="4">
        <f t="shared" si="15"/>
        <v>0</v>
      </c>
      <c r="L29" s="3">
        <f t="shared" si="15"/>
        <v>0</v>
      </c>
      <c r="M29" s="10">
        <f t="shared" si="6"/>
        <v>0</v>
      </c>
      <c r="N29" s="10">
        <f t="shared" si="6"/>
        <v>0</v>
      </c>
      <c r="P29" cm="1">
        <f t="array" ref="P29">SUMPRODUCT((C29:L29=0)*1)</f>
        <v>10</v>
      </c>
      <c r="Q29">
        <f t="shared" si="11"/>
        <v>2006</v>
      </c>
      <c r="R29">
        <f t="shared" si="7"/>
        <v>0</v>
      </c>
      <c r="S29">
        <f t="shared" si="8"/>
        <v>0</v>
      </c>
      <c r="T29">
        <f t="shared" si="8"/>
        <v>0</v>
      </c>
      <c r="U29">
        <f t="shared" si="8"/>
        <v>0</v>
      </c>
      <c r="V29">
        <f t="shared" si="8"/>
        <v>0</v>
      </c>
      <c r="W29">
        <f t="shared" si="8"/>
        <v>0</v>
      </c>
      <c r="X29">
        <f t="shared" si="8"/>
        <v>0</v>
      </c>
      <c r="Y29">
        <f t="shared" si="8"/>
        <v>0</v>
      </c>
      <c r="Z29">
        <f t="shared" si="8"/>
        <v>0</v>
      </c>
      <c r="AA29">
        <f t="shared" si="8"/>
        <v>0</v>
      </c>
    </row>
    <row r="30" spans="2:27" x14ac:dyDescent="0.2">
      <c r="B30" s="2">
        <f t="shared" si="9"/>
        <v>2007</v>
      </c>
      <c r="C30" s="4">
        <f t="shared" si="4"/>
        <v>0</v>
      </c>
      <c r="D30" s="3">
        <f t="shared" ref="D30:L30" si="16">IF(D12-C12&gt;0,D12-C12,0)</f>
        <v>0</v>
      </c>
      <c r="E30" s="4">
        <f t="shared" si="16"/>
        <v>0</v>
      </c>
      <c r="F30" s="3">
        <f t="shared" si="16"/>
        <v>0</v>
      </c>
      <c r="G30" s="4">
        <f t="shared" si="16"/>
        <v>0</v>
      </c>
      <c r="H30" s="3">
        <f t="shared" si="16"/>
        <v>0</v>
      </c>
      <c r="I30" s="4">
        <f t="shared" si="16"/>
        <v>0</v>
      </c>
      <c r="J30" s="3">
        <f t="shared" si="16"/>
        <v>0</v>
      </c>
      <c r="K30" s="4">
        <f t="shared" si="16"/>
        <v>0</v>
      </c>
      <c r="L30" s="3">
        <f t="shared" si="16"/>
        <v>0</v>
      </c>
      <c r="M30" s="10">
        <f t="shared" si="6"/>
        <v>0</v>
      </c>
      <c r="N30" s="10">
        <f t="shared" si="6"/>
        <v>0</v>
      </c>
      <c r="P30" cm="1">
        <f t="array" ref="P30">SUMPRODUCT((C30:L30=0)*1)</f>
        <v>10</v>
      </c>
      <c r="Q30">
        <f t="shared" si="11"/>
        <v>2007</v>
      </c>
      <c r="R30">
        <f t="shared" si="7"/>
        <v>0</v>
      </c>
      <c r="S30">
        <f t="shared" si="8"/>
        <v>0</v>
      </c>
      <c r="T30">
        <f t="shared" si="8"/>
        <v>0</v>
      </c>
      <c r="U30">
        <f t="shared" si="8"/>
        <v>0</v>
      </c>
      <c r="V30">
        <f t="shared" si="8"/>
        <v>0</v>
      </c>
      <c r="W30">
        <f t="shared" si="8"/>
        <v>0</v>
      </c>
      <c r="X30">
        <f t="shared" si="8"/>
        <v>0</v>
      </c>
      <c r="Y30">
        <f t="shared" si="8"/>
        <v>0</v>
      </c>
      <c r="Z30">
        <f t="shared" si="8"/>
        <v>0</v>
      </c>
      <c r="AA30">
        <f t="shared" si="8"/>
        <v>0</v>
      </c>
    </row>
    <row r="31" spans="2:27" x14ac:dyDescent="0.2">
      <c r="B31" s="2">
        <f>B30+1</f>
        <v>2008</v>
      </c>
      <c r="C31" s="4">
        <f t="shared" si="4"/>
        <v>0</v>
      </c>
      <c r="D31" s="3">
        <f t="shared" ref="D31:L31" si="17">IF(D13-C13&gt;0,D13-C13,0)</f>
        <v>0</v>
      </c>
      <c r="E31" s="4">
        <f t="shared" si="17"/>
        <v>0</v>
      </c>
      <c r="F31" s="3">
        <f t="shared" si="17"/>
        <v>0</v>
      </c>
      <c r="G31" s="4">
        <f t="shared" si="17"/>
        <v>0</v>
      </c>
      <c r="H31" s="3">
        <f t="shared" si="17"/>
        <v>0</v>
      </c>
      <c r="I31" s="4">
        <f t="shared" si="17"/>
        <v>0</v>
      </c>
      <c r="J31" s="3">
        <f t="shared" si="17"/>
        <v>0</v>
      </c>
      <c r="K31" s="4">
        <f t="shared" si="17"/>
        <v>0</v>
      </c>
      <c r="L31" s="3">
        <f t="shared" si="17"/>
        <v>0</v>
      </c>
      <c r="M31" s="10">
        <f t="shared" si="6"/>
        <v>0</v>
      </c>
      <c r="N31" s="10">
        <f t="shared" si="6"/>
        <v>0</v>
      </c>
      <c r="P31" cm="1">
        <f t="array" ref="P31">SUMPRODUCT((C31:L31=0)*1)</f>
        <v>10</v>
      </c>
      <c r="Q31">
        <f>Q30+1</f>
        <v>2008</v>
      </c>
      <c r="R31">
        <f t="shared" si="7"/>
        <v>0</v>
      </c>
      <c r="S31">
        <f t="shared" si="8"/>
        <v>0</v>
      </c>
      <c r="T31">
        <f t="shared" si="8"/>
        <v>0</v>
      </c>
      <c r="U31">
        <f t="shared" si="8"/>
        <v>0</v>
      </c>
      <c r="V31">
        <f t="shared" si="8"/>
        <v>0</v>
      </c>
      <c r="W31">
        <f t="shared" si="8"/>
        <v>0</v>
      </c>
      <c r="X31">
        <f t="shared" si="8"/>
        <v>0</v>
      </c>
      <c r="Y31">
        <f t="shared" si="8"/>
        <v>0</v>
      </c>
      <c r="Z31">
        <f t="shared" si="8"/>
        <v>0</v>
      </c>
      <c r="AA31">
        <f t="shared" si="8"/>
        <v>0</v>
      </c>
    </row>
    <row r="32" spans="2:27" x14ac:dyDescent="0.2">
      <c r="B32" s="2">
        <f t="shared" ref="B32" si="18">B31+1</f>
        <v>2009</v>
      </c>
      <c r="C32" s="4">
        <f t="shared" si="4"/>
        <v>0</v>
      </c>
      <c r="D32" s="3">
        <f t="shared" ref="D32:L32" si="19">IF(D14-C14&gt;0,D14-C14,0)</f>
        <v>0</v>
      </c>
      <c r="E32" s="4">
        <f t="shared" si="19"/>
        <v>0</v>
      </c>
      <c r="F32" s="3">
        <f t="shared" si="19"/>
        <v>0</v>
      </c>
      <c r="G32" s="4">
        <f t="shared" si="19"/>
        <v>0</v>
      </c>
      <c r="H32" s="3">
        <f t="shared" si="19"/>
        <v>0</v>
      </c>
      <c r="I32" s="4">
        <f t="shared" si="19"/>
        <v>0</v>
      </c>
      <c r="J32" s="3">
        <f t="shared" si="19"/>
        <v>0</v>
      </c>
      <c r="K32" s="4">
        <f t="shared" si="19"/>
        <v>0</v>
      </c>
      <c r="L32" s="3">
        <f t="shared" si="19"/>
        <v>0</v>
      </c>
      <c r="M32" s="10">
        <f t="shared" si="6"/>
        <v>0</v>
      </c>
      <c r="N32" s="10">
        <f t="shared" si="6"/>
        <v>0</v>
      </c>
      <c r="P32" cm="1">
        <f t="array" ref="P32">SUMPRODUCT((C32:L32=0)*1)</f>
        <v>10</v>
      </c>
      <c r="Q32">
        <f t="shared" ref="Q32" si="20">Q31+1</f>
        <v>2009</v>
      </c>
      <c r="R32">
        <f t="shared" si="7"/>
        <v>0</v>
      </c>
      <c r="S32">
        <f t="shared" si="8"/>
        <v>0</v>
      </c>
      <c r="T32">
        <f t="shared" si="8"/>
        <v>0</v>
      </c>
      <c r="U32">
        <f t="shared" si="8"/>
        <v>0</v>
      </c>
      <c r="V32">
        <f t="shared" si="8"/>
        <v>0</v>
      </c>
      <c r="W32">
        <f t="shared" si="8"/>
        <v>0</v>
      </c>
      <c r="X32">
        <f t="shared" si="8"/>
        <v>0</v>
      </c>
      <c r="Y32">
        <f t="shared" si="8"/>
        <v>0</v>
      </c>
      <c r="Z32">
        <f t="shared" si="8"/>
        <v>0</v>
      </c>
      <c r="AA32">
        <f t="shared" si="8"/>
        <v>0</v>
      </c>
    </row>
    <row r="35" spans="2:17" x14ac:dyDescent="0.2">
      <c r="C35" s="44" t="s">
        <v>3</v>
      </c>
      <c r="D35" s="44"/>
      <c r="E35" s="44"/>
      <c r="F35" s="44"/>
      <c r="G35" s="44"/>
      <c r="H35" s="44"/>
      <c r="I35" s="44"/>
      <c r="J35" s="44"/>
      <c r="K35" s="44"/>
      <c r="L35" s="44"/>
    </row>
    <row r="36" spans="2:17" x14ac:dyDescent="0.2">
      <c r="C36" s="40" t="s">
        <v>2</v>
      </c>
      <c r="D36" s="40"/>
      <c r="E36" s="40"/>
      <c r="F36" s="40"/>
      <c r="G36" s="40"/>
      <c r="H36" s="40"/>
      <c r="I36" s="40"/>
      <c r="J36" s="40"/>
      <c r="K36" s="40"/>
      <c r="L36" s="40"/>
      <c r="M36" s="6" t="s">
        <v>15</v>
      </c>
      <c r="N36" s="41" t="s">
        <v>16</v>
      </c>
      <c r="O36" s="41"/>
    </row>
    <row r="37" spans="2:17" x14ac:dyDescent="0.2">
      <c r="B37" s="5" t="s">
        <v>1</v>
      </c>
      <c r="C37" s="2">
        <v>1</v>
      </c>
      <c r="D37" s="2">
        <v>2</v>
      </c>
      <c r="E37" s="2">
        <v>3</v>
      </c>
      <c r="F37" s="2">
        <v>4</v>
      </c>
      <c r="G37" s="2">
        <v>5</v>
      </c>
      <c r="H37" s="2">
        <v>6</v>
      </c>
      <c r="I37" s="2">
        <v>7</v>
      </c>
      <c r="J37" s="2">
        <v>8</v>
      </c>
      <c r="K37" s="2">
        <v>9</v>
      </c>
      <c r="L37" s="2">
        <v>10</v>
      </c>
      <c r="M37" s="11" t="s">
        <v>7</v>
      </c>
      <c r="N37" s="9" t="s">
        <v>17</v>
      </c>
      <c r="O37" s="9" t="s">
        <v>11</v>
      </c>
    </row>
    <row r="38" spans="2:17" x14ac:dyDescent="0.2">
      <c r="B38" s="2">
        <f>B23</f>
        <v>2000</v>
      </c>
      <c r="C38" s="4">
        <f>IF(C23&lt;&gt;0,C23,0)</f>
        <v>0</v>
      </c>
      <c r="D38" s="3">
        <f t="shared" ref="D38:L38" si="21">IF(D23&lt;&gt;0,C38+D23,C38*C$51)</f>
        <v>0</v>
      </c>
      <c r="E38" s="4">
        <f t="shared" si="21"/>
        <v>0</v>
      </c>
      <c r="F38" s="3">
        <f t="shared" si="21"/>
        <v>0</v>
      </c>
      <c r="G38" s="4">
        <f t="shared" si="21"/>
        <v>0</v>
      </c>
      <c r="H38" s="3">
        <f t="shared" si="21"/>
        <v>158000</v>
      </c>
      <c r="I38" s="4">
        <f t="shared" si="21"/>
        <v>158000</v>
      </c>
      <c r="J38" s="3">
        <f t="shared" si="21"/>
        <v>158000</v>
      </c>
      <c r="K38" s="4">
        <f t="shared" si="21"/>
        <v>158000</v>
      </c>
      <c r="L38" s="3">
        <f t="shared" si="21"/>
        <v>158000</v>
      </c>
      <c r="M38" s="7">
        <f t="shared" ref="M38:M47" ca="1" si="22">L38-OFFSET(L38,0,IF(P23=10,0,-P23))</f>
        <v>158000</v>
      </c>
      <c r="N38" s="10">
        <f t="shared" ref="N38:N47" ca="1" si="23">OFFSET($L$53,0,-IF(P23=10,0,P23))*Q38</f>
        <v>0</v>
      </c>
      <c r="O38" s="10">
        <f t="shared" ref="O38:O47" ca="1" si="24">OFFSET(L38,0,-IF(P23=10,0,P23))+N38</f>
        <v>0</v>
      </c>
      <c r="Q38" cm="1">
        <f t="array" ref="Q38:Q47">TRANSPOSE(C54:L54)</f>
        <v>170000</v>
      </c>
    </row>
    <row r="39" spans="2:17" x14ac:dyDescent="0.2">
      <c r="B39" s="2">
        <f>B38+1</f>
        <v>2001</v>
      </c>
      <c r="C39" s="4">
        <f t="shared" ref="C39:C47" si="25">IF(C24&lt;&gt;0,C24,0)</f>
        <v>0</v>
      </c>
      <c r="D39" s="3">
        <f t="shared" ref="D39:L39" si="26">IF(D24&lt;&gt;0,C39+D24,C39*C$51)</f>
        <v>0</v>
      </c>
      <c r="E39" s="4">
        <f t="shared" si="26"/>
        <v>0</v>
      </c>
      <c r="F39" s="3">
        <f t="shared" si="26"/>
        <v>0</v>
      </c>
      <c r="G39" s="4">
        <f t="shared" si="26"/>
        <v>150000</v>
      </c>
      <c r="H39" s="3">
        <f t="shared" si="26"/>
        <v>150000</v>
      </c>
      <c r="I39" s="4">
        <f t="shared" si="26"/>
        <v>150000</v>
      </c>
      <c r="J39" s="3">
        <f t="shared" si="26"/>
        <v>150000</v>
      </c>
      <c r="K39" s="4">
        <f t="shared" si="26"/>
        <v>150000</v>
      </c>
      <c r="L39" s="3">
        <f t="shared" si="26"/>
        <v>150000</v>
      </c>
      <c r="M39" s="7">
        <f t="shared" ca="1" si="22"/>
        <v>150000</v>
      </c>
      <c r="N39" s="10">
        <f t="shared" ca="1" si="23"/>
        <v>0</v>
      </c>
      <c r="O39" s="10">
        <f t="shared" ca="1" si="24"/>
        <v>0</v>
      </c>
      <c r="Q39">
        <v>179375</v>
      </c>
    </row>
    <row r="40" spans="2:17" x14ac:dyDescent="0.2">
      <c r="B40" s="2">
        <f t="shared" ref="B40:B45" si="27">B39+1</f>
        <v>2002</v>
      </c>
      <c r="C40" s="4">
        <f t="shared" si="25"/>
        <v>0</v>
      </c>
      <c r="D40" s="3">
        <f t="shared" ref="D40:L40" si="28">IF(D25&lt;&gt;0,C40+D25,C40*C$51)</f>
        <v>0</v>
      </c>
      <c r="E40" s="4">
        <f t="shared" si="28"/>
        <v>0</v>
      </c>
      <c r="F40" s="3">
        <f t="shared" si="28"/>
        <v>145000</v>
      </c>
      <c r="G40" s="4">
        <f t="shared" si="28"/>
        <v>145000</v>
      </c>
      <c r="H40" s="3">
        <f t="shared" si="28"/>
        <v>145000</v>
      </c>
      <c r="I40" s="4">
        <f t="shared" si="28"/>
        <v>145000</v>
      </c>
      <c r="J40" s="3">
        <f t="shared" si="28"/>
        <v>145000</v>
      </c>
      <c r="K40" s="4">
        <f t="shared" si="28"/>
        <v>145000</v>
      </c>
      <c r="L40" s="3">
        <f t="shared" si="28"/>
        <v>145000</v>
      </c>
      <c r="M40" s="7">
        <f t="shared" ca="1" si="22"/>
        <v>145000</v>
      </c>
      <c r="N40" s="10">
        <f t="shared" ca="1" si="23"/>
        <v>0</v>
      </c>
      <c r="O40" s="10">
        <f t="shared" ca="1" si="24"/>
        <v>0</v>
      </c>
      <c r="Q40">
        <v>178500</v>
      </c>
    </row>
    <row r="41" spans="2:17" x14ac:dyDescent="0.2">
      <c r="B41" s="2">
        <f t="shared" si="27"/>
        <v>2003</v>
      </c>
      <c r="C41" s="4">
        <f t="shared" si="25"/>
        <v>0</v>
      </c>
      <c r="D41" s="3">
        <f t="shared" ref="D41:L41" si="29">IF(D26&lt;&gt;0,C41+D26,C41*C$51)</f>
        <v>0</v>
      </c>
      <c r="E41" s="4">
        <f t="shared" si="29"/>
        <v>140000</v>
      </c>
      <c r="F41" s="3">
        <f t="shared" si="29"/>
        <v>140000</v>
      </c>
      <c r="G41" s="4">
        <f t="shared" si="29"/>
        <v>140000</v>
      </c>
      <c r="H41" s="3">
        <f t="shared" si="29"/>
        <v>140000</v>
      </c>
      <c r="I41" s="4">
        <f t="shared" si="29"/>
        <v>140000</v>
      </c>
      <c r="J41" s="3">
        <f t="shared" si="29"/>
        <v>140000</v>
      </c>
      <c r="K41" s="4">
        <f t="shared" si="29"/>
        <v>140000</v>
      </c>
      <c r="L41" s="3">
        <f t="shared" si="29"/>
        <v>140000</v>
      </c>
      <c r="M41" s="7">
        <f t="shared" ca="1" si="22"/>
        <v>140000</v>
      </c>
      <c r="N41" s="10">
        <f t="shared" ca="1" si="23"/>
        <v>0</v>
      </c>
      <c r="O41" s="10">
        <f t="shared" ca="1" si="24"/>
        <v>0</v>
      </c>
      <c r="Q41">
        <v>165750</v>
      </c>
    </row>
    <row r="42" spans="2:17" x14ac:dyDescent="0.2">
      <c r="B42" s="2">
        <f t="shared" si="27"/>
        <v>2004</v>
      </c>
      <c r="C42" s="4">
        <f t="shared" si="25"/>
        <v>0</v>
      </c>
      <c r="D42" s="3">
        <f t="shared" ref="D42:L42" si="30">IF(D27&lt;&gt;0,C42+D27,C42*C$51)</f>
        <v>125000</v>
      </c>
      <c r="E42" s="4">
        <f t="shared" si="30"/>
        <v>125000</v>
      </c>
      <c r="F42" s="3">
        <f t="shared" si="30"/>
        <v>125000</v>
      </c>
      <c r="G42" s="4">
        <f t="shared" si="30"/>
        <v>125000</v>
      </c>
      <c r="H42" s="3">
        <f t="shared" si="30"/>
        <v>125000</v>
      </c>
      <c r="I42" s="4">
        <f t="shared" si="30"/>
        <v>125000</v>
      </c>
      <c r="J42" s="3">
        <f t="shared" si="30"/>
        <v>125000</v>
      </c>
      <c r="K42" s="4">
        <f t="shared" si="30"/>
        <v>125000</v>
      </c>
      <c r="L42" s="3">
        <f t="shared" si="30"/>
        <v>125000</v>
      </c>
      <c r="M42" s="7">
        <f t="shared" ca="1" si="22"/>
        <v>125000</v>
      </c>
      <c r="N42" s="10">
        <f t="shared" ca="1" si="23"/>
        <v>0</v>
      </c>
      <c r="O42" s="10">
        <f t="shared" ca="1" si="24"/>
        <v>0</v>
      </c>
      <c r="Q42">
        <v>176000</v>
      </c>
    </row>
    <row r="43" spans="2:17" x14ac:dyDescent="0.2">
      <c r="B43" s="2">
        <f t="shared" si="27"/>
        <v>2005</v>
      </c>
      <c r="C43" s="4">
        <f t="shared" si="25"/>
        <v>112000</v>
      </c>
      <c r="D43" s="3">
        <f t="shared" ref="D43:L43" si="31">IF(D28&lt;&gt;0,C43+D28,C43*C$51)</f>
        <v>112000</v>
      </c>
      <c r="E43" s="4">
        <f t="shared" si="31"/>
        <v>112000</v>
      </c>
      <c r="F43" s="3">
        <f t="shared" si="31"/>
        <v>112000</v>
      </c>
      <c r="G43" s="4">
        <f t="shared" si="31"/>
        <v>112000</v>
      </c>
      <c r="H43" s="3">
        <f t="shared" si="31"/>
        <v>112000</v>
      </c>
      <c r="I43" s="4">
        <f t="shared" si="31"/>
        <v>112000</v>
      </c>
      <c r="J43" s="3">
        <f t="shared" si="31"/>
        <v>112000</v>
      </c>
      <c r="K43" s="4">
        <f t="shared" si="31"/>
        <v>112000</v>
      </c>
      <c r="L43" s="3">
        <f t="shared" si="31"/>
        <v>112000</v>
      </c>
      <c r="M43" s="7">
        <f t="shared" ca="1" si="22"/>
        <v>0</v>
      </c>
      <c r="N43" s="10">
        <f t="shared" ca="1" si="23"/>
        <v>0</v>
      </c>
      <c r="O43" s="10">
        <f t="shared" ca="1" si="24"/>
        <v>112000</v>
      </c>
      <c r="Q43">
        <v>161250</v>
      </c>
    </row>
    <row r="44" spans="2:17" x14ac:dyDescent="0.2">
      <c r="B44" s="2">
        <f t="shared" si="27"/>
        <v>2006</v>
      </c>
      <c r="C44" s="4">
        <f t="shared" si="25"/>
        <v>0</v>
      </c>
      <c r="D44" s="3">
        <f t="shared" ref="D44:L44" si="32">IF(D29&lt;&gt;0,C44+D29,C44*C$51)</f>
        <v>0</v>
      </c>
      <c r="E44" s="4">
        <f t="shared" si="32"/>
        <v>0</v>
      </c>
      <c r="F44" s="3">
        <f t="shared" si="32"/>
        <v>0</v>
      </c>
      <c r="G44" s="4">
        <f t="shared" si="32"/>
        <v>0</v>
      </c>
      <c r="H44" s="3">
        <f t="shared" si="32"/>
        <v>0</v>
      </c>
      <c r="I44" s="4">
        <f t="shared" si="32"/>
        <v>0</v>
      </c>
      <c r="J44" s="3">
        <f t="shared" si="32"/>
        <v>0</v>
      </c>
      <c r="K44" s="4">
        <f t="shared" si="32"/>
        <v>0</v>
      </c>
      <c r="L44" s="3">
        <f t="shared" si="32"/>
        <v>0</v>
      </c>
      <c r="M44" s="7">
        <f t="shared" ca="1" si="22"/>
        <v>0</v>
      </c>
      <c r="N44" s="10">
        <f t="shared" ca="1" si="23"/>
        <v>0</v>
      </c>
      <c r="O44" s="10">
        <f t="shared" ca="1" si="24"/>
        <v>0</v>
      </c>
      <c r="Q44">
        <v>0</v>
      </c>
    </row>
    <row r="45" spans="2:17" x14ac:dyDescent="0.2">
      <c r="B45" s="2">
        <f t="shared" si="27"/>
        <v>2007</v>
      </c>
      <c r="C45" s="4">
        <f t="shared" si="25"/>
        <v>0</v>
      </c>
      <c r="D45" s="3">
        <f t="shared" ref="D45:L45" si="33">IF(D30&lt;&gt;0,C45+D30,C45*C$51)</f>
        <v>0</v>
      </c>
      <c r="E45" s="4">
        <f t="shared" si="33"/>
        <v>0</v>
      </c>
      <c r="F45" s="3">
        <f t="shared" si="33"/>
        <v>0</v>
      </c>
      <c r="G45" s="4">
        <f t="shared" si="33"/>
        <v>0</v>
      </c>
      <c r="H45" s="3">
        <f t="shared" si="33"/>
        <v>0</v>
      </c>
      <c r="I45" s="4">
        <f t="shared" si="33"/>
        <v>0</v>
      </c>
      <c r="J45" s="3">
        <f t="shared" si="33"/>
        <v>0</v>
      </c>
      <c r="K45" s="4">
        <f t="shared" si="33"/>
        <v>0</v>
      </c>
      <c r="L45" s="3">
        <f t="shared" si="33"/>
        <v>0</v>
      </c>
      <c r="M45" s="7">
        <f t="shared" ca="1" si="22"/>
        <v>0</v>
      </c>
      <c r="N45" s="10">
        <f t="shared" ca="1" si="23"/>
        <v>0</v>
      </c>
      <c r="O45" s="10">
        <f t="shared" ca="1" si="24"/>
        <v>0</v>
      </c>
      <c r="Q45">
        <v>0</v>
      </c>
    </row>
    <row r="46" spans="2:17" x14ac:dyDescent="0.2">
      <c r="B46" s="2">
        <f>B45+1</f>
        <v>2008</v>
      </c>
      <c r="C46" s="4">
        <f t="shared" si="25"/>
        <v>0</v>
      </c>
      <c r="D46" s="3">
        <f t="shared" ref="D46:L46" si="34">IF(D31&lt;&gt;0,C46+D31,C46*C$51)</f>
        <v>0</v>
      </c>
      <c r="E46" s="4">
        <f t="shared" si="34"/>
        <v>0</v>
      </c>
      <c r="F46" s="3">
        <f t="shared" si="34"/>
        <v>0</v>
      </c>
      <c r="G46" s="4">
        <f t="shared" si="34"/>
        <v>0</v>
      </c>
      <c r="H46" s="3">
        <f t="shared" si="34"/>
        <v>0</v>
      </c>
      <c r="I46" s="4">
        <f t="shared" si="34"/>
        <v>0</v>
      </c>
      <c r="J46" s="3">
        <f t="shared" si="34"/>
        <v>0</v>
      </c>
      <c r="K46" s="4">
        <f t="shared" si="34"/>
        <v>0</v>
      </c>
      <c r="L46" s="3">
        <f t="shared" si="34"/>
        <v>0</v>
      </c>
      <c r="M46" s="7">
        <f t="shared" ca="1" si="22"/>
        <v>0</v>
      </c>
      <c r="N46" s="10">
        <f t="shared" ca="1" si="23"/>
        <v>0</v>
      </c>
      <c r="O46" s="10">
        <f t="shared" ca="1" si="24"/>
        <v>0</v>
      </c>
      <c r="Q46">
        <v>0</v>
      </c>
    </row>
    <row r="47" spans="2:17" x14ac:dyDescent="0.2">
      <c r="B47" s="2">
        <f t="shared" ref="B47" si="35">B46+1</f>
        <v>2009</v>
      </c>
      <c r="C47" s="4">
        <f t="shared" si="25"/>
        <v>0</v>
      </c>
      <c r="D47" s="3">
        <f t="shared" ref="D47:L47" si="36">IF(D32&lt;&gt;0,C47+D32,C47*C$51)</f>
        <v>0</v>
      </c>
      <c r="E47" s="4">
        <f t="shared" si="36"/>
        <v>0</v>
      </c>
      <c r="F47" s="3">
        <f t="shared" si="36"/>
        <v>0</v>
      </c>
      <c r="G47" s="4">
        <f t="shared" si="36"/>
        <v>0</v>
      </c>
      <c r="H47" s="3">
        <f t="shared" si="36"/>
        <v>0</v>
      </c>
      <c r="I47" s="4">
        <f t="shared" si="36"/>
        <v>0</v>
      </c>
      <c r="J47" s="3">
        <f t="shared" si="36"/>
        <v>0</v>
      </c>
      <c r="K47" s="4">
        <f t="shared" si="36"/>
        <v>0</v>
      </c>
      <c r="L47" s="3">
        <f t="shared" si="36"/>
        <v>0</v>
      </c>
      <c r="M47" s="7">
        <f t="shared" ca="1" si="22"/>
        <v>0</v>
      </c>
      <c r="N47" s="10">
        <f t="shared" ca="1" si="23"/>
        <v>0</v>
      </c>
      <c r="O47" s="10">
        <f t="shared" ca="1" si="24"/>
        <v>0</v>
      </c>
      <c r="Q47">
        <v>0</v>
      </c>
    </row>
    <row r="48" spans="2:17" x14ac:dyDescent="0.2">
      <c r="L48" s="5" t="s">
        <v>8</v>
      </c>
      <c r="M48" s="8">
        <f ca="1">SUM(M38:M47)</f>
        <v>718000</v>
      </c>
      <c r="N48" s="12">
        <f ca="1">SUM(N38:N47)</f>
        <v>0</v>
      </c>
      <c r="O48" s="12">
        <f ca="1">SUM(O38:O47)</f>
        <v>112000</v>
      </c>
    </row>
    <row r="49" spans="2:14" x14ac:dyDescent="0.2">
      <c r="L49" s="13"/>
      <c r="M49" s="14"/>
      <c r="N49" s="14"/>
    </row>
    <row r="50" spans="2:14" x14ac:dyDescent="0.2">
      <c r="C50" s="1">
        <v>1</v>
      </c>
      <c r="D50" s="1">
        <f>C50+1</f>
        <v>2</v>
      </c>
      <c r="E50" s="1">
        <f t="shared" ref="E50:L50" si="37">D50+1</f>
        <v>3</v>
      </c>
      <c r="F50" s="1">
        <f t="shared" si="37"/>
        <v>4</v>
      </c>
      <c r="G50" s="1">
        <f t="shared" si="37"/>
        <v>5</v>
      </c>
      <c r="H50" s="1">
        <f t="shared" si="37"/>
        <v>6</v>
      </c>
      <c r="I50" s="1">
        <f t="shared" si="37"/>
        <v>7</v>
      </c>
      <c r="J50" s="1">
        <f t="shared" si="37"/>
        <v>8</v>
      </c>
      <c r="K50" s="1">
        <f t="shared" si="37"/>
        <v>9</v>
      </c>
      <c r="L50" s="1">
        <f t="shared" si="37"/>
        <v>10</v>
      </c>
    </row>
    <row r="51" spans="2:14" x14ac:dyDescent="0.2">
      <c r="B51" s="5" t="s">
        <v>4</v>
      </c>
      <c r="C51" s="4" cm="1">
        <f t="array" ref="C51">IFERROR(SUM((D23:D32&lt;&gt;0)*S23:S32)/SUM((D23:D32&lt;&gt;0)*R23:R32),1)</f>
        <v>1</v>
      </c>
      <c r="D51" s="4" cm="1">
        <f t="array" ref="D51">IFERROR(SUM((E23:E32&lt;&gt;0)*T23:T32)/SUM((E23:E32&lt;&gt;0)*S23:S32),1)</f>
        <v>1</v>
      </c>
      <c r="E51" s="4" cm="1">
        <f t="array" ref="E51">IFERROR(SUM((F23:F32&lt;&gt;0)*U23:U32)/SUM((F23:F32&lt;&gt;0)*T23:T32),1)</f>
        <v>1</v>
      </c>
      <c r="F51" s="4" cm="1">
        <f t="array" ref="F51">IFERROR(SUM((G23:G32&lt;&gt;0)*V23:V32)/SUM((G23:G32&lt;&gt;0)*U23:U32),1)</f>
        <v>1</v>
      </c>
      <c r="G51" s="4" cm="1">
        <f t="array" ref="G51">IFERROR(SUM((H23:H32&lt;&gt;0)*W23:W32)/SUM((H23:H32&lt;&gt;0)*V23:V32),1)</f>
        <v>1</v>
      </c>
      <c r="H51" s="4" cm="1">
        <f t="array" ref="H51">IFERROR(SUM((I23:I32&lt;&gt;0)*X23:X32)/SUM((I23:I32&lt;&gt;0)*W23:W32),1)</f>
        <v>1</v>
      </c>
      <c r="I51" s="4" cm="1">
        <f t="array" ref="I51">IFERROR(SUM((J23:J32&lt;&gt;0)*Y23:Y32)/SUM((J23:J32&lt;&gt;0)*X23:X32),1)</f>
        <v>1</v>
      </c>
      <c r="J51" s="4" cm="1">
        <f t="array" ref="J51">IFERROR(SUM((K23:K32&lt;&gt;0)*Z23:Z32)/SUM((K23:K32&lt;&gt;0)*Y23:Y32),1)</f>
        <v>1</v>
      </c>
      <c r="K51" s="4" cm="1">
        <f t="array" ref="K51">IFERROR(SUM((L23:L32&lt;&gt;0)*AA23:AA32)/SUM((L23:L32&lt;&gt;0)*Z23:Z32),1)</f>
        <v>1</v>
      </c>
      <c r="L51" s="4" cm="1">
        <f t="array" ref="L51">IFERROR(SUM((P23:P32&lt;&gt;0)*AB23:AB32)/SUM((P23:P32&lt;&gt;0)*AA23:AA32),1)</f>
        <v>1</v>
      </c>
    </row>
    <row r="52" spans="2:14" x14ac:dyDescent="0.2">
      <c r="B52" s="5" t="s">
        <v>6</v>
      </c>
      <c r="C52" s="4">
        <f>1/PRODUCT(C51:$L$51)</f>
        <v>1</v>
      </c>
      <c r="D52" s="4">
        <f>1/PRODUCT(D51:$L$51)</f>
        <v>1</v>
      </c>
      <c r="E52" s="4">
        <f>1/PRODUCT(E51:$L$51)</f>
        <v>1</v>
      </c>
      <c r="F52" s="4">
        <f>1/PRODUCT(F51:$L$51)</f>
        <v>1</v>
      </c>
      <c r="G52" s="4">
        <f>1/PRODUCT(G51:$L$51)</f>
        <v>1</v>
      </c>
      <c r="H52" s="4">
        <f>1/PRODUCT(H51:$L$51)</f>
        <v>1</v>
      </c>
      <c r="I52" s="4">
        <f>1/PRODUCT(I51:$L$51)</f>
        <v>1</v>
      </c>
      <c r="J52" s="4">
        <f>1/PRODUCT(J51:$L$51)</f>
        <v>1</v>
      </c>
      <c r="K52" s="4">
        <f>1/PRODUCT(K51:$L$51)</f>
        <v>1</v>
      </c>
      <c r="L52" s="4">
        <f>1/PRODUCT(L51:$L$51)</f>
        <v>1</v>
      </c>
    </row>
    <row r="53" spans="2:14" x14ac:dyDescent="0.2">
      <c r="B53" s="5" t="s">
        <v>10</v>
      </c>
      <c r="C53" s="4">
        <f>1-C52</f>
        <v>0</v>
      </c>
      <c r="D53" s="4">
        <f t="shared" ref="D53:L53" si="38">1-D52</f>
        <v>0</v>
      </c>
      <c r="E53" s="4">
        <f t="shared" si="38"/>
        <v>0</v>
      </c>
      <c r="F53" s="4">
        <f t="shared" si="38"/>
        <v>0</v>
      </c>
      <c r="G53" s="4">
        <f t="shared" si="38"/>
        <v>0</v>
      </c>
      <c r="H53" s="4">
        <f t="shared" si="38"/>
        <v>0</v>
      </c>
      <c r="I53" s="4">
        <f t="shared" si="38"/>
        <v>0</v>
      </c>
      <c r="J53" s="4">
        <f t="shared" si="38"/>
        <v>0</v>
      </c>
      <c r="K53" s="4">
        <f t="shared" si="38"/>
        <v>0</v>
      </c>
      <c r="L53" s="4">
        <f t="shared" si="38"/>
        <v>0</v>
      </c>
      <c r="N53" s="4"/>
    </row>
    <row r="54" spans="2:14" x14ac:dyDescent="0.2">
      <c r="B54" s="5" t="s">
        <v>9</v>
      </c>
      <c r="C54" s="4" cm="1">
        <f t="array" ref="C54:L54">TRANSPOSE(M23:M32*N23:N32)</f>
        <v>170000</v>
      </c>
      <c r="D54" s="4">
        <v>179375</v>
      </c>
      <c r="E54" s="4">
        <v>178500</v>
      </c>
      <c r="F54" s="4">
        <v>165750</v>
      </c>
      <c r="G54" s="4">
        <v>176000</v>
      </c>
      <c r="H54" s="4">
        <v>161250</v>
      </c>
      <c r="I54" s="4">
        <v>0</v>
      </c>
      <c r="J54" s="4">
        <v>0</v>
      </c>
      <c r="K54" s="4">
        <v>0</v>
      </c>
      <c r="L54" s="4">
        <v>0</v>
      </c>
    </row>
    <row r="56" spans="2:14" x14ac:dyDescent="0.2">
      <c r="C56" s="1">
        <f>B23</f>
        <v>2000</v>
      </c>
      <c r="D56" s="1">
        <f>C56+1</f>
        <v>2001</v>
      </c>
      <c r="E56" s="1">
        <f t="shared" ref="E56:L56" si="39">D56+1</f>
        <v>2002</v>
      </c>
      <c r="F56" s="1">
        <f t="shared" si="39"/>
        <v>2003</v>
      </c>
      <c r="G56" s="1">
        <f t="shared" si="39"/>
        <v>2004</v>
      </c>
      <c r="H56" s="1">
        <f t="shared" si="39"/>
        <v>2005</v>
      </c>
      <c r="I56" s="1">
        <f t="shared" si="39"/>
        <v>2006</v>
      </c>
      <c r="J56" s="1">
        <f t="shared" si="39"/>
        <v>2007</v>
      </c>
      <c r="K56" s="1">
        <f t="shared" si="39"/>
        <v>2008</v>
      </c>
      <c r="L56" s="1">
        <f t="shared" si="39"/>
        <v>2009</v>
      </c>
    </row>
    <row r="57" spans="2:14" x14ac:dyDescent="0.2">
      <c r="B57" s="5" t="s">
        <v>5</v>
      </c>
      <c r="C57" s="4">
        <f>SUM(C23)</f>
        <v>0</v>
      </c>
      <c r="D57" s="4">
        <f>SUM(C24,D23)</f>
        <v>0</v>
      </c>
      <c r="E57" s="4">
        <f>SUM(C25,D24,E23)</f>
        <v>0</v>
      </c>
      <c r="F57" s="4">
        <f>SUM(C26,D25,E24,F23)</f>
        <v>0</v>
      </c>
      <c r="G57" s="4">
        <f>SUM(C27,D26,E25,F24,G23)</f>
        <v>0</v>
      </c>
      <c r="H57" s="4">
        <f>SUM(C28,D27,E26,F25,G24,H23)</f>
        <v>830000</v>
      </c>
      <c r="I57" s="4">
        <f>SUM(C29,D28,E27,F26,G25,H24,I23)</f>
        <v>0</v>
      </c>
      <c r="J57" s="4">
        <f>SUM(C30,D29,E28,F27,G26,H25,I24,J23)</f>
        <v>0</v>
      </c>
      <c r="K57" s="4">
        <f>SUM(C31,D30,E29,F28,G27,H26,I25,J24,K23)</f>
        <v>0</v>
      </c>
      <c r="L57" s="4">
        <f>SUM(C32,D31,E30,F29,G28,H27,I26,J25,K24,L23)</f>
        <v>0</v>
      </c>
    </row>
  </sheetData>
  <mergeCells count="11">
    <mergeCell ref="C2:L2"/>
    <mergeCell ref="C3:L3"/>
    <mergeCell ref="M3:N3"/>
    <mergeCell ref="C1:L1"/>
    <mergeCell ref="C17:E18"/>
    <mergeCell ref="C20:L20"/>
    <mergeCell ref="C21:L21"/>
    <mergeCell ref="M21:N21"/>
    <mergeCell ref="C35:L35"/>
    <mergeCell ref="C36:L36"/>
    <mergeCell ref="N36:O3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D9D0E-0EF9-5F43-8D50-E53FACBBF31F}">
  <dimension ref="B1:AB68"/>
  <sheetViews>
    <sheetView tabSelected="1" zoomScale="80" zoomScaleNormal="80" workbookViewId="0">
      <selection activeCell="M26" sqref="M26"/>
    </sheetView>
  </sheetViews>
  <sheetFormatPr baseColWidth="10" defaultRowHeight="16" x14ac:dyDescent="0.2"/>
  <cols>
    <col min="2" max="2" width="20.1640625" bestFit="1" customWidth="1"/>
    <col min="3" max="3" width="18.33203125" bestFit="1" customWidth="1"/>
    <col min="4" max="4" width="13.5" bestFit="1" customWidth="1"/>
    <col min="7" max="7" width="10.83203125" customWidth="1"/>
    <col min="13" max="13" width="20.33203125" bestFit="1" customWidth="1"/>
    <col min="14" max="14" width="14.83203125" customWidth="1"/>
    <col min="15" max="15" width="28" bestFit="1" customWidth="1"/>
    <col min="16" max="27" width="0" hidden="1" customWidth="1"/>
    <col min="28" max="28" width="32" bestFit="1" customWidth="1"/>
  </cols>
  <sheetData>
    <row r="1" spans="2:7" x14ac:dyDescent="0.2">
      <c r="B1" s="42" t="s">
        <v>19</v>
      </c>
      <c r="C1" s="42"/>
      <c r="D1" s="42"/>
      <c r="E1" s="42"/>
      <c r="F1" s="42"/>
      <c r="G1" s="42"/>
    </row>
    <row r="2" spans="2:7" x14ac:dyDescent="0.2">
      <c r="B2" s="44" t="s">
        <v>25</v>
      </c>
      <c r="C2" s="44"/>
      <c r="D2" s="44"/>
      <c r="E2" s="44"/>
      <c r="F2" s="44"/>
      <c r="G2" s="44"/>
    </row>
    <row r="3" spans="2:7" x14ac:dyDescent="0.2">
      <c r="B3" s="40" t="s">
        <v>26</v>
      </c>
      <c r="C3" s="40"/>
      <c r="D3" s="40"/>
      <c r="E3" s="41" t="s">
        <v>14</v>
      </c>
      <c r="F3" s="41"/>
      <c r="G3" s="41"/>
    </row>
    <row r="4" spans="2:7" ht="17" thickBot="1" x14ac:dyDescent="0.25">
      <c r="B4" s="36" t="s">
        <v>21</v>
      </c>
      <c r="C4" s="36" t="s">
        <v>22</v>
      </c>
      <c r="D4" s="36" t="s">
        <v>23</v>
      </c>
      <c r="E4" s="9" t="s">
        <v>1</v>
      </c>
      <c r="F4" s="9" t="s">
        <v>13</v>
      </c>
      <c r="G4" s="9" t="s">
        <v>12</v>
      </c>
    </row>
    <row r="5" spans="2:7" ht="17" thickTop="1" x14ac:dyDescent="0.2">
      <c r="B5" s="37">
        <v>2000</v>
      </c>
      <c r="C5" s="17">
        <v>2000</v>
      </c>
      <c r="D5" s="18">
        <v>158000</v>
      </c>
      <c r="E5" s="19">
        <v>2000</v>
      </c>
      <c r="F5" s="17">
        <v>200000</v>
      </c>
      <c r="G5" s="20">
        <v>0.85</v>
      </c>
    </row>
    <row r="6" spans="2:7" x14ac:dyDescent="0.2">
      <c r="B6" s="38">
        <v>2001</v>
      </c>
      <c r="C6" s="23">
        <v>2001</v>
      </c>
      <c r="D6" s="22">
        <v>150000</v>
      </c>
      <c r="E6" s="24">
        <v>2001</v>
      </c>
      <c r="F6" s="23">
        <v>205000</v>
      </c>
      <c r="G6" s="25">
        <v>0.875</v>
      </c>
    </row>
    <row r="7" spans="2:7" x14ac:dyDescent="0.2">
      <c r="B7" s="38">
        <v>2002</v>
      </c>
      <c r="C7" s="23">
        <v>2002</v>
      </c>
      <c r="D7" s="22">
        <v>145000</v>
      </c>
      <c r="E7" s="24">
        <v>2002</v>
      </c>
      <c r="F7" s="23">
        <v>210000</v>
      </c>
      <c r="G7" s="25">
        <v>0.85</v>
      </c>
    </row>
    <row r="8" spans="2:7" x14ac:dyDescent="0.2">
      <c r="B8" s="38">
        <v>2003</v>
      </c>
      <c r="C8" s="23">
        <v>2003</v>
      </c>
      <c r="D8" s="22">
        <v>140000</v>
      </c>
      <c r="E8" s="24">
        <v>2003</v>
      </c>
      <c r="F8" s="23">
        <v>212500</v>
      </c>
      <c r="G8" s="25">
        <v>0.78</v>
      </c>
    </row>
    <row r="9" spans="2:7" x14ac:dyDescent="0.2">
      <c r="B9" s="38">
        <v>2004</v>
      </c>
      <c r="C9" s="23">
        <v>2004</v>
      </c>
      <c r="D9" s="22">
        <v>125000</v>
      </c>
      <c r="E9" s="24">
        <v>2004</v>
      </c>
      <c r="F9" s="23">
        <v>220000</v>
      </c>
      <c r="G9" s="25">
        <v>0.8</v>
      </c>
    </row>
    <row r="10" spans="2:7" x14ac:dyDescent="0.2">
      <c r="B10" s="38">
        <v>2005</v>
      </c>
      <c r="C10" s="23">
        <v>2005</v>
      </c>
      <c r="D10" s="22">
        <v>112000</v>
      </c>
      <c r="E10" s="24">
        <v>2005</v>
      </c>
      <c r="F10" s="23">
        <v>215000</v>
      </c>
      <c r="G10" s="25">
        <v>0.75</v>
      </c>
    </row>
    <row r="11" spans="2:7" x14ac:dyDescent="0.2">
      <c r="B11" s="38"/>
      <c r="C11" s="23"/>
      <c r="D11" s="22"/>
      <c r="E11" s="24"/>
      <c r="F11" s="23"/>
      <c r="G11" s="25"/>
    </row>
    <row r="12" spans="2:7" x14ac:dyDescent="0.2">
      <c r="B12" s="38"/>
      <c r="C12" s="23"/>
      <c r="D12" s="22"/>
      <c r="E12" s="24"/>
      <c r="F12" s="23"/>
      <c r="G12" s="25"/>
    </row>
    <row r="13" spans="2:7" x14ac:dyDescent="0.2">
      <c r="B13" s="38"/>
      <c r="C13" s="23"/>
      <c r="D13" s="22"/>
      <c r="E13" s="24"/>
      <c r="F13" s="23"/>
      <c r="G13" s="25"/>
    </row>
    <row r="14" spans="2:7" x14ac:dyDescent="0.2">
      <c r="B14" s="38"/>
      <c r="C14" s="23"/>
      <c r="D14" s="22"/>
      <c r="E14" s="24"/>
      <c r="F14" s="23"/>
      <c r="G14" s="25"/>
    </row>
    <row r="15" spans="2:7" x14ac:dyDescent="0.2">
      <c r="B15" s="38"/>
      <c r="C15" s="23"/>
      <c r="D15" s="22"/>
      <c r="E15" s="24"/>
      <c r="F15" s="23"/>
      <c r="G15" s="25"/>
    </row>
    <row r="16" spans="2:7" x14ac:dyDescent="0.2">
      <c r="B16" s="38"/>
      <c r="C16" s="23"/>
      <c r="D16" s="22"/>
      <c r="E16" s="24"/>
      <c r="F16" s="23"/>
      <c r="G16" s="25"/>
    </row>
    <row r="17" spans="2:19" x14ac:dyDescent="0.2">
      <c r="B17" s="38"/>
      <c r="C17" s="23"/>
      <c r="D17" s="22"/>
      <c r="E17" s="24"/>
      <c r="F17" s="23"/>
      <c r="G17" s="25"/>
    </row>
    <row r="18" spans="2:19" x14ac:dyDescent="0.2">
      <c r="B18" s="38"/>
      <c r="C18" s="23"/>
      <c r="D18" s="22"/>
      <c r="E18" s="24"/>
      <c r="F18" s="23"/>
      <c r="G18" s="25"/>
    </row>
    <row r="19" spans="2:19" x14ac:dyDescent="0.2">
      <c r="B19" s="38"/>
      <c r="C19" s="23"/>
      <c r="D19" s="22"/>
      <c r="E19" s="24"/>
      <c r="F19" s="23"/>
      <c r="G19" s="25"/>
    </row>
    <row r="20" spans="2:19" x14ac:dyDescent="0.2">
      <c r="B20" s="38"/>
      <c r="C20" s="23"/>
      <c r="D20" s="22"/>
      <c r="E20" s="24"/>
      <c r="F20" s="23"/>
      <c r="G20" s="25"/>
    </row>
    <row r="21" spans="2:19" x14ac:dyDescent="0.2">
      <c r="B21" s="38"/>
      <c r="C21" s="23"/>
      <c r="D21" s="22"/>
      <c r="E21" s="24"/>
      <c r="F21" s="23"/>
      <c r="G21" s="25"/>
    </row>
    <row r="22" spans="2:19" x14ac:dyDescent="0.2">
      <c r="B22" s="38"/>
      <c r="C22" s="23"/>
      <c r="D22" s="22"/>
      <c r="E22" s="24"/>
      <c r="F22" s="23"/>
      <c r="G22" s="25"/>
    </row>
    <row r="23" spans="2:19" x14ac:dyDescent="0.2">
      <c r="B23" s="38"/>
      <c r="C23" s="23"/>
      <c r="D23" s="22"/>
      <c r="E23" s="24"/>
      <c r="F23" s="23"/>
      <c r="G23" s="25"/>
    </row>
    <row r="24" spans="2:19" x14ac:dyDescent="0.2">
      <c r="B24" s="38"/>
      <c r="C24" s="23"/>
      <c r="D24" s="22"/>
      <c r="E24" s="24"/>
      <c r="F24" s="23"/>
      <c r="G24" s="25"/>
    </row>
    <row r="25" spans="2:19" ht="17" thickBot="1" x14ac:dyDescent="0.25">
      <c r="B25" s="39"/>
      <c r="C25" s="28"/>
      <c r="D25" s="27"/>
      <c r="E25" s="29"/>
      <c r="F25" s="28"/>
      <c r="G25" s="30"/>
    </row>
    <row r="26" spans="2:19" ht="17" thickTop="1" x14ac:dyDescent="0.2"/>
    <row r="28" spans="2:19" x14ac:dyDescent="0.2">
      <c r="C28" s="43" t="s">
        <v>20</v>
      </c>
      <c r="D28" s="43"/>
      <c r="E28" s="43"/>
    </row>
    <row r="29" spans="2:19" x14ac:dyDescent="0.2">
      <c r="C29" s="43"/>
      <c r="D29" s="43"/>
      <c r="E29" s="43"/>
    </row>
    <row r="31" spans="2:19" x14ac:dyDescent="0.2">
      <c r="C31" s="44" t="s">
        <v>0</v>
      </c>
      <c r="D31" s="44"/>
      <c r="E31" s="44"/>
      <c r="F31" s="44"/>
      <c r="G31" s="44"/>
      <c r="H31" s="44"/>
      <c r="I31" s="44"/>
      <c r="J31" s="44"/>
      <c r="K31" s="44"/>
      <c r="L31" s="44"/>
      <c r="S31" t="s">
        <v>0</v>
      </c>
    </row>
    <row r="32" spans="2:19" x14ac:dyDescent="0.2">
      <c r="C32" s="40" t="s">
        <v>2</v>
      </c>
      <c r="D32" s="40"/>
      <c r="E32" s="40"/>
      <c r="F32" s="40"/>
      <c r="G32" s="40"/>
      <c r="H32" s="40"/>
      <c r="I32" s="40"/>
      <c r="J32" s="40"/>
      <c r="K32" s="40"/>
      <c r="L32" s="40"/>
      <c r="M32" s="41" t="s">
        <v>14</v>
      </c>
      <c r="N32" s="41"/>
      <c r="R32" t="s">
        <v>2</v>
      </c>
    </row>
    <row r="33" spans="2:28" x14ac:dyDescent="0.2">
      <c r="B33" s="5" t="s">
        <v>1</v>
      </c>
      <c r="C33" s="2">
        <v>1</v>
      </c>
      <c r="D33" s="2">
        <f>C33+1</f>
        <v>2</v>
      </c>
      <c r="E33" s="2">
        <v>3</v>
      </c>
      <c r="F33" s="2">
        <v>4</v>
      </c>
      <c r="G33" s="2">
        <v>5</v>
      </c>
      <c r="H33" s="2">
        <v>6</v>
      </c>
      <c r="I33" s="2">
        <v>7</v>
      </c>
      <c r="J33" s="2">
        <v>8</v>
      </c>
      <c r="K33" s="2">
        <v>9</v>
      </c>
      <c r="L33" s="2">
        <v>10</v>
      </c>
      <c r="M33" s="9" t="s">
        <v>13</v>
      </c>
      <c r="N33" s="9" t="s">
        <v>12</v>
      </c>
      <c r="Q33" t="s">
        <v>1</v>
      </c>
      <c r="R33">
        <v>1</v>
      </c>
      <c r="S33">
        <v>2</v>
      </c>
      <c r="T33">
        <v>3</v>
      </c>
      <c r="U33">
        <v>4</v>
      </c>
      <c r="V33">
        <v>5</v>
      </c>
      <c r="W33">
        <v>6</v>
      </c>
      <c r="X33">
        <v>7</v>
      </c>
      <c r="Y33">
        <v>8</v>
      </c>
      <c r="Z33">
        <v>9</v>
      </c>
      <c r="AA33">
        <v>10</v>
      </c>
    </row>
    <row r="34" spans="2:28" x14ac:dyDescent="0.2">
      <c r="B34" s="2">
        <f>B5</f>
        <v>2000</v>
      </c>
      <c r="C34" s="4" cm="1">
        <f t="array" ref="C34">SUMPRODUCT(($B$5:$B$25=$B34)*(($B34+C$33-1)=$C$5:$C$25)*$D$5:$D$25)</f>
        <v>158000</v>
      </c>
      <c r="D34" s="4" cm="1">
        <f t="array" ref="D34">SUMPRODUCT(($B$5:$B$25=$B34)*(($B34+D$33-1)=$C$5:$C$25)*$D$5:$D$25)</f>
        <v>0</v>
      </c>
      <c r="E34" s="4" cm="1">
        <f t="array" ref="E34">SUMPRODUCT(($B$5:$B$25=$B34)*(($B34+E$33-1)=$C$5:$C$25)*$D$5:$D$25)</f>
        <v>0</v>
      </c>
      <c r="F34" s="4" cm="1">
        <f t="array" ref="F34">SUMPRODUCT(($B$5:$B$25=$B34)*(($B34+F$33-1)=$C$5:$C$25)*$D$5:$D$25)</f>
        <v>0</v>
      </c>
      <c r="G34" s="4" cm="1">
        <f t="array" ref="G34">SUMPRODUCT(($B$5:$B$25=$B34)*(($B34+G$33-1)=$C$5:$C$25)*$D$5:$D$25)</f>
        <v>0</v>
      </c>
      <c r="H34" s="4" cm="1">
        <f t="array" ref="H34">SUMPRODUCT(($B$5:$B$25=$B34)*(($B34+H$33-1)=$C$5:$C$25)*$D$5:$D$25)</f>
        <v>0</v>
      </c>
      <c r="I34" s="4" cm="1">
        <f t="array" ref="I34">SUMPRODUCT(($B$5:$B$25=$B34)*(($B34+I$33-1)=$C$5:$C$25)*$D$5:$D$25)</f>
        <v>0</v>
      </c>
      <c r="J34" s="4" cm="1">
        <f t="array" ref="J34">SUMPRODUCT(($B$5:$B$25=$B34)*(($B34+J$33-1)=$C$5:$C$25)*$D$5:$D$25)</f>
        <v>0</v>
      </c>
      <c r="K34" s="4" cm="1">
        <f t="array" ref="K34">SUMPRODUCT(($B$5:$B$25=$B34)*(($B34+K$33-1)=$C$5:$C$25)*$D$5:$D$25)</f>
        <v>0</v>
      </c>
      <c r="L34" s="4" cm="1">
        <f t="array" ref="L34">SUMPRODUCT(($B$5:$B$25=$B34)*(($B34+L$33-1)=$C$5:$C$25)*$D$5:$D$25)</f>
        <v>0</v>
      </c>
      <c r="M34" s="10" cm="1">
        <f t="array" ref="M34">SUMPRODUCT((B34=E5:E25)*F5:F25)</f>
        <v>200000</v>
      </c>
      <c r="N34" s="10" cm="1">
        <f t="array" ref="N34">SUMPRODUCT((B34=E5:E25)*G5:G25)</f>
        <v>0.85</v>
      </c>
      <c r="P34" cm="1">
        <f t="array" ref="P34">SUMPRODUCT((C34:L34=0)*1)</f>
        <v>9</v>
      </c>
      <c r="Q34">
        <v>2000</v>
      </c>
      <c r="R34">
        <f>IF(C34&lt;&gt;0,C34,0)</f>
        <v>158000</v>
      </c>
      <c r="S34">
        <f t="shared" ref="S34:AA43" si="0">IF(D34&lt;&gt;0,D34+R34,0)</f>
        <v>0</v>
      </c>
      <c r="T34">
        <f t="shared" si="0"/>
        <v>0</v>
      </c>
      <c r="U34">
        <f t="shared" si="0"/>
        <v>0</v>
      </c>
      <c r="V34">
        <f t="shared" si="0"/>
        <v>0</v>
      </c>
      <c r="W34">
        <f t="shared" si="0"/>
        <v>0</v>
      </c>
      <c r="X34">
        <f t="shared" si="0"/>
        <v>0</v>
      </c>
      <c r="Y34">
        <f t="shared" si="0"/>
        <v>0</v>
      </c>
      <c r="Z34">
        <f t="shared" si="0"/>
        <v>0</v>
      </c>
      <c r="AA34">
        <f t="shared" si="0"/>
        <v>0</v>
      </c>
    </row>
    <row r="35" spans="2:28" x14ac:dyDescent="0.2">
      <c r="B35" s="2">
        <f>B34+1</f>
        <v>2001</v>
      </c>
      <c r="C35" s="4" cm="1">
        <f t="array" ref="C35">SUMPRODUCT(($B$5:$B$25=$B35)*(($B35+C$33-1)=$C$5:$C$25)*$D$5:$D$25)</f>
        <v>150000</v>
      </c>
      <c r="D35" s="4" cm="1">
        <f t="array" ref="D35">SUMPRODUCT(($B$5:$B$25=$B35)*(($B35+D$33-1)=$C$5:$C$25)*$D$5:$D$25)</f>
        <v>0</v>
      </c>
      <c r="E35" s="4" cm="1">
        <f t="array" ref="E35">SUMPRODUCT(($B$5:$B$25=$B35)*(($B35+E$33-1)=$C$5:$C$25)*$D$5:$D$25)</f>
        <v>0</v>
      </c>
      <c r="F35" s="4" cm="1">
        <f t="array" ref="F35">SUMPRODUCT(($B$5:$B$25=$B35)*(($B35+F$33-1)=$C$5:$C$25)*$D$5:$D$25)</f>
        <v>0</v>
      </c>
      <c r="G35" s="4" cm="1">
        <f t="array" ref="G35">SUMPRODUCT(($B$5:$B$25=$B35)*(($B35+G$33-1)=$C$5:$C$25)*$D$5:$D$25)</f>
        <v>0</v>
      </c>
      <c r="H35" s="4" cm="1">
        <f t="array" ref="H35">SUMPRODUCT(($B$5:$B$25=$B35)*(($B35+H$33-1)=$C$5:$C$25)*$D$5:$D$25)</f>
        <v>0</v>
      </c>
      <c r="I35" s="4" cm="1">
        <f t="array" ref="I35">SUMPRODUCT(($B$5:$B$25=$B35)*(($B35+I$33-1)=$C$5:$C$25)*$D$5:$D$25)</f>
        <v>0</v>
      </c>
      <c r="J35" s="4" cm="1">
        <f t="array" ref="J35">SUMPRODUCT(($B$5:$B$25=$B35)*(($B35+J$33-1)=$C$5:$C$25)*$D$5:$D$25)</f>
        <v>0</v>
      </c>
      <c r="K35" s="4" cm="1">
        <f t="array" ref="K35">SUMPRODUCT(($B$5:$B$25=$B35)*(($B35+K$33-1)=$C$5:$C$25)*$D$5:$D$25)</f>
        <v>0</v>
      </c>
      <c r="L35" s="4" cm="1">
        <f t="array" ref="L35">SUMPRODUCT(($B$5:$B$25=$B35)*(($B35+L$33-1)=$C$5:$C$25)*$D$5:$D$25)</f>
        <v>0</v>
      </c>
      <c r="M35" s="10" cm="1">
        <f t="array" ref="M35">SUMPRODUCT((B35=E6:E26)*F6:F26)</f>
        <v>205000</v>
      </c>
      <c r="N35" s="10">
        <f t="shared" ref="N35:N40" si="1">G6</f>
        <v>0.875</v>
      </c>
      <c r="P35" cm="1">
        <f t="array" ref="P35">SUMPRODUCT((C35:L35=0)*1)</f>
        <v>9</v>
      </c>
      <c r="Q35">
        <f>Q34+1</f>
        <v>2001</v>
      </c>
      <c r="R35">
        <f t="shared" ref="R35:R43" si="2">IF(C35&lt;&gt;0,C35,0)</f>
        <v>150000</v>
      </c>
      <c r="S35">
        <f t="shared" si="0"/>
        <v>0</v>
      </c>
      <c r="T35">
        <f t="shared" si="0"/>
        <v>0</v>
      </c>
      <c r="U35">
        <f t="shared" si="0"/>
        <v>0</v>
      </c>
      <c r="V35">
        <f t="shared" si="0"/>
        <v>0</v>
      </c>
      <c r="W35">
        <f t="shared" si="0"/>
        <v>0</v>
      </c>
      <c r="X35">
        <f t="shared" si="0"/>
        <v>0</v>
      </c>
      <c r="Y35">
        <f t="shared" si="0"/>
        <v>0</v>
      </c>
      <c r="Z35">
        <f t="shared" si="0"/>
        <v>0</v>
      </c>
      <c r="AA35">
        <f t="shared" si="0"/>
        <v>0</v>
      </c>
    </row>
    <row r="36" spans="2:28" x14ac:dyDescent="0.2">
      <c r="B36" s="2">
        <f t="shared" ref="B36:B41" si="3">B35+1</f>
        <v>2002</v>
      </c>
      <c r="C36" s="4" cm="1">
        <f t="array" ref="C36">SUMPRODUCT(($B$5:$B$25=$B36)*(($B36+C$33-1)=$C$5:$C$25)*$D$5:$D$25)</f>
        <v>145000</v>
      </c>
      <c r="D36" s="4" cm="1">
        <f t="array" ref="D36">SUMPRODUCT(($B$5:$B$25=$B36)*(($B36+D$33-1)=$C$5:$C$25)*$D$5:$D$25)</f>
        <v>0</v>
      </c>
      <c r="E36" s="4" cm="1">
        <f t="array" ref="E36">SUMPRODUCT(($B$5:$B$25=$B36)*(($B36+E$33-1)=$C$5:$C$25)*$D$5:$D$25)</f>
        <v>0</v>
      </c>
      <c r="F36" s="4" cm="1">
        <f t="array" ref="F36">SUMPRODUCT(($B$5:$B$25=$B36)*(($B36+F$33-1)=$C$5:$C$25)*$D$5:$D$25)</f>
        <v>0</v>
      </c>
      <c r="G36" s="4" cm="1">
        <f t="array" ref="G36">SUMPRODUCT(($B$5:$B$25=$B36)*(($B36+G$33-1)=$C$5:$C$25)*$D$5:$D$25)</f>
        <v>0</v>
      </c>
      <c r="H36" s="4" cm="1">
        <f t="array" ref="H36">SUMPRODUCT(($B$5:$B$25=$B36)*(($B36+H$33-1)=$C$5:$C$25)*$D$5:$D$25)</f>
        <v>0</v>
      </c>
      <c r="I36" s="4" cm="1">
        <f t="array" ref="I36">SUMPRODUCT(($B$5:$B$25=$B36)*(($B36+I$33-1)=$C$5:$C$25)*$D$5:$D$25)</f>
        <v>0</v>
      </c>
      <c r="J36" s="4" cm="1">
        <f t="array" ref="J36">SUMPRODUCT(($B$5:$B$25=$B36)*(($B36+J$33-1)=$C$5:$C$25)*$D$5:$D$25)</f>
        <v>0</v>
      </c>
      <c r="K36" s="4" cm="1">
        <f t="array" ref="K36">SUMPRODUCT(($B$5:$B$25=$B36)*(($B36+K$33-1)=$C$5:$C$25)*$D$5:$D$25)</f>
        <v>0</v>
      </c>
      <c r="L36" s="4" cm="1">
        <f t="array" ref="L36">SUMPRODUCT(($B$5:$B$25=$B36)*(($B36+L$33-1)=$C$5:$C$25)*$D$5:$D$25)</f>
        <v>0</v>
      </c>
      <c r="M36" s="10" cm="1">
        <f t="array" ref="M36">SUMPRODUCT((B36=E7:E27)*F7:F27)</f>
        <v>210000</v>
      </c>
      <c r="N36" s="10">
        <f t="shared" si="1"/>
        <v>0.85</v>
      </c>
      <c r="P36" cm="1">
        <f t="array" ref="P36">SUMPRODUCT((C36:L36=0)*1)</f>
        <v>9</v>
      </c>
      <c r="Q36">
        <f t="shared" ref="Q36:Q41" si="4">Q35+1</f>
        <v>2002</v>
      </c>
      <c r="R36">
        <f t="shared" si="2"/>
        <v>145000</v>
      </c>
      <c r="S36">
        <f t="shared" si="0"/>
        <v>0</v>
      </c>
      <c r="T36">
        <f t="shared" si="0"/>
        <v>0</v>
      </c>
      <c r="U36">
        <f t="shared" si="0"/>
        <v>0</v>
      </c>
      <c r="V36">
        <f t="shared" si="0"/>
        <v>0</v>
      </c>
      <c r="W36">
        <f t="shared" si="0"/>
        <v>0</v>
      </c>
      <c r="X36">
        <f t="shared" si="0"/>
        <v>0</v>
      </c>
      <c r="Y36">
        <f t="shared" si="0"/>
        <v>0</v>
      </c>
      <c r="Z36">
        <f t="shared" si="0"/>
        <v>0</v>
      </c>
      <c r="AA36">
        <f t="shared" si="0"/>
        <v>0</v>
      </c>
    </row>
    <row r="37" spans="2:28" x14ac:dyDescent="0.2">
      <c r="B37" s="2">
        <f t="shared" si="3"/>
        <v>2003</v>
      </c>
      <c r="C37" s="4" cm="1">
        <f t="array" ref="C37">SUMPRODUCT(($B$5:$B$25=$B37)*(($B37+C$33-1)=$C$5:$C$25)*$D$5:$D$25)</f>
        <v>140000</v>
      </c>
      <c r="D37" s="4" cm="1">
        <f t="array" ref="D37">SUMPRODUCT(($B$5:$B$25=$B37)*(($B37+D$33-1)=$C$5:$C$25)*$D$5:$D$25)</f>
        <v>0</v>
      </c>
      <c r="E37" s="4" cm="1">
        <f t="array" ref="E37">SUMPRODUCT(($B$5:$B$25=$B37)*(($B37+E$33-1)=$C$5:$C$25)*$D$5:$D$25)</f>
        <v>0</v>
      </c>
      <c r="F37" s="4" cm="1">
        <f t="array" ref="F37">SUMPRODUCT(($B$5:$B$25=$B37)*(($B37+F$33-1)=$C$5:$C$25)*$D$5:$D$25)</f>
        <v>0</v>
      </c>
      <c r="G37" s="4" cm="1">
        <f t="array" ref="G37">SUMPRODUCT(($B$5:$B$25=$B37)*(($B37+G$33-1)=$C$5:$C$25)*$D$5:$D$25)</f>
        <v>0</v>
      </c>
      <c r="H37" s="4" cm="1">
        <f t="array" ref="H37">SUMPRODUCT(($B$5:$B$25=$B37)*(($B37+H$33-1)=$C$5:$C$25)*$D$5:$D$25)</f>
        <v>0</v>
      </c>
      <c r="I37" s="4" cm="1">
        <f t="array" ref="I37">SUMPRODUCT(($B$5:$B$25=$B37)*(($B37+I$33-1)=$C$5:$C$25)*$D$5:$D$25)</f>
        <v>0</v>
      </c>
      <c r="J37" s="4" cm="1">
        <f t="array" ref="J37">SUMPRODUCT(($B$5:$B$25=$B37)*(($B37+J$33-1)=$C$5:$C$25)*$D$5:$D$25)</f>
        <v>0</v>
      </c>
      <c r="K37" s="4" cm="1">
        <f t="array" ref="K37">SUMPRODUCT(($B$5:$B$25=$B37)*(($B37+K$33-1)=$C$5:$C$25)*$D$5:$D$25)</f>
        <v>0</v>
      </c>
      <c r="L37" s="4" cm="1">
        <f t="array" ref="L37">SUMPRODUCT(($B$5:$B$25=$B37)*(($B37+L$33-1)=$C$5:$C$25)*$D$5:$D$25)</f>
        <v>0</v>
      </c>
      <c r="M37" s="10" cm="1">
        <f t="array" ref="M37">SUMPRODUCT((B37=E8:E28)*F8:F28)</f>
        <v>212500</v>
      </c>
      <c r="N37" s="10">
        <f t="shared" si="1"/>
        <v>0.78</v>
      </c>
      <c r="P37" cm="1">
        <f t="array" ref="P37">SUMPRODUCT((C37:L37=0)*1)</f>
        <v>9</v>
      </c>
      <c r="Q37">
        <f t="shared" si="4"/>
        <v>2003</v>
      </c>
      <c r="R37">
        <f t="shared" si="2"/>
        <v>140000</v>
      </c>
      <c r="S37">
        <f t="shared" si="0"/>
        <v>0</v>
      </c>
      <c r="T37">
        <f t="shared" si="0"/>
        <v>0</v>
      </c>
      <c r="U37">
        <f t="shared" si="0"/>
        <v>0</v>
      </c>
      <c r="V37">
        <f t="shared" si="0"/>
        <v>0</v>
      </c>
      <c r="W37">
        <f t="shared" si="0"/>
        <v>0</v>
      </c>
      <c r="X37">
        <f t="shared" si="0"/>
        <v>0</v>
      </c>
      <c r="Y37">
        <f t="shared" si="0"/>
        <v>0</v>
      </c>
      <c r="Z37">
        <f t="shared" si="0"/>
        <v>0</v>
      </c>
      <c r="AA37">
        <f t="shared" si="0"/>
        <v>0</v>
      </c>
    </row>
    <row r="38" spans="2:28" x14ac:dyDescent="0.2">
      <c r="B38" s="2">
        <f t="shared" si="3"/>
        <v>2004</v>
      </c>
      <c r="C38" s="4" cm="1">
        <f t="array" ref="C38">SUMPRODUCT(($B$5:$B$25=$B38)*(($B38+C$33-1)=$C$5:$C$25)*$D$5:$D$25)</f>
        <v>125000</v>
      </c>
      <c r="D38" s="4" cm="1">
        <f t="array" ref="D38">SUMPRODUCT(($B$5:$B$25=$B38)*(($B38+D$33-1)=$C$5:$C$25)*$D$5:$D$25)</f>
        <v>0</v>
      </c>
      <c r="E38" s="4" cm="1">
        <f t="array" ref="E38">SUMPRODUCT(($B$5:$B$25=$B38)*(($B38+E$33-1)=$C$5:$C$25)*$D$5:$D$25)</f>
        <v>0</v>
      </c>
      <c r="F38" s="4" cm="1">
        <f t="array" ref="F38">SUMPRODUCT(($B$5:$B$25=$B38)*(($B38+F$33-1)=$C$5:$C$25)*$D$5:$D$25)</f>
        <v>0</v>
      </c>
      <c r="G38" s="4" cm="1">
        <f t="array" ref="G38">SUMPRODUCT(($B$5:$B$25=$B38)*(($B38+G$33-1)=$C$5:$C$25)*$D$5:$D$25)</f>
        <v>0</v>
      </c>
      <c r="H38" s="4" cm="1">
        <f t="array" ref="H38">SUMPRODUCT(($B$5:$B$25=$B38)*(($B38+H$33-1)=$C$5:$C$25)*$D$5:$D$25)</f>
        <v>0</v>
      </c>
      <c r="I38" s="4" cm="1">
        <f t="array" ref="I38">SUMPRODUCT(($B$5:$B$25=$B38)*(($B38+I$33-1)=$C$5:$C$25)*$D$5:$D$25)</f>
        <v>0</v>
      </c>
      <c r="J38" s="4" cm="1">
        <f t="array" ref="J38">SUMPRODUCT(($B$5:$B$25=$B38)*(($B38+J$33-1)=$C$5:$C$25)*$D$5:$D$25)</f>
        <v>0</v>
      </c>
      <c r="K38" s="4" cm="1">
        <f t="array" ref="K38">SUMPRODUCT(($B$5:$B$25=$B38)*(($B38+K$33-1)=$C$5:$C$25)*$D$5:$D$25)</f>
        <v>0</v>
      </c>
      <c r="L38" s="4" cm="1">
        <f t="array" ref="L38">SUMPRODUCT(($B$5:$B$25=$B38)*(($B38+L$33-1)=$C$5:$C$25)*$D$5:$D$25)</f>
        <v>0</v>
      </c>
      <c r="M38" s="10" cm="1">
        <f t="array" ref="M38">SUMPRODUCT((B38=E9:E29)*F9:F29)</f>
        <v>220000</v>
      </c>
      <c r="N38" s="10">
        <f t="shared" si="1"/>
        <v>0.8</v>
      </c>
      <c r="P38" cm="1">
        <f t="array" ref="P38">SUMPRODUCT((C38:L38=0)*1)</f>
        <v>9</v>
      </c>
      <c r="Q38">
        <f t="shared" si="4"/>
        <v>2004</v>
      </c>
      <c r="R38">
        <f t="shared" si="2"/>
        <v>125000</v>
      </c>
      <c r="S38">
        <f t="shared" si="0"/>
        <v>0</v>
      </c>
      <c r="T38">
        <f t="shared" si="0"/>
        <v>0</v>
      </c>
      <c r="U38">
        <f t="shared" si="0"/>
        <v>0</v>
      </c>
      <c r="V38">
        <f t="shared" si="0"/>
        <v>0</v>
      </c>
      <c r="W38">
        <f t="shared" si="0"/>
        <v>0</v>
      </c>
      <c r="X38">
        <f t="shared" si="0"/>
        <v>0</v>
      </c>
      <c r="Y38">
        <f t="shared" si="0"/>
        <v>0</v>
      </c>
      <c r="Z38">
        <f t="shared" si="0"/>
        <v>0</v>
      </c>
      <c r="AA38">
        <f t="shared" si="0"/>
        <v>0</v>
      </c>
    </row>
    <row r="39" spans="2:28" x14ac:dyDescent="0.2">
      <c r="B39" s="2">
        <f t="shared" si="3"/>
        <v>2005</v>
      </c>
      <c r="C39" s="4" cm="1">
        <f t="array" ref="C39">SUMPRODUCT(($B$5:$B$25=$B39)*(($B39+C$33-1)=$C$5:$C$25)*$D$5:$D$25)</f>
        <v>112000</v>
      </c>
      <c r="D39" s="4" cm="1">
        <f t="array" ref="D39">SUMPRODUCT(($B$5:$B$25=$B39)*(($B39+D$33-1)=$C$5:$C$25)*$D$5:$D$25)</f>
        <v>0</v>
      </c>
      <c r="E39" s="4" cm="1">
        <f t="array" ref="E39">SUMPRODUCT(($B$5:$B$25=$B39)*(($B39+E$33-1)=$C$5:$C$25)*$D$5:$D$25)</f>
        <v>0</v>
      </c>
      <c r="F39" s="4" cm="1">
        <f t="array" ref="F39">SUMPRODUCT(($B$5:$B$25=$B39)*(($B39+F$33-1)=$C$5:$C$25)*$D$5:$D$25)</f>
        <v>0</v>
      </c>
      <c r="G39" s="4" cm="1">
        <f t="array" ref="G39">SUMPRODUCT(($B$5:$B$25=$B39)*(($B39+G$33-1)=$C$5:$C$25)*$D$5:$D$25)</f>
        <v>0</v>
      </c>
      <c r="H39" s="4" cm="1">
        <f t="array" ref="H39">SUMPRODUCT(($B$5:$B$25=$B39)*(($B39+H$33-1)=$C$5:$C$25)*$D$5:$D$25)</f>
        <v>0</v>
      </c>
      <c r="I39" s="4" cm="1">
        <f t="array" ref="I39">SUMPRODUCT(($B$5:$B$25=$B39)*(($B39+I$33-1)=$C$5:$C$25)*$D$5:$D$25)</f>
        <v>0</v>
      </c>
      <c r="J39" s="4" cm="1">
        <f t="array" ref="J39">SUMPRODUCT(($B$5:$B$25=$B39)*(($B39+J$33-1)=$C$5:$C$25)*$D$5:$D$25)</f>
        <v>0</v>
      </c>
      <c r="K39" s="4" cm="1">
        <f t="array" ref="K39">SUMPRODUCT(($B$5:$B$25=$B39)*(($B39+K$33-1)=$C$5:$C$25)*$D$5:$D$25)</f>
        <v>0</v>
      </c>
      <c r="L39" s="4" cm="1">
        <f t="array" ref="L39">SUMPRODUCT(($B$5:$B$25=$B39)*(($B39+L$33-1)=$C$5:$C$25)*$D$5:$D$25)</f>
        <v>0</v>
      </c>
      <c r="M39" s="10" cm="1">
        <f t="array" ref="M39">SUMPRODUCT((B39=E10:E30)*F10:F30)</f>
        <v>215000</v>
      </c>
      <c r="N39" s="10">
        <f t="shared" si="1"/>
        <v>0.75</v>
      </c>
      <c r="P39" cm="1">
        <f t="array" ref="P39">SUMPRODUCT((C39:L39=0)*1)</f>
        <v>9</v>
      </c>
      <c r="Q39">
        <f t="shared" si="4"/>
        <v>2005</v>
      </c>
      <c r="R39">
        <f t="shared" si="2"/>
        <v>112000</v>
      </c>
      <c r="S39">
        <f t="shared" si="0"/>
        <v>0</v>
      </c>
      <c r="T39">
        <f t="shared" si="0"/>
        <v>0</v>
      </c>
      <c r="U39">
        <f t="shared" si="0"/>
        <v>0</v>
      </c>
      <c r="V39">
        <f t="shared" si="0"/>
        <v>0</v>
      </c>
      <c r="W39">
        <f t="shared" si="0"/>
        <v>0</v>
      </c>
      <c r="X39">
        <f t="shared" si="0"/>
        <v>0</v>
      </c>
      <c r="Y39">
        <f t="shared" si="0"/>
        <v>0</v>
      </c>
      <c r="Z39">
        <f t="shared" si="0"/>
        <v>0</v>
      </c>
      <c r="AA39">
        <f t="shared" si="0"/>
        <v>0</v>
      </c>
    </row>
    <row r="40" spans="2:28" x14ac:dyDescent="0.2">
      <c r="B40" s="2">
        <f t="shared" si="3"/>
        <v>2006</v>
      </c>
      <c r="C40" s="4" cm="1">
        <f t="array" ref="C40">SUMPRODUCT(($B$5:$B$25=$B40)*(($B40+C$33-1)=$C$5:$C$25)*$D$5:$D$25)</f>
        <v>0</v>
      </c>
      <c r="D40" s="4" cm="1">
        <f t="array" ref="D40">SUMPRODUCT(($B$5:$B$25=$B40)*(($B40+D$33-1)=$C$5:$C$25)*$D$5:$D$25)</f>
        <v>0</v>
      </c>
      <c r="E40" s="4" cm="1">
        <f t="array" ref="E40">SUMPRODUCT(($B$5:$B$25=$B40)*(($B40+E$33-1)=$C$5:$C$25)*$D$5:$D$25)</f>
        <v>0</v>
      </c>
      <c r="F40" s="4" cm="1">
        <f t="array" ref="F40">SUMPRODUCT(($B$5:$B$25=$B40)*(($B40+F$33-1)=$C$5:$C$25)*$D$5:$D$25)</f>
        <v>0</v>
      </c>
      <c r="G40" s="4" cm="1">
        <f t="array" ref="G40">SUMPRODUCT(($B$5:$B$25=$B40)*(($B40+G$33-1)=$C$5:$C$25)*$D$5:$D$25)</f>
        <v>0</v>
      </c>
      <c r="H40" s="4" cm="1">
        <f t="array" ref="H40">SUMPRODUCT(($B$5:$B$25=$B40)*(($B40+H$33-1)=$C$5:$C$25)*$D$5:$D$25)</f>
        <v>0</v>
      </c>
      <c r="I40" s="4" cm="1">
        <f t="array" ref="I40">SUMPRODUCT(($B$5:$B$25=$B40)*(($B40+I$33-1)=$C$5:$C$25)*$D$5:$D$25)</f>
        <v>0</v>
      </c>
      <c r="J40" s="4" cm="1">
        <f t="array" ref="J40">SUMPRODUCT(($B$5:$B$25=$B40)*(($B40+J$33-1)=$C$5:$C$25)*$D$5:$D$25)</f>
        <v>0</v>
      </c>
      <c r="K40" s="4" cm="1">
        <f t="array" ref="K40">SUMPRODUCT(($B$5:$B$25=$B40)*(($B40+K$33-1)=$C$5:$C$25)*$D$5:$D$25)</f>
        <v>0</v>
      </c>
      <c r="L40" s="4" cm="1">
        <f t="array" ref="L40">SUMPRODUCT(($B$5:$B$25=$B40)*(($B40+L$33-1)=$C$5:$C$25)*$D$5:$D$25)</f>
        <v>0</v>
      </c>
      <c r="M40" s="10" cm="1">
        <f t="array" ref="M40">SUMPRODUCT((B40=E11:E31)*F11:F31)</f>
        <v>0</v>
      </c>
      <c r="N40" s="10">
        <f t="shared" si="1"/>
        <v>0</v>
      </c>
      <c r="P40" cm="1">
        <f t="array" ref="P40">SUMPRODUCT((C40:L40=0)*1)</f>
        <v>10</v>
      </c>
      <c r="Q40">
        <f t="shared" si="4"/>
        <v>2006</v>
      </c>
      <c r="R40">
        <f t="shared" si="2"/>
        <v>0</v>
      </c>
      <c r="S40">
        <f t="shared" si="0"/>
        <v>0</v>
      </c>
      <c r="T40">
        <f t="shared" si="0"/>
        <v>0</v>
      </c>
      <c r="U40">
        <f t="shared" si="0"/>
        <v>0</v>
      </c>
      <c r="V40">
        <f t="shared" si="0"/>
        <v>0</v>
      </c>
      <c r="W40">
        <f t="shared" si="0"/>
        <v>0</v>
      </c>
      <c r="X40">
        <f t="shared" si="0"/>
        <v>0</v>
      </c>
      <c r="Y40">
        <f t="shared" si="0"/>
        <v>0</v>
      </c>
      <c r="Z40">
        <f t="shared" si="0"/>
        <v>0</v>
      </c>
      <c r="AA40">
        <f t="shared" si="0"/>
        <v>0</v>
      </c>
    </row>
    <row r="41" spans="2:28" x14ac:dyDescent="0.2">
      <c r="B41" s="2">
        <f t="shared" si="3"/>
        <v>2007</v>
      </c>
      <c r="C41" s="4" cm="1">
        <f t="array" ref="C41">SUMPRODUCT(($B$5:$B$25=$B41)*(($B41+C$33-1)=$C$5:$C$25)*$D$5:$D$25)</f>
        <v>0</v>
      </c>
      <c r="D41" s="4" cm="1">
        <f t="array" ref="D41">SUMPRODUCT(($B$5:$B$25=$B41)*(($B41+D$33-1)=$C$5:$C$25)*$D$5:$D$25)</f>
        <v>0</v>
      </c>
      <c r="E41" s="4" cm="1">
        <f t="array" ref="E41">SUMPRODUCT(($B$5:$B$25=$B41)*(($B41+E$33-1)=$C$5:$C$25)*$D$5:$D$25)</f>
        <v>0</v>
      </c>
      <c r="F41" s="4" cm="1">
        <f t="array" ref="F41">SUMPRODUCT(($B$5:$B$25=$B41)*(($B41+F$33-1)=$C$5:$C$25)*$D$5:$D$25)</f>
        <v>0</v>
      </c>
      <c r="G41" s="4" cm="1">
        <f t="array" ref="G41">SUMPRODUCT(($B$5:$B$25=$B41)*(($B41+G$33-1)=$C$5:$C$25)*$D$5:$D$25)</f>
        <v>0</v>
      </c>
      <c r="H41" s="4" cm="1">
        <f t="array" ref="H41">SUMPRODUCT(($B$5:$B$25=$B41)*(($B41+H$33-1)=$C$5:$C$25)*$D$5:$D$25)</f>
        <v>0</v>
      </c>
      <c r="I41" s="4" cm="1">
        <f t="array" ref="I41">SUMPRODUCT(($B$5:$B$25=$B41)*(($B41+I$33-1)=$C$5:$C$25)*$D$5:$D$25)</f>
        <v>0</v>
      </c>
      <c r="J41" s="4" cm="1">
        <f t="array" ref="J41">SUMPRODUCT(($B$5:$B$25=$B41)*(($B41+J$33-1)=$C$5:$C$25)*$D$5:$D$25)</f>
        <v>0</v>
      </c>
      <c r="K41" s="4" cm="1">
        <f t="array" ref="K41">SUMPRODUCT(($B$5:$B$25=$B41)*(($B41+K$33-1)=$C$5:$C$25)*$D$5:$D$25)</f>
        <v>0</v>
      </c>
      <c r="L41" s="4" cm="1">
        <f t="array" ref="L41">SUMPRODUCT(($B$5:$B$25=$B41)*(($B41+L$33-1)=$C$5:$C$25)*$D$5:$D$25)</f>
        <v>0</v>
      </c>
      <c r="M41" s="10" cm="1">
        <f t="array" ref="M41">SUMPRODUCT((B41=E12:E32)*F12:F32)</f>
        <v>0</v>
      </c>
      <c r="N41" s="10">
        <f>G19</f>
        <v>0</v>
      </c>
      <c r="P41" cm="1">
        <f t="array" ref="P41">SUMPRODUCT((C41:L41=0)*1)</f>
        <v>10</v>
      </c>
      <c r="Q41">
        <f t="shared" si="4"/>
        <v>2007</v>
      </c>
      <c r="R41">
        <f t="shared" si="2"/>
        <v>0</v>
      </c>
      <c r="S41">
        <f t="shared" si="0"/>
        <v>0</v>
      </c>
      <c r="T41">
        <f t="shared" si="0"/>
        <v>0</v>
      </c>
      <c r="U41">
        <f t="shared" si="0"/>
        <v>0</v>
      </c>
      <c r="V41">
        <f t="shared" si="0"/>
        <v>0</v>
      </c>
      <c r="W41">
        <f t="shared" si="0"/>
        <v>0</v>
      </c>
      <c r="X41">
        <f t="shared" si="0"/>
        <v>0</v>
      </c>
      <c r="Y41">
        <f t="shared" si="0"/>
        <v>0</v>
      </c>
      <c r="Z41">
        <f t="shared" si="0"/>
        <v>0</v>
      </c>
      <c r="AA41">
        <f t="shared" si="0"/>
        <v>0</v>
      </c>
    </row>
    <row r="42" spans="2:28" x14ac:dyDescent="0.2">
      <c r="B42" s="2">
        <f>B41+1</f>
        <v>2008</v>
      </c>
      <c r="C42" s="4" cm="1">
        <f t="array" ref="C42">SUMPRODUCT(($B$5:$B$25=$B42)*(($B42+C$33-1)=$C$5:$C$25)*$D$5:$D$25)</f>
        <v>0</v>
      </c>
      <c r="D42" s="4" cm="1">
        <f t="array" ref="D42">SUMPRODUCT(($B$5:$B$25=$B42)*(($B42+D$33-1)=$C$5:$C$25)*$D$5:$D$25)</f>
        <v>0</v>
      </c>
      <c r="E42" s="4" cm="1">
        <f t="array" ref="E42">SUMPRODUCT(($B$5:$B$25=$B42)*(($B42+E$33-1)=$C$5:$C$25)*$D$5:$D$25)</f>
        <v>0</v>
      </c>
      <c r="F42" s="4" cm="1">
        <f t="array" ref="F42">SUMPRODUCT(($B$5:$B$25=$B42)*(($B42+F$33-1)=$C$5:$C$25)*$D$5:$D$25)</f>
        <v>0</v>
      </c>
      <c r="G42" s="4" cm="1">
        <f t="array" ref="G42">SUMPRODUCT(($B$5:$B$25=$B42)*(($B42+G$33-1)=$C$5:$C$25)*$D$5:$D$25)</f>
        <v>0</v>
      </c>
      <c r="H42" s="4" cm="1">
        <f t="array" ref="H42">SUMPRODUCT(($B$5:$B$25=$B42)*(($B42+H$33-1)=$C$5:$C$25)*$D$5:$D$25)</f>
        <v>0</v>
      </c>
      <c r="I42" s="4" cm="1">
        <f t="array" ref="I42">SUMPRODUCT(($B$5:$B$25=$B42)*(($B42+I$33-1)=$C$5:$C$25)*$D$5:$D$25)</f>
        <v>0</v>
      </c>
      <c r="J42" s="4" cm="1">
        <f t="array" ref="J42">SUMPRODUCT(($B$5:$B$25=$B42)*(($B42+J$33-1)=$C$5:$C$25)*$D$5:$D$25)</f>
        <v>0</v>
      </c>
      <c r="K42" s="4" cm="1">
        <f t="array" ref="K42">SUMPRODUCT(($B$5:$B$25=$B42)*(($B42+K$33-1)=$C$5:$C$25)*$D$5:$D$25)</f>
        <v>0</v>
      </c>
      <c r="L42" s="4" cm="1">
        <f t="array" ref="L42">SUMPRODUCT(($B$5:$B$25=$B42)*(($B42+L$33-1)=$C$5:$C$25)*$D$5:$D$25)</f>
        <v>0</v>
      </c>
      <c r="M42" s="10" cm="1">
        <f t="array" ref="M42">SUMPRODUCT((B42=E13:E33)*F13:F33)</f>
        <v>0</v>
      </c>
      <c r="N42" s="10">
        <f>G20</f>
        <v>0</v>
      </c>
      <c r="P42" cm="1">
        <f t="array" ref="P42">SUMPRODUCT((C42:L42=0)*1)</f>
        <v>10</v>
      </c>
      <c r="Q42">
        <f>Q41+1</f>
        <v>2008</v>
      </c>
      <c r="R42">
        <f t="shared" si="2"/>
        <v>0</v>
      </c>
      <c r="S42">
        <f t="shared" si="0"/>
        <v>0</v>
      </c>
      <c r="T42">
        <f t="shared" si="0"/>
        <v>0</v>
      </c>
      <c r="U42">
        <f t="shared" si="0"/>
        <v>0</v>
      </c>
      <c r="V42">
        <f t="shared" si="0"/>
        <v>0</v>
      </c>
      <c r="W42">
        <f t="shared" si="0"/>
        <v>0</v>
      </c>
      <c r="X42">
        <f t="shared" si="0"/>
        <v>0</v>
      </c>
      <c r="Y42">
        <f t="shared" si="0"/>
        <v>0</v>
      </c>
      <c r="Z42">
        <f t="shared" si="0"/>
        <v>0</v>
      </c>
      <c r="AA42">
        <f t="shared" si="0"/>
        <v>0</v>
      </c>
    </row>
    <row r="43" spans="2:28" x14ac:dyDescent="0.2">
      <c r="B43" s="2">
        <f t="shared" ref="B43" si="5">B42+1</f>
        <v>2009</v>
      </c>
      <c r="C43" s="4" cm="1">
        <f t="array" ref="C43">SUMPRODUCT(($B$5:$B$25=$B43)*(($B43+C$33-1)=$C$5:$C$25)*$D$5:$D$25)</f>
        <v>0</v>
      </c>
      <c r="D43" s="4" cm="1">
        <f t="array" ref="D43">SUMPRODUCT(($B$5:$B$25=$B43)*(($B43+D$33-1)=$C$5:$C$25)*$D$5:$D$25)</f>
        <v>0</v>
      </c>
      <c r="E43" s="4" cm="1">
        <f t="array" ref="E43">SUMPRODUCT(($B$5:$B$25=$B43)*(($B43+E$33-1)=$C$5:$C$25)*$D$5:$D$25)</f>
        <v>0</v>
      </c>
      <c r="F43" s="4" cm="1">
        <f t="array" ref="F43">SUMPRODUCT(($B$5:$B$25=$B43)*(($B43+F$33-1)=$C$5:$C$25)*$D$5:$D$25)</f>
        <v>0</v>
      </c>
      <c r="G43" s="4" cm="1">
        <f t="array" ref="G43">SUMPRODUCT(($B$5:$B$25=$B43)*(($B43+G$33-1)=$C$5:$C$25)*$D$5:$D$25)</f>
        <v>0</v>
      </c>
      <c r="H43" s="4" cm="1">
        <f t="array" ref="H43">SUMPRODUCT(($B$5:$B$25=$B43)*(($B43+H$33-1)=$C$5:$C$25)*$D$5:$D$25)</f>
        <v>0</v>
      </c>
      <c r="I43" s="4" cm="1">
        <f t="array" ref="I43">SUMPRODUCT(($B$5:$B$25=$B43)*(($B43+I$33-1)=$C$5:$C$25)*$D$5:$D$25)</f>
        <v>0</v>
      </c>
      <c r="J43" s="4" cm="1">
        <f t="array" ref="J43">SUMPRODUCT(($B$5:$B$25=$B43)*(($B43+J$33-1)=$C$5:$C$25)*$D$5:$D$25)</f>
        <v>0</v>
      </c>
      <c r="K43" s="4" cm="1">
        <f t="array" ref="K43">SUMPRODUCT(($B$5:$B$25=$B43)*(($B43+K$33-1)=$C$5:$C$25)*$D$5:$D$25)</f>
        <v>0</v>
      </c>
      <c r="L43" s="4" cm="1">
        <f t="array" ref="L43">SUMPRODUCT(($B$5:$B$25=$B43)*(($B43+L$33-1)=$C$5:$C$25)*$D$5:$D$25)</f>
        <v>0</v>
      </c>
      <c r="M43" s="10" cm="1">
        <f t="array" ref="M43">SUMPRODUCT((B43=E14:E34)*F14:F34)</f>
        <v>0</v>
      </c>
      <c r="N43" s="10">
        <f>G25</f>
        <v>0</v>
      </c>
      <c r="P43" cm="1">
        <f t="array" ref="P43">SUMPRODUCT((C43:L43=0)*1)</f>
        <v>10</v>
      </c>
      <c r="Q43">
        <f t="shared" ref="Q43" si="6">Q42+1</f>
        <v>2009</v>
      </c>
      <c r="R43">
        <f t="shared" si="2"/>
        <v>0</v>
      </c>
      <c r="S43">
        <f t="shared" si="0"/>
        <v>0</v>
      </c>
      <c r="T43">
        <f t="shared" si="0"/>
        <v>0</v>
      </c>
      <c r="U43">
        <f t="shared" si="0"/>
        <v>0</v>
      </c>
      <c r="V43">
        <f t="shared" si="0"/>
        <v>0</v>
      </c>
      <c r="W43">
        <f t="shared" si="0"/>
        <v>0</v>
      </c>
      <c r="X43">
        <f t="shared" si="0"/>
        <v>0</v>
      </c>
      <c r="Y43">
        <f t="shared" si="0"/>
        <v>0</v>
      </c>
      <c r="Z43">
        <f t="shared" si="0"/>
        <v>0</v>
      </c>
      <c r="AA43">
        <f t="shared" si="0"/>
        <v>0</v>
      </c>
    </row>
    <row r="46" spans="2:28" x14ac:dyDescent="0.2">
      <c r="C46" s="44" t="s">
        <v>3</v>
      </c>
      <c r="D46" s="44"/>
      <c r="E46" s="44"/>
      <c r="F46" s="44"/>
      <c r="G46" s="44"/>
      <c r="H46" s="44"/>
      <c r="I46" s="44"/>
      <c r="J46" s="44"/>
      <c r="K46" s="44"/>
      <c r="L46" s="44"/>
    </row>
    <row r="47" spans="2:28" x14ac:dyDescent="0.2">
      <c r="C47" s="40" t="s">
        <v>2</v>
      </c>
      <c r="D47" s="40"/>
      <c r="E47" s="40"/>
      <c r="F47" s="40"/>
      <c r="G47" s="40"/>
      <c r="H47" s="40"/>
      <c r="I47" s="40"/>
      <c r="J47" s="40"/>
      <c r="K47" s="40"/>
      <c r="L47" s="40"/>
      <c r="M47" s="6" t="s">
        <v>15</v>
      </c>
      <c r="N47" s="41" t="s">
        <v>16</v>
      </c>
      <c r="O47" s="41"/>
      <c r="AB47" s="33" t="s">
        <v>24</v>
      </c>
    </row>
    <row r="48" spans="2:28" x14ac:dyDescent="0.2">
      <c r="B48" s="5" t="s">
        <v>1</v>
      </c>
      <c r="C48" s="2">
        <v>1</v>
      </c>
      <c r="D48" s="2">
        <v>2</v>
      </c>
      <c r="E48" s="2">
        <v>3</v>
      </c>
      <c r="F48" s="2">
        <v>4</v>
      </c>
      <c r="G48" s="2">
        <v>5</v>
      </c>
      <c r="H48" s="2">
        <v>6</v>
      </c>
      <c r="I48" s="2">
        <v>7</v>
      </c>
      <c r="J48" s="2">
        <v>8</v>
      </c>
      <c r="K48" s="2">
        <v>9</v>
      </c>
      <c r="L48" s="2">
        <v>10</v>
      </c>
      <c r="M48" s="11" t="s">
        <v>7</v>
      </c>
      <c r="N48" s="35" t="s">
        <v>17</v>
      </c>
      <c r="O48" s="9" t="s">
        <v>11</v>
      </c>
      <c r="AB48" s="34" t="s">
        <v>7</v>
      </c>
    </row>
    <row r="49" spans="2:28" x14ac:dyDescent="0.2">
      <c r="B49" s="2">
        <f>B34</f>
        <v>2000</v>
      </c>
      <c r="C49" s="4">
        <f>IF(C34&lt;&gt;0,C34,0)</f>
        <v>158000</v>
      </c>
      <c r="D49" s="3">
        <f t="shared" ref="D49:L58" si="7">IF(D34&lt;&gt;0,C49+D34,C49*C$62)</f>
        <v>158000</v>
      </c>
      <c r="E49" s="4">
        <f t="shared" si="7"/>
        <v>158000</v>
      </c>
      <c r="F49" s="3">
        <f t="shared" si="7"/>
        <v>158000</v>
      </c>
      <c r="G49" s="4">
        <f t="shared" si="7"/>
        <v>158000</v>
      </c>
      <c r="H49" s="3">
        <f t="shared" si="7"/>
        <v>158000</v>
      </c>
      <c r="I49" s="4">
        <f t="shared" si="7"/>
        <v>158000</v>
      </c>
      <c r="J49" s="3">
        <f t="shared" si="7"/>
        <v>158000</v>
      </c>
      <c r="K49" s="4">
        <f t="shared" si="7"/>
        <v>158000</v>
      </c>
      <c r="L49" s="3">
        <f t="shared" si="7"/>
        <v>158000</v>
      </c>
      <c r="M49" s="7">
        <f t="shared" ref="M49:M58" ca="1" si="8">L49-OFFSET(L49,0,IF(P34=10,0,-P34))</f>
        <v>0</v>
      </c>
      <c r="N49" s="10">
        <f t="shared" ref="N49:N58" ca="1" si="9">OFFSET($L$64,0,-IF(P34=10,0,P34))*Q49</f>
        <v>0</v>
      </c>
      <c r="O49" s="10">
        <f t="shared" ref="O49:O58" ca="1" si="10">OFFSET(L49,0,-IF(P34=10,0,P34))+N49</f>
        <v>158000</v>
      </c>
      <c r="Q49" cm="1">
        <f t="array" ref="Q49:Q58">TRANSPOSE(C65:L65)</f>
        <v>170000</v>
      </c>
      <c r="AB49" s="31">
        <f ca="1">M34*N34-OFFSET(L49,0,IF(P34=10,0,-P34))</f>
        <v>12000</v>
      </c>
    </row>
    <row r="50" spans="2:28" x14ac:dyDescent="0.2">
      <c r="B50" s="2">
        <f>B49+1</f>
        <v>2001</v>
      </c>
      <c r="C50" s="4">
        <f t="shared" ref="C50:C58" si="11">IF(C35&lt;&gt;0,C35,0)</f>
        <v>150000</v>
      </c>
      <c r="D50" s="3">
        <f t="shared" si="7"/>
        <v>150000</v>
      </c>
      <c r="E50" s="4">
        <f t="shared" si="7"/>
        <v>150000</v>
      </c>
      <c r="F50" s="3">
        <f t="shared" si="7"/>
        <v>150000</v>
      </c>
      <c r="G50" s="4">
        <f t="shared" si="7"/>
        <v>150000</v>
      </c>
      <c r="H50" s="3">
        <f t="shared" si="7"/>
        <v>150000</v>
      </c>
      <c r="I50" s="4">
        <f t="shared" si="7"/>
        <v>150000</v>
      </c>
      <c r="J50" s="3">
        <f t="shared" si="7"/>
        <v>150000</v>
      </c>
      <c r="K50" s="4">
        <f t="shared" si="7"/>
        <v>150000</v>
      </c>
      <c r="L50" s="3">
        <f t="shared" si="7"/>
        <v>150000</v>
      </c>
      <c r="M50" s="7">
        <f t="shared" ca="1" si="8"/>
        <v>0</v>
      </c>
      <c r="N50" s="10">
        <f t="shared" ca="1" si="9"/>
        <v>0</v>
      </c>
      <c r="O50" s="10">
        <f t="shared" ca="1" si="10"/>
        <v>150000</v>
      </c>
      <c r="Q50">
        <v>179375</v>
      </c>
      <c r="AB50" s="31">
        <f t="shared" ref="AB50:AB58" ca="1" si="12">M35*N35-OFFSET(L50,0,IF(P35=10,0,-P35))</f>
        <v>29375</v>
      </c>
    </row>
    <row r="51" spans="2:28" x14ac:dyDescent="0.2">
      <c r="B51" s="2">
        <f t="shared" ref="B51:B56" si="13">B50+1</f>
        <v>2002</v>
      </c>
      <c r="C51" s="4">
        <f t="shared" si="11"/>
        <v>145000</v>
      </c>
      <c r="D51" s="3">
        <f t="shared" si="7"/>
        <v>145000</v>
      </c>
      <c r="E51" s="4">
        <f t="shared" si="7"/>
        <v>145000</v>
      </c>
      <c r="F51" s="3">
        <f t="shared" si="7"/>
        <v>145000</v>
      </c>
      <c r="G51" s="4">
        <f t="shared" si="7"/>
        <v>145000</v>
      </c>
      <c r="H51" s="3">
        <f t="shared" si="7"/>
        <v>145000</v>
      </c>
      <c r="I51" s="4">
        <f t="shared" si="7"/>
        <v>145000</v>
      </c>
      <c r="J51" s="3">
        <f t="shared" si="7"/>
        <v>145000</v>
      </c>
      <c r="K51" s="4">
        <f t="shared" si="7"/>
        <v>145000</v>
      </c>
      <c r="L51" s="3">
        <f t="shared" si="7"/>
        <v>145000</v>
      </c>
      <c r="M51" s="7">
        <f t="shared" ca="1" si="8"/>
        <v>0</v>
      </c>
      <c r="N51" s="10">
        <f t="shared" ca="1" si="9"/>
        <v>0</v>
      </c>
      <c r="O51" s="10">
        <f t="shared" ca="1" si="10"/>
        <v>145000</v>
      </c>
      <c r="Q51">
        <v>178500</v>
      </c>
      <c r="AB51" s="31">
        <f t="shared" ca="1" si="12"/>
        <v>33500</v>
      </c>
    </row>
    <row r="52" spans="2:28" x14ac:dyDescent="0.2">
      <c r="B52" s="2">
        <f t="shared" si="13"/>
        <v>2003</v>
      </c>
      <c r="C52" s="4">
        <f t="shared" si="11"/>
        <v>140000</v>
      </c>
      <c r="D52" s="3">
        <f t="shared" si="7"/>
        <v>140000</v>
      </c>
      <c r="E52" s="4">
        <f t="shared" si="7"/>
        <v>140000</v>
      </c>
      <c r="F52" s="3">
        <f t="shared" si="7"/>
        <v>140000</v>
      </c>
      <c r="G52" s="4">
        <f t="shared" si="7"/>
        <v>140000</v>
      </c>
      <c r="H52" s="3">
        <f t="shared" si="7"/>
        <v>140000</v>
      </c>
      <c r="I52" s="4">
        <f t="shared" si="7"/>
        <v>140000</v>
      </c>
      <c r="J52" s="3">
        <f t="shared" si="7"/>
        <v>140000</v>
      </c>
      <c r="K52" s="4">
        <f t="shared" si="7"/>
        <v>140000</v>
      </c>
      <c r="L52" s="3">
        <f t="shared" si="7"/>
        <v>140000</v>
      </c>
      <c r="M52" s="7">
        <f t="shared" ca="1" si="8"/>
        <v>0</v>
      </c>
      <c r="N52" s="10">
        <f t="shared" ca="1" si="9"/>
        <v>0</v>
      </c>
      <c r="O52" s="10">
        <f t="shared" ca="1" si="10"/>
        <v>140000</v>
      </c>
      <c r="Q52">
        <v>165750</v>
      </c>
      <c r="AB52" s="31">
        <f t="shared" ca="1" si="12"/>
        <v>25750</v>
      </c>
    </row>
    <row r="53" spans="2:28" x14ac:dyDescent="0.2">
      <c r="B53" s="2">
        <f t="shared" si="13"/>
        <v>2004</v>
      </c>
      <c r="C53" s="4">
        <f t="shared" si="11"/>
        <v>125000</v>
      </c>
      <c r="D53" s="3">
        <f t="shared" si="7"/>
        <v>125000</v>
      </c>
      <c r="E53" s="4">
        <f t="shared" si="7"/>
        <v>125000</v>
      </c>
      <c r="F53" s="3">
        <f t="shared" si="7"/>
        <v>125000</v>
      </c>
      <c r="G53" s="4">
        <f t="shared" si="7"/>
        <v>125000</v>
      </c>
      <c r="H53" s="3">
        <f t="shared" si="7"/>
        <v>125000</v>
      </c>
      <c r="I53" s="4">
        <f t="shared" si="7"/>
        <v>125000</v>
      </c>
      <c r="J53" s="3">
        <f t="shared" si="7"/>
        <v>125000</v>
      </c>
      <c r="K53" s="4">
        <f t="shared" si="7"/>
        <v>125000</v>
      </c>
      <c r="L53" s="3">
        <f t="shared" si="7"/>
        <v>125000</v>
      </c>
      <c r="M53" s="7">
        <f t="shared" ca="1" si="8"/>
        <v>0</v>
      </c>
      <c r="N53" s="10">
        <f t="shared" ca="1" si="9"/>
        <v>0</v>
      </c>
      <c r="O53" s="10">
        <f t="shared" ca="1" si="10"/>
        <v>125000</v>
      </c>
      <c r="Q53">
        <v>176000</v>
      </c>
      <c r="AB53" s="31">
        <f t="shared" ca="1" si="12"/>
        <v>51000</v>
      </c>
    </row>
    <row r="54" spans="2:28" x14ac:dyDescent="0.2">
      <c r="B54" s="2">
        <f t="shared" si="13"/>
        <v>2005</v>
      </c>
      <c r="C54" s="4">
        <f t="shared" si="11"/>
        <v>112000</v>
      </c>
      <c r="D54" s="3">
        <f t="shared" si="7"/>
        <v>112000</v>
      </c>
      <c r="E54" s="4">
        <f t="shared" si="7"/>
        <v>112000</v>
      </c>
      <c r="F54" s="3">
        <f t="shared" si="7"/>
        <v>112000</v>
      </c>
      <c r="G54" s="4">
        <f t="shared" si="7"/>
        <v>112000</v>
      </c>
      <c r="H54" s="3">
        <f t="shared" si="7"/>
        <v>112000</v>
      </c>
      <c r="I54" s="4">
        <f t="shared" si="7"/>
        <v>112000</v>
      </c>
      <c r="J54" s="3">
        <f t="shared" si="7"/>
        <v>112000</v>
      </c>
      <c r="K54" s="4">
        <f t="shared" si="7"/>
        <v>112000</v>
      </c>
      <c r="L54" s="3">
        <f t="shared" si="7"/>
        <v>112000</v>
      </c>
      <c r="M54" s="7">
        <f t="shared" ca="1" si="8"/>
        <v>0</v>
      </c>
      <c r="N54" s="10">
        <f t="shared" ca="1" si="9"/>
        <v>0</v>
      </c>
      <c r="O54" s="10">
        <f t="shared" ca="1" si="10"/>
        <v>112000</v>
      </c>
      <c r="Q54">
        <v>161250</v>
      </c>
      <c r="AB54" s="31">
        <f t="shared" ca="1" si="12"/>
        <v>49250</v>
      </c>
    </row>
    <row r="55" spans="2:28" x14ac:dyDescent="0.2">
      <c r="B55" s="2">
        <f t="shared" si="13"/>
        <v>2006</v>
      </c>
      <c r="C55" s="4">
        <f t="shared" si="11"/>
        <v>0</v>
      </c>
      <c r="D55" s="3">
        <f t="shared" si="7"/>
        <v>0</v>
      </c>
      <c r="E55" s="4">
        <f t="shared" si="7"/>
        <v>0</v>
      </c>
      <c r="F55" s="3">
        <f t="shared" si="7"/>
        <v>0</v>
      </c>
      <c r="G55" s="4">
        <f t="shared" si="7"/>
        <v>0</v>
      </c>
      <c r="H55" s="3">
        <f t="shared" si="7"/>
        <v>0</v>
      </c>
      <c r="I55" s="4">
        <f t="shared" si="7"/>
        <v>0</v>
      </c>
      <c r="J55" s="3">
        <f t="shared" si="7"/>
        <v>0</v>
      </c>
      <c r="K55" s="4">
        <f t="shared" si="7"/>
        <v>0</v>
      </c>
      <c r="L55" s="3">
        <f t="shared" si="7"/>
        <v>0</v>
      </c>
      <c r="M55" s="7">
        <f t="shared" ca="1" si="8"/>
        <v>0</v>
      </c>
      <c r="N55" s="10">
        <f t="shared" ca="1" si="9"/>
        <v>0</v>
      </c>
      <c r="O55" s="10">
        <f t="shared" ca="1" si="10"/>
        <v>0</v>
      </c>
      <c r="Q55">
        <v>0</v>
      </c>
      <c r="AB55" s="31">
        <f t="shared" ca="1" si="12"/>
        <v>0</v>
      </c>
    </row>
    <row r="56" spans="2:28" x14ac:dyDescent="0.2">
      <c r="B56" s="2">
        <f t="shared" si="13"/>
        <v>2007</v>
      </c>
      <c r="C56" s="4">
        <f t="shared" si="11"/>
        <v>0</v>
      </c>
      <c r="D56" s="3">
        <f t="shared" si="7"/>
        <v>0</v>
      </c>
      <c r="E56" s="4">
        <f t="shared" si="7"/>
        <v>0</v>
      </c>
      <c r="F56" s="3">
        <f t="shared" si="7"/>
        <v>0</v>
      </c>
      <c r="G56" s="4">
        <f t="shared" si="7"/>
        <v>0</v>
      </c>
      <c r="H56" s="3">
        <f t="shared" si="7"/>
        <v>0</v>
      </c>
      <c r="I56" s="4">
        <f t="shared" si="7"/>
        <v>0</v>
      </c>
      <c r="J56" s="3">
        <f t="shared" si="7"/>
        <v>0</v>
      </c>
      <c r="K56" s="4">
        <f t="shared" si="7"/>
        <v>0</v>
      </c>
      <c r="L56" s="3">
        <f t="shared" si="7"/>
        <v>0</v>
      </c>
      <c r="M56" s="7">
        <f t="shared" ca="1" si="8"/>
        <v>0</v>
      </c>
      <c r="N56" s="10">
        <f t="shared" ca="1" si="9"/>
        <v>0</v>
      </c>
      <c r="O56" s="10">
        <f t="shared" ca="1" si="10"/>
        <v>0</v>
      </c>
      <c r="Q56">
        <v>0</v>
      </c>
      <c r="AB56" s="31">
        <f t="shared" ca="1" si="12"/>
        <v>0</v>
      </c>
    </row>
    <row r="57" spans="2:28" x14ac:dyDescent="0.2">
      <c r="B57" s="2">
        <f>B56+1</f>
        <v>2008</v>
      </c>
      <c r="C57" s="4">
        <f t="shared" si="11"/>
        <v>0</v>
      </c>
      <c r="D57" s="3">
        <f t="shared" si="7"/>
        <v>0</v>
      </c>
      <c r="E57" s="4">
        <f t="shared" si="7"/>
        <v>0</v>
      </c>
      <c r="F57" s="3">
        <f t="shared" si="7"/>
        <v>0</v>
      </c>
      <c r="G57" s="4">
        <f t="shared" si="7"/>
        <v>0</v>
      </c>
      <c r="H57" s="3">
        <f t="shared" si="7"/>
        <v>0</v>
      </c>
      <c r="I57" s="4">
        <f t="shared" si="7"/>
        <v>0</v>
      </c>
      <c r="J57" s="3">
        <f t="shared" si="7"/>
        <v>0</v>
      </c>
      <c r="K57" s="4">
        <f t="shared" si="7"/>
        <v>0</v>
      </c>
      <c r="L57" s="3">
        <f t="shared" si="7"/>
        <v>0</v>
      </c>
      <c r="M57" s="7">
        <f t="shared" ca="1" si="8"/>
        <v>0</v>
      </c>
      <c r="N57" s="10">
        <f t="shared" ca="1" si="9"/>
        <v>0</v>
      </c>
      <c r="O57" s="10">
        <f t="shared" ca="1" si="10"/>
        <v>0</v>
      </c>
      <c r="Q57">
        <v>0</v>
      </c>
      <c r="AB57" s="31">
        <f t="shared" ca="1" si="12"/>
        <v>0</v>
      </c>
    </row>
    <row r="58" spans="2:28" x14ac:dyDescent="0.2">
      <c r="B58" s="2">
        <f t="shared" ref="B58" si="14">B57+1</f>
        <v>2009</v>
      </c>
      <c r="C58" s="4">
        <f t="shared" si="11"/>
        <v>0</v>
      </c>
      <c r="D58" s="3">
        <f t="shared" si="7"/>
        <v>0</v>
      </c>
      <c r="E58" s="4">
        <f t="shared" si="7"/>
        <v>0</v>
      </c>
      <c r="F58" s="3">
        <f t="shared" si="7"/>
        <v>0</v>
      </c>
      <c r="G58" s="4">
        <f t="shared" si="7"/>
        <v>0</v>
      </c>
      <c r="H58" s="3">
        <f t="shared" si="7"/>
        <v>0</v>
      </c>
      <c r="I58" s="4">
        <f t="shared" si="7"/>
        <v>0</v>
      </c>
      <c r="J58" s="3">
        <f t="shared" si="7"/>
        <v>0</v>
      </c>
      <c r="K58" s="4">
        <f t="shared" si="7"/>
        <v>0</v>
      </c>
      <c r="L58" s="3">
        <f t="shared" si="7"/>
        <v>0</v>
      </c>
      <c r="M58" s="7">
        <f t="shared" ca="1" si="8"/>
        <v>0</v>
      </c>
      <c r="N58" s="10">
        <f t="shared" ca="1" si="9"/>
        <v>0</v>
      </c>
      <c r="O58" s="10">
        <f t="shared" ca="1" si="10"/>
        <v>0</v>
      </c>
      <c r="Q58">
        <v>0</v>
      </c>
      <c r="AB58" s="31">
        <f t="shared" ca="1" si="12"/>
        <v>0</v>
      </c>
    </row>
    <row r="59" spans="2:28" x14ac:dyDescent="0.2">
      <c r="L59" s="5" t="s">
        <v>8</v>
      </c>
      <c r="M59" s="8">
        <f ca="1">SUM(M49:M58)</f>
        <v>0</v>
      </c>
      <c r="N59" s="12">
        <f ca="1">SUM(N49:N58)</f>
        <v>0</v>
      </c>
      <c r="O59" s="12">
        <f ca="1">SUM(O49:O58)</f>
        <v>830000</v>
      </c>
      <c r="AB59" s="32">
        <f ca="1">SUM(AB49:AB58)</f>
        <v>200875</v>
      </c>
    </row>
    <row r="60" spans="2:28" x14ac:dyDescent="0.2">
      <c r="L60" s="13"/>
      <c r="M60" s="14"/>
      <c r="N60" s="14"/>
    </row>
    <row r="61" spans="2:28" x14ac:dyDescent="0.2">
      <c r="C61" s="1">
        <v>1</v>
      </c>
      <c r="D61" s="1">
        <f>C61+1</f>
        <v>2</v>
      </c>
      <c r="E61" s="1">
        <f t="shared" ref="E61:L61" si="15">D61+1</f>
        <v>3</v>
      </c>
      <c r="F61" s="1">
        <f t="shared" si="15"/>
        <v>4</v>
      </c>
      <c r="G61" s="1">
        <f t="shared" si="15"/>
        <v>5</v>
      </c>
      <c r="H61" s="1">
        <f t="shared" si="15"/>
        <v>6</v>
      </c>
      <c r="I61" s="1">
        <f t="shared" si="15"/>
        <v>7</v>
      </c>
      <c r="J61" s="1">
        <f t="shared" si="15"/>
        <v>8</v>
      </c>
      <c r="K61" s="1">
        <f t="shared" si="15"/>
        <v>9</v>
      </c>
      <c r="L61" s="1">
        <f t="shared" si="15"/>
        <v>10</v>
      </c>
    </row>
    <row r="62" spans="2:28" x14ac:dyDescent="0.2">
      <c r="B62" s="5" t="s">
        <v>4</v>
      </c>
      <c r="C62" s="4" cm="1">
        <f t="array" ref="C62">IFERROR(SUM((D34:D43&lt;&gt;0)*S34:S43)/SUM((D34:D43&lt;&gt;0)*R34:R43),1)</f>
        <v>1</v>
      </c>
      <c r="D62" s="4" cm="1">
        <f t="array" ref="D62">IFERROR(SUM((E34:E43&lt;&gt;0)*T34:T43)/SUM((E34:E43&lt;&gt;0)*S34:S43),1)</f>
        <v>1</v>
      </c>
      <c r="E62" s="4" cm="1">
        <f t="array" ref="E62">IFERROR(SUM((F34:F43&lt;&gt;0)*U34:U43)/SUM((F34:F43&lt;&gt;0)*T34:T43),1)</f>
        <v>1</v>
      </c>
      <c r="F62" s="4" cm="1">
        <f t="array" ref="F62">IFERROR(SUM((G34:G43&lt;&gt;0)*V34:V43)/SUM((G34:G43&lt;&gt;0)*U34:U43),1)</f>
        <v>1</v>
      </c>
      <c r="G62" s="4" cm="1">
        <f t="array" ref="G62">IFERROR(SUM((H34:H43&lt;&gt;0)*W34:W43)/SUM((H34:H43&lt;&gt;0)*V34:V43),1)</f>
        <v>1</v>
      </c>
      <c r="H62" s="4" cm="1">
        <f t="array" ref="H62">IFERROR(SUM((I34:I43&lt;&gt;0)*X34:X43)/SUM((I34:I43&lt;&gt;0)*W34:W43),1)</f>
        <v>1</v>
      </c>
      <c r="I62" s="4" cm="1">
        <f t="array" ref="I62">IFERROR(SUM((J34:J43&lt;&gt;0)*Y34:Y43)/SUM((J34:J43&lt;&gt;0)*X34:X43),1)</f>
        <v>1</v>
      </c>
      <c r="J62" s="4" cm="1">
        <f t="array" ref="J62">IFERROR(SUM((K34:K43&lt;&gt;0)*Z34:Z43)/SUM((K34:K43&lt;&gt;0)*Y34:Y43),1)</f>
        <v>1</v>
      </c>
      <c r="K62" s="4" cm="1">
        <f t="array" ref="K62">IFERROR(SUM((L34:L43&lt;&gt;0)*AA34:AA43)/SUM((L34:L43&lt;&gt;0)*Z34:Z43),1)</f>
        <v>1</v>
      </c>
      <c r="L62" s="4" cm="1">
        <f t="array" ref="L62">IFERROR(SUM((P34:P43&lt;&gt;0)*AB34:AB43)/SUM((P34:P43&lt;&gt;0)*AA34:AA43),1)</f>
        <v>1</v>
      </c>
    </row>
    <row r="63" spans="2:28" x14ac:dyDescent="0.2">
      <c r="B63" s="5" t="s">
        <v>6</v>
      </c>
      <c r="C63" s="4">
        <f>1/PRODUCT(C62:$L$62)</f>
        <v>1</v>
      </c>
      <c r="D63" s="4">
        <f>1/PRODUCT(D62:$L$62)</f>
        <v>1</v>
      </c>
      <c r="E63" s="4">
        <f>1/PRODUCT(E62:$L$62)</f>
        <v>1</v>
      </c>
      <c r="F63" s="4">
        <f>1/PRODUCT(F62:$L$62)</f>
        <v>1</v>
      </c>
      <c r="G63" s="4">
        <f>1/PRODUCT(G62:$L$62)</f>
        <v>1</v>
      </c>
      <c r="H63" s="4">
        <f>1/PRODUCT(H62:$L$62)</f>
        <v>1</v>
      </c>
      <c r="I63" s="4">
        <f>1/PRODUCT(I62:$L$62)</f>
        <v>1</v>
      </c>
      <c r="J63" s="4">
        <f>1/PRODUCT(J62:$L$62)</f>
        <v>1</v>
      </c>
      <c r="K63" s="4">
        <f>1/PRODUCT(K62:$L$62)</f>
        <v>1</v>
      </c>
      <c r="L63" s="4">
        <f>1/PRODUCT(L62:$L$62)</f>
        <v>1</v>
      </c>
    </row>
    <row r="64" spans="2:28" x14ac:dyDescent="0.2">
      <c r="B64" s="5" t="s">
        <v>10</v>
      </c>
      <c r="C64" s="4">
        <f>1-C63</f>
        <v>0</v>
      </c>
      <c r="D64" s="4">
        <f t="shared" ref="D64:L64" si="16">1-D63</f>
        <v>0</v>
      </c>
      <c r="E64" s="4">
        <f t="shared" si="16"/>
        <v>0</v>
      </c>
      <c r="F64" s="4">
        <f t="shared" si="16"/>
        <v>0</v>
      </c>
      <c r="G64" s="4">
        <f t="shared" si="16"/>
        <v>0</v>
      </c>
      <c r="H64" s="4">
        <f t="shared" si="16"/>
        <v>0</v>
      </c>
      <c r="I64" s="4">
        <f t="shared" si="16"/>
        <v>0</v>
      </c>
      <c r="J64" s="4">
        <f t="shared" si="16"/>
        <v>0</v>
      </c>
      <c r="K64" s="4">
        <f t="shared" si="16"/>
        <v>0</v>
      </c>
      <c r="L64" s="4">
        <f t="shared" si="16"/>
        <v>0</v>
      </c>
      <c r="N64" s="4"/>
    </row>
    <row r="65" spans="2:12" x14ac:dyDescent="0.2">
      <c r="B65" s="5" t="s">
        <v>9</v>
      </c>
      <c r="C65" s="4" cm="1">
        <f t="array" ref="C65:L65">TRANSPOSE(M34:M43*N34:N43)</f>
        <v>170000</v>
      </c>
      <c r="D65" s="4">
        <v>179375</v>
      </c>
      <c r="E65" s="4">
        <v>178500</v>
      </c>
      <c r="F65" s="4">
        <v>165750</v>
      </c>
      <c r="G65" s="4">
        <v>176000</v>
      </c>
      <c r="H65" s="4">
        <v>161250</v>
      </c>
      <c r="I65" s="4">
        <v>0</v>
      </c>
      <c r="J65" s="4">
        <v>0</v>
      </c>
      <c r="K65" s="4">
        <v>0</v>
      </c>
      <c r="L65" s="4">
        <v>0</v>
      </c>
    </row>
    <row r="67" spans="2:12" x14ac:dyDescent="0.2">
      <c r="C67" s="1">
        <f>B34</f>
        <v>2000</v>
      </c>
      <c r="D67" s="1">
        <f>C67+1</f>
        <v>2001</v>
      </c>
      <c r="E67" s="1">
        <f t="shared" ref="E67:L67" si="17">D67+1</f>
        <v>2002</v>
      </c>
      <c r="F67" s="1">
        <f t="shared" si="17"/>
        <v>2003</v>
      </c>
      <c r="G67" s="1">
        <f t="shared" si="17"/>
        <v>2004</v>
      </c>
      <c r="H67" s="1">
        <f t="shared" si="17"/>
        <v>2005</v>
      </c>
      <c r="I67" s="1">
        <f t="shared" si="17"/>
        <v>2006</v>
      </c>
      <c r="J67" s="1">
        <f t="shared" si="17"/>
        <v>2007</v>
      </c>
      <c r="K67" s="1">
        <f t="shared" si="17"/>
        <v>2008</v>
      </c>
      <c r="L67" s="1">
        <f t="shared" si="17"/>
        <v>2009</v>
      </c>
    </row>
    <row r="68" spans="2:12" x14ac:dyDescent="0.2">
      <c r="B68" s="5" t="s">
        <v>5</v>
      </c>
      <c r="C68" s="4">
        <f>SUM(C34)</f>
        <v>158000</v>
      </c>
      <c r="D68" s="4">
        <f>SUM(C35,D34)</f>
        <v>150000</v>
      </c>
      <c r="E68" s="4">
        <f>SUM(C36,D35,E34)</f>
        <v>145000</v>
      </c>
      <c r="F68" s="4">
        <f>SUM(C37,D36,E35,F34)</f>
        <v>140000</v>
      </c>
      <c r="G68" s="4">
        <f>SUM(C38,D37,E36,F35,G34)</f>
        <v>125000</v>
      </c>
      <c r="H68" s="4">
        <f>SUM(C39,D38,E37,F36,G35,H34)</f>
        <v>112000</v>
      </c>
      <c r="I68" s="4">
        <f>SUM(C40,D39,E38,F37,G36,H35,I34)</f>
        <v>0</v>
      </c>
      <c r="J68" s="4">
        <f>SUM(C41,D40,E39,F38,G37,H36,I35,J34)</f>
        <v>0</v>
      </c>
      <c r="K68" s="4">
        <f>SUM(C42,D41,E40,F39,G38,H37,I36,J35,K34)</f>
        <v>0</v>
      </c>
      <c r="L68" s="4">
        <f>SUM(C43,D42,E41,F40,G39,H38,I37,J36,K35,L34)</f>
        <v>0</v>
      </c>
    </row>
  </sheetData>
  <mergeCells count="11">
    <mergeCell ref="B1:G1"/>
    <mergeCell ref="B3:D3"/>
    <mergeCell ref="E3:G3"/>
    <mergeCell ref="C28:E29"/>
    <mergeCell ref="C31:L31"/>
    <mergeCell ref="B2:G2"/>
    <mergeCell ref="C32:L32"/>
    <mergeCell ref="M32:N32"/>
    <mergeCell ref="C46:L46"/>
    <mergeCell ref="C47:L47"/>
    <mergeCell ref="N47:O4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Non cumulatif</vt:lpstr>
      <vt:lpstr>Cumulatif</vt:lpstr>
      <vt:lpstr>Tableau en colonne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Bourret Olivier</dc:creator>
  <cp:lastModifiedBy>Bourret Olivier</cp:lastModifiedBy>
  <dcterms:created xsi:type="dcterms:W3CDTF">2021-04-22T00:08:30Z</dcterms:created>
  <dcterms:modified xsi:type="dcterms:W3CDTF">2021-04-29T15:51:37Z</dcterms:modified>
</cp:coreProperties>
</file>