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olivierbourret/Desktop/Université/7. Automne 2021/ACT-4103/"/>
    </mc:Choice>
  </mc:AlternateContent>
  <xr:revisionPtr revIDLastSave="0" documentId="13_ncr:1_{D42621EC-DB6E-8044-BA50-2A69540C82ED}" xr6:coauthVersionLast="47" xr6:coauthVersionMax="47" xr10:uidLastSave="{00000000-0000-0000-0000-000000000000}"/>
  <bookViews>
    <workbookView xWindow="0" yWindow="0" windowWidth="28800" windowHeight="18000" activeTab="1" xr2:uid="{70424BF0-CBBC-454E-9340-B9D030B9BFD0}"/>
  </bookViews>
  <sheets>
    <sheet name="Produit et environnement" sheetId="1" r:id="rId1"/>
    <sheet name="Provisions au 31 décembre 2019" sheetId="4" r:id="rId2"/>
    <sheet name="Les hypothèses d'évaluation" sheetId="2" r:id="rId3"/>
    <sheet name="Table de mortalité"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3" i="4" l="1"/>
  <c r="E61" i="4"/>
  <c r="L35" i="4"/>
  <c r="L36" i="4"/>
  <c r="L37" i="4"/>
  <c r="L38" i="4"/>
  <c r="L39" i="4"/>
  <c r="L40" i="4"/>
  <c r="L41" i="4"/>
  <c r="L42" i="4"/>
  <c r="L43" i="4"/>
  <c r="L34" i="4"/>
  <c r="K34" i="4"/>
  <c r="K35" i="4"/>
  <c r="K36" i="4"/>
  <c r="K37" i="4"/>
  <c r="K38" i="4"/>
  <c r="K39" i="4"/>
  <c r="K40" i="4"/>
  <c r="K41" i="4"/>
  <c r="K42" i="4"/>
  <c r="K43" i="4"/>
  <c r="G35" i="4"/>
  <c r="G36" i="4"/>
  <c r="G37" i="4"/>
  <c r="G38" i="4"/>
  <c r="G39" i="4"/>
  <c r="G40" i="4"/>
  <c r="G41" i="4"/>
  <c r="G42" i="4"/>
  <c r="G34" i="4"/>
  <c r="B35" i="4" l="1"/>
  <c r="B36" i="4" s="1"/>
  <c r="B37" i="4" s="1"/>
  <c r="B38" i="4" s="1"/>
  <c r="B39" i="4" s="1"/>
  <c r="B40" i="4" s="1"/>
  <c r="B41" i="4" s="1"/>
  <c r="B42" i="4" s="1"/>
  <c r="B43" i="4" s="1"/>
  <c r="P3" i="4"/>
  <c r="J42" i="4"/>
  <c r="J41" i="4"/>
  <c r="J35" i="4"/>
  <c r="J36" i="4"/>
  <c r="J37" i="4"/>
  <c r="J38" i="4"/>
  <c r="J39" i="4"/>
  <c r="J40" i="4"/>
  <c r="J34" i="4"/>
  <c r="I43" i="4"/>
  <c r="I42" i="4"/>
  <c r="I41" i="4"/>
  <c r="I40" i="4"/>
  <c r="I39" i="4"/>
  <c r="I38" i="4"/>
  <c r="I37" i="4"/>
  <c r="I36" i="4"/>
  <c r="I35" i="4"/>
  <c r="I34" i="4"/>
  <c r="H39" i="4"/>
  <c r="H38" i="4"/>
  <c r="H37" i="4"/>
  <c r="H36" i="4"/>
  <c r="H35" i="4"/>
  <c r="H34" i="4"/>
  <c r="B18" i="4"/>
  <c r="B19" i="4" s="1"/>
  <c r="B20" i="4" s="1"/>
  <c r="B21" i="4" s="1"/>
  <c r="B22" i="4" s="1"/>
  <c r="B23" i="4" s="1"/>
  <c r="B24" i="4" s="1"/>
  <c r="B25" i="4" s="1"/>
  <c r="B26" i="4" s="1"/>
  <c r="E23" i="4"/>
  <c r="E22" i="4"/>
  <c r="E21" i="4"/>
  <c r="E20" i="4"/>
  <c r="E19" i="4"/>
  <c r="E18" i="4"/>
  <c r="E17" i="4"/>
  <c r="T17" i="4" l="1"/>
  <c r="E38" i="4" l="1"/>
  <c r="E39" i="4"/>
  <c r="E40" i="4"/>
  <c r="E41" i="4"/>
  <c r="E42" i="4"/>
  <c r="S17" i="4"/>
  <c r="R22" i="4"/>
  <c r="R23" i="4"/>
  <c r="R24" i="4"/>
  <c r="R25" i="4"/>
  <c r="R26" i="4"/>
  <c r="P17" i="4"/>
  <c r="R17" i="4" s="1"/>
  <c r="F18" i="4"/>
  <c r="F19" i="4"/>
  <c r="F20" i="4"/>
  <c r="F21" i="4"/>
  <c r="F22" i="4"/>
  <c r="F23" i="4"/>
  <c r="F17" i="4"/>
  <c r="M17" i="4"/>
  <c r="N17" i="4" s="1"/>
  <c r="J4" i="4"/>
  <c r="G20" i="4" s="1"/>
  <c r="M6" i="4"/>
  <c r="M3" i="4"/>
  <c r="L17" i="4" s="1"/>
  <c r="D18" i="4"/>
  <c r="D19" i="4" s="1"/>
  <c r="D20" i="4" s="1"/>
  <c r="D21" i="4" s="1"/>
  <c r="D22" i="4" s="1"/>
  <c r="D23" i="4" s="1"/>
  <c r="D24" i="4" s="1"/>
  <c r="D25" i="4" s="1"/>
  <c r="D26" i="4" s="1"/>
  <c r="C18" i="4"/>
  <c r="K17" i="4"/>
  <c r="F41" i="4" l="1"/>
  <c r="M42" i="4" s="1"/>
  <c r="N43" i="4" s="1"/>
  <c r="F40" i="4"/>
  <c r="M41" i="4" s="1"/>
  <c r="N42" i="4" s="1"/>
  <c r="F39" i="4"/>
  <c r="M40" i="4" s="1"/>
  <c r="N41" i="4" s="1"/>
  <c r="O42" i="4" s="1"/>
  <c r="F42" i="4"/>
  <c r="M43" i="4" s="1"/>
  <c r="F38" i="4"/>
  <c r="M39" i="4" s="1"/>
  <c r="N40" i="4" s="1"/>
  <c r="M18" i="4"/>
  <c r="M19" i="4" s="1"/>
  <c r="M20" i="4" s="1"/>
  <c r="M21" i="4" s="1"/>
  <c r="O17" i="4"/>
  <c r="G18" i="4"/>
  <c r="G19" i="4"/>
  <c r="G21" i="4"/>
  <c r="H18" i="4"/>
  <c r="I18" i="4" s="1"/>
  <c r="N18" i="4" s="1"/>
  <c r="O18" i="4" s="1"/>
  <c r="C34" i="4" s="1"/>
  <c r="C19" i="4"/>
  <c r="O43" i="4" l="1"/>
  <c r="O41" i="4"/>
  <c r="P42" i="4" s="1"/>
  <c r="Q43" i="4" s="1"/>
  <c r="P43" i="4"/>
  <c r="T18" i="4"/>
  <c r="Q18" i="4"/>
  <c r="R18" i="4" s="1"/>
  <c r="D34" i="4" s="1"/>
  <c r="F34" i="4" s="1"/>
  <c r="J18" i="4"/>
  <c r="S18" i="4" s="1"/>
  <c r="E34" i="4" s="1"/>
  <c r="C20" i="4"/>
  <c r="K18" i="4" l="1"/>
  <c r="H19" i="4" s="1"/>
  <c r="I19" i="4" s="1"/>
  <c r="T19" i="4" s="1"/>
  <c r="C21" i="4"/>
  <c r="V34" i="4" l="1"/>
  <c r="C50" i="4" s="1"/>
  <c r="D50" i="4" s="1"/>
  <c r="M35" i="4"/>
  <c r="N36" i="4" s="1"/>
  <c r="N19" i="4"/>
  <c r="O19" i="4" s="1"/>
  <c r="C35" i="4" s="1"/>
  <c r="Q19" i="4"/>
  <c r="R19" i="4" s="1"/>
  <c r="D35" i="4" s="1"/>
  <c r="C22" i="4"/>
  <c r="J19" i="4"/>
  <c r="K19" i="4" l="1"/>
  <c r="H20" i="4" s="1"/>
  <c r="I20" i="4" s="1"/>
  <c r="S19" i="4"/>
  <c r="E35" i="4" s="1"/>
  <c r="C23" i="4"/>
  <c r="F35" i="4" l="1"/>
  <c r="Q20" i="4"/>
  <c r="R20" i="4" s="1"/>
  <c r="D36" i="4" s="1"/>
  <c r="T20" i="4"/>
  <c r="N20" i="4"/>
  <c r="O20" i="4" s="1"/>
  <c r="C36" i="4" s="1"/>
  <c r="J20" i="4"/>
  <c r="K20" i="4" s="1"/>
  <c r="H21" i="4" s="1"/>
  <c r="I21" i="4" s="1"/>
  <c r="C24" i="4"/>
  <c r="V35" i="4" l="1"/>
  <c r="C51" i="4" s="1"/>
  <c r="E51" i="4" s="1"/>
  <c r="E50" i="4" s="1"/>
  <c r="M36" i="4"/>
  <c r="N37" i="4" s="1"/>
  <c r="Q21" i="4"/>
  <c r="R21" i="4" s="1"/>
  <c r="D37" i="4" s="1"/>
  <c r="T21" i="4"/>
  <c r="S20" i="4"/>
  <c r="E36" i="4" s="1"/>
  <c r="N21" i="4"/>
  <c r="O21" i="4" s="1"/>
  <c r="C37" i="4" s="1"/>
  <c r="J21" i="4"/>
  <c r="C25" i="4"/>
  <c r="O37" i="4" l="1"/>
  <c r="F36" i="4"/>
  <c r="K21" i="4"/>
  <c r="H22" i="4" s="1"/>
  <c r="I22" i="4" s="1"/>
  <c r="S21" i="4"/>
  <c r="E37" i="4" s="1"/>
  <c r="C26" i="4"/>
  <c r="M37" i="4" l="1"/>
  <c r="O38" i="4" s="1"/>
  <c r="V36" i="4"/>
  <c r="C52" i="4" s="1"/>
  <c r="F52" i="4" s="1"/>
  <c r="F51" i="4" s="1"/>
  <c r="F50" i="4" s="1"/>
  <c r="F37" i="4"/>
  <c r="N38" i="4"/>
  <c r="P38" i="4"/>
  <c r="N22" i="4"/>
  <c r="O22" i="4" s="1"/>
  <c r="J22" i="4"/>
  <c r="K22" i="4" s="1"/>
  <c r="H23" i="4" s="1"/>
  <c r="I23" i="4" s="1"/>
  <c r="V37" i="4" l="1"/>
  <c r="C53" i="4" s="1"/>
  <c r="G53" i="4" s="1"/>
  <c r="G52" i="4" s="1"/>
  <c r="G51" i="4" s="1"/>
  <c r="G50" i="4" s="1"/>
  <c r="G63" i="4" s="1"/>
  <c r="I63" i="4" s="1"/>
  <c r="M38" i="4"/>
  <c r="V38" i="4" s="1"/>
  <c r="C54" i="4" s="1"/>
  <c r="H54" i="4" s="1"/>
  <c r="H53" i="4" s="1"/>
  <c r="H52" i="4" s="1"/>
  <c r="H51" i="4" s="1"/>
  <c r="H50" i="4" s="1"/>
  <c r="N23" i="4"/>
  <c r="O23" i="4" s="1"/>
  <c r="J23" i="4"/>
  <c r="K23" i="4" s="1"/>
  <c r="H24" i="4" s="1"/>
  <c r="I24" i="4" s="1"/>
  <c r="Q39" i="4" l="1"/>
  <c r="O39" i="4"/>
  <c r="P39" i="4"/>
  <c r="N39" i="4"/>
  <c r="P40" i="4" s="1"/>
  <c r="N24" i="4"/>
  <c r="O24" i="4" s="1"/>
  <c r="J24" i="4"/>
  <c r="K24" i="4" s="1"/>
  <c r="H25" i="4" s="1"/>
  <c r="I25" i="4" s="1"/>
  <c r="N25" i="4" s="1"/>
  <c r="O25" i="4" s="1"/>
  <c r="R40" i="4" l="1"/>
  <c r="V39" i="4"/>
  <c r="C55" i="4" s="1"/>
  <c r="I55" i="4" s="1"/>
  <c r="I54" i="4" s="1"/>
  <c r="I53" i="4" s="1"/>
  <c r="I52" i="4" s="1"/>
  <c r="I51" i="4" s="1"/>
  <c r="I50" i="4" s="1"/>
  <c r="O40" i="4"/>
  <c r="P41" i="4" s="1"/>
  <c r="Q40" i="4"/>
  <c r="J25" i="4"/>
  <c r="K25" i="4" s="1"/>
  <c r="H26" i="4" s="1"/>
  <c r="I26" i="4" s="1"/>
  <c r="N26" i="4" s="1"/>
  <c r="O26" i="4" s="1"/>
  <c r="S41" i="4" l="1"/>
  <c r="Q41" i="4"/>
  <c r="R42" i="4" s="1"/>
  <c r="R41" i="4"/>
  <c r="V40" i="4"/>
  <c r="C56" i="4" s="1"/>
  <c r="J56" i="4" s="1"/>
  <c r="J55" i="4" s="1"/>
  <c r="J54" i="4" s="1"/>
  <c r="J53" i="4" s="1"/>
  <c r="J52" i="4" s="1"/>
  <c r="J51" i="4" s="1"/>
  <c r="J50" i="4" s="1"/>
  <c r="Q42" i="4"/>
  <c r="S42" i="4"/>
  <c r="V41" i="4"/>
  <c r="C57" i="4" s="1"/>
  <c r="K57" i="4" s="1"/>
  <c r="K56" i="4" s="1"/>
  <c r="K55" i="4" s="1"/>
  <c r="K54" i="4" s="1"/>
  <c r="K53" i="4" s="1"/>
  <c r="K52" i="4" s="1"/>
  <c r="K51" i="4" s="1"/>
  <c r="K50" i="4" s="1"/>
  <c r="J26" i="4"/>
  <c r="K26" i="4" s="1"/>
  <c r="T42" i="4" l="1"/>
  <c r="T43" i="4"/>
  <c r="R43" i="4"/>
  <c r="S43" i="4"/>
  <c r="V42" i="4"/>
  <c r="C58" i="4" s="1"/>
  <c r="L58" i="4" s="1"/>
  <c r="L57" i="4" s="1"/>
  <c r="L56" i="4" s="1"/>
  <c r="L55" i="4" s="1"/>
  <c r="L54" i="4" s="1"/>
  <c r="L53" i="4" s="1"/>
  <c r="L52" i="4" s="1"/>
  <c r="L51" i="4" s="1"/>
  <c r="L50" i="4" s="1"/>
  <c r="U43" i="4"/>
  <c r="V43" i="4" l="1"/>
  <c r="C59" i="4" s="1"/>
  <c r="M59" i="4" s="1"/>
  <c r="M58" i="4" s="1"/>
  <c r="M57" i="4" s="1"/>
  <c r="M56" i="4" s="1"/>
  <c r="M55" i="4" s="1"/>
  <c r="M54" i="4" s="1"/>
  <c r="M53" i="4" s="1"/>
  <c r="M52" i="4" s="1"/>
  <c r="M51" i="4" s="1"/>
  <c r="M50" i="4" s="1"/>
</calcChain>
</file>

<file path=xl/sharedStrings.xml><?xml version="1.0" encoding="utf-8"?>
<sst xmlns="http://schemas.openxmlformats.org/spreadsheetml/2006/main" count="162" uniqueCount="132">
  <si>
    <t>LE PRODUIT:</t>
  </si>
  <si>
    <t>Temporaire 5 ans</t>
  </si>
  <si>
    <t>Prime annuelle par police</t>
  </si>
  <si>
    <t xml:space="preserve">Les primes se payent annuellement en début de période. </t>
  </si>
  <si>
    <t>Les assurés ont alors la possibilité de payer leur police, dans quel cas la police continue</t>
  </si>
  <si>
    <t>ou d'abandonner leur police (ne pas payer la prime)</t>
  </si>
  <si>
    <t>Produit sans participation</t>
  </si>
  <si>
    <t>Aucune valeur de rachat</t>
  </si>
  <si>
    <t>Aucun renouvellement ou droit de transformation à la fin du terme</t>
  </si>
  <si>
    <t>LES POLICES ÉMISES:</t>
  </si>
  <si>
    <t>Émission de polices le 1er janvier 2019 :</t>
  </si>
  <si>
    <t>Nombre d'assurés au 31 décembre 2019</t>
  </si>
  <si>
    <t>Assurés:</t>
  </si>
  <si>
    <t>À l'émission, les assurés sont toutes des femmes de 42 ans</t>
  </si>
  <si>
    <t xml:space="preserve">PLACEMENTS DE LA COMPAGNIE AU 31 DÉCEMBRE 2019, SÉLECTIONNÉS POUR CALCULER LES </t>
  </si>
  <si>
    <t>PROVISIONS TECHNIQUES DES POLICES DÉCRITES PLUS HAUT</t>
  </si>
  <si>
    <t>Les placements payent un coupon une fois par année, au dernier jour de l'année</t>
  </si>
  <si>
    <t>Le coupon est égal au taux de coupon mutiplié par la valeur nominale de l'obligation</t>
  </si>
  <si>
    <t>La valeur nominale de l'obligation est remboursée à son échéance</t>
  </si>
  <si>
    <t>Obligation Canada</t>
  </si>
  <si>
    <t>Date d'échéance</t>
  </si>
  <si>
    <t>Taux de coupon</t>
  </si>
  <si>
    <t>Valeur nominale</t>
  </si>
  <si>
    <t>Obligation Québec</t>
  </si>
  <si>
    <t>Obligation Ville de Québec</t>
  </si>
  <si>
    <t>Mortalité</t>
  </si>
  <si>
    <t>66% de la table CIA 86-92 (jointe dans un onglet du fichier excel)</t>
  </si>
  <si>
    <t>Les taux de la table sont indiqués en taux X 1000</t>
  </si>
  <si>
    <t>Tous les assurés meurent à l'âge qu'ils avaient en début d'année, mais tous les décès surviennent en fin d'année.</t>
  </si>
  <si>
    <t>Par exemple: Si en début d'année j'ai 20 ans, mon décès va se faire au 31 décembre avec une probabilité de mourir d'une personne de 20 ans</t>
  </si>
  <si>
    <t>MED: par facilité de calcul, les MED ont été approximées à 10%</t>
  </si>
  <si>
    <t>Déchéances:</t>
  </si>
  <si>
    <t>La déchéance concerne les assurés qui décident de ne pas payer leur prime au début d'une année</t>
  </si>
  <si>
    <t>Anniversaire de police 1</t>
  </si>
  <si>
    <t>Anniversaires de police 2 à 4</t>
  </si>
  <si>
    <t>Marge pour écarts défavorables</t>
  </si>
  <si>
    <t>Une MED moyenne a été sélectionnée. La MED est en ajout du taux de déchéances.</t>
  </si>
  <si>
    <t>Frais de gestion</t>
  </si>
  <si>
    <t>Frais sont calculés par police. Ils sont du montant indiqué au 1er janvier 2020 et inflationnés par la suite</t>
  </si>
  <si>
    <t>Une MED faible a été sélectionnée</t>
  </si>
  <si>
    <t>Frais d'acquisition</t>
  </si>
  <si>
    <t>Frais sont calculés par police. Ils sont de 80$ par police et sont encourrus seulement la première année</t>
  </si>
  <si>
    <t>Commission à l'achat</t>
  </si>
  <si>
    <t>La compagnie paye 100% du montant de la prime au vendeur</t>
  </si>
  <si>
    <t>Commission au renouvellement</t>
  </si>
  <si>
    <t>À chaque paiment de la prime (à l'exception de la première), la compagnie paye 10% de la prime au vendeur si l'assuré n'abandonne pas sa police.</t>
  </si>
  <si>
    <t>Hypothèses économiques:</t>
  </si>
  <si>
    <t>Inflation</t>
  </si>
  <si>
    <t>Taux d'intérêt sans risque + 0,75%</t>
  </si>
  <si>
    <t>Taux réinvestissement ultime (déterminé par l'ICA)</t>
  </si>
  <si>
    <t>Taux futurs dérivés de la courbe de rendement sans risque de défaut pour les 20 prochaines années:</t>
  </si>
  <si>
    <t>Écarts de crédit pour réinvestissement:</t>
  </si>
  <si>
    <t>Obligations fédérales</t>
  </si>
  <si>
    <t>Obligations provinciales échéance &lt;10 ans</t>
  </si>
  <si>
    <t>Obligations provinciales échéance &gt;= 10 ans</t>
  </si>
  <si>
    <t>Obligations municipales échéance &lt;10 ans</t>
  </si>
  <si>
    <t>Obligations municipales échéance &gt;= 10 ans</t>
  </si>
  <si>
    <t xml:space="preserve">Scénario des taux de rendement futurs </t>
  </si>
  <si>
    <t>Déterminé selon le scénario de base de l'ICA</t>
  </si>
  <si>
    <t>Stratégie de réinvestissement</t>
  </si>
  <si>
    <t>100% en obligation de la province de Québec 5 ans avec coupons annuels</t>
  </si>
  <si>
    <t>MED</t>
  </si>
  <si>
    <t>Aucune MED sur les hypothèses économiques</t>
  </si>
  <si>
    <t>Table de mortalité : CIA 86-92 Female Select &amp; Ultimate Last Birthday</t>
  </si>
  <si>
    <t>Durée</t>
  </si>
  <si>
    <t>Âge</t>
  </si>
  <si>
    <t>16+</t>
  </si>
  <si>
    <t>atteint</t>
  </si>
  <si>
    <t xml:space="preserve">ACTIF  </t>
  </si>
  <si>
    <t>Actif # 1</t>
  </si>
  <si>
    <t>Actif # 2</t>
  </si>
  <si>
    <t>intérêt</t>
  </si>
  <si>
    <t>Coupons payables annuell.</t>
  </si>
  <si>
    <t>Obligation du Canada</t>
  </si>
  <si>
    <t>Actif # 3</t>
  </si>
  <si>
    <t>Obligation du Québec</t>
  </si>
  <si>
    <t>PASSIF</t>
  </si>
  <si>
    <t>Flux monétaires avec réinvestissement</t>
  </si>
  <si>
    <t>Année</t>
  </si>
  <si>
    <t>Flux monétaire de l'actif</t>
  </si>
  <si>
    <t>Flux monétaires nets</t>
  </si>
  <si>
    <t>Intérêts sur</t>
  </si>
  <si>
    <t>Frais gestion</t>
  </si>
  <si>
    <t>Prestation</t>
  </si>
  <si>
    <t>Total</t>
  </si>
  <si>
    <t>avant réinvestissement</t>
  </si>
  <si>
    <t>réinvestissement</t>
  </si>
  <si>
    <t>avec réinvestissement</t>
  </si>
  <si>
    <t>Nb de polices en début d'année</t>
  </si>
  <si>
    <t>Déchéance</t>
  </si>
  <si>
    <t>Nb de polices en vigueur en fin d'année</t>
  </si>
  <si>
    <t>Âge des assurées</t>
  </si>
  <si>
    <t>q_x de la table</t>
  </si>
  <si>
    <t>q_x ajusté + MED</t>
  </si>
  <si>
    <t>MED mortalité</t>
  </si>
  <si>
    <t xml:space="preserve">Taux sans risque </t>
  </si>
  <si>
    <t>MED Frais</t>
  </si>
  <si>
    <t>MED déchéance</t>
  </si>
  <si>
    <t>Taux de déchéance +MED</t>
  </si>
  <si>
    <t>Frais de gestion par contrat pour l'année + MED</t>
  </si>
  <si>
    <t>Total des frais</t>
  </si>
  <si>
    <t>Commissions à l'achat</t>
  </si>
  <si>
    <t>Prime</t>
  </si>
  <si>
    <t>Nb de décès</t>
  </si>
  <si>
    <t>Commission de renouvellement</t>
  </si>
  <si>
    <t>Prestations</t>
  </si>
  <si>
    <t>Commissions</t>
  </si>
  <si>
    <t>Primes</t>
  </si>
  <si>
    <t>Total du passif</t>
  </si>
  <si>
    <t>Taux de réinvestissement</t>
  </si>
  <si>
    <t>Flux après la date d'évaluation</t>
  </si>
  <si>
    <t>Création d'actif de réinvestissement</t>
  </si>
  <si>
    <t>VA des FM restants après la fin du passif</t>
  </si>
  <si>
    <t>Actif # 4:</t>
  </si>
  <si>
    <t>Actif # 5:</t>
  </si>
  <si>
    <t>Actif # 6:</t>
  </si>
  <si>
    <t>TOTAL=</t>
  </si>
  <si>
    <t>CF final avec Vente actif</t>
  </si>
  <si>
    <t>plus</t>
  </si>
  <si>
    <t>=</t>
  </si>
  <si>
    <t>Actif # 7:</t>
  </si>
  <si>
    <t>Actif # 8:</t>
  </si>
  <si>
    <t>Actif # 9:</t>
  </si>
  <si>
    <t>Actif # 10:</t>
  </si>
  <si>
    <t>Actif # 11:</t>
  </si>
  <si>
    <t>Actif # 12:</t>
  </si>
  <si>
    <t>Actif # 13:</t>
  </si>
  <si>
    <t>Passifs</t>
  </si>
  <si>
    <t>Actifs</t>
  </si>
  <si>
    <t>Total des commissions</t>
  </si>
  <si>
    <t>Conclusion</t>
  </si>
  <si>
    <t>La somme des CF final avec la vente d'actif est de - 508 519,55$, ce qui est inssufisant. Il y a donc un problème pour garantir tous les engagements pris, alors il faudrait augmenter la quatité d'actif afin que le cashflow final soit au moins positif. En actualisant, il faudrait au moins 365 102$ que l'on investi au taux de réinvestissement pendant tout l'exercice pour avoir un cashflow net de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</si>
</sst>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0\ &quot;$&quot;_);[Red]\(#,##0\ &quot;$&quot;\)"/>
    <numFmt numFmtId="8" formatCode="#,##0.00\ &quot;$&quot;_);[Red]\(#,##0.00\ &quot;$&quot;\)"/>
    <numFmt numFmtId="44" formatCode="_ * #,##0.00_)\ &quot;$&quot;_ ;_ * \(#,##0.00\)\ &quot;$&quot;_ ;_ * &quot;-&quot;??_)\ &quot;$&quot;_ ;_ @_ "/>
    <numFmt numFmtId="164" formatCode="_-* #,##0.00_-;\-* #,##0.00_-;_-* &quot;-&quot;??_-;_-@_-"/>
    <numFmt numFmtId="165" formatCode="_ * #,##0_ \ [$$-C0C]_ ;_ * \-#,##0\ \ [$$-C0C]_ ;_ * &quot;-&quot;_ \ [$$-C0C]_ ;_ @_ "/>
    <numFmt numFmtId="166" formatCode="_ * #,##0.00_ \ [$$-C0C]_ ;_ * \-#,##0.00\ \ [$$-C0C]_ ;_ * &quot;-&quot;??_ \ [$$-C0C]_ ;_ @_ "/>
    <numFmt numFmtId="167" formatCode="0.0%"/>
    <numFmt numFmtId="170" formatCode="0.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i/>
      <sz val="11"/>
      <color theme="1"/>
      <name val="Calibri"/>
      <family val="2"/>
      <scheme val="minor"/>
    </font>
    <font>
      <b/>
      <sz val="12"/>
      <name val="Times New Roman"/>
      <family val="1"/>
    </font>
    <font>
      <b/>
      <sz val="14"/>
      <color theme="1"/>
      <name val="Calibri"/>
      <family val="2"/>
      <scheme val="minor"/>
    </font>
    <font>
      <b/>
      <sz val="16"/>
      <color theme="1"/>
      <name val="Calibri"/>
      <family val="2"/>
      <scheme val="minor"/>
    </font>
    <font>
      <sz val="11"/>
      <color rgb="FFFF0000"/>
      <name val="Calibri"/>
      <family val="2"/>
      <scheme val="minor"/>
    </font>
    <font>
      <sz val="14"/>
      <color theme="1"/>
      <name val="Calibri"/>
      <family val="2"/>
      <scheme val="minor"/>
    </font>
  </fonts>
  <fills count="2">
    <fill>
      <patternFill patternType="none"/>
    </fill>
    <fill>
      <patternFill patternType="gray125"/>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151">
    <xf numFmtId="0" fontId="0" fillId="0" borderId="0" xfId="0"/>
    <xf numFmtId="0" fontId="3" fillId="0" borderId="0" xfId="0" applyFont="1"/>
    <xf numFmtId="6" fontId="0" fillId="0" borderId="0" xfId="0" applyNumberFormat="1"/>
    <xf numFmtId="8" fontId="0" fillId="0" borderId="0" xfId="0" applyNumberFormat="1" applyAlignment="1">
      <alignment horizontal="right"/>
    </xf>
    <xf numFmtId="0" fontId="2" fillId="0" borderId="0" xfId="0" applyFont="1" applyBorder="1"/>
    <xf numFmtId="0" fontId="0" fillId="0" borderId="0" xfId="0" applyBorder="1"/>
    <xf numFmtId="0" fontId="0" fillId="0" borderId="0" xfId="0" applyAlignment="1"/>
    <xf numFmtId="164" fontId="0" fillId="0" borderId="0" xfId="1" applyFont="1"/>
    <xf numFmtId="0" fontId="0" fillId="0" borderId="0" xfId="0" applyFont="1"/>
    <xf numFmtId="15" fontId="0" fillId="0" borderId="0" xfId="0" applyNumberFormat="1"/>
    <xf numFmtId="10" fontId="0" fillId="0" borderId="0" xfId="0" applyNumberFormat="1"/>
    <xf numFmtId="0" fontId="2" fillId="0" borderId="1" xfId="0" applyFont="1" applyBorder="1"/>
    <xf numFmtId="0" fontId="0" fillId="0" borderId="2" xfId="0" applyBorder="1"/>
    <xf numFmtId="0" fontId="0" fillId="0" borderId="3" xfId="0" applyBorder="1" applyAlignment="1">
      <alignment wrapText="1"/>
    </xf>
    <xf numFmtId="0" fontId="0" fillId="0" borderId="4" xfId="0" applyBorder="1"/>
    <xf numFmtId="0" fontId="0" fillId="0" borderId="5" xfId="0" applyBorder="1" applyAlignment="1">
      <alignment wrapText="1"/>
    </xf>
    <xf numFmtId="0" fontId="4" fillId="0" borderId="5" xfId="0" applyFont="1" applyBorder="1" applyAlignment="1">
      <alignment wrapText="1"/>
    </xf>
    <xf numFmtId="0" fontId="0" fillId="0" borderId="6" xfId="0" applyBorder="1"/>
    <xf numFmtId="0" fontId="0" fillId="0" borderId="7" xfId="0" applyBorder="1"/>
    <xf numFmtId="0" fontId="0" fillId="0" borderId="8" xfId="0" applyBorder="1" applyAlignment="1">
      <alignment wrapText="1"/>
    </xf>
    <xf numFmtId="0" fontId="0" fillId="0" borderId="4" xfId="0" applyBorder="1" applyAlignment="1">
      <alignment horizontal="right" wrapText="1"/>
    </xf>
    <xf numFmtId="0" fontId="0" fillId="0" borderId="0" xfId="0" applyBorder="1" applyAlignment="1">
      <alignment horizontal="right" wrapText="1"/>
    </xf>
    <xf numFmtId="9" fontId="0" fillId="0" borderId="5" xfId="0" applyNumberFormat="1" applyBorder="1" applyAlignment="1">
      <alignment horizontal="left"/>
    </xf>
    <xf numFmtId="0" fontId="0" fillId="0" borderId="6" xfId="0" applyBorder="1" applyAlignment="1">
      <alignment horizontal="right" wrapText="1"/>
    </xf>
    <xf numFmtId="0" fontId="0" fillId="0" borderId="7" xfId="0" applyBorder="1" applyAlignment="1">
      <alignment horizontal="right" wrapText="1"/>
    </xf>
    <xf numFmtId="9" fontId="0" fillId="0" borderId="8" xfId="0" applyNumberFormat="1" applyBorder="1" applyAlignment="1">
      <alignment horizontal="left"/>
    </xf>
    <xf numFmtId="6" fontId="0" fillId="0" borderId="3" xfId="0" applyNumberFormat="1" applyBorder="1" applyAlignment="1">
      <alignment horizontal="left"/>
    </xf>
    <xf numFmtId="0" fontId="2" fillId="0" borderId="9" xfId="0" applyFont="1" applyBorder="1" applyAlignment="1">
      <alignment vertical="center"/>
    </xf>
    <xf numFmtId="0" fontId="0" fillId="0" borderId="10" xfId="0" applyBorder="1"/>
    <xf numFmtId="0" fontId="0" fillId="0" borderId="11" xfId="0" applyBorder="1" applyAlignment="1">
      <alignment wrapText="1"/>
    </xf>
    <xf numFmtId="0" fontId="2" fillId="0" borderId="9" xfId="0" applyFont="1" applyBorder="1"/>
    <xf numFmtId="0" fontId="2" fillId="0" borderId="9" xfId="0" applyFont="1" applyBorder="1" applyAlignment="1">
      <alignment vertical="center" wrapText="1"/>
    </xf>
    <xf numFmtId="0" fontId="2" fillId="0" borderId="0" xfId="0" applyFont="1" applyBorder="1" applyAlignment="1">
      <alignment vertical="top" wrapText="1"/>
    </xf>
    <xf numFmtId="0" fontId="0" fillId="0" borderId="0" xfId="0" applyBorder="1" applyAlignment="1">
      <alignment wrapText="1"/>
    </xf>
    <xf numFmtId="0" fontId="3" fillId="0" borderId="0" xfId="0" applyFont="1" applyFill="1" applyBorder="1"/>
    <xf numFmtId="0" fontId="0" fillId="0" borderId="0" xfId="0" applyAlignment="1">
      <alignment wrapText="1"/>
    </xf>
    <xf numFmtId="9" fontId="0" fillId="0" borderId="3" xfId="0" applyNumberFormat="1" applyBorder="1" applyAlignment="1">
      <alignment wrapText="1"/>
    </xf>
    <xf numFmtId="0" fontId="2" fillId="0" borderId="9" xfId="0" applyFont="1" applyBorder="1" applyAlignment="1">
      <alignment wrapText="1"/>
    </xf>
    <xf numFmtId="9" fontId="0" fillId="0" borderId="11" xfId="0" applyNumberFormat="1" applyBorder="1" applyAlignment="1">
      <alignment horizontal="left" wrapText="1"/>
    </xf>
    <xf numFmtId="0" fontId="2" fillId="0" borderId="6" xfId="0" applyFont="1" applyBorder="1" applyAlignment="1">
      <alignment wrapText="1"/>
    </xf>
    <xf numFmtId="0" fontId="0" fillId="0" borderId="7" xfId="0" applyBorder="1" applyAlignment="1">
      <alignment wrapText="1"/>
    </xf>
    <xf numFmtId="10" fontId="0" fillId="0" borderId="8" xfId="0" applyNumberFormat="1" applyBorder="1" applyAlignment="1">
      <alignment horizontal="left"/>
    </xf>
    <xf numFmtId="0" fontId="2" fillId="0" borderId="1" xfId="0" applyFont="1" applyBorder="1" applyAlignment="1">
      <alignment wrapText="1"/>
    </xf>
    <xf numFmtId="0" fontId="0" fillId="0" borderId="2" xfId="0" applyBorder="1" applyAlignment="1">
      <alignment wrapText="1"/>
    </xf>
    <xf numFmtId="0" fontId="0" fillId="0" borderId="3" xfId="0" applyBorder="1"/>
    <xf numFmtId="10" fontId="0" fillId="0" borderId="5" xfId="0" applyNumberFormat="1" applyBorder="1" applyAlignment="1">
      <alignment horizontal="left"/>
    </xf>
    <xf numFmtId="10" fontId="0" fillId="0" borderId="5" xfId="2" applyNumberFormat="1" applyFont="1" applyBorder="1" applyAlignment="1">
      <alignment horizontal="left"/>
    </xf>
    <xf numFmtId="0" fontId="0" fillId="0" borderId="4" xfId="0" applyFill="1" applyBorder="1" applyAlignment="1">
      <alignment horizontal="right" wrapText="1"/>
    </xf>
    <xf numFmtId="0" fontId="0" fillId="0" borderId="6" xfId="0" applyFill="1" applyBorder="1" applyAlignment="1">
      <alignment horizontal="right" wrapText="1"/>
    </xf>
    <xf numFmtId="10" fontId="0" fillId="0" borderId="8" xfId="2" applyNumberFormat="1" applyFont="1" applyBorder="1" applyAlignment="1">
      <alignment horizontal="left"/>
    </xf>
    <xf numFmtId="0" fontId="0" fillId="0" borderId="10" xfId="0" applyBorder="1" applyAlignment="1">
      <alignment wrapText="1"/>
    </xf>
    <xf numFmtId="0" fontId="2" fillId="0" borderId="1" xfId="0" applyFont="1" applyFill="1" applyBorder="1" applyAlignment="1">
      <alignment wrapText="1"/>
    </xf>
    <xf numFmtId="0" fontId="0" fillId="0" borderId="11" xfId="0" applyBorder="1"/>
    <xf numFmtId="0" fontId="0" fillId="0" borderId="0" xfId="0" applyAlignment="1">
      <alignment horizontal="right"/>
    </xf>
    <xf numFmtId="0" fontId="0" fillId="0" borderId="12" xfId="0" applyBorder="1"/>
    <xf numFmtId="0" fontId="0" fillId="0" borderId="13" xfId="0" applyBorder="1"/>
    <xf numFmtId="0" fontId="0" fillId="0" borderId="9" xfId="0" applyBorder="1"/>
    <xf numFmtId="0" fontId="0" fillId="0" borderId="10" xfId="0" applyBorder="1" applyAlignment="1">
      <alignment horizontal="right"/>
    </xf>
    <xf numFmtId="0" fontId="0" fillId="0" borderId="14" xfId="0" applyBorder="1"/>
    <xf numFmtId="2" fontId="0" fillId="0" borderId="0" xfId="0" applyNumberFormat="1"/>
    <xf numFmtId="1" fontId="0" fillId="0" borderId="12" xfId="0" applyNumberFormat="1" applyBorder="1"/>
    <xf numFmtId="0" fontId="0" fillId="0" borderId="15" xfId="0" applyBorder="1"/>
    <xf numFmtId="0" fontId="0" fillId="0" borderId="16" xfId="0" applyBorder="1"/>
    <xf numFmtId="0" fontId="0" fillId="0" borderId="10" xfId="0" applyBorder="1" applyAlignment="1">
      <alignment horizontal="center"/>
    </xf>
    <xf numFmtId="0" fontId="6" fillId="0" borderId="0" xfId="0" applyFont="1"/>
    <xf numFmtId="0" fontId="0" fillId="0" borderId="17" xfId="0" applyBorder="1"/>
    <xf numFmtId="0" fontId="0" fillId="0" borderId="18" xfId="0" applyBorder="1"/>
    <xf numFmtId="165" fontId="0" fillId="0" borderId="19" xfId="0" applyNumberFormat="1" applyBorder="1"/>
    <xf numFmtId="10" fontId="1" fillId="0" borderId="19" xfId="2" applyNumberFormat="1" applyFont="1" applyBorder="1"/>
    <xf numFmtId="0" fontId="0" fillId="0" borderId="20" xfId="0" applyBorder="1"/>
    <xf numFmtId="0" fontId="0" fillId="0" borderId="21" xfId="0" applyBorder="1"/>
    <xf numFmtId="15" fontId="0" fillId="0" borderId="19" xfId="0" applyNumberFormat="1" applyBorder="1"/>
    <xf numFmtId="0" fontId="7" fillId="0" borderId="0" xfId="0" applyFont="1"/>
    <xf numFmtId="2" fontId="0" fillId="0" borderId="0" xfId="0" applyNumberFormat="1" applyBorder="1"/>
    <xf numFmtId="44" fontId="0" fillId="0" borderId="0" xfId="3" applyFont="1" applyBorder="1"/>
    <xf numFmtId="0" fontId="5" fillId="0" borderId="0" xfId="0" applyFont="1" applyAlignment="1">
      <alignment horizontal="center"/>
    </xf>
    <xf numFmtId="0" fontId="0" fillId="0" borderId="9" xfId="0" applyBorder="1" applyAlignment="1">
      <alignment horizontal="center"/>
    </xf>
    <xf numFmtId="0" fontId="0" fillId="0" borderId="10" xfId="0" applyBorder="1" applyAlignment="1">
      <alignment horizontal="center"/>
    </xf>
    <xf numFmtId="170" fontId="0" fillId="0" borderId="0" xfId="0" applyNumberFormat="1" applyBorder="1"/>
    <xf numFmtId="0" fontId="0" fillId="0" borderId="0" xfId="0" applyFill="1" applyBorder="1" applyAlignment="1">
      <alignment horizontal="center"/>
    </xf>
    <xf numFmtId="0" fontId="0" fillId="0" borderId="9" xfId="0" applyBorder="1" applyAlignment="1">
      <alignment horizontal="center" wrapText="1"/>
    </xf>
    <xf numFmtId="0" fontId="0" fillId="0" borderId="11" xfId="0" applyBorder="1" applyAlignment="1">
      <alignment horizontal="center" wrapText="1"/>
    </xf>
    <xf numFmtId="0" fontId="0" fillId="0" borderId="9" xfId="0" applyBorder="1" applyAlignment="1">
      <alignment horizontal="center" vertical="center"/>
    </xf>
    <xf numFmtId="0" fontId="0" fillId="0" borderId="10" xfId="0" applyBorder="1" applyAlignment="1">
      <alignment horizontal="center" vertical="center"/>
    </xf>
    <xf numFmtId="166" fontId="0" fillId="0" borderId="5" xfId="0" applyNumberFormat="1" applyBorder="1"/>
    <xf numFmtId="2" fontId="0" fillId="0" borderId="4" xfId="0" applyNumberFormat="1" applyBorder="1"/>
    <xf numFmtId="2" fontId="0" fillId="0" borderId="5" xfId="0" applyNumberFormat="1" applyBorder="1"/>
    <xf numFmtId="166" fontId="0" fillId="0" borderId="8" xfId="0" applyNumberFormat="1" applyBorder="1"/>
    <xf numFmtId="2" fontId="0" fillId="0" borderId="7" xfId="0" applyNumberFormat="1" applyBorder="1"/>
    <xf numFmtId="2" fontId="0" fillId="0" borderId="8" xfId="0" applyNumberFormat="1" applyBorder="1"/>
    <xf numFmtId="166" fontId="0" fillId="0" borderId="10" xfId="0" applyNumberFormat="1" applyBorder="1"/>
    <xf numFmtId="166" fontId="0" fillId="0" borderId="10" xfId="0" quotePrefix="1" applyNumberFormat="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44" fontId="0" fillId="0" borderId="10" xfId="3" applyFont="1" applyBorder="1"/>
    <xf numFmtId="0" fontId="0" fillId="0" borderId="5" xfId="0" applyBorder="1"/>
    <xf numFmtId="0" fontId="0" fillId="0" borderId="8" xfId="0" applyBorder="1"/>
    <xf numFmtId="44" fontId="0" fillId="0" borderId="1" xfId="3" applyFont="1" applyBorder="1"/>
    <xf numFmtId="44" fontId="0" fillId="0" borderId="2" xfId="3" applyFont="1" applyBorder="1"/>
    <xf numFmtId="44" fontId="0" fillId="0" borderId="3" xfId="3" applyFont="1" applyBorder="1"/>
    <xf numFmtId="44" fontId="0" fillId="0" borderId="4" xfId="3" applyFont="1" applyBorder="1"/>
    <xf numFmtId="44" fontId="0" fillId="0" borderId="5" xfId="3" applyFont="1" applyBorder="1"/>
    <xf numFmtId="44" fontId="8" fillId="0" borderId="6" xfId="3" applyFont="1" applyBorder="1"/>
    <xf numFmtId="44" fontId="8" fillId="0" borderId="7" xfId="3" applyFont="1" applyBorder="1"/>
    <xf numFmtId="44" fontId="0" fillId="0" borderId="7" xfId="3" applyFont="1" applyBorder="1"/>
    <xf numFmtId="44" fontId="0" fillId="0" borderId="8" xfId="3" applyFont="1" applyBorder="1"/>
    <xf numFmtId="44" fontId="0" fillId="0" borderId="11" xfId="3" applyFont="1" applyBorder="1"/>
    <xf numFmtId="0" fontId="0" fillId="0" borderId="0" xfId="0" applyBorder="1" applyAlignment="1">
      <alignment horizontal="center"/>
    </xf>
    <xf numFmtId="0" fontId="2" fillId="0" borderId="2"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 fillId="0" borderId="14" xfId="0" applyFont="1" applyBorder="1"/>
    <xf numFmtId="0" fontId="0" fillId="0" borderId="15" xfId="0" applyBorder="1" applyAlignment="1">
      <alignment horizontal="center"/>
    </xf>
    <xf numFmtId="0" fontId="0" fillId="0" borderId="15" xfId="0" applyNumberFormat="1" applyBorder="1"/>
    <xf numFmtId="0" fontId="0" fillId="0" borderId="16" xfId="0" applyNumberFormat="1" applyBorder="1"/>
    <xf numFmtId="0" fontId="2" fillId="0" borderId="1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44" fontId="0" fillId="0" borderId="6" xfId="3" applyFont="1" applyBorder="1"/>
    <xf numFmtId="0" fontId="0" fillId="0" borderId="1" xfId="0" applyBorder="1"/>
    <xf numFmtId="0" fontId="0" fillId="0" borderId="4" xfId="0" applyFill="1" applyBorder="1" applyAlignment="1">
      <alignment horizontal="center"/>
    </xf>
    <xf numFmtId="0" fontId="0" fillId="0" borderId="13" xfId="0"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14" xfId="0" applyFont="1" applyBorder="1" applyAlignment="1">
      <alignment horizontal="center"/>
    </xf>
    <xf numFmtId="0" fontId="2" fillId="0" borderId="16" xfId="0" applyFont="1" applyBorder="1" applyAlignment="1">
      <alignment horizontal="center"/>
    </xf>
    <xf numFmtId="0" fontId="0" fillId="0" borderId="14" xfId="0" applyBorder="1" applyAlignment="1">
      <alignment horizontal="center"/>
    </xf>
    <xf numFmtId="44" fontId="0" fillId="0" borderId="15" xfId="3" applyFont="1" applyBorder="1"/>
    <xf numFmtId="44" fontId="0" fillId="0" borderId="16" xfId="3" applyFont="1" applyBorder="1"/>
    <xf numFmtId="0" fontId="0" fillId="0" borderId="2" xfId="0" applyFill="1" applyBorder="1"/>
    <xf numFmtId="0" fontId="0" fillId="0" borderId="3" xfId="0" applyFill="1" applyBorder="1"/>
    <xf numFmtId="170" fontId="0" fillId="0" borderId="7" xfId="0" applyNumberFormat="1" applyBorder="1"/>
    <xf numFmtId="15" fontId="0" fillId="0" borderId="15" xfId="0" applyNumberFormat="1" applyBorder="1"/>
    <xf numFmtId="15" fontId="0" fillId="0" borderId="16" xfId="0" applyNumberFormat="1" applyBorder="1"/>
    <xf numFmtId="9" fontId="0" fillId="0" borderId="5" xfId="0" applyNumberFormat="1" applyBorder="1"/>
    <xf numFmtId="9" fontId="0" fillId="0" borderId="8" xfId="0" applyNumberFormat="1" applyBorder="1"/>
    <xf numFmtId="0" fontId="0" fillId="0" borderId="1" xfId="0" applyFill="1" applyBorder="1"/>
    <xf numFmtId="44" fontId="0" fillId="0" borderId="5" xfId="0" applyNumberFormat="1" applyBorder="1"/>
    <xf numFmtId="44" fontId="0" fillId="0" borderId="8" xfId="0" applyNumberFormat="1" applyBorder="1"/>
    <xf numFmtId="9" fontId="0" fillId="0" borderId="3" xfId="0" applyNumberFormat="1" applyBorder="1"/>
    <xf numFmtId="167" fontId="0" fillId="0" borderId="5" xfId="2" applyNumberFormat="1" applyFont="1" applyBorder="1"/>
    <xf numFmtId="10" fontId="0" fillId="0" borderId="5" xfId="0" applyNumberFormat="1" applyBorder="1"/>
    <xf numFmtId="10" fontId="0" fillId="0" borderId="11" xfId="0" applyNumberFormat="1" applyBorder="1"/>
    <xf numFmtId="0" fontId="9" fillId="0" borderId="0" xfId="0" applyFont="1" applyAlignment="1">
      <alignment horizontal="left" vertical="top" wrapText="1"/>
    </xf>
  </cellXfs>
  <cellStyles count="4">
    <cellStyle name="Milliers" xfId="1" builtinId="3"/>
    <cellStyle name="Monétaire" xfId="3" builtinId="4"/>
    <cellStyle name="Normal" xfId="0" builtinId="0"/>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A198F-F88E-448F-89B4-3B8EA3901798}">
  <dimension ref="A1:C38"/>
  <sheetViews>
    <sheetView zoomScale="137" workbookViewId="0"/>
  </sheetViews>
  <sheetFormatPr baseColWidth="10" defaultRowHeight="15" x14ac:dyDescent="0.2"/>
  <cols>
    <col min="1" max="1" width="26.5" bestFit="1" customWidth="1"/>
    <col min="2" max="2" width="25.1640625" bestFit="1" customWidth="1"/>
  </cols>
  <sheetData>
    <row r="1" spans="1:3" ht="16" x14ac:dyDescent="0.2">
      <c r="A1" s="1" t="s">
        <v>0</v>
      </c>
    </row>
    <row r="2" spans="1:3" x14ac:dyDescent="0.2">
      <c r="A2" t="s">
        <v>1</v>
      </c>
      <c r="B2" s="2">
        <v>225000</v>
      </c>
    </row>
    <row r="3" spans="1:3" x14ac:dyDescent="0.2">
      <c r="A3" t="s">
        <v>2</v>
      </c>
      <c r="B3" s="3">
        <v>198.27</v>
      </c>
    </row>
    <row r="4" spans="1:3" x14ac:dyDescent="0.2">
      <c r="A4" s="4"/>
      <c r="B4" t="s">
        <v>3</v>
      </c>
    </row>
    <row r="5" spans="1:3" x14ac:dyDescent="0.2">
      <c r="A5" s="5"/>
      <c r="B5" s="6" t="s">
        <v>4</v>
      </c>
    </row>
    <row r="6" spans="1:3" x14ac:dyDescent="0.2">
      <c r="A6" s="5"/>
      <c r="B6" s="5" t="s">
        <v>5</v>
      </c>
    </row>
    <row r="7" spans="1:3" x14ac:dyDescent="0.2">
      <c r="A7" t="s">
        <v>6</v>
      </c>
      <c r="B7" s="2"/>
    </row>
    <row r="8" spans="1:3" x14ac:dyDescent="0.2">
      <c r="A8" t="s">
        <v>7</v>
      </c>
    </row>
    <row r="9" spans="1:3" x14ac:dyDescent="0.2">
      <c r="A9" t="s">
        <v>8</v>
      </c>
    </row>
    <row r="11" spans="1:3" ht="16" x14ac:dyDescent="0.2">
      <c r="A11" s="1" t="s">
        <v>9</v>
      </c>
    </row>
    <row r="12" spans="1:3" x14ac:dyDescent="0.2">
      <c r="A12" t="s">
        <v>10</v>
      </c>
      <c r="C12">
        <v>10000</v>
      </c>
    </row>
    <row r="13" spans="1:3" x14ac:dyDescent="0.2">
      <c r="A13" t="s">
        <v>11</v>
      </c>
      <c r="C13">
        <v>9990</v>
      </c>
    </row>
    <row r="15" spans="1:3" x14ac:dyDescent="0.2">
      <c r="A15" t="s">
        <v>12</v>
      </c>
      <c r="B15" t="s">
        <v>13</v>
      </c>
      <c r="C15" s="7"/>
    </row>
    <row r="18" spans="1:2" ht="16" x14ac:dyDescent="0.2">
      <c r="A18" s="1" t="s">
        <v>14</v>
      </c>
    </row>
    <row r="19" spans="1:2" ht="16" x14ac:dyDescent="0.2">
      <c r="A19" s="1" t="s">
        <v>15</v>
      </c>
    </row>
    <row r="21" spans="1:2" x14ac:dyDescent="0.2">
      <c r="A21" s="8" t="s">
        <v>16</v>
      </c>
    </row>
    <row r="22" spans="1:2" x14ac:dyDescent="0.2">
      <c r="A22" s="8" t="s">
        <v>17</v>
      </c>
    </row>
    <row r="23" spans="1:2" x14ac:dyDescent="0.2">
      <c r="A23" s="8" t="s">
        <v>18</v>
      </c>
    </row>
    <row r="25" spans="1:2" x14ac:dyDescent="0.2">
      <c r="A25" t="s">
        <v>19</v>
      </c>
    </row>
    <row r="26" spans="1:2" x14ac:dyDescent="0.2">
      <c r="A26" t="s">
        <v>20</v>
      </c>
      <c r="B26" s="9">
        <v>46022</v>
      </c>
    </row>
    <row r="27" spans="1:2" x14ac:dyDescent="0.2">
      <c r="A27" t="s">
        <v>21</v>
      </c>
      <c r="B27" s="10">
        <v>1.7500000000000002E-2</v>
      </c>
    </row>
    <row r="28" spans="1:2" x14ac:dyDescent="0.2">
      <c r="A28" t="s">
        <v>22</v>
      </c>
      <c r="B28" s="2">
        <v>30000</v>
      </c>
    </row>
    <row r="30" spans="1:2" x14ac:dyDescent="0.2">
      <c r="A30" t="s">
        <v>23</v>
      </c>
    </row>
    <row r="31" spans="1:2" x14ac:dyDescent="0.2">
      <c r="A31" t="s">
        <v>20</v>
      </c>
      <c r="B31" s="9">
        <v>47118</v>
      </c>
    </row>
    <row r="32" spans="1:2" x14ac:dyDescent="0.2">
      <c r="A32" t="s">
        <v>21</v>
      </c>
      <c r="B32" s="10">
        <v>0.03</v>
      </c>
    </row>
    <row r="33" spans="1:2" x14ac:dyDescent="0.2">
      <c r="A33" t="s">
        <v>22</v>
      </c>
      <c r="B33" s="2">
        <v>25000</v>
      </c>
    </row>
    <row r="35" spans="1:2" x14ac:dyDescent="0.2">
      <c r="A35" t="s">
        <v>24</v>
      </c>
    </row>
    <row r="36" spans="1:2" x14ac:dyDescent="0.2">
      <c r="A36" t="s">
        <v>20</v>
      </c>
      <c r="B36" s="9">
        <v>46752</v>
      </c>
    </row>
    <row r="37" spans="1:2" x14ac:dyDescent="0.2">
      <c r="A37" t="s">
        <v>21</v>
      </c>
      <c r="B37" s="10">
        <v>3.7499999999999999E-2</v>
      </c>
    </row>
    <row r="38" spans="1:2" x14ac:dyDescent="0.2">
      <c r="A38" t="s">
        <v>22</v>
      </c>
      <c r="B38" s="2">
        <v>75000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08A1C-1432-D94A-B6CF-CF88D6D9A770}">
  <dimension ref="B2:V72"/>
  <sheetViews>
    <sheetView tabSelected="1" workbookViewId="0">
      <selection activeCell="B73" sqref="B73"/>
    </sheetView>
  </sheetViews>
  <sheetFormatPr baseColWidth="10" defaultRowHeight="15" x14ac:dyDescent="0.2"/>
  <cols>
    <col min="2" max="2" width="21.5" bestFit="1" customWidth="1"/>
    <col min="3" max="3" width="14.33203125" bestFit="1" customWidth="1"/>
    <col min="4" max="4" width="21.83203125" bestFit="1" customWidth="1"/>
    <col min="5" max="5" width="14.1640625" bestFit="1" customWidth="1"/>
    <col min="6" max="6" width="22" bestFit="1" customWidth="1"/>
    <col min="7" max="7" width="17.83203125" customWidth="1"/>
    <col min="8" max="8" width="12.1640625" bestFit="1" customWidth="1"/>
    <col min="9" max="9" width="14.33203125" customWidth="1"/>
    <col min="10" max="10" width="11.5" bestFit="1" customWidth="1"/>
    <col min="11" max="11" width="14.5" bestFit="1" customWidth="1"/>
    <col min="12" max="12" width="19.6640625" customWidth="1"/>
    <col min="13" max="13" width="13.33203125" customWidth="1"/>
    <col min="14" max="14" width="12.6640625" bestFit="1" customWidth="1"/>
    <col min="15" max="16" width="14" bestFit="1" customWidth="1"/>
    <col min="17" max="17" width="12.6640625" bestFit="1" customWidth="1"/>
    <col min="18" max="19" width="14" bestFit="1" customWidth="1"/>
    <col min="20" max="20" width="13.83203125" bestFit="1" customWidth="1"/>
    <col min="21" max="21" width="14.33203125" bestFit="1" customWidth="1"/>
    <col min="22" max="22" width="18.33203125" bestFit="1" customWidth="1"/>
  </cols>
  <sheetData>
    <row r="2" spans="2:20" ht="20" thickBot="1" x14ac:dyDescent="0.3">
      <c r="B2" s="64" t="s">
        <v>68</v>
      </c>
      <c r="C2" s="64"/>
      <c r="D2" s="64"/>
      <c r="E2" s="64"/>
    </row>
    <row r="3" spans="2:20" ht="16" thickBot="1" x14ac:dyDescent="0.25">
      <c r="B3" s="65" t="s">
        <v>69</v>
      </c>
      <c r="C3" s="66"/>
      <c r="D3" s="65" t="s">
        <v>70</v>
      </c>
      <c r="E3" s="66"/>
      <c r="F3" s="65" t="s">
        <v>74</v>
      </c>
      <c r="G3" s="66"/>
      <c r="I3" s="123" t="s">
        <v>94</v>
      </c>
      <c r="J3" s="146">
        <v>0.1</v>
      </c>
      <c r="L3" s="123" t="s">
        <v>40</v>
      </c>
      <c r="M3" s="44">
        <f>80</f>
        <v>80</v>
      </c>
      <c r="O3" s="56" t="s">
        <v>109</v>
      </c>
      <c r="P3" s="149">
        <f>'Les hypothèses d''évaluation'!C21+'Les hypothèses d''évaluation'!C24</f>
        <v>3.7500000000000006E-2</v>
      </c>
    </row>
    <row r="4" spans="2:20" x14ac:dyDescent="0.2">
      <c r="B4" s="54" t="s">
        <v>73</v>
      </c>
      <c r="C4" s="67">
        <v>30000</v>
      </c>
      <c r="D4" s="54" t="s">
        <v>75</v>
      </c>
      <c r="E4" s="67">
        <v>25000</v>
      </c>
      <c r="F4" s="54" t="s">
        <v>24</v>
      </c>
      <c r="G4" s="67">
        <v>75000</v>
      </c>
      <c r="I4" s="14" t="s">
        <v>97</v>
      </c>
      <c r="J4" s="147">
        <f>AVERAGE(5%,20%)</f>
        <v>0.125</v>
      </c>
      <c r="L4" s="14" t="s">
        <v>37</v>
      </c>
      <c r="M4" s="95">
        <v>25</v>
      </c>
    </row>
    <row r="5" spans="2:20" x14ac:dyDescent="0.2">
      <c r="B5" s="54" t="s">
        <v>71</v>
      </c>
      <c r="C5" s="68">
        <v>1.7500000000000002E-2</v>
      </c>
      <c r="D5" s="54" t="s">
        <v>71</v>
      </c>
      <c r="E5" s="68">
        <v>0.03</v>
      </c>
      <c r="F5" s="54" t="s">
        <v>71</v>
      </c>
      <c r="G5" s="68">
        <v>3.7499999999999999E-2</v>
      </c>
      <c r="I5" s="14" t="s">
        <v>96</v>
      </c>
      <c r="J5" s="148">
        <v>2.5000000000000001E-2</v>
      </c>
      <c r="L5" s="14" t="s">
        <v>95</v>
      </c>
      <c r="M5" s="148">
        <v>1.2500000000000001E-2</v>
      </c>
    </row>
    <row r="6" spans="2:20" x14ac:dyDescent="0.2">
      <c r="B6" s="54" t="s">
        <v>20</v>
      </c>
      <c r="C6" s="71">
        <v>46022</v>
      </c>
      <c r="D6" s="54" t="s">
        <v>20</v>
      </c>
      <c r="E6" s="71">
        <v>47118</v>
      </c>
      <c r="F6" s="54" t="s">
        <v>20</v>
      </c>
      <c r="G6" s="71">
        <v>46752</v>
      </c>
      <c r="I6" s="14" t="s">
        <v>102</v>
      </c>
      <c r="J6" s="95">
        <v>198.27</v>
      </c>
      <c r="L6" s="14" t="s">
        <v>47</v>
      </c>
      <c r="M6" s="148">
        <f>M5+0.75%</f>
        <v>0.02</v>
      </c>
    </row>
    <row r="7" spans="2:20" ht="16" thickBot="1" x14ac:dyDescent="0.25">
      <c r="B7" s="69" t="s">
        <v>72</v>
      </c>
      <c r="C7" s="70"/>
      <c r="D7" s="69" t="s">
        <v>72</v>
      </c>
      <c r="E7" s="70"/>
      <c r="F7" s="69" t="s">
        <v>72</v>
      </c>
      <c r="G7" s="70"/>
      <c r="I7" s="17" t="s">
        <v>83</v>
      </c>
      <c r="J7" s="96">
        <v>225000</v>
      </c>
      <c r="L7" s="17" t="s">
        <v>104</v>
      </c>
      <c r="M7" s="142">
        <v>0.1</v>
      </c>
    </row>
    <row r="10" spans="2:20" ht="19" x14ac:dyDescent="0.25">
      <c r="B10" s="64" t="s">
        <v>76</v>
      </c>
    </row>
    <row r="12" spans="2:20" x14ac:dyDescent="0.2">
      <c r="B12" t="s">
        <v>37</v>
      </c>
    </row>
    <row r="14" spans="2:20" ht="16" thickBot="1" x14ac:dyDescent="0.25">
      <c r="C14" s="5"/>
      <c r="D14" s="5"/>
      <c r="E14" s="5"/>
      <c r="F14" s="5"/>
      <c r="G14" s="5"/>
      <c r="H14" s="5"/>
      <c r="I14" s="5"/>
      <c r="J14" s="5"/>
      <c r="K14" s="5"/>
      <c r="L14" s="5"/>
      <c r="M14" s="5"/>
      <c r="N14" s="5"/>
      <c r="O14" s="5"/>
      <c r="P14" s="5"/>
      <c r="Q14" s="5"/>
      <c r="R14" s="5"/>
      <c r="S14" s="5"/>
      <c r="T14" s="5"/>
    </row>
    <row r="15" spans="2:20" x14ac:dyDescent="0.2">
      <c r="B15" s="111" t="s">
        <v>78</v>
      </c>
      <c r="C15" s="123" t="s">
        <v>91</v>
      </c>
      <c r="D15" s="12" t="s">
        <v>64</v>
      </c>
      <c r="E15" s="12" t="s">
        <v>92</v>
      </c>
      <c r="F15" s="12" t="s">
        <v>93</v>
      </c>
      <c r="G15" s="44" t="s">
        <v>98</v>
      </c>
      <c r="H15" s="123" t="s">
        <v>89</v>
      </c>
      <c r="I15" s="12" t="s">
        <v>88</v>
      </c>
      <c r="J15" s="12" t="s">
        <v>103</v>
      </c>
      <c r="K15" s="44" t="s">
        <v>90</v>
      </c>
      <c r="L15" s="143" t="s">
        <v>40</v>
      </c>
      <c r="M15" s="136" t="s">
        <v>99</v>
      </c>
      <c r="N15" s="136" t="s">
        <v>37</v>
      </c>
      <c r="O15" s="137" t="s">
        <v>100</v>
      </c>
      <c r="P15" s="143" t="s">
        <v>101</v>
      </c>
      <c r="Q15" s="136" t="s">
        <v>44</v>
      </c>
      <c r="R15" s="137" t="s">
        <v>129</v>
      </c>
      <c r="S15" s="136" t="s">
        <v>105</v>
      </c>
      <c r="T15" s="137" t="s">
        <v>107</v>
      </c>
    </row>
    <row r="16" spans="2:20" x14ac:dyDescent="0.2">
      <c r="B16" s="112"/>
      <c r="C16" s="14"/>
      <c r="D16" s="5"/>
      <c r="E16" s="5"/>
      <c r="F16" s="5"/>
      <c r="G16" s="95"/>
      <c r="H16" s="14"/>
      <c r="I16" s="5"/>
      <c r="J16" s="5"/>
      <c r="K16" s="95"/>
      <c r="L16" s="14"/>
      <c r="M16" s="5"/>
      <c r="N16" s="5"/>
      <c r="O16" s="95"/>
      <c r="P16" s="14"/>
      <c r="Q16" s="5"/>
      <c r="R16" s="95"/>
      <c r="S16" s="5"/>
      <c r="T16" s="95"/>
    </row>
    <row r="17" spans="2:22" x14ac:dyDescent="0.2">
      <c r="B17" s="139">
        <v>43466</v>
      </c>
      <c r="C17" s="14">
        <v>42</v>
      </c>
      <c r="D17" s="5">
        <v>1</v>
      </c>
      <c r="E17" s="78">
        <f>'Table de mortalité'!B46/1000</f>
        <v>5.2000000000000006E-4</v>
      </c>
      <c r="F17" s="5">
        <f>E17*66%+$J$3/1000</f>
        <v>4.4320000000000004E-4</v>
      </c>
      <c r="G17" s="141">
        <v>0</v>
      </c>
      <c r="H17" s="14">
        <v>0</v>
      </c>
      <c r="I17" s="5">
        <v>10000</v>
      </c>
      <c r="J17" s="5">
        <v>10</v>
      </c>
      <c r="K17" s="95">
        <f>I17-J17</f>
        <v>9990</v>
      </c>
      <c r="L17" s="100">
        <f>M3*I17</f>
        <v>800000</v>
      </c>
      <c r="M17" s="74">
        <f>M4</f>
        <v>25</v>
      </c>
      <c r="N17" s="74">
        <f>M17*I17</f>
        <v>250000</v>
      </c>
      <c r="O17" s="101">
        <f>L17+N17</f>
        <v>1050000</v>
      </c>
      <c r="P17" s="100">
        <f>J6*I17</f>
        <v>1982700</v>
      </c>
      <c r="Q17" s="74">
        <v>0</v>
      </c>
      <c r="R17" s="144">
        <f>P17+Q17</f>
        <v>1982700</v>
      </c>
      <c r="S17" s="74">
        <f>$J$7*J17</f>
        <v>2250000</v>
      </c>
      <c r="T17" s="101">
        <f>$J$6*I17</f>
        <v>1982700</v>
      </c>
    </row>
    <row r="18" spans="2:22" x14ac:dyDescent="0.2">
      <c r="B18" s="139">
        <f>DATE(YEAR(B17)+1,MONTH(B17),DAY(B17))</f>
        <v>43831</v>
      </c>
      <c r="C18" s="14">
        <f>C17+1</f>
        <v>43</v>
      </c>
      <c r="D18" s="5">
        <f>D17+1</f>
        <v>2</v>
      </c>
      <c r="E18" s="78">
        <f>'Table de mortalité'!C46/1000</f>
        <v>7.5000000000000002E-4</v>
      </c>
      <c r="F18" s="5">
        <f t="shared" ref="F18:F23" si="0">E18*66%+$J$3/1000</f>
        <v>5.9500000000000004E-4</v>
      </c>
      <c r="G18" s="141">
        <f>10%*(1+J4)</f>
        <v>0.1125</v>
      </c>
      <c r="H18" s="14">
        <f t="shared" ref="H18:H26" si="1">K17*G18</f>
        <v>1123.875</v>
      </c>
      <c r="I18" s="5">
        <f>K17-H18</f>
        <v>8866.125</v>
      </c>
      <c r="J18" s="73">
        <f t="shared" ref="J18:J26" si="2">I18*F18</f>
        <v>5.2753443750000004</v>
      </c>
      <c r="K18" s="86">
        <f>I18-J18</f>
        <v>8860.8496556249993</v>
      </c>
      <c r="L18" s="100">
        <v>0</v>
      </c>
      <c r="M18" s="74">
        <f>M17*(1+$M$6*(1+$J$5))</f>
        <v>25.512499999999999</v>
      </c>
      <c r="N18" s="74">
        <f t="shared" ref="N18:N26" si="3">M18*I18</f>
        <v>226197.01406250001</v>
      </c>
      <c r="O18" s="101">
        <f t="shared" ref="O18:O26" si="4">L18+N18</f>
        <v>226197.01406250001</v>
      </c>
      <c r="P18" s="100">
        <v>0</v>
      </c>
      <c r="Q18" s="74">
        <f t="shared" ref="Q18:Q21" si="5">$M$7*$J$6*I18</f>
        <v>175788.66037500001</v>
      </c>
      <c r="R18" s="144">
        <f t="shared" ref="R18:R26" si="6">P18+Q18</f>
        <v>175788.66037500001</v>
      </c>
      <c r="S18" s="74">
        <f t="shared" ref="S18:S21" si="7">$J$7*J18</f>
        <v>1186952.484375</v>
      </c>
      <c r="T18" s="101">
        <f t="shared" ref="T18:T21" si="8">$J$6*I18</f>
        <v>1757886.60375</v>
      </c>
    </row>
    <row r="19" spans="2:22" x14ac:dyDescent="0.2">
      <c r="B19" s="139">
        <f t="shared" ref="B19:B26" si="9">DATE(YEAR(B18)+1,MONTH(B18),DAY(B18))</f>
        <v>44197</v>
      </c>
      <c r="C19" s="14">
        <f t="shared" ref="C19:C26" si="10">C18+1</f>
        <v>44</v>
      </c>
      <c r="D19" s="5">
        <f t="shared" ref="D19:D26" si="11">D18+1</f>
        <v>3</v>
      </c>
      <c r="E19" s="78">
        <f>'Table de mortalité'!D46/1000</f>
        <v>9.2000000000000003E-4</v>
      </c>
      <c r="F19" s="5">
        <f t="shared" si="0"/>
        <v>7.0720000000000006E-4</v>
      </c>
      <c r="G19" s="141">
        <f>1%*(1+$J$4)</f>
        <v>1.125E-2</v>
      </c>
      <c r="H19" s="85">
        <f t="shared" si="1"/>
        <v>99.684558625781236</v>
      </c>
      <c r="I19" s="73">
        <f t="shared" ref="I19:I26" si="12">K18-H19</f>
        <v>8761.1650969992188</v>
      </c>
      <c r="J19" s="73">
        <f t="shared" si="2"/>
        <v>6.1958959565978482</v>
      </c>
      <c r="K19" s="86">
        <f t="shared" ref="K19:K26" si="13">I19-J19</f>
        <v>8754.9692010426206</v>
      </c>
      <c r="L19" s="100">
        <v>0</v>
      </c>
      <c r="M19" s="74">
        <f t="shared" ref="M19:M21" si="14">M18*(1+$M$6*(1+$J$5))</f>
        <v>26.035506249999997</v>
      </c>
      <c r="N19" s="74">
        <f t="shared" si="3"/>
        <v>228101.36864020501</v>
      </c>
      <c r="O19" s="101">
        <f t="shared" si="4"/>
        <v>228101.36864020501</v>
      </c>
      <c r="P19" s="100">
        <v>0</v>
      </c>
      <c r="Q19" s="74">
        <f t="shared" si="5"/>
        <v>173707.62037820352</v>
      </c>
      <c r="R19" s="144">
        <f t="shared" si="6"/>
        <v>173707.62037820352</v>
      </c>
      <c r="S19" s="74">
        <f t="shared" si="7"/>
        <v>1394076.590234516</v>
      </c>
      <c r="T19" s="101">
        <f t="shared" si="8"/>
        <v>1737076.2037820353</v>
      </c>
    </row>
    <row r="20" spans="2:22" x14ac:dyDescent="0.2">
      <c r="B20" s="139">
        <f t="shared" si="9"/>
        <v>44562</v>
      </c>
      <c r="C20" s="14">
        <f t="shared" si="10"/>
        <v>45</v>
      </c>
      <c r="D20" s="5">
        <f t="shared" si="11"/>
        <v>4</v>
      </c>
      <c r="E20" s="78">
        <f>'Table de mortalité'!E46/1000</f>
        <v>1.09E-3</v>
      </c>
      <c r="F20" s="5">
        <f t="shared" si="0"/>
        <v>8.1940000000000008E-4</v>
      </c>
      <c r="G20" s="141">
        <f t="shared" ref="G20:G21" si="15">1%*(1+$J$4)</f>
        <v>1.125E-2</v>
      </c>
      <c r="H20" s="14">
        <f t="shared" si="1"/>
        <v>98.493403511729483</v>
      </c>
      <c r="I20" s="73">
        <f t="shared" si="12"/>
        <v>8656.4757975308912</v>
      </c>
      <c r="J20" s="73">
        <f t="shared" si="2"/>
        <v>7.0931162684968125</v>
      </c>
      <c r="K20" s="86">
        <f t="shared" si="13"/>
        <v>8649.3826812623938</v>
      </c>
      <c r="L20" s="100">
        <v>0</v>
      </c>
      <c r="M20" s="74">
        <f t="shared" si="14"/>
        <v>26.569234128124997</v>
      </c>
      <c r="N20" s="74">
        <f t="shared" si="3"/>
        <v>229995.93218904579</v>
      </c>
      <c r="O20" s="101">
        <f t="shared" si="4"/>
        <v>229995.93218904579</v>
      </c>
      <c r="P20" s="100">
        <v>0</v>
      </c>
      <c r="Q20" s="74">
        <f t="shared" si="5"/>
        <v>171631.945637645</v>
      </c>
      <c r="R20" s="144">
        <f t="shared" si="6"/>
        <v>171631.945637645</v>
      </c>
      <c r="S20" s="74">
        <f t="shared" si="7"/>
        <v>1595951.1604117828</v>
      </c>
      <c r="T20" s="101">
        <f t="shared" si="8"/>
        <v>1716319.4563764499</v>
      </c>
    </row>
    <row r="21" spans="2:22" x14ac:dyDescent="0.2">
      <c r="B21" s="139">
        <f t="shared" si="9"/>
        <v>44927</v>
      </c>
      <c r="C21" s="14">
        <f t="shared" si="10"/>
        <v>46</v>
      </c>
      <c r="D21" s="5">
        <f t="shared" si="11"/>
        <v>5</v>
      </c>
      <c r="E21" s="78">
        <f>'Table de mortalité'!F46/1000</f>
        <v>1.2700000000000001E-3</v>
      </c>
      <c r="F21" s="5">
        <f t="shared" si="0"/>
        <v>9.3820000000000014E-4</v>
      </c>
      <c r="G21" s="141">
        <f t="shared" si="15"/>
        <v>1.125E-2</v>
      </c>
      <c r="H21" s="14">
        <f t="shared" si="1"/>
        <v>97.305555164201934</v>
      </c>
      <c r="I21" s="73">
        <f t="shared" si="12"/>
        <v>8552.077126098191</v>
      </c>
      <c r="J21" s="73">
        <f t="shared" si="2"/>
        <v>8.023558759705324</v>
      </c>
      <c r="K21" s="86">
        <f t="shared" si="13"/>
        <v>8544.0535673384857</v>
      </c>
      <c r="L21" s="100">
        <v>0</v>
      </c>
      <c r="M21" s="74">
        <f t="shared" si="14"/>
        <v>27.113903427751559</v>
      </c>
      <c r="N21" s="74">
        <f t="shared" si="3"/>
        <v>231880.19330370944</v>
      </c>
      <c r="O21" s="101">
        <f t="shared" si="4"/>
        <v>231880.19330370944</v>
      </c>
      <c r="P21" s="100">
        <v>0</v>
      </c>
      <c r="Q21" s="74">
        <f t="shared" si="5"/>
        <v>169562.03317914886</v>
      </c>
      <c r="R21" s="144">
        <f t="shared" si="6"/>
        <v>169562.03317914886</v>
      </c>
      <c r="S21" s="74">
        <f t="shared" si="7"/>
        <v>1805300.7209336979</v>
      </c>
      <c r="T21" s="101">
        <f t="shared" si="8"/>
        <v>1695620.3317914885</v>
      </c>
    </row>
    <row r="22" spans="2:22" x14ac:dyDescent="0.2">
      <c r="B22" s="139">
        <f t="shared" si="9"/>
        <v>45292</v>
      </c>
      <c r="C22" s="14">
        <f t="shared" si="10"/>
        <v>47</v>
      </c>
      <c r="D22" s="5">
        <f t="shared" si="11"/>
        <v>6</v>
      </c>
      <c r="E22" s="78">
        <f>'Table de mortalité'!G46/1000</f>
        <v>1.4599999999999999E-3</v>
      </c>
      <c r="F22" s="5">
        <f t="shared" si="0"/>
        <v>1.0636E-3</v>
      </c>
      <c r="G22" s="141">
        <v>0</v>
      </c>
      <c r="H22" s="14">
        <f t="shared" si="1"/>
        <v>0</v>
      </c>
      <c r="I22" s="73">
        <f t="shared" si="12"/>
        <v>8544.0535673384857</v>
      </c>
      <c r="J22" s="73">
        <f t="shared" si="2"/>
        <v>9.0874553742212143</v>
      </c>
      <c r="K22" s="86">
        <f t="shared" si="13"/>
        <v>8534.9661119642642</v>
      </c>
      <c r="L22" s="100">
        <v>0</v>
      </c>
      <c r="M22" s="74">
        <v>0</v>
      </c>
      <c r="N22" s="74">
        <f t="shared" si="3"/>
        <v>0</v>
      </c>
      <c r="O22" s="101">
        <f t="shared" si="4"/>
        <v>0</v>
      </c>
      <c r="P22" s="100">
        <v>0</v>
      </c>
      <c r="Q22" s="74">
        <v>0</v>
      </c>
      <c r="R22" s="144">
        <f t="shared" si="6"/>
        <v>0</v>
      </c>
      <c r="S22" s="74">
        <v>0</v>
      </c>
      <c r="T22" s="101"/>
    </row>
    <row r="23" spans="2:22" x14ac:dyDescent="0.2">
      <c r="B23" s="139">
        <f t="shared" si="9"/>
        <v>45658</v>
      </c>
      <c r="C23" s="14">
        <f t="shared" si="10"/>
        <v>48</v>
      </c>
      <c r="D23" s="5">
        <f t="shared" si="11"/>
        <v>7</v>
      </c>
      <c r="E23" s="78">
        <f>'Table de mortalité'!H46/1000</f>
        <v>1.66E-3</v>
      </c>
      <c r="F23" s="5">
        <f t="shared" si="0"/>
        <v>1.1956E-3</v>
      </c>
      <c r="G23" s="141">
        <v>0</v>
      </c>
      <c r="H23" s="14">
        <f t="shared" si="1"/>
        <v>0</v>
      </c>
      <c r="I23" s="73">
        <f t="shared" si="12"/>
        <v>8534.9661119642642</v>
      </c>
      <c r="J23" s="73">
        <f t="shared" si="2"/>
        <v>10.204405483464475</v>
      </c>
      <c r="K23" s="86">
        <f t="shared" si="13"/>
        <v>8524.7617064808001</v>
      </c>
      <c r="L23" s="100">
        <v>0</v>
      </c>
      <c r="M23" s="74">
        <v>0</v>
      </c>
      <c r="N23" s="74">
        <f t="shared" si="3"/>
        <v>0</v>
      </c>
      <c r="O23" s="101">
        <f t="shared" si="4"/>
        <v>0</v>
      </c>
      <c r="P23" s="100">
        <v>0</v>
      </c>
      <c r="Q23" s="74">
        <v>0</v>
      </c>
      <c r="R23" s="144">
        <f t="shared" si="6"/>
        <v>0</v>
      </c>
      <c r="S23" s="74">
        <v>0</v>
      </c>
      <c r="T23" s="101"/>
    </row>
    <row r="24" spans="2:22" x14ac:dyDescent="0.2">
      <c r="B24" s="139">
        <f t="shared" si="9"/>
        <v>46023</v>
      </c>
      <c r="C24" s="14">
        <f t="shared" si="10"/>
        <v>49</v>
      </c>
      <c r="D24" s="5">
        <f t="shared" si="11"/>
        <v>8</v>
      </c>
      <c r="E24" s="78"/>
      <c r="F24" s="5"/>
      <c r="G24" s="141">
        <v>0</v>
      </c>
      <c r="H24" s="14">
        <f t="shared" si="1"/>
        <v>0</v>
      </c>
      <c r="I24" s="73">
        <f t="shared" si="12"/>
        <v>8524.7617064808001</v>
      </c>
      <c r="J24" s="73">
        <f t="shared" si="2"/>
        <v>0</v>
      </c>
      <c r="K24" s="86">
        <f t="shared" si="13"/>
        <v>8524.7617064808001</v>
      </c>
      <c r="L24" s="100">
        <v>0</v>
      </c>
      <c r="M24" s="74">
        <v>0</v>
      </c>
      <c r="N24" s="74">
        <f t="shared" si="3"/>
        <v>0</v>
      </c>
      <c r="O24" s="101">
        <f t="shared" si="4"/>
        <v>0</v>
      </c>
      <c r="P24" s="100">
        <v>0</v>
      </c>
      <c r="Q24" s="74">
        <v>0</v>
      </c>
      <c r="R24" s="144">
        <f t="shared" si="6"/>
        <v>0</v>
      </c>
      <c r="S24" s="74">
        <v>0</v>
      </c>
      <c r="T24" s="101"/>
    </row>
    <row r="25" spans="2:22" x14ac:dyDescent="0.2">
      <c r="B25" s="139">
        <f t="shared" si="9"/>
        <v>46388</v>
      </c>
      <c r="C25" s="14">
        <f t="shared" si="10"/>
        <v>50</v>
      </c>
      <c r="D25" s="5">
        <f t="shared" si="11"/>
        <v>9</v>
      </c>
      <c r="E25" s="78"/>
      <c r="F25" s="5"/>
      <c r="G25" s="141">
        <v>0</v>
      </c>
      <c r="H25" s="14">
        <f t="shared" si="1"/>
        <v>0</v>
      </c>
      <c r="I25" s="73">
        <f t="shared" si="12"/>
        <v>8524.7617064808001</v>
      </c>
      <c r="J25" s="73">
        <f t="shared" si="2"/>
        <v>0</v>
      </c>
      <c r="K25" s="86">
        <f t="shared" si="13"/>
        <v>8524.7617064808001</v>
      </c>
      <c r="L25" s="100">
        <v>0</v>
      </c>
      <c r="M25" s="74">
        <v>0</v>
      </c>
      <c r="N25" s="74">
        <f t="shared" si="3"/>
        <v>0</v>
      </c>
      <c r="O25" s="101">
        <f t="shared" si="4"/>
        <v>0</v>
      </c>
      <c r="P25" s="100">
        <v>0</v>
      </c>
      <c r="Q25" s="74">
        <v>0</v>
      </c>
      <c r="R25" s="144">
        <f t="shared" si="6"/>
        <v>0</v>
      </c>
      <c r="S25" s="74">
        <v>0</v>
      </c>
      <c r="T25" s="101"/>
    </row>
    <row r="26" spans="2:22" ht="16" thickBot="1" x14ac:dyDescent="0.25">
      <c r="B26" s="140">
        <f t="shared" si="9"/>
        <v>46753</v>
      </c>
      <c r="C26" s="17">
        <f t="shared" si="10"/>
        <v>51</v>
      </c>
      <c r="D26" s="18">
        <f t="shared" si="11"/>
        <v>10</v>
      </c>
      <c r="E26" s="138"/>
      <c r="F26" s="18"/>
      <c r="G26" s="142">
        <v>0</v>
      </c>
      <c r="H26" s="17">
        <f t="shared" si="1"/>
        <v>0</v>
      </c>
      <c r="I26" s="88">
        <f t="shared" si="12"/>
        <v>8524.7617064808001</v>
      </c>
      <c r="J26" s="88">
        <f t="shared" si="2"/>
        <v>0</v>
      </c>
      <c r="K26" s="89">
        <f t="shared" si="13"/>
        <v>8524.7617064808001</v>
      </c>
      <c r="L26" s="122">
        <v>0</v>
      </c>
      <c r="M26" s="104">
        <v>0</v>
      </c>
      <c r="N26" s="104">
        <f t="shared" si="3"/>
        <v>0</v>
      </c>
      <c r="O26" s="105">
        <f t="shared" si="4"/>
        <v>0</v>
      </c>
      <c r="P26" s="122">
        <v>0</v>
      </c>
      <c r="Q26" s="104">
        <v>0</v>
      </c>
      <c r="R26" s="145">
        <f t="shared" si="6"/>
        <v>0</v>
      </c>
      <c r="S26" s="104">
        <v>0</v>
      </c>
      <c r="T26" s="105"/>
    </row>
    <row r="29" spans="2:22" ht="21" x14ac:dyDescent="0.25">
      <c r="B29" s="72" t="s">
        <v>77</v>
      </c>
    </row>
    <row r="30" spans="2:22" ht="16" thickBot="1" x14ac:dyDescent="0.25"/>
    <row r="31" spans="2:22" ht="16" thickBot="1" x14ac:dyDescent="0.25">
      <c r="B31" s="115" t="s">
        <v>78</v>
      </c>
      <c r="C31" s="116" t="s">
        <v>127</v>
      </c>
      <c r="D31" s="117"/>
      <c r="E31" s="117"/>
      <c r="F31" s="118"/>
      <c r="G31" s="125" t="s">
        <v>128</v>
      </c>
      <c r="H31" s="116" t="s">
        <v>79</v>
      </c>
      <c r="I31" s="117"/>
      <c r="J31" s="117"/>
      <c r="K31" s="118"/>
      <c r="L31" s="131" t="s">
        <v>80</v>
      </c>
      <c r="M31" s="126" t="s">
        <v>81</v>
      </c>
      <c r="N31" s="108"/>
      <c r="O31" s="108"/>
      <c r="P31" s="108"/>
      <c r="Q31" s="108"/>
      <c r="R31" s="108"/>
      <c r="S31" s="108"/>
      <c r="T31" s="108"/>
      <c r="U31" s="127"/>
      <c r="V31" s="131" t="s">
        <v>80</v>
      </c>
    </row>
    <row r="32" spans="2:22" ht="16" thickBot="1" x14ac:dyDescent="0.25">
      <c r="B32" s="61"/>
      <c r="C32" s="119" t="s">
        <v>82</v>
      </c>
      <c r="D32" s="120" t="s">
        <v>106</v>
      </c>
      <c r="E32" s="12" t="s">
        <v>105</v>
      </c>
      <c r="F32" s="121" t="s">
        <v>108</v>
      </c>
      <c r="G32" s="124" t="s">
        <v>105</v>
      </c>
      <c r="H32" s="107" t="s">
        <v>69</v>
      </c>
      <c r="I32" s="107" t="s">
        <v>70</v>
      </c>
      <c r="J32" s="79" t="s">
        <v>74</v>
      </c>
      <c r="K32" s="110" t="s">
        <v>84</v>
      </c>
      <c r="L32" s="132" t="s">
        <v>85</v>
      </c>
      <c r="M32" s="128" t="s">
        <v>86</v>
      </c>
      <c r="N32" s="129"/>
      <c r="O32" s="129"/>
      <c r="P32" s="129"/>
      <c r="Q32" s="129"/>
      <c r="R32" s="129"/>
      <c r="S32" s="129"/>
      <c r="T32" s="129"/>
      <c r="U32" s="130"/>
      <c r="V32" s="132" t="s">
        <v>87</v>
      </c>
    </row>
    <row r="33" spans="2:22" x14ac:dyDescent="0.2">
      <c r="B33" s="112"/>
      <c r="C33" s="109"/>
      <c r="D33" s="107"/>
      <c r="E33" s="5"/>
      <c r="F33" s="110"/>
      <c r="G33" s="14"/>
      <c r="H33" s="107"/>
      <c r="I33" s="107"/>
      <c r="J33" s="107"/>
      <c r="K33" s="110"/>
      <c r="L33" s="133"/>
      <c r="M33" s="119"/>
      <c r="N33" s="120"/>
      <c r="O33" s="120"/>
      <c r="P33" s="12"/>
      <c r="Q33" s="12"/>
      <c r="R33" s="12"/>
      <c r="S33" s="12"/>
      <c r="T33" s="12"/>
      <c r="U33" s="44"/>
      <c r="V33" s="110"/>
    </row>
    <row r="34" spans="2:22" x14ac:dyDescent="0.2">
      <c r="B34" s="113">
        <v>2020</v>
      </c>
      <c r="C34" s="100">
        <f>O18</f>
        <v>226197.01406250001</v>
      </c>
      <c r="D34" s="74">
        <f>R18</f>
        <v>175788.66037500001</v>
      </c>
      <c r="E34" s="74">
        <f>S18</f>
        <v>1186952.484375</v>
      </c>
      <c r="F34" s="101">
        <f>SUM(C34:E34)</f>
        <v>1588938.1588125001</v>
      </c>
      <c r="G34" s="100">
        <f>T18</f>
        <v>1757886.60375</v>
      </c>
      <c r="H34" s="74">
        <f>$C$5*$C$4</f>
        <v>525</v>
      </c>
      <c r="I34" s="74">
        <f>$E$5*$E$4</f>
        <v>750</v>
      </c>
      <c r="J34" s="74">
        <f>$G$4*$G$5</f>
        <v>2812.5</v>
      </c>
      <c r="K34" s="101">
        <f>SUM(H34:J34)</f>
        <v>4087.5</v>
      </c>
      <c r="L34" s="134">
        <f>K34+G34-F34</f>
        <v>173035.94493749994</v>
      </c>
      <c r="M34" s="100"/>
      <c r="N34" s="74"/>
      <c r="O34" s="74"/>
      <c r="P34" s="74"/>
      <c r="Q34" s="74"/>
      <c r="R34" s="74"/>
      <c r="S34" s="74"/>
      <c r="T34" s="74"/>
      <c r="U34" s="101"/>
      <c r="V34" s="101">
        <f>SUM(L34:U34)</f>
        <v>173035.94493749994</v>
      </c>
    </row>
    <row r="35" spans="2:22" x14ac:dyDescent="0.2">
      <c r="B35" s="113">
        <f>B34+1</f>
        <v>2021</v>
      </c>
      <c r="C35" s="100">
        <f>O19</f>
        <v>228101.36864020501</v>
      </c>
      <c r="D35" s="74">
        <f>R19</f>
        <v>173707.62037820352</v>
      </c>
      <c r="E35" s="74">
        <f>S19</f>
        <v>1394076.590234516</v>
      </c>
      <c r="F35" s="101">
        <f>SUM(C35:E35)</f>
        <v>1795885.5792529245</v>
      </c>
      <c r="G35" s="100">
        <f>T19</f>
        <v>1737076.2037820353</v>
      </c>
      <c r="H35" s="74">
        <f t="shared" ref="H35:H38" si="16">$C$5*$C$4</f>
        <v>525</v>
      </c>
      <c r="I35" s="74">
        <f t="shared" ref="I35:I42" si="17">$E$5*$E$4</f>
        <v>750</v>
      </c>
      <c r="J35" s="74">
        <f t="shared" ref="J35:J41" si="18">$G$4*$G$5</f>
        <v>2812.5</v>
      </c>
      <c r="K35" s="101">
        <f>SUM(H35:J35)</f>
        <v>4087.5</v>
      </c>
      <c r="L35" s="134">
        <f t="shared" ref="L35:L43" si="19">K35+G35-F35</f>
        <v>-54721.875470889267</v>
      </c>
      <c r="M35" s="100">
        <f>L34*$P$3</f>
        <v>6488.8479351562482</v>
      </c>
      <c r="N35" s="74"/>
      <c r="O35" s="74"/>
      <c r="P35" s="74"/>
      <c r="Q35" s="74"/>
      <c r="R35" s="74"/>
      <c r="S35" s="74"/>
      <c r="T35" s="74"/>
      <c r="U35" s="101"/>
      <c r="V35" s="101">
        <f t="shared" ref="V35:V43" si="20">SUM(L35:U35)</f>
        <v>-48233.027535733017</v>
      </c>
    </row>
    <row r="36" spans="2:22" x14ac:dyDescent="0.2">
      <c r="B36" s="113">
        <f t="shared" ref="B36:B43" si="21">B35+1</f>
        <v>2022</v>
      </c>
      <c r="C36" s="100">
        <f>O20</f>
        <v>229995.93218904579</v>
      </c>
      <c r="D36" s="74">
        <f>R20</f>
        <v>171631.945637645</v>
      </c>
      <c r="E36" s="74">
        <f>S20</f>
        <v>1595951.1604117828</v>
      </c>
      <c r="F36" s="101">
        <f>SUM(C36:E36)</f>
        <v>1997579.0382384737</v>
      </c>
      <c r="G36" s="100">
        <f>T20</f>
        <v>1716319.4563764499</v>
      </c>
      <c r="H36" s="74">
        <f t="shared" si="16"/>
        <v>525</v>
      </c>
      <c r="I36" s="74">
        <f t="shared" si="17"/>
        <v>750</v>
      </c>
      <c r="J36" s="74">
        <f t="shared" si="18"/>
        <v>2812.5</v>
      </c>
      <c r="K36" s="101">
        <f>SUM(H36:J36)</f>
        <v>4087.5</v>
      </c>
      <c r="L36" s="134">
        <f t="shared" si="19"/>
        <v>-277172.0818620238</v>
      </c>
      <c r="M36" s="100">
        <f t="shared" ref="M36:M43" si="22">L35*$P$3</f>
        <v>-2052.0703301583476</v>
      </c>
      <c r="N36" s="74">
        <f>SUM(M35+K34)*$P$3</f>
        <v>396.61304756835938</v>
      </c>
      <c r="O36" s="74"/>
      <c r="P36" s="74"/>
      <c r="Q36" s="74"/>
      <c r="R36" s="74"/>
      <c r="S36" s="74"/>
      <c r="T36" s="74"/>
      <c r="U36" s="101"/>
      <c r="V36" s="101">
        <f t="shared" si="20"/>
        <v>-278827.53914461378</v>
      </c>
    </row>
    <row r="37" spans="2:22" x14ac:dyDescent="0.2">
      <c r="B37" s="113">
        <f t="shared" si="21"/>
        <v>2023</v>
      </c>
      <c r="C37" s="100">
        <f>O21</f>
        <v>231880.19330370944</v>
      </c>
      <c r="D37" s="74">
        <f>R21</f>
        <v>169562.03317914886</v>
      </c>
      <c r="E37" s="74">
        <f>S21</f>
        <v>1805300.7209336979</v>
      </c>
      <c r="F37" s="101">
        <f>SUM(C37:E37)</f>
        <v>2206742.9474165561</v>
      </c>
      <c r="G37" s="100">
        <f>T21</f>
        <v>1695620.3317914885</v>
      </c>
      <c r="H37" s="74">
        <f t="shared" si="16"/>
        <v>525</v>
      </c>
      <c r="I37" s="74">
        <f t="shared" si="17"/>
        <v>750</v>
      </c>
      <c r="J37" s="74">
        <f t="shared" si="18"/>
        <v>2812.5</v>
      </c>
      <c r="K37" s="101">
        <f>SUM(H37:J37)</f>
        <v>4087.5</v>
      </c>
      <c r="L37" s="134">
        <f t="shared" si="19"/>
        <v>-507035.11562506761</v>
      </c>
      <c r="M37" s="100">
        <f t="shared" si="22"/>
        <v>-10393.953069825893</v>
      </c>
      <c r="N37" s="74">
        <f t="shared" ref="N37:N43" si="23">SUM(M36+K35)*$P$3</f>
        <v>76.328612619061971</v>
      </c>
      <c r="O37" s="74">
        <f>SUM(M36:N36,K34)*$P$3</f>
        <v>91.201601902875453</v>
      </c>
      <c r="P37" s="74"/>
      <c r="Q37" s="74"/>
      <c r="R37" s="74"/>
      <c r="S37" s="74"/>
      <c r="T37" s="74"/>
      <c r="U37" s="101"/>
      <c r="V37" s="101">
        <f t="shared" si="20"/>
        <v>-517261.53848037153</v>
      </c>
    </row>
    <row r="38" spans="2:22" x14ac:dyDescent="0.2">
      <c r="B38" s="113">
        <f t="shared" si="21"/>
        <v>2024</v>
      </c>
      <c r="C38" s="100"/>
      <c r="D38" s="74"/>
      <c r="E38" s="74">
        <f>S22</f>
        <v>0</v>
      </c>
      <c r="F38" s="101">
        <f>SUM(C38:E38)</f>
        <v>0</v>
      </c>
      <c r="G38" s="100">
        <f>T22</f>
        <v>0</v>
      </c>
      <c r="H38" s="74">
        <f t="shared" si="16"/>
        <v>525</v>
      </c>
      <c r="I38" s="74">
        <f t="shared" si="17"/>
        <v>750</v>
      </c>
      <c r="J38" s="74">
        <f t="shared" si="18"/>
        <v>2812.5</v>
      </c>
      <c r="K38" s="101">
        <f>SUM(H38:J38)</f>
        <v>4087.5</v>
      </c>
      <c r="L38" s="134">
        <f t="shared" si="19"/>
        <v>4087.5</v>
      </c>
      <c r="M38" s="100">
        <f t="shared" si="22"/>
        <v>-19013.816835940037</v>
      </c>
      <c r="N38" s="74">
        <f t="shared" si="23"/>
        <v>-236.49199011847102</v>
      </c>
      <c r="O38" s="74">
        <f t="shared" ref="O38:O43" si="24">SUM(M37:N37,K35)*$P$3</f>
        <v>-233.62966714525624</v>
      </c>
      <c r="P38" s="74">
        <f>SUM(M37:O37,K34)*$P$3</f>
        <v>-230.20960707389838</v>
      </c>
      <c r="Q38" s="74"/>
      <c r="R38" s="74"/>
      <c r="S38" s="74"/>
      <c r="T38" s="74"/>
      <c r="U38" s="101"/>
      <c r="V38" s="101">
        <f t="shared" si="20"/>
        <v>-15626.648100277664</v>
      </c>
    </row>
    <row r="39" spans="2:22" x14ac:dyDescent="0.2">
      <c r="B39" s="113">
        <f t="shared" si="21"/>
        <v>2025</v>
      </c>
      <c r="C39" s="100"/>
      <c r="D39" s="74"/>
      <c r="E39" s="74">
        <f>S23</f>
        <v>0</v>
      </c>
      <c r="F39" s="101">
        <f>SUM(C39:E39)</f>
        <v>0</v>
      </c>
      <c r="G39" s="100">
        <f>T23</f>
        <v>0</v>
      </c>
      <c r="H39" s="74">
        <f>$C$5*$C$4+C4</f>
        <v>30525</v>
      </c>
      <c r="I39" s="74">
        <f t="shared" si="17"/>
        <v>750</v>
      </c>
      <c r="J39" s="74">
        <f t="shared" si="18"/>
        <v>2812.5</v>
      </c>
      <c r="K39" s="101">
        <f>SUM(H39:J39)</f>
        <v>34087.5</v>
      </c>
      <c r="L39" s="134">
        <f t="shared" si="19"/>
        <v>34087.5</v>
      </c>
      <c r="M39" s="100">
        <f t="shared" si="22"/>
        <v>153.28125000000003</v>
      </c>
      <c r="N39" s="74">
        <f t="shared" si="23"/>
        <v>-559.73688134775148</v>
      </c>
      <c r="O39" s="74">
        <f t="shared" si="24"/>
        <v>-568.60533097719406</v>
      </c>
      <c r="P39" s="74">
        <f t="shared" ref="P39:P43" si="25">SUM(M38:O38,K35)*$P$3</f>
        <v>-577.36644349514108</v>
      </c>
      <c r="Q39" s="74">
        <f>SUM(M38:P38,K34)*$P$3</f>
        <v>-585.99930376041232</v>
      </c>
      <c r="R39" s="74"/>
      <c r="S39" s="74"/>
      <c r="T39" s="74"/>
      <c r="U39" s="101"/>
      <c r="V39" s="101">
        <f t="shared" si="20"/>
        <v>31949.073290419499</v>
      </c>
    </row>
    <row r="40" spans="2:22" x14ac:dyDescent="0.2">
      <c r="B40" s="113">
        <f t="shared" si="21"/>
        <v>2026</v>
      </c>
      <c r="C40" s="100"/>
      <c r="D40" s="74"/>
      <c r="E40" s="74">
        <f>S24</f>
        <v>0</v>
      </c>
      <c r="F40" s="101">
        <f>SUM(C40:E40)</f>
        <v>0</v>
      </c>
      <c r="G40" s="100">
        <f>T24</f>
        <v>0</v>
      </c>
      <c r="H40" s="74"/>
      <c r="I40" s="74">
        <f t="shared" si="17"/>
        <v>750</v>
      </c>
      <c r="J40" s="74">
        <f t="shared" si="18"/>
        <v>2812.5</v>
      </c>
      <c r="K40" s="101">
        <f>SUM(H40:J40)</f>
        <v>3562.5</v>
      </c>
      <c r="L40" s="134">
        <f t="shared" si="19"/>
        <v>3562.5</v>
      </c>
      <c r="M40" s="100">
        <f t="shared" si="22"/>
        <v>1278.2812500000002</v>
      </c>
      <c r="N40" s="74">
        <f t="shared" si="23"/>
        <v>159.02929687500003</v>
      </c>
      <c r="O40" s="74">
        <f t="shared" si="24"/>
        <v>138.03916382445934</v>
      </c>
      <c r="P40" s="74">
        <f t="shared" si="25"/>
        <v>116.71646391281456</v>
      </c>
      <c r="Q40" s="74">
        <f t="shared" ref="Q40:Q43" si="26">SUM(M39:P39,K35)*$P$3</f>
        <v>95.065222281746756</v>
      </c>
      <c r="R40" s="74">
        <f>SUM(M39:Q39,K34)*$P$3</f>
        <v>73.090248390731304</v>
      </c>
      <c r="S40" s="74"/>
      <c r="T40" s="74"/>
      <c r="U40" s="101"/>
      <c r="V40" s="101">
        <f t="shared" si="20"/>
        <v>5422.7216452847515</v>
      </c>
    </row>
    <row r="41" spans="2:22" x14ac:dyDescent="0.2">
      <c r="B41" s="113">
        <f t="shared" si="21"/>
        <v>2027</v>
      </c>
      <c r="C41" s="100"/>
      <c r="D41" s="74"/>
      <c r="E41" s="74">
        <f>S25</f>
        <v>0</v>
      </c>
      <c r="F41" s="101">
        <f>SUM(C41:E41)</f>
        <v>0</v>
      </c>
      <c r="G41" s="100">
        <f>T25</f>
        <v>0</v>
      </c>
      <c r="H41" s="74"/>
      <c r="I41" s="74">
        <f t="shared" si="17"/>
        <v>750</v>
      </c>
      <c r="J41" s="74">
        <f t="shared" si="18"/>
        <v>2812.5</v>
      </c>
      <c r="K41" s="101">
        <f>SUM(H41:J41)</f>
        <v>3562.5</v>
      </c>
      <c r="L41" s="134">
        <f t="shared" si="19"/>
        <v>3562.5</v>
      </c>
      <c r="M41" s="100">
        <f t="shared" si="22"/>
        <v>133.59375000000003</v>
      </c>
      <c r="N41" s="74">
        <f t="shared" si="23"/>
        <v>1326.2167968750002</v>
      </c>
      <c r="O41" s="74">
        <f t="shared" si="24"/>
        <v>207.18039550781253</v>
      </c>
      <c r="P41" s="74">
        <f t="shared" si="25"/>
        <v>212.35686415122979</v>
      </c>
      <c r="Q41" s="74">
        <f t="shared" si="26"/>
        <v>216.7337315479603</v>
      </c>
      <c r="R41" s="74">
        <f t="shared" ref="R41:R43" si="27">SUM(M40:Q40,K35)*$P$3</f>
        <v>220.29867738352584</v>
      </c>
      <c r="S41" s="74">
        <f>SUM(M40:R40,K34)*$P$3</f>
        <v>223.03956169817826</v>
      </c>
      <c r="T41" s="74"/>
      <c r="U41" s="101"/>
      <c r="V41" s="101">
        <f t="shared" si="20"/>
        <v>6101.9197771637064</v>
      </c>
    </row>
    <row r="42" spans="2:22" x14ac:dyDescent="0.2">
      <c r="B42" s="113">
        <f t="shared" si="21"/>
        <v>2028</v>
      </c>
      <c r="C42" s="100"/>
      <c r="D42" s="74"/>
      <c r="E42" s="74">
        <f>S26</f>
        <v>0</v>
      </c>
      <c r="F42" s="101">
        <f>SUM(C42:E42)</f>
        <v>0</v>
      </c>
      <c r="G42" s="100">
        <f>T26</f>
        <v>0</v>
      </c>
      <c r="H42" s="74"/>
      <c r="I42" s="74">
        <f t="shared" si="17"/>
        <v>750</v>
      </c>
      <c r="J42" s="74">
        <f>$G$4*$G$5+G4</f>
        <v>77812.5</v>
      </c>
      <c r="K42" s="101">
        <f>SUM(H42:J42)</f>
        <v>78562.5</v>
      </c>
      <c r="L42" s="134">
        <f t="shared" si="19"/>
        <v>78562.5</v>
      </c>
      <c r="M42" s="100">
        <f t="shared" si="22"/>
        <v>133.59375000000003</v>
      </c>
      <c r="N42" s="74">
        <f t="shared" si="23"/>
        <v>138.60351562500003</v>
      </c>
      <c r="O42" s="74">
        <f t="shared" si="24"/>
        <v>1333.0241455078126</v>
      </c>
      <c r="P42" s="74">
        <f t="shared" si="25"/>
        <v>215.79341033935552</v>
      </c>
      <c r="Q42" s="74">
        <f t="shared" si="26"/>
        <v>223.75679274502662</v>
      </c>
      <c r="R42" s="74">
        <f t="shared" si="27"/>
        <v>231.88430767807512</v>
      </c>
      <c r="S42" s="74">
        <f t="shared" ref="S42:S43" si="28">SUM(M41:R41,K35)*$P$3</f>
        <v>240.14550807995735</v>
      </c>
      <c r="T42" s="74">
        <f>SUM(M41:S41,K34)*$P$3</f>
        <v>248.50949164363902</v>
      </c>
      <c r="U42" s="101"/>
      <c r="V42" s="101">
        <f t="shared" si="20"/>
        <v>81327.81092161886</v>
      </c>
    </row>
    <row r="43" spans="2:22" ht="16" thickBot="1" x14ac:dyDescent="0.25">
      <c r="B43" s="114">
        <f t="shared" si="21"/>
        <v>2029</v>
      </c>
      <c r="C43" s="122"/>
      <c r="D43" s="104"/>
      <c r="E43" s="104"/>
      <c r="F43" s="105"/>
      <c r="G43" s="122"/>
      <c r="H43" s="104"/>
      <c r="I43" s="104">
        <f>$E$5*$E$4+E4</f>
        <v>25750</v>
      </c>
      <c r="J43" s="104"/>
      <c r="K43" s="105">
        <f>SUM(H43:J43)</f>
        <v>25750</v>
      </c>
      <c r="L43" s="135">
        <f t="shared" si="19"/>
        <v>25750</v>
      </c>
      <c r="M43" s="122">
        <f t="shared" si="22"/>
        <v>2946.0937500000005</v>
      </c>
      <c r="N43" s="104">
        <f t="shared" si="23"/>
        <v>138.60351562500003</v>
      </c>
      <c r="O43" s="104">
        <f t="shared" si="24"/>
        <v>143.80114746093753</v>
      </c>
      <c r="P43" s="104">
        <f t="shared" si="25"/>
        <v>1338.4770529174807</v>
      </c>
      <c r="Q43" s="104">
        <f t="shared" si="26"/>
        <v>221.56930580520634</v>
      </c>
      <c r="R43" s="104">
        <f t="shared" si="27"/>
        <v>229.96018553314485</v>
      </c>
      <c r="S43" s="104">
        <f t="shared" si="28"/>
        <v>238.65584707107266</v>
      </c>
      <c r="T43" s="104">
        <f>SUM(M42:S42,K35)*$P$3</f>
        <v>247.66130362407102</v>
      </c>
      <c r="U43" s="105">
        <f>SUM(M42:T42,K34)*$P$3</f>
        <v>256.98040956070753</v>
      </c>
      <c r="V43" s="105">
        <f t="shared" si="20"/>
        <v>31511.802517597622</v>
      </c>
    </row>
    <row r="47" spans="2:22" ht="21" x14ac:dyDescent="0.25">
      <c r="B47" s="72" t="s">
        <v>110</v>
      </c>
    </row>
    <row r="48" spans="2:22" ht="16" thickBot="1" x14ac:dyDescent="0.25"/>
    <row r="49" spans="2:14" ht="16" thickBot="1" x14ac:dyDescent="0.25">
      <c r="B49" s="80" t="s">
        <v>111</v>
      </c>
      <c r="C49" s="81"/>
      <c r="D49" s="82" t="s">
        <v>112</v>
      </c>
      <c r="E49" s="83"/>
      <c r="F49" s="92"/>
      <c r="G49" s="93"/>
    </row>
    <row r="50" spans="2:14" x14ac:dyDescent="0.2">
      <c r="B50" s="14" t="s">
        <v>113</v>
      </c>
      <c r="C50" s="84">
        <f>V34</f>
        <v>173035.94493749994</v>
      </c>
      <c r="D50" s="97">
        <f>C50</f>
        <v>173035.94493749994</v>
      </c>
      <c r="E50" s="98">
        <f>SUM(E51:E60)*$P$3</f>
        <v>-1743.3624410505911</v>
      </c>
      <c r="F50" s="98">
        <f t="shared" ref="F50:M50" si="29">SUM(F51:F60)*$P$3</f>
        <v>-10456.032717923019</v>
      </c>
      <c r="G50" s="98">
        <f t="shared" si="29"/>
        <v>-20124.706731501956</v>
      </c>
      <c r="H50" s="98">
        <f t="shared" si="29"/>
        <v>-630.77331306335645</v>
      </c>
      <c r="I50" s="98">
        <f t="shared" si="29"/>
        <v>1337.9930251105293</v>
      </c>
      <c r="J50" s="98">
        <f t="shared" si="29"/>
        <v>235.6139506856432</v>
      </c>
      <c r="K50" s="98">
        <f t="shared" si="29"/>
        <v>275.06687167251602</v>
      </c>
      <c r="L50" s="98">
        <f t="shared" si="29"/>
        <v>3803.6362936016335</v>
      </c>
      <c r="M50" s="99">
        <f t="shared" si="29"/>
        <v>1529.0484664903622</v>
      </c>
    </row>
    <row r="51" spans="2:14" x14ac:dyDescent="0.2">
      <c r="B51" s="14" t="s">
        <v>114</v>
      </c>
      <c r="C51" s="84">
        <f>V35</f>
        <v>-48233.027535733017</v>
      </c>
      <c r="D51" s="100"/>
      <c r="E51" s="74">
        <f>$C51*(1+$P$3)^-1</f>
        <v>-46489.665094682423</v>
      </c>
      <c r="F51" s="74">
        <f>SUM(F52:F60)*$P$3</f>
        <v>-10078.103824504113</v>
      </c>
      <c r="G51" s="74">
        <f t="shared" ref="G51:M51" si="30">SUM(G52:G60)*$P$3</f>
        <v>-19397.307693013932</v>
      </c>
      <c r="H51" s="74">
        <f t="shared" si="30"/>
        <v>-607.97427765142788</v>
      </c>
      <c r="I51" s="74">
        <f t="shared" si="30"/>
        <v>1289.6318314318355</v>
      </c>
      <c r="J51" s="74">
        <f t="shared" si="30"/>
        <v>227.09778379339107</v>
      </c>
      <c r="K51" s="74">
        <f t="shared" si="30"/>
        <v>265.12469558796721</v>
      </c>
      <c r="L51" s="74">
        <f t="shared" si="30"/>
        <v>3666.1554637124177</v>
      </c>
      <c r="M51" s="101">
        <f t="shared" si="30"/>
        <v>1473.781654448542</v>
      </c>
      <c r="N51" s="59"/>
    </row>
    <row r="52" spans="2:14" x14ac:dyDescent="0.2">
      <c r="B52" s="14" t="s">
        <v>115</v>
      </c>
      <c r="C52" s="84">
        <f>V36</f>
        <v>-278827.53914461378</v>
      </c>
      <c r="D52" s="100"/>
      <c r="E52" s="74"/>
      <c r="F52" s="74">
        <f t="shared" ref="F52" si="31">$C52*(1+$P$3)^-1</f>
        <v>-268749.43532010965</v>
      </c>
      <c r="G52" s="74">
        <f>SUM(G53:G60)*$P$3</f>
        <v>-18696.200186037528</v>
      </c>
      <c r="H52" s="74">
        <f t="shared" ref="H52:M52" si="32">SUM(H53:H60)*$P$3</f>
        <v>-585.99930376041243</v>
      </c>
      <c r="I52" s="74">
        <f t="shared" si="32"/>
        <v>1243.0186327053839</v>
      </c>
      <c r="J52" s="74">
        <f t="shared" si="32"/>
        <v>218.88943016230462</v>
      </c>
      <c r="K52" s="74">
        <f t="shared" si="32"/>
        <v>255.54187526551055</v>
      </c>
      <c r="L52" s="74">
        <f t="shared" si="32"/>
        <v>3533.643820445704</v>
      </c>
      <c r="M52" s="101">
        <f t="shared" si="32"/>
        <v>1420.512438022691</v>
      </c>
      <c r="N52" s="59"/>
    </row>
    <row r="53" spans="2:14" x14ac:dyDescent="0.2">
      <c r="B53" s="14" t="s">
        <v>120</v>
      </c>
      <c r="C53" s="84">
        <f>V37</f>
        <v>-517261.53848037153</v>
      </c>
      <c r="D53" s="100"/>
      <c r="E53" s="74"/>
      <c r="F53" s="74"/>
      <c r="G53" s="74">
        <f t="shared" ref="G53:M59" si="33">$C53*(1+$P$3)^-1</f>
        <v>-498565.33829433395</v>
      </c>
      <c r="H53" s="74">
        <f>SUM(H54:H60)*$P$3</f>
        <v>-564.81860603413247</v>
      </c>
      <c r="I53" s="74">
        <f t="shared" ref="I53:M53" si="34">SUM(I54:I60)*$P$3</f>
        <v>1198.0902483907312</v>
      </c>
      <c r="J53" s="74">
        <f t="shared" si="34"/>
        <v>210.97776401185988</v>
      </c>
      <c r="K53" s="74">
        <f t="shared" si="34"/>
        <v>246.30542194266079</v>
      </c>
      <c r="L53" s="74">
        <f t="shared" si="34"/>
        <v>3405.9217546464615</v>
      </c>
      <c r="M53" s="101">
        <f t="shared" si="34"/>
        <v>1369.1686149616298</v>
      </c>
      <c r="N53" s="59"/>
    </row>
    <row r="54" spans="2:14" x14ac:dyDescent="0.2">
      <c r="B54" s="14" t="s">
        <v>121</v>
      </c>
      <c r="C54" s="84">
        <f>V38</f>
        <v>-15626.648100277664</v>
      </c>
      <c r="D54" s="100"/>
      <c r="E54" s="74"/>
      <c r="F54" s="74"/>
      <c r="G54" s="74"/>
      <c r="H54" s="74">
        <f t="shared" si="33"/>
        <v>-15061.82949424353</v>
      </c>
      <c r="I54" s="74">
        <f>SUM(I55:I60)*$P$3</f>
        <v>1154.7857815814277</v>
      </c>
      <c r="J54" s="74">
        <f t="shared" ref="J54:M54" si="35">SUM(J55:J60)*$P$3</f>
        <v>203.3520616981782</v>
      </c>
      <c r="K54" s="74">
        <f t="shared" si="35"/>
        <v>237.40281633027547</v>
      </c>
      <c r="L54" s="74">
        <f t="shared" si="35"/>
        <v>3282.8161490568305</v>
      </c>
      <c r="M54" s="101">
        <f t="shared" si="35"/>
        <v>1319.6805927341009</v>
      </c>
      <c r="N54" s="59"/>
    </row>
    <row r="55" spans="2:14" x14ac:dyDescent="0.2">
      <c r="B55" s="14" t="s">
        <v>122</v>
      </c>
      <c r="C55" s="84">
        <f>V39</f>
        <v>31949.073290419499</v>
      </c>
      <c r="D55" s="100"/>
      <c r="E55" s="74"/>
      <c r="F55" s="74"/>
      <c r="G55" s="74"/>
      <c r="H55" s="74"/>
      <c r="I55" s="74">
        <f t="shared" si="33"/>
        <v>30794.287508838068</v>
      </c>
      <c r="J55" s="74">
        <f>SUM(J56:J60)*$P$3</f>
        <v>196.00198717896694</v>
      </c>
      <c r="K55" s="74">
        <f t="shared" ref="K55:M55" si="36">SUM(K56:K60)*$P$3</f>
        <v>228.821991643639</v>
      </c>
      <c r="L55" s="74">
        <f t="shared" si="36"/>
        <v>3164.160143669234</v>
      </c>
      <c r="M55" s="101">
        <f t="shared" si="36"/>
        <v>1271.9812942015431</v>
      </c>
      <c r="N55" s="59"/>
    </row>
    <row r="56" spans="2:14" ht="18" customHeight="1" x14ac:dyDescent="0.2">
      <c r="B56" s="14" t="s">
        <v>123</v>
      </c>
      <c r="C56" s="84">
        <f>V40</f>
        <v>5422.7216452847515</v>
      </c>
      <c r="D56" s="100"/>
      <c r="E56" s="74"/>
      <c r="F56" s="74"/>
      <c r="G56" s="74"/>
      <c r="H56" s="74"/>
      <c r="I56" s="74"/>
      <c r="J56" s="74">
        <f t="shared" si="33"/>
        <v>5226.7196581057842</v>
      </c>
      <c r="K56" s="74">
        <f>SUM(K57:K60)*$P$3</f>
        <v>220.55131724688096</v>
      </c>
      <c r="L56" s="74">
        <f t="shared" ref="L56:M58" si="37">SUM(L57:L60)*$P$3</f>
        <v>3049.7929095607078</v>
      </c>
      <c r="M56" s="101">
        <f t="shared" si="37"/>
        <v>1226.0060667002826</v>
      </c>
      <c r="N56" s="59"/>
    </row>
    <row r="57" spans="2:14" x14ac:dyDescent="0.2">
      <c r="B57" s="14" t="s">
        <v>124</v>
      </c>
      <c r="C57" s="84">
        <f>V41</f>
        <v>6101.9197771637064</v>
      </c>
      <c r="D57" s="100"/>
      <c r="E57" s="74"/>
      <c r="F57" s="74"/>
      <c r="G57" s="74"/>
      <c r="H57" s="74"/>
      <c r="I57" s="74"/>
      <c r="J57" s="74"/>
      <c r="K57" s="74">
        <f t="shared" si="33"/>
        <v>5881.3684599168246</v>
      </c>
      <c r="L57" s="74">
        <f t="shared" si="37"/>
        <v>2939.5594309018866</v>
      </c>
      <c r="M57" s="101">
        <f t="shared" si="37"/>
        <v>1181.692594409911</v>
      </c>
      <c r="N57" s="59"/>
    </row>
    <row r="58" spans="2:14" x14ac:dyDescent="0.2">
      <c r="B58" s="14" t="s">
        <v>125</v>
      </c>
      <c r="C58" s="84">
        <f>V42</f>
        <v>81327.81092161886</v>
      </c>
      <c r="D58" s="100"/>
      <c r="E58" s="74"/>
      <c r="F58" s="74"/>
      <c r="G58" s="74"/>
      <c r="H58" s="74"/>
      <c r="I58" s="74"/>
      <c r="J58" s="74"/>
      <c r="K58" s="74"/>
      <c r="L58" s="74">
        <f t="shared" si="33"/>
        <v>78388.251490716968</v>
      </c>
      <c r="M58" s="101">
        <f t="shared" si="37"/>
        <v>1138.9808138890708</v>
      </c>
      <c r="N58" s="59"/>
    </row>
    <row r="59" spans="2:14" x14ac:dyDescent="0.2">
      <c r="B59" s="14" t="s">
        <v>126</v>
      </c>
      <c r="C59" s="84">
        <f>V43</f>
        <v>31511.802517597622</v>
      </c>
      <c r="D59" s="100"/>
      <c r="E59" s="74"/>
      <c r="F59" s="74"/>
      <c r="G59" s="74"/>
      <c r="H59" s="74"/>
      <c r="I59" s="74"/>
      <c r="J59" s="74"/>
      <c r="K59" s="74"/>
      <c r="L59" s="74"/>
      <c r="M59" s="101">
        <f t="shared" si="33"/>
        <v>30372.821703708549</v>
      </c>
      <c r="N59" s="59"/>
    </row>
    <row r="60" spans="2:14" x14ac:dyDescent="0.2">
      <c r="B60" s="14"/>
      <c r="C60" s="84"/>
      <c r="D60" s="100"/>
      <c r="E60" s="74"/>
      <c r="F60" s="74"/>
      <c r="G60" s="74"/>
      <c r="H60" s="74"/>
      <c r="I60" s="74"/>
      <c r="J60" s="74"/>
      <c r="K60" s="74"/>
      <c r="L60" s="74"/>
      <c r="M60" s="101"/>
    </row>
    <row r="61" spans="2:14" ht="16" thickBot="1" x14ac:dyDescent="0.25">
      <c r="B61" s="17"/>
      <c r="C61" s="87"/>
      <c r="D61" s="102" t="s">
        <v>116</v>
      </c>
      <c r="E61" s="103">
        <f>SUM(D50:M59)</f>
        <v>-540031.34755123127</v>
      </c>
      <c r="F61" s="104"/>
      <c r="G61" s="104"/>
      <c r="H61" s="104"/>
      <c r="I61" s="104"/>
      <c r="J61" s="104"/>
      <c r="K61" s="104"/>
      <c r="L61" s="104"/>
      <c r="M61" s="105"/>
    </row>
    <row r="62" spans="2:14" ht="16" thickBot="1" x14ac:dyDescent="0.25"/>
    <row r="63" spans="2:14" ht="16" thickBot="1" x14ac:dyDescent="0.25">
      <c r="B63" s="56" t="s">
        <v>117</v>
      </c>
      <c r="C63" s="28"/>
      <c r="D63" s="28"/>
      <c r="E63" s="90">
        <f>V43</f>
        <v>31511.802517597622</v>
      </c>
      <c r="F63" s="63" t="s">
        <v>118</v>
      </c>
      <c r="G63" s="94">
        <f>E61</f>
        <v>-540031.34755123127</v>
      </c>
      <c r="H63" s="91" t="s">
        <v>119</v>
      </c>
      <c r="I63" s="106">
        <f>E63+G63</f>
        <v>-508519.54503363365</v>
      </c>
    </row>
    <row r="66" spans="2:6" x14ac:dyDescent="0.2">
      <c r="B66" t="s">
        <v>130</v>
      </c>
    </row>
    <row r="67" spans="2:6" x14ac:dyDescent="0.2">
      <c r="B67" s="150" t="s">
        <v>131</v>
      </c>
      <c r="C67" s="150"/>
      <c r="D67" s="150"/>
      <c r="E67" s="150"/>
      <c r="F67" s="150"/>
    </row>
    <row r="68" spans="2:6" x14ac:dyDescent="0.2">
      <c r="B68" s="150"/>
      <c r="C68" s="150"/>
      <c r="D68" s="150"/>
      <c r="E68" s="150"/>
      <c r="F68" s="150"/>
    </row>
    <row r="69" spans="2:6" x14ac:dyDescent="0.2">
      <c r="B69" s="150"/>
      <c r="C69" s="150"/>
      <c r="D69" s="150"/>
      <c r="E69" s="150"/>
      <c r="F69" s="150"/>
    </row>
    <row r="70" spans="2:6" x14ac:dyDescent="0.2">
      <c r="B70" s="150"/>
      <c r="C70" s="150"/>
      <c r="D70" s="150"/>
      <c r="E70" s="150"/>
      <c r="F70" s="150"/>
    </row>
    <row r="71" spans="2:6" x14ac:dyDescent="0.2">
      <c r="B71" s="150"/>
      <c r="C71" s="150"/>
      <c r="D71" s="150"/>
      <c r="E71" s="150"/>
      <c r="F71" s="150"/>
    </row>
    <row r="72" spans="2:6" x14ac:dyDescent="0.2">
      <c r="B72" s="150"/>
      <c r="C72" s="150"/>
      <c r="D72" s="150"/>
      <c r="E72" s="150"/>
      <c r="F72" s="150"/>
    </row>
  </sheetData>
  <mergeCells count="7">
    <mergeCell ref="B67:F72"/>
    <mergeCell ref="B49:C49"/>
    <mergeCell ref="D49:G49"/>
    <mergeCell ref="H31:K31"/>
    <mergeCell ref="M31:U31"/>
    <mergeCell ref="M32:U32"/>
    <mergeCell ref="C31:F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7124B-A71C-432C-A8D6-57936687B147}">
  <dimension ref="A1:C30"/>
  <sheetViews>
    <sheetView topLeftCell="A12" zoomScale="160" workbookViewId="0">
      <selection activeCell="C4" sqref="C4"/>
    </sheetView>
  </sheetViews>
  <sheetFormatPr baseColWidth="10" defaultRowHeight="15" x14ac:dyDescent="0.2"/>
  <cols>
    <col min="1" max="1" width="33.6640625" customWidth="1"/>
    <col min="2" max="2" width="3.83203125" customWidth="1"/>
    <col min="3" max="3" width="89.1640625" customWidth="1"/>
  </cols>
  <sheetData>
    <row r="1" spans="1:3" ht="16" x14ac:dyDescent="0.2">
      <c r="A1" s="11" t="s">
        <v>25</v>
      </c>
      <c r="B1" s="12"/>
      <c r="C1" s="13" t="s">
        <v>26</v>
      </c>
    </row>
    <row r="2" spans="1:3" ht="16" x14ac:dyDescent="0.2">
      <c r="A2" s="14"/>
      <c r="B2" s="5"/>
      <c r="C2" s="15" t="s">
        <v>27</v>
      </c>
    </row>
    <row r="3" spans="1:3" ht="16" x14ac:dyDescent="0.2">
      <c r="A3" s="14"/>
      <c r="B3" s="5"/>
      <c r="C3" s="15" t="s">
        <v>28</v>
      </c>
    </row>
    <row r="4" spans="1:3" ht="32" x14ac:dyDescent="0.2">
      <c r="A4" s="14"/>
      <c r="B4" s="5"/>
      <c r="C4" s="16" t="s">
        <v>29</v>
      </c>
    </row>
    <row r="5" spans="1:3" ht="17" thickBot="1" x14ac:dyDescent="0.25">
      <c r="A5" s="17"/>
      <c r="B5" s="18"/>
      <c r="C5" s="19" t="s">
        <v>30</v>
      </c>
    </row>
    <row r="6" spans="1:3" ht="16" x14ac:dyDescent="0.2">
      <c r="A6" s="11" t="s">
        <v>31</v>
      </c>
      <c r="B6" s="12"/>
      <c r="C6" s="13" t="s">
        <v>32</v>
      </c>
    </row>
    <row r="7" spans="1:3" x14ac:dyDescent="0.2">
      <c r="A7" s="20"/>
      <c r="B7" s="21"/>
      <c r="C7" s="22"/>
    </row>
    <row r="8" spans="1:3" ht="16" x14ac:dyDescent="0.2">
      <c r="A8" s="20" t="s">
        <v>33</v>
      </c>
      <c r="B8" s="21"/>
      <c r="C8" s="22">
        <v>0.1</v>
      </c>
    </row>
    <row r="9" spans="1:3" ht="16" x14ac:dyDescent="0.2">
      <c r="A9" s="20" t="s">
        <v>34</v>
      </c>
      <c r="B9" s="21"/>
      <c r="C9" s="22">
        <v>0.01</v>
      </c>
    </row>
    <row r="10" spans="1:3" ht="17" thickBot="1" x14ac:dyDescent="0.25">
      <c r="A10" s="23" t="s">
        <v>35</v>
      </c>
      <c r="B10" s="24"/>
      <c r="C10" s="25" t="s">
        <v>36</v>
      </c>
    </row>
    <row r="11" spans="1:3" ht="24.75" customHeight="1" x14ac:dyDescent="0.2">
      <c r="A11" s="11" t="s">
        <v>37</v>
      </c>
      <c r="B11" s="12"/>
      <c r="C11" s="26">
        <v>25</v>
      </c>
    </row>
    <row r="12" spans="1:3" ht="16" x14ac:dyDescent="0.2">
      <c r="A12" s="14"/>
      <c r="B12" s="5"/>
      <c r="C12" s="15" t="s">
        <v>38</v>
      </c>
    </row>
    <row r="13" spans="1:3" ht="17" thickBot="1" x14ac:dyDescent="0.25">
      <c r="A13" s="17"/>
      <c r="B13" s="18"/>
      <c r="C13" s="19" t="s">
        <v>39</v>
      </c>
    </row>
    <row r="14" spans="1:3" ht="17" thickBot="1" x14ac:dyDescent="0.25">
      <c r="A14" s="27" t="s">
        <v>40</v>
      </c>
      <c r="B14" s="28"/>
      <c r="C14" s="29" t="s">
        <v>41</v>
      </c>
    </row>
    <row r="15" spans="1:3" ht="17" thickBot="1" x14ac:dyDescent="0.25">
      <c r="A15" s="30" t="s">
        <v>42</v>
      </c>
      <c r="B15" s="28"/>
      <c r="C15" s="29" t="s">
        <v>43</v>
      </c>
    </row>
    <row r="16" spans="1:3" ht="33" thickBot="1" x14ac:dyDescent="0.25">
      <c r="A16" s="31" t="s">
        <v>44</v>
      </c>
      <c r="B16" s="28"/>
      <c r="C16" s="29" t="s">
        <v>45</v>
      </c>
    </row>
    <row r="17" spans="1:3" x14ac:dyDescent="0.2">
      <c r="A17" s="32"/>
      <c r="B17" s="5"/>
      <c r="C17" s="33"/>
    </row>
    <row r="18" spans="1:3" ht="17" thickBot="1" x14ac:dyDescent="0.25">
      <c r="A18" s="34" t="s">
        <v>46</v>
      </c>
      <c r="B18" s="5"/>
      <c r="C18" s="35"/>
    </row>
    <row r="19" spans="1:3" ht="17" thickBot="1" x14ac:dyDescent="0.25">
      <c r="A19" s="11" t="s">
        <v>47</v>
      </c>
      <c r="B19" s="12"/>
      <c r="C19" s="36" t="s">
        <v>48</v>
      </c>
    </row>
    <row r="20" spans="1:3" ht="33" thickBot="1" x14ac:dyDescent="0.25">
      <c r="A20" s="37" t="s">
        <v>49</v>
      </c>
      <c r="B20" s="28"/>
      <c r="C20" s="38">
        <v>5.1499999999999997E-2</v>
      </c>
    </row>
    <row r="21" spans="1:3" ht="49" thickBot="1" x14ac:dyDescent="0.25">
      <c r="A21" s="39" t="s">
        <v>50</v>
      </c>
      <c r="B21" s="40"/>
      <c r="C21" s="41">
        <v>1.2500000000000001E-2</v>
      </c>
    </row>
    <row r="22" spans="1:3" ht="16" x14ac:dyDescent="0.2">
      <c r="A22" s="42" t="s">
        <v>51</v>
      </c>
      <c r="B22" s="43"/>
      <c r="C22" s="44"/>
    </row>
    <row r="23" spans="1:3" ht="16" x14ac:dyDescent="0.2">
      <c r="A23" s="20" t="s">
        <v>52</v>
      </c>
      <c r="B23" s="33"/>
      <c r="C23" s="45">
        <v>0</v>
      </c>
    </row>
    <row r="24" spans="1:3" ht="16" x14ac:dyDescent="0.2">
      <c r="A24" s="20" t="s">
        <v>53</v>
      </c>
      <c r="B24" s="33"/>
      <c r="C24" s="46">
        <v>2.5000000000000001E-2</v>
      </c>
    </row>
    <row r="25" spans="1:3" ht="32" x14ac:dyDescent="0.2">
      <c r="A25" s="47" t="s">
        <v>54</v>
      </c>
      <c r="B25" s="33"/>
      <c r="C25" s="46">
        <v>0.03</v>
      </c>
    </row>
    <row r="26" spans="1:3" ht="16" x14ac:dyDescent="0.2">
      <c r="A26" s="20" t="s">
        <v>55</v>
      </c>
      <c r="B26" s="33"/>
      <c r="C26" s="46">
        <v>0.03</v>
      </c>
    </row>
    <row r="27" spans="1:3" ht="33" thickBot="1" x14ac:dyDescent="0.25">
      <c r="A27" s="48" t="s">
        <v>56</v>
      </c>
      <c r="B27" s="40"/>
      <c r="C27" s="49">
        <v>3.7499999999999999E-2</v>
      </c>
    </row>
    <row r="28" spans="1:3" ht="17" thickBot="1" x14ac:dyDescent="0.25">
      <c r="A28" s="37" t="s">
        <v>57</v>
      </c>
      <c r="B28" s="50"/>
      <c r="C28" s="29" t="s">
        <v>58</v>
      </c>
    </row>
    <row r="29" spans="1:3" ht="17" thickBot="1" x14ac:dyDescent="0.25">
      <c r="A29" s="51" t="s">
        <v>59</v>
      </c>
      <c r="B29" s="12"/>
      <c r="C29" s="44" t="s">
        <v>60</v>
      </c>
    </row>
    <row r="30" spans="1:3" ht="16" thickBot="1" x14ac:dyDescent="0.25">
      <c r="A30" s="30" t="s">
        <v>61</v>
      </c>
      <c r="B30" s="28"/>
      <c r="C30" s="52"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3BFCD-9312-4058-A7AD-9B70ABBA7E02}">
  <dimension ref="A1:R103"/>
  <sheetViews>
    <sheetView topLeftCell="A28" workbookViewId="0">
      <selection activeCell="B46" sqref="B46"/>
    </sheetView>
  </sheetViews>
  <sheetFormatPr baseColWidth="10" defaultRowHeight="15" x14ac:dyDescent="0.2"/>
  <sheetData>
    <row r="1" spans="1:18" ht="17" thickBot="1" x14ac:dyDescent="0.25">
      <c r="A1" s="75" t="s">
        <v>63</v>
      </c>
      <c r="B1" s="75"/>
      <c r="C1" s="75"/>
      <c r="D1" s="75"/>
      <c r="E1" s="75"/>
      <c r="F1" s="75"/>
      <c r="G1" s="75"/>
      <c r="H1" s="75"/>
      <c r="I1" s="75"/>
      <c r="J1" s="75"/>
      <c r="K1" s="75"/>
      <c r="L1" s="75"/>
      <c r="M1" s="75"/>
      <c r="N1" s="75"/>
      <c r="O1" s="75"/>
      <c r="P1" s="75"/>
      <c r="Q1" s="75"/>
    </row>
    <row r="2" spans="1:18" ht="16" thickBot="1" x14ac:dyDescent="0.25">
      <c r="A2" s="53"/>
      <c r="B2" s="76" t="s">
        <v>64</v>
      </c>
      <c r="C2" s="77"/>
      <c r="D2" s="77"/>
      <c r="E2" s="77"/>
      <c r="F2" s="77"/>
      <c r="G2" s="77"/>
      <c r="H2" s="77"/>
      <c r="I2" s="77"/>
      <c r="J2" s="77"/>
      <c r="K2" s="77"/>
      <c r="L2" s="77"/>
      <c r="M2" s="77"/>
      <c r="N2" s="77"/>
      <c r="O2" s="77"/>
      <c r="P2" s="77"/>
      <c r="Q2" s="77"/>
      <c r="R2" s="54" t="s">
        <v>65</v>
      </c>
    </row>
    <row r="3" spans="1:18" ht="16" thickBot="1" x14ac:dyDescent="0.25">
      <c r="A3" s="55" t="s">
        <v>65</v>
      </c>
      <c r="B3" s="56">
        <v>1</v>
      </c>
      <c r="C3" s="28">
        <v>2</v>
      </c>
      <c r="D3" s="28">
        <v>3</v>
      </c>
      <c r="E3" s="28">
        <v>4</v>
      </c>
      <c r="F3" s="28">
        <v>5</v>
      </c>
      <c r="G3" s="28">
        <v>6</v>
      </c>
      <c r="H3" s="28">
        <v>7</v>
      </c>
      <c r="I3" s="28">
        <v>8</v>
      </c>
      <c r="J3" s="28">
        <v>9</v>
      </c>
      <c r="K3" s="28">
        <v>10</v>
      </c>
      <c r="L3" s="28">
        <v>11</v>
      </c>
      <c r="M3" s="28">
        <v>12</v>
      </c>
      <c r="N3" s="28">
        <v>13</v>
      </c>
      <c r="O3" s="28">
        <v>14</v>
      </c>
      <c r="P3" s="28">
        <v>15</v>
      </c>
      <c r="Q3" s="57" t="s">
        <v>66</v>
      </c>
      <c r="R3" s="54" t="s">
        <v>67</v>
      </c>
    </row>
    <row r="4" spans="1:18" x14ac:dyDescent="0.2">
      <c r="A4" s="58">
        <v>0</v>
      </c>
      <c r="B4" s="59">
        <v>0.6</v>
      </c>
      <c r="C4" s="59">
        <v>0.35</v>
      </c>
      <c r="D4" s="59">
        <v>0.23</v>
      </c>
      <c r="E4" s="59">
        <v>0.17</v>
      </c>
      <c r="F4" s="59">
        <v>0.15</v>
      </c>
      <c r="G4" s="59">
        <v>0.14000000000000001</v>
      </c>
      <c r="H4" s="59">
        <v>0.14000000000000001</v>
      </c>
      <c r="I4" s="59">
        <v>0.12</v>
      </c>
      <c r="J4" s="59">
        <v>0.11</v>
      </c>
      <c r="K4" s="59">
        <v>0.1</v>
      </c>
      <c r="L4" s="59">
        <v>0.1</v>
      </c>
      <c r="M4" s="59">
        <v>0.11</v>
      </c>
      <c r="N4" s="59">
        <v>0.14000000000000001</v>
      </c>
      <c r="O4" s="59">
        <v>0.19</v>
      </c>
      <c r="P4" s="59">
        <v>0.24</v>
      </c>
      <c r="Q4" s="59">
        <v>0.27</v>
      </c>
      <c r="R4" s="60">
        <v>15</v>
      </c>
    </row>
    <row r="5" spans="1:18" x14ac:dyDescent="0.2">
      <c r="A5" s="61">
        <v>1</v>
      </c>
      <c r="B5" s="59">
        <v>0.35</v>
      </c>
      <c r="C5" s="59">
        <v>0.23</v>
      </c>
      <c r="D5" s="59">
        <v>0.17</v>
      </c>
      <c r="E5" s="59">
        <v>0.15</v>
      </c>
      <c r="F5" s="59">
        <v>0.14000000000000001</v>
      </c>
      <c r="G5" s="59">
        <v>0.14000000000000001</v>
      </c>
      <c r="H5" s="59">
        <v>0.12</v>
      </c>
      <c r="I5" s="59">
        <v>0.11</v>
      </c>
      <c r="J5" s="59">
        <v>0.1</v>
      </c>
      <c r="K5" s="59">
        <v>0.1</v>
      </c>
      <c r="L5" s="59">
        <v>0.11</v>
      </c>
      <c r="M5" s="59">
        <v>0.14000000000000001</v>
      </c>
      <c r="N5" s="59">
        <v>0.19</v>
      </c>
      <c r="O5" s="59">
        <v>0.24</v>
      </c>
      <c r="P5" s="59">
        <v>0.27</v>
      </c>
      <c r="Q5" s="59">
        <v>0.3</v>
      </c>
      <c r="R5" s="60">
        <v>16</v>
      </c>
    </row>
    <row r="6" spans="1:18" x14ac:dyDescent="0.2">
      <c r="A6" s="61">
        <v>2</v>
      </c>
      <c r="B6" s="59">
        <v>0.23</v>
      </c>
      <c r="C6" s="59">
        <v>0.17</v>
      </c>
      <c r="D6" s="59">
        <v>0.15</v>
      </c>
      <c r="E6" s="59">
        <v>0.14000000000000001</v>
      </c>
      <c r="F6" s="59">
        <v>0.14000000000000001</v>
      </c>
      <c r="G6" s="59">
        <v>0.12</v>
      </c>
      <c r="H6" s="59">
        <v>0.11</v>
      </c>
      <c r="I6" s="59">
        <v>0.1</v>
      </c>
      <c r="J6" s="59">
        <v>0.1</v>
      </c>
      <c r="K6" s="59">
        <v>0.11</v>
      </c>
      <c r="L6" s="59">
        <v>0.14000000000000001</v>
      </c>
      <c r="M6" s="59">
        <v>0.19</v>
      </c>
      <c r="N6" s="59">
        <v>0.24</v>
      </c>
      <c r="O6" s="59">
        <v>0.27</v>
      </c>
      <c r="P6" s="59">
        <v>0.3</v>
      </c>
      <c r="Q6" s="59">
        <v>0.32</v>
      </c>
      <c r="R6" s="60">
        <v>17</v>
      </c>
    </row>
    <row r="7" spans="1:18" x14ac:dyDescent="0.2">
      <c r="A7" s="61">
        <v>3</v>
      </c>
      <c r="B7" s="59">
        <v>0.17</v>
      </c>
      <c r="C7" s="59">
        <v>0.15</v>
      </c>
      <c r="D7" s="59">
        <v>0.14000000000000001</v>
      </c>
      <c r="E7" s="59">
        <v>0.14000000000000001</v>
      </c>
      <c r="F7" s="59">
        <v>0.12</v>
      </c>
      <c r="G7" s="59">
        <v>0.11</v>
      </c>
      <c r="H7" s="59">
        <v>0.1</v>
      </c>
      <c r="I7" s="59">
        <v>0.1</v>
      </c>
      <c r="J7" s="59">
        <v>0.11</v>
      </c>
      <c r="K7" s="59">
        <v>0.14000000000000001</v>
      </c>
      <c r="L7" s="59">
        <v>0.19</v>
      </c>
      <c r="M7" s="59">
        <v>0.24</v>
      </c>
      <c r="N7" s="59">
        <v>0.27</v>
      </c>
      <c r="O7" s="59">
        <v>0.3</v>
      </c>
      <c r="P7" s="59">
        <v>0.32</v>
      </c>
      <c r="Q7" s="59">
        <v>0.34</v>
      </c>
      <c r="R7" s="60">
        <v>18</v>
      </c>
    </row>
    <row r="8" spans="1:18" x14ac:dyDescent="0.2">
      <c r="A8" s="61">
        <v>4</v>
      </c>
      <c r="B8" s="59">
        <v>0.15</v>
      </c>
      <c r="C8" s="59">
        <v>0.14000000000000001</v>
      </c>
      <c r="D8" s="59">
        <v>0.14000000000000001</v>
      </c>
      <c r="E8" s="59">
        <v>0.12</v>
      </c>
      <c r="F8" s="59">
        <v>0.11</v>
      </c>
      <c r="G8" s="59">
        <v>0.1</v>
      </c>
      <c r="H8" s="59">
        <v>0.1</v>
      </c>
      <c r="I8" s="59">
        <v>0.11</v>
      </c>
      <c r="J8" s="59">
        <v>0.14000000000000001</v>
      </c>
      <c r="K8" s="59">
        <v>0.19</v>
      </c>
      <c r="L8" s="59">
        <v>0.24</v>
      </c>
      <c r="M8" s="59">
        <v>0.27</v>
      </c>
      <c r="N8" s="59">
        <v>0.3</v>
      </c>
      <c r="O8" s="59">
        <v>0.32</v>
      </c>
      <c r="P8" s="59">
        <v>0.34</v>
      </c>
      <c r="Q8" s="59">
        <v>0.36</v>
      </c>
      <c r="R8" s="60">
        <v>19</v>
      </c>
    </row>
    <row r="9" spans="1:18" x14ac:dyDescent="0.2">
      <c r="A9" s="61">
        <v>5</v>
      </c>
      <c r="B9" s="59">
        <v>0.14000000000000001</v>
      </c>
      <c r="C9" s="59">
        <v>0.14000000000000001</v>
      </c>
      <c r="D9" s="59">
        <v>0.12</v>
      </c>
      <c r="E9" s="59">
        <v>0.11</v>
      </c>
      <c r="F9" s="59">
        <v>0.1</v>
      </c>
      <c r="G9" s="59">
        <v>0.1</v>
      </c>
      <c r="H9" s="59">
        <v>0.11</v>
      </c>
      <c r="I9" s="59">
        <v>0.14000000000000001</v>
      </c>
      <c r="J9" s="59">
        <v>0.19</v>
      </c>
      <c r="K9" s="59">
        <v>0.24</v>
      </c>
      <c r="L9" s="59">
        <v>0.27</v>
      </c>
      <c r="M9" s="59">
        <v>0.3</v>
      </c>
      <c r="N9" s="59">
        <v>0.32</v>
      </c>
      <c r="O9" s="59">
        <v>0.34</v>
      </c>
      <c r="P9" s="59">
        <v>0.36</v>
      </c>
      <c r="Q9" s="59">
        <v>0.38</v>
      </c>
      <c r="R9" s="60">
        <v>20</v>
      </c>
    </row>
    <row r="10" spans="1:18" x14ac:dyDescent="0.2">
      <c r="A10" s="61">
        <v>6</v>
      </c>
      <c r="B10" s="59">
        <v>0.14000000000000001</v>
      </c>
      <c r="C10" s="59">
        <v>0.12</v>
      </c>
      <c r="D10" s="59">
        <v>0.11</v>
      </c>
      <c r="E10" s="59">
        <v>0.1</v>
      </c>
      <c r="F10" s="59">
        <v>0.1</v>
      </c>
      <c r="G10" s="59">
        <v>0.11</v>
      </c>
      <c r="H10" s="59">
        <v>0.14000000000000001</v>
      </c>
      <c r="I10" s="59">
        <v>0.19</v>
      </c>
      <c r="J10" s="59">
        <v>0.24</v>
      </c>
      <c r="K10" s="59">
        <v>0.27</v>
      </c>
      <c r="L10" s="59">
        <v>0.28999999999999998</v>
      </c>
      <c r="M10" s="59">
        <v>0.31</v>
      </c>
      <c r="N10" s="59">
        <v>0.33</v>
      </c>
      <c r="O10" s="59">
        <v>0.35</v>
      </c>
      <c r="P10" s="59">
        <v>0.37</v>
      </c>
      <c r="Q10" s="59">
        <v>0.37</v>
      </c>
      <c r="R10" s="60">
        <v>21</v>
      </c>
    </row>
    <row r="11" spans="1:18" x14ac:dyDescent="0.2">
      <c r="A11" s="61">
        <v>7</v>
      </c>
      <c r="B11" s="59">
        <v>0.12</v>
      </c>
      <c r="C11" s="59">
        <v>0.11</v>
      </c>
      <c r="D11" s="59">
        <v>0.1</v>
      </c>
      <c r="E11" s="59">
        <v>0.1</v>
      </c>
      <c r="F11" s="59">
        <v>0.11</v>
      </c>
      <c r="G11" s="59">
        <v>0.14000000000000001</v>
      </c>
      <c r="H11" s="59">
        <v>0.19</v>
      </c>
      <c r="I11" s="59">
        <v>0.24</v>
      </c>
      <c r="J11" s="59">
        <v>0.27</v>
      </c>
      <c r="K11" s="59">
        <v>0.28999999999999998</v>
      </c>
      <c r="L11" s="59">
        <v>0.31</v>
      </c>
      <c r="M11" s="59">
        <v>0.33</v>
      </c>
      <c r="N11" s="59">
        <v>0.35</v>
      </c>
      <c r="O11" s="59">
        <v>0.36</v>
      </c>
      <c r="P11" s="59">
        <v>0.37</v>
      </c>
      <c r="Q11" s="59">
        <v>0.36</v>
      </c>
      <c r="R11" s="60">
        <v>22</v>
      </c>
    </row>
    <row r="12" spans="1:18" x14ac:dyDescent="0.2">
      <c r="A12" s="61">
        <v>8</v>
      </c>
      <c r="B12" s="59">
        <v>0.11</v>
      </c>
      <c r="C12" s="59">
        <v>0.1</v>
      </c>
      <c r="D12" s="59">
        <v>0.1</v>
      </c>
      <c r="E12" s="59">
        <v>0.11</v>
      </c>
      <c r="F12" s="59">
        <v>0.14000000000000001</v>
      </c>
      <c r="G12" s="59">
        <v>0.19</v>
      </c>
      <c r="H12" s="59">
        <v>0.24</v>
      </c>
      <c r="I12" s="59">
        <v>0.27</v>
      </c>
      <c r="J12" s="59">
        <v>0.28999999999999998</v>
      </c>
      <c r="K12" s="59">
        <v>0.31</v>
      </c>
      <c r="L12" s="59">
        <v>0.33</v>
      </c>
      <c r="M12" s="59">
        <v>0.34</v>
      </c>
      <c r="N12" s="59">
        <v>0.35</v>
      </c>
      <c r="O12" s="59">
        <v>0.36</v>
      </c>
      <c r="P12" s="59">
        <v>0.36</v>
      </c>
      <c r="Q12" s="59">
        <v>0.35</v>
      </c>
      <c r="R12" s="60">
        <v>23</v>
      </c>
    </row>
    <row r="13" spans="1:18" x14ac:dyDescent="0.2">
      <c r="A13" s="61">
        <v>9</v>
      </c>
      <c r="B13" s="59">
        <v>0.1</v>
      </c>
      <c r="C13" s="59">
        <v>0.1</v>
      </c>
      <c r="D13" s="59">
        <v>0.11</v>
      </c>
      <c r="E13" s="59">
        <v>0.14000000000000001</v>
      </c>
      <c r="F13" s="59">
        <v>0.19</v>
      </c>
      <c r="G13" s="59">
        <v>0.24</v>
      </c>
      <c r="H13" s="59">
        <v>0.27</v>
      </c>
      <c r="I13" s="59">
        <v>0.28999999999999998</v>
      </c>
      <c r="J13" s="59">
        <v>0.31</v>
      </c>
      <c r="K13" s="59">
        <v>0.32</v>
      </c>
      <c r="L13" s="59">
        <v>0.34</v>
      </c>
      <c r="M13" s="59">
        <v>0.35</v>
      </c>
      <c r="N13" s="59">
        <v>0.35</v>
      </c>
      <c r="O13" s="59">
        <v>0.35</v>
      </c>
      <c r="P13" s="59">
        <v>0.34</v>
      </c>
      <c r="Q13" s="59">
        <v>0.33</v>
      </c>
      <c r="R13" s="60">
        <v>24</v>
      </c>
    </row>
    <row r="14" spans="1:18" x14ac:dyDescent="0.2">
      <c r="A14" s="61">
        <v>10</v>
      </c>
      <c r="B14" s="59">
        <v>0.1</v>
      </c>
      <c r="C14" s="59">
        <v>0.11</v>
      </c>
      <c r="D14" s="59">
        <v>0.14000000000000001</v>
      </c>
      <c r="E14" s="59">
        <v>0.19</v>
      </c>
      <c r="F14" s="59">
        <v>0.24</v>
      </c>
      <c r="G14" s="59">
        <v>0.27</v>
      </c>
      <c r="H14" s="59">
        <v>0.28999999999999998</v>
      </c>
      <c r="I14" s="59">
        <v>0.31</v>
      </c>
      <c r="J14" s="59">
        <v>0.32</v>
      </c>
      <c r="K14" s="59">
        <v>0.33</v>
      </c>
      <c r="L14" s="59">
        <v>0.34</v>
      </c>
      <c r="M14" s="59">
        <v>0.34</v>
      </c>
      <c r="N14" s="59">
        <v>0.34</v>
      </c>
      <c r="O14" s="59">
        <v>0.33</v>
      </c>
      <c r="P14" s="59">
        <v>0.32</v>
      </c>
      <c r="Q14" s="59">
        <v>0.34</v>
      </c>
      <c r="R14" s="60">
        <v>25</v>
      </c>
    </row>
    <row r="15" spans="1:18" x14ac:dyDescent="0.2">
      <c r="A15" s="61">
        <v>11</v>
      </c>
      <c r="B15" s="59">
        <v>0.11</v>
      </c>
      <c r="C15" s="59">
        <v>0.14000000000000001</v>
      </c>
      <c r="D15" s="59">
        <v>0.19</v>
      </c>
      <c r="E15" s="59">
        <v>0.24</v>
      </c>
      <c r="F15" s="59">
        <v>0.27</v>
      </c>
      <c r="G15" s="59">
        <v>0.28999999999999998</v>
      </c>
      <c r="H15" s="59">
        <v>0.3</v>
      </c>
      <c r="I15" s="59">
        <v>0.31</v>
      </c>
      <c r="J15" s="59">
        <v>0.32</v>
      </c>
      <c r="K15" s="59">
        <v>0.33</v>
      </c>
      <c r="L15" s="59">
        <v>0.33</v>
      </c>
      <c r="M15" s="59">
        <v>0.33</v>
      </c>
      <c r="N15" s="59">
        <v>0.32</v>
      </c>
      <c r="O15" s="59">
        <v>0.31</v>
      </c>
      <c r="P15" s="59">
        <v>0.33</v>
      </c>
      <c r="Q15" s="59">
        <v>0.38</v>
      </c>
      <c r="R15" s="60">
        <v>26</v>
      </c>
    </row>
    <row r="16" spans="1:18" x14ac:dyDescent="0.2">
      <c r="A16" s="61">
        <v>12</v>
      </c>
      <c r="B16" s="59">
        <v>0.14000000000000001</v>
      </c>
      <c r="C16" s="59">
        <v>0.19</v>
      </c>
      <c r="D16" s="59">
        <v>0.24</v>
      </c>
      <c r="E16" s="59">
        <v>0.27</v>
      </c>
      <c r="F16" s="59">
        <v>0.28999999999999998</v>
      </c>
      <c r="G16" s="59">
        <v>0.3</v>
      </c>
      <c r="H16" s="59">
        <v>0.31</v>
      </c>
      <c r="I16" s="59">
        <v>0.32</v>
      </c>
      <c r="J16" s="59">
        <v>0.32</v>
      </c>
      <c r="K16" s="59">
        <v>0.32</v>
      </c>
      <c r="L16" s="59">
        <v>0.32</v>
      </c>
      <c r="M16" s="59">
        <v>0.31</v>
      </c>
      <c r="N16" s="59">
        <v>0.31</v>
      </c>
      <c r="O16" s="59">
        <v>0.32</v>
      </c>
      <c r="P16" s="59">
        <v>0.37</v>
      </c>
      <c r="Q16" s="59">
        <v>0.43</v>
      </c>
      <c r="R16" s="60">
        <v>27</v>
      </c>
    </row>
    <row r="17" spans="1:18" x14ac:dyDescent="0.2">
      <c r="A17" s="61">
        <v>13</v>
      </c>
      <c r="B17" s="59">
        <v>0.19</v>
      </c>
      <c r="C17" s="59">
        <v>0.24</v>
      </c>
      <c r="D17" s="59">
        <v>0.27</v>
      </c>
      <c r="E17" s="59">
        <v>0.28999999999999998</v>
      </c>
      <c r="F17" s="59">
        <v>0.3</v>
      </c>
      <c r="G17" s="59">
        <v>0.3</v>
      </c>
      <c r="H17" s="59">
        <v>0.31</v>
      </c>
      <c r="I17" s="59">
        <v>0.31</v>
      </c>
      <c r="J17" s="59">
        <v>0.31</v>
      </c>
      <c r="K17" s="59">
        <v>0.31</v>
      </c>
      <c r="L17" s="59">
        <v>0.3</v>
      </c>
      <c r="M17" s="59">
        <v>0.3</v>
      </c>
      <c r="N17" s="59">
        <v>0.31</v>
      </c>
      <c r="O17" s="59">
        <v>0.36</v>
      </c>
      <c r="P17" s="59">
        <v>0.42</v>
      </c>
      <c r="Q17" s="59">
        <v>0.49</v>
      </c>
      <c r="R17" s="60">
        <v>28</v>
      </c>
    </row>
    <row r="18" spans="1:18" x14ac:dyDescent="0.2">
      <c r="A18" s="61">
        <v>14</v>
      </c>
      <c r="B18" s="59">
        <v>0.24</v>
      </c>
      <c r="C18" s="59">
        <v>0.27</v>
      </c>
      <c r="D18" s="59">
        <v>0.28000000000000003</v>
      </c>
      <c r="E18" s="59">
        <v>0.28999999999999998</v>
      </c>
      <c r="F18" s="59">
        <v>0.3</v>
      </c>
      <c r="G18" s="59">
        <v>0.3</v>
      </c>
      <c r="H18" s="59">
        <v>0.3</v>
      </c>
      <c r="I18" s="59">
        <v>0.3</v>
      </c>
      <c r="J18" s="59">
        <v>0.3</v>
      </c>
      <c r="K18" s="59">
        <v>0.28999999999999998</v>
      </c>
      <c r="L18" s="59">
        <v>0.28999999999999998</v>
      </c>
      <c r="M18" s="59">
        <v>0.3</v>
      </c>
      <c r="N18" s="59">
        <v>0.34</v>
      </c>
      <c r="O18" s="59">
        <v>0.41</v>
      </c>
      <c r="P18" s="59">
        <v>0.48</v>
      </c>
      <c r="Q18" s="59">
        <v>0.54</v>
      </c>
      <c r="R18" s="60">
        <v>29</v>
      </c>
    </row>
    <row r="19" spans="1:18" x14ac:dyDescent="0.2">
      <c r="A19" s="61">
        <v>15</v>
      </c>
      <c r="B19" s="59">
        <v>0.27</v>
      </c>
      <c r="C19" s="59">
        <v>0.28000000000000003</v>
      </c>
      <c r="D19" s="59">
        <v>0.28999999999999998</v>
      </c>
      <c r="E19" s="59">
        <v>0.28999999999999998</v>
      </c>
      <c r="F19" s="59">
        <v>0.3</v>
      </c>
      <c r="G19" s="59">
        <v>0.28999999999999998</v>
      </c>
      <c r="H19" s="59">
        <v>0.28999999999999998</v>
      </c>
      <c r="I19" s="59">
        <v>0.28999999999999998</v>
      </c>
      <c r="J19" s="59">
        <v>0.28000000000000003</v>
      </c>
      <c r="K19" s="59">
        <v>0.28000000000000003</v>
      </c>
      <c r="L19" s="59">
        <v>0.28999999999999998</v>
      </c>
      <c r="M19" s="59">
        <v>0.33</v>
      </c>
      <c r="N19" s="59">
        <v>0.4</v>
      </c>
      <c r="O19" s="59">
        <v>0.46</v>
      </c>
      <c r="P19" s="59">
        <v>0.52</v>
      </c>
      <c r="Q19" s="59">
        <v>0.56999999999999995</v>
      </c>
      <c r="R19" s="60">
        <v>30</v>
      </c>
    </row>
    <row r="20" spans="1:18" x14ac:dyDescent="0.2">
      <c r="A20" s="61">
        <v>16</v>
      </c>
      <c r="B20" s="59">
        <v>0.28000000000000003</v>
      </c>
      <c r="C20" s="59">
        <v>0.28999999999999998</v>
      </c>
      <c r="D20" s="59">
        <v>0.28999999999999998</v>
      </c>
      <c r="E20" s="59">
        <v>0.28999999999999998</v>
      </c>
      <c r="F20" s="59">
        <v>0.28000000000000003</v>
      </c>
      <c r="G20" s="59">
        <v>0.28000000000000003</v>
      </c>
      <c r="H20" s="59">
        <v>0.28000000000000003</v>
      </c>
      <c r="I20" s="59">
        <v>0.27</v>
      </c>
      <c r="J20" s="59">
        <v>0.27</v>
      </c>
      <c r="K20" s="59">
        <v>0.28000000000000003</v>
      </c>
      <c r="L20" s="59">
        <v>0.32</v>
      </c>
      <c r="M20" s="59">
        <v>0.38</v>
      </c>
      <c r="N20" s="59">
        <v>0.45</v>
      </c>
      <c r="O20" s="59">
        <v>0.51</v>
      </c>
      <c r="P20" s="59">
        <v>0.55000000000000004</v>
      </c>
      <c r="Q20" s="59">
        <v>0.59</v>
      </c>
      <c r="R20" s="60">
        <v>31</v>
      </c>
    </row>
    <row r="21" spans="1:18" x14ac:dyDescent="0.2">
      <c r="A21" s="61">
        <v>17</v>
      </c>
      <c r="B21" s="59">
        <v>0.28000000000000003</v>
      </c>
      <c r="C21" s="59">
        <v>0.28000000000000003</v>
      </c>
      <c r="D21" s="59">
        <v>0.28000000000000003</v>
      </c>
      <c r="E21" s="59">
        <v>0.27</v>
      </c>
      <c r="F21" s="59">
        <v>0.27</v>
      </c>
      <c r="G21" s="59">
        <v>0.26</v>
      </c>
      <c r="H21" s="59">
        <v>0.26</v>
      </c>
      <c r="I21" s="59">
        <v>0.26</v>
      </c>
      <c r="J21" s="59">
        <v>0.27</v>
      </c>
      <c r="K21" s="59">
        <v>0.31</v>
      </c>
      <c r="L21" s="59">
        <v>0.37</v>
      </c>
      <c r="M21" s="59">
        <v>0.44</v>
      </c>
      <c r="N21" s="59">
        <v>0.49</v>
      </c>
      <c r="O21" s="59">
        <v>0.54</v>
      </c>
      <c r="P21" s="59">
        <v>0.52800000000000002</v>
      </c>
      <c r="Q21" s="59">
        <v>0.62</v>
      </c>
      <c r="R21" s="60">
        <v>32</v>
      </c>
    </row>
    <row r="22" spans="1:18" x14ac:dyDescent="0.2">
      <c r="A22" s="61">
        <v>18</v>
      </c>
      <c r="B22" s="59">
        <v>0.26</v>
      </c>
      <c r="C22" s="59">
        <v>0.26</v>
      </c>
      <c r="D22" s="59">
        <v>0.26</v>
      </c>
      <c r="E22" s="59">
        <v>0.25</v>
      </c>
      <c r="F22" s="59">
        <v>0.25</v>
      </c>
      <c r="G22" s="59">
        <v>0.24</v>
      </c>
      <c r="H22" s="59">
        <v>0.24</v>
      </c>
      <c r="I22" s="59">
        <v>0.26</v>
      </c>
      <c r="J22" s="59">
        <v>0.3</v>
      </c>
      <c r="K22" s="59">
        <v>0.36</v>
      </c>
      <c r="L22" s="59">
        <v>0.42</v>
      </c>
      <c r="M22" s="59">
        <v>0.48</v>
      </c>
      <c r="N22" s="59">
        <v>0.52</v>
      </c>
      <c r="O22" s="59">
        <v>0.56000000000000005</v>
      </c>
      <c r="P22" s="59">
        <v>0.6</v>
      </c>
      <c r="Q22" s="59">
        <v>0.65</v>
      </c>
      <c r="R22" s="60">
        <v>33</v>
      </c>
    </row>
    <row r="23" spans="1:18" x14ac:dyDescent="0.2">
      <c r="A23" s="61">
        <v>19</v>
      </c>
      <c r="B23" s="59">
        <v>0.24</v>
      </c>
      <c r="C23" s="59">
        <v>0.24</v>
      </c>
      <c r="D23" s="59">
        <v>0.24</v>
      </c>
      <c r="E23" s="59">
        <v>0.24</v>
      </c>
      <c r="F23" s="59">
        <v>0.23</v>
      </c>
      <c r="G23" s="59">
        <v>0.23</v>
      </c>
      <c r="H23" s="59">
        <v>0.25</v>
      </c>
      <c r="I23" s="59">
        <v>0.28999999999999998</v>
      </c>
      <c r="J23" s="59">
        <v>0.34</v>
      </c>
      <c r="K23" s="59">
        <v>0.41</v>
      </c>
      <c r="L23" s="59">
        <v>0.46</v>
      </c>
      <c r="M23" s="59">
        <v>0.51</v>
      </c>
      <c r="N23" s="59">
        <v>0.54</v>
      </c>
      <c r="O23" s="59">
        <v>0.57999999999999996</v>
      </c>
      <c r="P23" s="59">
        <v>0.64</v>
      </c>
      <c r="Q23" s="59">
        <v>0.7</v>
      </c>
      <c r="R23" s="60">
        <v>34</v>
      </c>
    </row>
    <row r="24" spans="1:18" x14ac:dyDescent="0.2">
      <c r="A24" s="61">
        <v>20</v>
      </c>
      <c r="B24" s="59">
        <v>0.21</v>
      </c>
      <c r="C24" s="59">
        <v>0.22</v>
      </c>
      <c r="D24" s="59">
        <v>0.22</v>
      </c>
      <c r="E24" s="59">
        <v>0.22</v>
      </c>
      <c r="F24" s="59">
        <v>0.22</v>
      </c>
      <c r="G24" s="59">
        <v>0.24</v>
      </c>
      <c r="H24" s="59">
        <v>0.27</v>
      </c>
      <c r="I24" s="59">
        <v>0.33</v>
      </c>
      <c r="J24" s="59">
        <v>0.39</v>
      </c>
      <c r="K24" s="59">
        <v>0.44</v>
      </c>
      <c r="L24" s="59">
        <v>0.49</v>
      </c>
      <c r="M24" s="59">
        <v>0.53</v>
      </c>
      <c r="N24" s="59">
        <v>0.56999999999999995</v>
      </c>
      <c r="O24" s="59">
        <v>0.62</v>
      </c>
      <c r="P24" s="59">
        <v>0.68</v>
      </c>
      <c r="Q24" s="59">
        <v>0.75</v>
      </c>
      <c r="R24" s="60">
        <v>35</v>
      </c>
    </row>
    <row r="25" spans="1:18" x14ac:dyDescent="0.2">
      <c r="A25" s="61">
        <v>21</v>
      </c>
      <c r="B25" s="59">
        <v>0.19</v>
      </c>
      <c r="C25" s="59">
        <v>0.2</v>
      </c>
      <c r="D25" s="59">
        <v>0.2</v>
      </c>
      <c r="E25" s="59">
        <v>0.21</v>
      </c>
      <c r="F25" s="59">
        <v>0.22</v>
      </c>
      <c r="G25" s="59">
        <v>0.26</v>
      </c>
      <c r="H25" s="59">
        <v>0.31</v>
      </c>
      <c r="I25" s="59">
        <v>0.37</v>
      </c>
      <c r="J25" s="59">
        <v>0.43</v>
      </c>
      <c r="K25" s="59">
        <v>0.47</v>
      </c>
      <c r="L25" s="59">
        <v>0.51</v>
      </c>
      <c r="M25" s="59">
        <v>0.55000000000000004</v>
      </c>
      <c r="N25" s="59">
        <v>0.6</v>
      </c>
      <c r="O25" s="59">
        <v>0.66</v>
      </c>
      <c r="P25" s="59">
        <v>0.73</v>
      </c>
      <c r="Q25" s="59">
        <v>0.8</v>
      </c>
      <c r="R25" s="60">
        <v>36</v>
      </c>
    </row>
    <row r="26" spans="1:18" x14ac:dyDescent="0.2">
      <c r="A26" s="61">
        <v>22</v>
      </c>
      <c r="B26" s="59">
        <v>0.16</v>
      </c>
      <c r="C26" s="59">
        <v>0.18</v>
      </c>
      <c r="D26" s="59">
        <v>0.19</v>
      </c>
      <c r="E26" s="59">
        <v>0.21</v>
      </c>
      <c r="F26" s="59">
        <v>0.24</v>
      </c>
      <c r="G26" s="59">
        <v>0.3</v>
      </c>
      <c r="H26" s="59">
        <v>0.36</v>
      </c>
      <c r="I26" s="59">
        <v>0.41</v>
      </c>
      <c r="J26" s="59">
        <v>0.45</v>
      </c>
      <c r="K26" s="59">
        <v>0.49</v>
      </c>
      <c r="L26" s="59">
        <v>0.53</v>
      </c>
      <c r="M26" s="59">
        <v>0.57999999999999996</v>
      </c>
      <c r="N26" s="59">
        <v>0.64</v>
      </c>
      <c r="O26" s="59">
        <v>0.71</v>
      </c>
      <c r="P26" s="59">
        <v>0.78</v>
      </c>
      <c r="Q26" s="59">
        <v>0.88</v>
      </c>
      <c r="R26" s="60">
        <v>37</v>
      </c>
    </row>
    <row r="27" spans="1:18" x14ac:dyDescent="0.2">
      <c r="A27" s="61">
        <v>23</v>
      </c>
      <c r="B27" s="59">
        <v>0.15</v>
      </c>
      <c r="C27" s="59">
        <v>0.17</v>
      </c>
      <c r="D27" s="59">
        <v>0.19</v>
      </c>
      <c r="E27" s="59">
        <v>0.23</v>
      </c>
      <c r="F27" s="59">
        <v>0.28000000000000003</v>
      </c>
      <c r="G27" s="59">
        <v>0.34</v>
      </c>
      <c r="H27" s="59">
        <v>0.39</v>
      </c>
      <c r="I27" s="59">
        <v>0.43</v>
      </c>
      <c r="J27" s="59">
        <v>0.47</v>
      </c>
      <c r="K27" s="59">
        <v>0.51</v>
      </c>
      <c r="L27" s="59">
        <v>0.56000000000000005</v>
      </c>
      <c r="M27" s="59">
        <v>0.62</v>
      </c>
      <c r="N27" s="59">
        <v>0.69</v>
      </c>
      <c r="O27" s="59">
        <v>0.76</v>
      </c>
      <c r="P27" s="59">
        <v>0.86</v>
      </c>
      <c r="Q27" s="59">
        <v>0.98</v>
      </c>
      <c r="R27" s="60">
        <v>38</v>
      </c>
    </row>
    <row r="28" spans="1:18" x14ac:dyDescent="0.2">
      <c r="A28" s="61">
        <v>24</v>
      </c>
      <c r="B28" s="59">
        <v>0.13</v>
      </c>
      <c r="C28" s="59">
        <v>0.17</v>
      </c>
      <c r="D28" s="59">
        <v>0.21</v>
      </c>
      <c r="E28" s="59">
        <v>0.26</v>
      </c>
      <c r="F28" s="59">
        <v>0.32</v>
      </c>
      <c r="G28" s="59">
        <v>0.37</v>
      </c>
      <c r="H28" s="59">
        <v>0.41</v>
      </c>
      <c r="I28" s="59">
        <v>0.45</v>
      </c>
      <c r="J28" s="59">
        <v>0.49</v>
      </c>
      <c r="K28" s="59">
        <v>0.54</v>
      </c>
      <c r="L28" s="59">
        <v>0.6</v>
      </c>
      <c r="M28" s="59">
        <v>0.66</v>
      </c>
      <c r="N28" s="59">
        <v>0.74</v>
      </c>
      <c r="O28" s="59">
        <v>0.83</v>
      </c>
      <c r="P28" s="59">
        <v>0.96</v>
      </c>
      <c r="Q28" s="59">
        <v>1.1100000000000001</v>
      </c>
      <c r="R28" s="60">
        <v>39</v>
      </c>
    </row>
    <row r="29" spans="1:18" x14ac:dyDescent="0.2">
      <c r="A29" s="61">
        <v>25</v>
      </c>
      <c r="B29" s="59">
        <v>0.13</v>
      </c>
      <c r="C29" s="59">
        <v>0.19</v>
      </c>
      <c r="D29" s="59">
        <v>0.24</v>
      </c>
      <c r="E29" s="59">
        <v>0.3</v>
      </c>
      <c r="F29" s="59">
        <v>0.35</v>
      </c>
      <c r="G29" s="59">
        <v>0.39</v>
      </c>
      <c r="H29" s="59">
        <v>0.43</v>
      </c>
      <c r="I29" s="59">
        <v>0.47</v>
      </c>
      <c r="J29" s="59">
        <v>0.52</v>
      </c>
      <c r="K29" s="59">
        <v>0.57999999999999996</v>
      </c>
      <c r="L29" s="59">
        <v>0.64</v>
      </c>
      <c r="M29" s="59">
        <v>0.71</v>
      </c>
      <c r="N29" s="59">
        <v>0.81</v>
      </c>
      <c r="O29" s="59">
        <v>0.93</v>
      </c>
      <c r="P29" s="59">
        <v>1.08</v>
      </c>
      <c r="Q29" s="59">
        <v>1.24</v>
      </c>
      <c r="R29" s="60">
        <v>40</v>
      </c>
    </row>
    <row r="30" spans="1:18" x14ac:dyDescent="0.2">
      <c r="A30" s="61">
        <v>26</v>
      </c>
      <c r="B30" s="59">
        <v>0.15</v>
      </c>
      <c r="C30" s="59">
        <v>0.21</v>
      </c>
      <c r="D30" s="59">
        <v>0.27</v>
      </c>
      <c r="E30" s="59">
        <v>0.32</v>
      </c>
      <c r="F30" s="59">
        <v>0.37</v>
      </c>
      <c r="G30" s="59">
        <v>0.42</v>
      </c>
      <c r="H30" s="59">
        <v>0.45</v>
      </c>
      <c r="I30" s="59">
        <v>0.5</v>
      </c>
      <c r="J30" s="59">
        <v>0.55000000000000004</v>
      </c>
      <c r="K30" s="59">
        <v>0.62</v>
      </c>
      <c r="L30" s="59">
        <v>0.69</v>
      </c>
      <c r="M30" s="59">
        <v>0.78</v>
      </c>
      <c r="N30" s="59">
        <v>0.9</v>
      </c>
      <c r="O30" s="59">
        <v>1.05</v>
      </c>
      <c r="P30" s="59">
        <v>1.2</v>
      </c>
      <c r="Q30" s="59">
        <v>1.36</v>
      </c>
      <c r="R30" s="60">
        <v>41</v>
      </c>
    </row>
    <row r="31" spans="1:18" x14ac:dyDescent="0.2">
      <c r="A31" s="61">
        <v>27</v>
      </c>
      <c r="B31" s="59">
        <v>0.17</v>
      </c>
      <c r="C31" s="59">
        <v>0.24</v>
      </c>
      <c r="D31" s="59">
        <v>0.3</v>
      </c>
      <c r="E31" s="59">
        <v>0.34</v>
      </c>
      <c r="F31" s="59">
        <v>0.38</v>
      </c>
      <c r="G31" s="59">
        <v>0.42</v>
      </c>
      <c r="H31" s="59">
        <v>0.47</v>
      </c>
      <c r="I31" s="59">
        <v>0.53</v>
      </c>
      <c r="J31" s="59">
        <v>0.59</v>
      </c>
      <c r="K31" s="59">
        <v>0.66</v>
      </c>
      <c r="L31" s="59">
        <v>0.75</v>
      </c>
      <c r="M31" s="59">
        <v>0.87</v>
      </c>
      <c r="N31" s="59">
        <v>1.01</v>
      </c>
      <c r="O31" s="59">
        <v>1.17</v>
      </c>
      <c r="P31" s="59">
        <v>1.32</v>
      </c>
      <c r="Q31" s="59">
        <v>1.47</v>
      </c>
      <c r="R31" s="60">
        <v>42</v>
      </c>
    </row>
    <row r="32" spans="1:18" x14ac:dyDescent="0.2">
      <c r="A32" s="61">
        <v>28</v>
      </c>
      <c r="B32" s="59">
        <v>0.19</v>
      </c>
      <c r="C32" s="59">
        <v>0.26</v>
      </c>
      <c r="D32" s="59">
        <v>0.31</v>
      </c>
      <c r="E32" s="59">
        <v>0.36</v>
      </c>
      <c r="F32" s="59">
        <v>0.4</v>
      </c>
      <c r="G32" s="59">
        <v>0.45</v>
      </c>
      <c r="H32" s="59">
        <v>0.51</v>
      </c>
      <c r="I32" s="59">
        <v>0.56999999999999995</v>
      </c>
      <c r="J32" s="59">
        <v>0.64</v>
      </c>
      <c r="K32" s="59">
        <v>0.73</v>
      </c>
      <c r="L32" s="59">
        <v>0.84</v>
      </c>
      <c r="M32" s="59">
        <v>0.98</v>
      </c>
      <c r="N32" s="59">
        <v>1.1299999999999999</v>
      </c>
      <c r="O32" s="59">
        <v>1.28</v>
      </c>
      <c r="P32" s="59">
        <v>1.43</v>
      </c>
      <c r="Q32" s="59">
        <v>1.6</v>
      </c>
      <c r="R32" s="60">
        <v>43</v>
      </c>
    </row>
    <row r="33" spans="1:18" x14ac:dyDescent="0.2">
      <c r="A33" s="61">
        <v>29</v>
      </c>
      <c r="B33" s="59">
        <v>0.2</v>
      </c>
      <c r="C33" s="59">
        <v>0.28000000000000003</v>
      </c>
      <c r="D33" s="59">
        <v>0.33</v>
      </c>
      <c r="E33" s="59">
        <v>0.37</v>
      </c>
      <c r="F33" s="59">
        <v>0.42</v>
      </c>
      <c r="G33" s="59">
        <v>0.48</v>
      </c>
      <c r="H33" s="59">
        <v>0.54</v>
      </c>
      <c r="I33" s="59">
        <v>0.61</v>
      </c>
      <c r="J33" s="59">
        <v>0.7</v>
      </c>
      <c r="K33" s="59">
        <v>0.81</v>
      </c>
      <c r="L33" s="59">
        <v>0.95</v>
      </c>
      <c r="M33" s="59">
        <v>1.0900000000000001</v>
      </c>
      <c r="N33" s="59">
        <v>1.24</v>
      </c>
      <c r="O33" s="59">
        <v>1.39</v>
      </c>
      <c r="P33" s="59">
        <v>1.56</v>
      </c>
      <c r="Q33" s="59">
        <v>1.74</v>
      </c>
      <c r="R33" s="60">
        <v>44</v>
      </c>
    </row>
    <row r="34" spans="1:18" x14ac:dyDescent="0.2">
      <c r="A34" s="61">
        <v>30</v>
      </c>
      <c r="B34" s="59">
        <v>0.22</v>
      </c>
      <c r="C34" s="59">
        <v>0.28999999999999998</v>
      </c>
      <c r="D34" s="59">
        <v>0.34</v>
      </c>
      <c r="E34" s="59">
        <v>0.39</v>
      </c>
      <c r="F34" s="59">
        <v>0.45</v>
      </c>
      <c r="G34" s="59">
        <v>0.51</v>
      </c>
      <c r="H34" s="59">
        <v>0.57999999999999996</v>
      </c>
      <c r="I34" s="59">
        <v>0.67</v>
      </c>
      <c r="J34" s="59">
        <v>0.78</v>
      </c>
      <c r="K34" s="59">
        <v>0.91</v>
      </c>
      <c r="L34" s="59">
        <v>1.06</v>
      </c>
      <c r="M34" s="59">
        <v>1.2</v>
      </c>
      <c r="N34" s="59">
        <v>1.34</v>
      </c>
      <c r="O34" s="59">
        <v>1.51</v>
      </c>
      <c r="P34" s="59">
        <v>1.69</v>
      </c>
      <c r="Q34" s="59">
        <v>1.87</v>
      </c>
      <c r="R34" s="60">
        <v>45</v>
      </c>
    </row>
    <row r="35" spans="1:18" x14ac:dyDescent="0.2">
      <c r="A35" s="61">
        <v>31</v>
      </c>
      <c r="B35" s="59">
        <v>0.22</v>
      </c>
      <c r="C35" s="59">
        <v>0.3</v>
      </c>
      <c r="D35" s="59">
        <v>0.36</v>
      </c>
      <c r="E35" s="59">
        <v>0.42</v>
      </c>
      <c r="F35" s="59">
        <v>0.48</v>
      </c>
      <c r="G35" s="59">
        <v>0.55000000000000004</v>
      </c>
      <c r="H35" s="59">
        <v>0.63</v>
      </c>
      <c r="I35" s="59">
        <v>0.74</v>
      </c>
      <c r="J35" s="59">
        <v>0.87</v>
      </c>
      <c r="K35" s="59">
        <v>1.02</v>
      </c>
      <c r="L35" s="59">
        <v>1.1599999999999999</v>
      </c>
      <c r="M35" s="59">
        <v>1.3</v>
      </c>
      <c r="N35" s="59">
        <v>1.46</v>
      </c>
      <c r="O35" s="59">
        <v>1.64</v>
      </c>
      <c r="P35" s="59">
        <v>1.82</v>
      </c>
      <c r="Q35" s="59">
        <v>2.0099999999999998</v>
      </c>
      <c r="R35" s="60">
        <v>46</v>
      </c>
    </row>
    <row r="36" spans="1:18" x14ac:dyDescent="0.2">
      <c r="A36" s="61">
        <v>32</v>
      </c>
      <c r="B36" s="59">
        <v>0.23</v>
      </c>
      <c r="C36" s="59">
        <v>0.32</v>
      </c>
      <c r="D36" s="59">
        <v>0.38</v>
      </c>
      <c r="E36" s="59">
        <v>0.45</v>
      </c>
      <c r="F36" s="59">
        <v>0.51</v>
      </c>
      <c r="G36" s="59">
        <v>0.6</v>
      </c>
      <c r="H36" s="59">
        <v>0.71</v>
      </c>
      <c r="I36" s="59">
        <v>0.84</v>
      </c>
      <c r="J36" s="59">
        <v>0.97</v>
      </c>
      <c r="K36" s="59">
        <v>1.1100000000000001</v>
      </c>
      <c r="L36" s="59">
        <v>1.25</v>
      </c>
      <c r="M36" s="59">
        <v>1.41</v>
      </c>
      <c r="N36" s="59">
        <v>1.59</v>
      </c>
      <c r="O36" s="59">
        <v>1.76</v>
      </c>
      <c r="P36" s="59">
        <v>1.96</v>
      </c>
      <c r="Q36" s="59">
        <v>2.17</v>
      </c>
      <c r="R36" s="60">
        <v>47</v>
      </c>
    </row>
    <row r="37" spans="1:18" x14ac:dyDescent="0.2">
      <c r="A37" s="61">
        <v>33</v>
      </c>
      <c r="B37" s="59">
        <v>0.24</v>
      </c>
      <c r="C37" s="59">
        <v>0.34</v>
      </c>
      <c r="D37" s="59">
        <v>0.41</v>
      </c>
      <c r="E37" s="59">
        <v>0.48</v>
      </c>
      <c r="F37" s="59">
        <v>0.56000000000000005</v>
      </c>
      <c r="G37" s="59">
        <v>0.67</v>
      </c>
      <c r="H37" s="59">
        <v>0.79</v>
      </c>
      <c r="I37" s="59">
        <v>0.93</v>
      </c>
      <c r="J37" s="59">
        <v>1.07</v>
      </c>
      <c r="K37" s="59">
        <v>1.21</v>
      </c>
      <c r="L37" s="59">
        <v>1.36</v>
      </c>
      <c r="M37" s="59">
        <v>1.53</v>
      </c>
      <c r="N37" s="59">
        <v>1.71</v>
      </c>
      <c r="O37" s="59">
        <v>1.9</v>
      </c>
      <c r="P37" s="59">
        <v>2.11</v>
      </c>
      <c r="Q37" s="59">
        <v>2.34</v>
      </c>
      <c r="R37" s="60">
        <v>48</v>
      </c>
    </row>
    <row r="38" spans="1:18" x14ac:dyDescent="0.2">
      <c r="A38" s="61">
        <v>34</v>
      </c>
      <c r="B38" s="59">
        <v>0.26</v>
      </c>
      <c r="C38" s="59">
        <v>0.36</v>
      </c>
      <c r="D38" s="59">
        <v>0.44</v>
      </c>
      <c r="E38" s="59">
        <v>0.52</v>
      </c>
      <c r="F38" s="59">
        <v>0.63</v>
      </c>
      <c r="G38" s="59">
        <v>0.75</v>
      </c>
      <c r="H38" s="59">
        <v>0.89</v>
      </c>
      <c r="I38" s="59">
        <v>1.02</v>
      </c>
      <c r="J38" s="59">
        <v>1.1599999999999999</v>
      </c>
      <c r="K38" s="59">
        <v>1.31</v>
      </c>
      <c r="L38" s="59">
        <v>1.48</v>
      </c>
      <c r="M38" s="59">
        <v>1.65</v>
      </c>
      <c r="N38" s="59">
        <v>1.84</v>
      </c>
      <c r="O38" s="59">
        <v>2.0499999999999998</v>
      </c>
      <c r="P38" s="59">
        <v>2.2799999999999998</v>
      </c>
      <c r="Q38" s="59">
        <v>2.54</v>
      </c>
      <c r="R38" s="60">
        <v>49</v>
      </c>
    </row>
    <row r="39" spans="1:18" x14ac:dyDescent="0.2">
      <c r="A39" s="61">
        <v>35</v>
      </c>
      <c r="B39" s="59">
        <v>0.28000000000000003</v>
      </c>
      <c r="C39" s="59">
        <v>0.39</v>
      </c>
      <c r="D39" s="59">
        <v>0.48</v>
      </c>
      <c r="E39" s="59">
        <v>0.57999999999999996</v>
      </c>
      <c r="F39" s="59">
        <v>0.7</v>
      </c>
      <c r="G39" s="59">
        <v>0.84</v>
      </c>
      <c r="H39" s="59">
        <v>0.97</v>
      </c>
      <c r="I39" s="59">
        <v>1.1100000000000001</v>
      </c>
      <c r="J39" s="59">
        <v>1.26</v>
      </c>
      <c r="K39" s="59">
        <v>1.42</v>
      </c>
      <c r="L39" s="59">
        <v>1.59</v>
      </c>
      <c r="M39" s="59">
        <v>1.78</v>
      </c>
      <c r="N39" s="59">
        <v>1.98</v>
      </c>
      <c r="O39" s="59">
        <v>2.21</v>
      </c>
      <c r="P39" s="59">
        <v>2.46</v>
      </c>
      <c r="Q39" s="59">
        <v>2.74</v>
      </c>
      <c r="R39" s="60">
        <v>50</v>
      </c>
    </row>
    <row r="40" spans="1:18" x14ac:dyDescent="0.2">
      <c r="A40" s="61">
        <v>36</v>
      </c>
      <c r="B40" s="59">
        <v>0.3</v>
      </c>
      <c r="C40" s="59">
        <v>0.42</v>
      </c>
      <c r="D40" s="59">
        <v>0.53</v>
      </c>
      <c r="E40" s="59">
        <v>0.65</v>
      </c>
      <c r="F40" s="59">
        <v>0.79</v>
      </c>
      <c r="G40" s="59">
        <v>0.92</v>
      </c>
      <c r="H40" s="59">
        <v>1.05</v>
      </c>
      <c r="I40" s="59">
        <v>1.2</v>
      </c>
      <c r="J40" s="59">
        <v>1.36</v>
      </c>
      <c r="K40" s="59">
        <v>1.53</v>
      </c>
      <c r="L40" s="59">
        <v>1.71</v>
      </c>
      <c r="M40" s="59">
        <v>1.92</v>
      </c>
      <c r="N40" s="59">
        <v>2.14</v>
      </c>
      <c r="O40" s="59">
        <v>2.39</v>
      </c>
      <c r="P40" s="59">
        <v>2.67</v>
      </c>
      <c r="Q40" s="59">
        <v>2.98</v>
      </c>
      <c r="R40" s="60">
        <v>51</v>
      </c>
    </row>
    <row r="41" spans="1:18" x14ac:dyDescent="0.2">
      <c r="A41" s="61">
        <v>37</v>
      </c>
      <c r="B41" s="59">
        <v>0.32</v>
      </c>
      <c r="C41" s="59">
        <v>0.47</v>
      </c>
      <c r="D41" s="59">
        <v>0.6</v>
      </c>
      <c r="E41" s="59">
        <v>0.73</v>
      </c>
      <c r="F41" s="59">
        <v>0.86</v>
      </c>
      <c r="G41" s="59">
        <v>0.99</v>
      </c>
      <c r="H41" s="59">
        <v>1.1399999999999999</v>
      </c>
      <c r="I41" s="59">
        <v>1.3</v>
      </c>
      <c r="J41" s="59">
        <v>1.47</v>
      </c>
      <c r="K41" s="59">
        <v>1.65</v>
      </c>
      <c r="L41" s="59">
        <v>1.85</v>
      </c>
      <c r="M41" s="59">
        <v>2.0699999999999998</v>
      </c>
      <c r="N41" s="59">
        <v>2.31</v>
      </c>
      <c r="O41" s="59">
        <v>2.59</v>
      </c>
      <c r="P41" s="59">
        <v>2.89</v>
      </c>
      <c r="Q41" s="59">
        <v>3.23</v>
      </c>
      <c r="R41" s="60">
        <v>52</v>
      </c>
    </row>
    <row r="42" spans="1:18" x14ac:dyDescent="0.2">
      <c r="A42" s="61">
        <v>38</v>
      </c>
      <c r="B42" s="59">
        <v>0.36</v>
      </c>
      <c r="C42" s="59">
        <v>0.53</v>
      </c>
      <c r="D42" s="59">
        <v>0.66</v>
      </c>
      <c r="E42" s="59">
        <v>0.8</v>
      </c>
      <c r="F42" s="59">
        <v>0.93</v>
      </c>
      <c r="G42" s="59">
        <v>1.08</v>
      </c>
      <c r="H42" s="59">
        <v>1.24</v>
      </c>
      <c r="I42" s="59">
        <v>1.4</v>
      </c>
      <c r="J42" s="59">
        <v>1.58</v>
      </c>
      <c r="K42" s="59">
        <v>1.78</v>
      </c>
      <c r="L42" s="59">
        <v>1.99</v>
      </c>
      <c r="M42" s="59">
        <v>2.2400000000000002</v>
      </c>
      <c r="N42" s="59">
        <v>2.5</v>
      </c>
      <c r="O42" s="59">
        <v>2.8</v>
      </c>
      <c r="P42" s="59">
        <v>3.14</v>
      </c>
      <c r="Q42" s="59">
        <v>3.51</v>
      </c>
      <c r="R42" s="60">
        <v>53</v>
      </c>
    </row>
    <row r="43" spans="1:18" x14ac:dyDescent="0.2">
      <c r="A43" s="61">
        <v>39</v>
      </c>
      <c r="B43" s="59">
        <v>0.4</v>
      </c>
      <c r="C43" s="59">
        <v>0.59</v>
      </c>
      <c r="D43" s="59">
        <v>0.73</v>
      </c>
      <c r="E43" s="59">
        <v>0.86</v>
      </c>
      <c r="F43" s="59">
        <v>1.01</v>
      </c>
      <c r="G43" s="59">
        <v>1.17</v>
      </c>
      <c r="H43" s="59">
        <v>1.33</v>
      </c>
      <c r="I43" s="59">
        <v>1.51</v>
      </c>
      <c r="J43" s="59">
        <v>1.7</v>
      </c>
      <c r="K43" s="59">
        <v>1.92</v>
      </c>
      <c r="L43" s="59">
        <v>2.16</v>
      </c>
      <c r="M43" s="59">
        <v>2.42</v>
      </c>
      <c r="N43" s="59">
        <v>2.71</v>
      </c>
      <c r="O43" s="59">
        <v>3.04</v>
      </c>
      <c r="P43" s="59">
        <v>3.41</v>
      </c>
      <c r="Q43" s="59">
        <v>3.82</v>
      </c>
      <c r="R43" s="60">
        <v>54</v>
      </c>
    </row>
    <row r="44" spans="1:18" x14ac:dyDescent="0.2">
      <c r="A44" s="61">
        <v>40</v>
      </c>
      <c r="B44" s="59">
        <v>0.44</v>
      </c>
      <c r="C44" s="59">
        <v>0.64</v>
      </c>
      <c r="D44" s="59">
        <v>0.78</v>
      </c>
      <c r="E44" s="59">
        <v>0.94</v>
      </c>
      <c r="F44" s="59">
        <v>1.0900000000000001</v>
      </c>
      <c r="G44" s="59">
        <v>1.26</v>
      </c>
      <c r="H44" s="59">
        <v>1.43</v>
      </c>
      <c r="I44" s="59">
        <v>1.62</v>
      </c>
      <c r="J44" s="59">
        <v>1.84</v>
      </c>
      <c r="K44" s="59">
        <v>2.0699999999999998</v>
      </c>
      <c r="L44" s="59">
        <v>2.33</v>
      </c>
      <c r="M44" s="59">
        <v>2.62</v>
      </c>
      <c r="N44" s="59">
        <v>2.95</v>
      </c>
      <c r="O44" s="59">
        <v>3.31</v>
      </c>
      <c r="P44" s="59">
        <v>3.71</v>
      </c>
      <c r="Q44" s="59">
        <v>4.17</v>
      </c>
      <c r="R44" s="60">
        <v>55</v>
      </c>
    </row>
    <row r="45" spans="1:18" x14ac:dyDescent="0.2">
      <c r="A45" s="61">
        <v>41</v>
      </c>
      <c r="B45" s="59">
        <v>0.49</v>
      </c>
      <c r="C45" s="59">
        <v>0.69</v>
      </c>
      <c r="D45" s="59">
        <v>0.85</v>
      </c>
      <c r="E45" s="59">
        <v>1.01</v>
      </c>
      <c r="F45" s="59">
        <v>1.18</v>
      </c>
      <c r="G45" s="59">
        <v>1.35</v>
      </c>
      <c r="H45" s="59">
        <v>1.54</v>
      </c>
      <c r="I45" s="59">
        <v>1.75</v>
      </c>
      <c r="J45" s="59">
        <v>1.98</v>
      </c>
      <c r="K45" s="59">
        <v>2.2400000000000002</v>
      </c>
      <c r="L45" s="59">
        <v>2.5299999999999998</v>
      </c>
      <c r="M45" s="59">
        <v>2.85</v>
      </c>
      <c r="N45" s="59">
        <v>3.2</v>
      </c>
      <c r="O45" s="59">
        <v>3.6</v>
      </c>
      <c r="P45" s="59">
        <v>4.05</v>
      </c>
      <c r="Q45" s="59">
        <v>4.55</v>
      </c>
      <c r="R45" s="60">
        <v>56</v>
      </c>
    </row>
    <row r="46" spans="1:18" x14ac:dyDescent="0.2">
      <c r="A46" s="61">
        <v>42</v>
      </c>
      <c r="B46" s="59">
        <v>0.52</v>
      </c>
      <c r="C46" s="59">
        <v>0.75</v>
      </c>
      <c r="D46" s="59">
        <v>0.92</v>
      </c>
      <c r="E46" s="59">
        <v>1.0900000000000001</v>
      </c>
      <c r="F46" s="59">
        <v>1.27</v>
      </c>
      <c r="G46" s="59">
        <v>1.46</v>
      </c>
      <c r="H46" s="59">
        <v>1.66</v>
      </c>
      <c r="I46" s="59">
        <v>1.89</v>
      </c>
      <c r="J46" s="59">
        <v>2.15</v>
      </c>
      <c r="K46" s="59">
        <v>2.4300000000000002</v>
      </c>
      <c r="L46" s="59">
        <v>2.74</v>
      </c>
      <c r="M46" s="59">
        <v>3.09</v>
      </c>
      <c r="N46" s="59">
        <v>3.48</v>
      </c>
      <c r="O46" s="59">
        <v>3.92</v>
      </c>
      <c r="P46" s="59">
        <v>4.42</v>
      </c>
      <c r="Q46" s="59">
        <v>4.97</v>
      </c>
      <c r="R46" s="60">
        <v>57</v>
      </c>
    </row>
    <row r="47" spans="1:18" x14ac:dyDescent="0.2">
      <c r="A47" s="61">
        <v>43</v>
      </c>
      <c r="B47" s="59">
        <v>0.56999999999999995</v>
      </c>
      <c r="C47" s="59">
        <v>0.81</v>
      </c>
      <c r="D47" s="59">
        <v>0.99</v>
      </c>
      <c r="E47" s="59">
        <v>1.17</v>
      </c>
      <c r="F47" s="59">
        <v>1.36</v>
      </c>
      <c r="G47" s="59">
        <v>1.57</v>
      </c>
      <c r="H47" s="59">
        <v>1.8</v>
      </c>
      <c r="I47" s="59">
        <v>2.0499999999999998</v>
      </c>
      <c r="J47" s="59">
        <v>2.33</v>
      </c>
      <c r="K47" s="59">
        <v>2.63</v>
      </c>
      <c r="L47" s="59">
        <v>2.98</v>
      </c>
      <c r="M47" s="59">
        <v>3.36</v>
      </c>
      <c r="N47" s="59">
        <v>3.8</v>
      </c>
      <c r="O47" s="59">
        <v>4.28</v>
      </c>
      <c r="P47" s="59">
        <v>4.83</v>
      </c>
      <c r="Q47" s="59">
        <v>5.44</v>
      </c>
      <c r="R47" s="60">
        <v>58</v>
      </c>
    </row>
    <row r="48" spans="1:18" x14ac:dyDescent="0.2">
      <c r="A48" s="61">
        <v>44</v>
      </c>
      <c r="B48" s="59">
        <v>0.61</v>
      </c>
      <c r="C48" s="59">
        <v>0.87</v>
      </c>
      <c r="D48" s="59">
        <v>1.06</v>
      </c>
      <c r="E48" s="59">
        <v>1.26</v>
      </c>
      <c r="F48" s="59">
        <v>1.47</v>
      </c>
      <c r="G48" s="59">
        <v>1.7</v>
      </c>
      <c r="H48" s="59">
        <v>1.94</v>
      </c>
      <c r="I48" s="59">
        <v>2.2200000000000002</v>
      </c>
      <c r="J48" s="59">
        <v>2.52</v>
      </c>
      <c r="K48" s="59">
        <v>2.86</v>
      </c>
      <c r="L48" s="59">
        <v>3.24</v>
      </c>
      <c r="M48" s="59">
        <v>3.67</v>
      </c>
      <c r="N48" s="59">
        <v>4.1399999999999997</v>
      </c>
      <c r="O48" s="59">
        <v>4.68</v>
      </c>
      <c r="P48" s="59">
        <v>5.28</v>
      </c>
      <c r="Q48" s="59">
        <v>5.96</v>
      </c>
      <c r="R48" s="60">
        <v>59</v>
      </c>
    </row>
    <row r="49" spans="1:18" x14ac:dyDescent="0.2">
      <c r="A49" s="61">
        <v>45</v>
      </c>
      <c r="B49" s="59">
        <v>0.65</v>
      </c>
      <c r="C49" s="59">
        <v>0.93</v>
      </c>
      <c r="D49" s="59">
        <v>1.1399999999999999</v>
      </c>
      <c r="E49" s="59">
        <v>1.36</v>
      </c>
      <c r="F49" s="59">
        <v>1.59</v>
      </c>
      <c r="G49" s="59">
        <v>1.83</v>
      </c>
      <c r="H49" s="59">
        <v>2.1</v>
      </c>
      <c r="I49" s="59">
        <v>2.41</v>
      </c>
      <c r="J49" s="59">
        <v>2.74</v>
      </c>
      <c r="K49" s="59">
        <v>3.11</v>
      </c>
      <c r="L49" s="59">
        <v>3.53</v>
      </c>
      <c r="M49" s="59">
        <v>4</v>
      </c>
      <c r="N49" s="59">
        <v>4.53</v>
      </c>
      <c r="O49" s="59">
        <v>5.12</v>
      </c>
      <c r="P49" s="59">
        <v>5.79</v>
      </c>
      <c r="Q49" s="59">
        <v>6.54</v>
      </c>
      <c r="R49" s="60">
        <v>60</v>
      </c>
    </row>
    <row r="50" spans="1:18" x14ac:dyDescent="0.2">
      <c r="A50" s="61">
        <v>46</v>
      </c>
      <c r="B50" s="59">
        <v>0.7</v>
      </c>
      <c r="C50" s="59">
        <v>1</v>
      </c>
      <c r="D50" s="59">
        <v>1.23</v>
      </c>
      <c r="E50" s="59">
        <v>1.47</v>
      </c>
      <c r="F50" s="59">
        <v>1.71</v>
      </c>
      <c r="G50" s="59">
        <v>1.98</v>
      </c>
      <c r="H50" s="59">
        <v>2.2799999999999998</v>
      </c>
      <c r="I50" s="59">
        <v>2.61</v>
      </c>
      <c r="J50" s="59">
        <v>2.98</v>
      </c>
      <c r="K50" s="59">
        <v>3.39</v>
      </c>
      <c r="L50" s="59">
        <v>3.85</v>
      </c>
      <c r="M50" s="59">
        <v>4.37</v>
      </c>
      <c r="N50" s="59">
        <v>4.95</v>
      </c>
      <c r="O50" s="59">
        <v>5.61</v>
      </c>
      <c r="P50" s="59">
        <v>6.35</v>
      </c>
      <c r="Q50" s="59">
        <v>7.18</v>
      </c>
      <c r="R50" s="60">
        <v>61</v>
      </c>
    </row>
    <row r="51" spans="1:18" x14ac:dyDescent="0.2">
      <c r="A51" s="61">
        <v>47</v>
      </c>
      <c r="B51" s="59">
        <v>0.75</v>
      </c>
      <c r="C51" s="59">
        <v>1.08</v>
      </c>
      <c r="D51" s="59">
        <v>1.33</v>
      </c>
      <c r="E51" s="59">
        <v>1.58</v>
      </c>
      <c r="F51" s="59">
        <v>1.85</v>
      </c>
      <c r="G51" s="59">
        <v>2.15</v>
      </c>
      <c r="H51" s="59">
        <v>2.48</v>
      </c>
      <c r="I51" s="59">
        <v>2.84</v>
      </c>
      <c r="J51" s="59">
        <v>3.25</v>
      </c>
      <c r="K51" s="59">
        <v>3.7</v>
      </c>
      <c r="L51" s="59">
        <v>4.21</v>
      </c>
      <c r="M51" s="59">
        <v>4.78</v>
      </c>
      <c r="N51" s="59">
        <v>5.43</v>
      </c>
      <c r="O51" s="59">
        <v>6.15</v>
      </c>
      <c r="P51" s="59">
        <v>6.97</v>
      </c>
      <c r="Q51" s="59">
        <v>7.9</v>
      </c>
      <c r="R51" s="60">
        <v>62</v>
      </c>
    </row>
    <row r="52" spans="1:18" x14ac:dyDescent="0.2">
      <c r="A52" s="61">
        <v>48</v>
      </c>
      <c r="B52" s="59">
        <v>0.81</v>
      </c>
      <c r="C52" s="59">
        <v>1.1599999999999999</v>
      </c>
      <c r="D52" s="59">
        <v>1.44</v>
      </c>
      <c r="E52" s="59">
        <v>1.71</v>
      </c>
      <c r="F52" s="59">
        <v>2.0099999999999998</v>
      </c>
      <c r="G52" s="59">
        <v>2.33</v>
      </c>
      <c r="H52" s="59">
        <v>2.69</v>
      </c>
      <c r="I52" s="59">
        <v>3.09</v>
      </c>
      <c r="J52" s="59">
        <v>3.54</v>
      </c>
      <c r="K52" s="59">
        <v>4.04</v>
      </c>
      <c r="L52" s="59">
        <v>4.5999999999999996</v>
      </c>
      <c r="M52" s="59">
        <v>5.24</v>
      </c>
      <c r="N52" s="59">
        <v>5.95</v>
      </c>
      <c r="O52" s="59">
        <v>6.76</v>
      </c>
      <c r="P52" s="59">
        <v>7.67</v>
      </c>
      <c r="Q52" s="59">
        <v>8.6999999999999993</v>
      </c>
      <c r="R52" s="60">
        <v>63</v>
      </c>
    </row>
    <row r="53" spans="1:18" x14ac:dyDescent="0.2">
      <c r="A53" s="61">
        <v>49</v>
      </c>
      <c r="B53" s="59">
        <v>0.87</v>
      </c>
      <c r="C53" s="59">
        <v>1.26</v>
      </c>
      <c r="D53" s="59">
        <v>1.55</v>
      </c>
      <c r="E53" s="59">
        <v>1.85</v>
      </c>
      <c r="F53" s="59">
        <v>2.1800000000000002</v>
      </c>
      <c r="G53" s="59">
        <v>2.54</v>
      </c>
      <c r="H53" s="59">
        <v>2.93</v>
      </c>
      <c r="I53" s="59">
        <v>3.37</v>
      </c>
      <c r="J53" s="59">
        <v>3.87</v>
      </c>
      <c r="K53" s="59">
        <v>4.42</v>
      </c>
      <c r="L53" s="59">
        <v>5.04</v>
      </c>
      <c r="M53" s="59">
        <v>5.74</v>
      </c>
      <c r="N53" s="59">
        <v>6.54</v>
      </c>
      <c r="O53" s="59">
        <v>7.43</v>
      </c>
      <c r="P53" s="59">
        <v>8.44</v>
      </c>
      <c r="Q53" s="59">
        <v>9.58</v>
      </c>
      <c r="R53" s="60">
        <v>64</v>
      </c>
    </row>
    <row r="54" spans="1:18" x14ac:dyDescent="0.2">
      <c r="A54" s="61">
        <v>50</v>
      </c>
      <c r="B54" s="59">
        <v>0.93</v>
      </c>
      <c r="C54" s="59">
        <v>1.36</v>
      </c>
      <c r="D54" s="59">
        <v>1.68</v>
      </c>
      <c r="E54" s="59">
        <v>2.0099999999999998</v>
      </c>
      <c r="F54" s="59">
        <v>2.37</v>
      </c>
      <c r="G54" s="59">
        <v>2.76</v>
      </c>
      <c r="H54" s="59">
        <v>3.2</v>
      </c>
      <c r="I54" s="59">
        <v>3.68</v>
      </c>
      <c r="J54" s="59">
        <v>4.2300000000000004</v>
      </c>
      <c r="K54" s="59">
        <v>4.84</v>
      </c>
      <c r="L54" s="59">
        <v>5.53</v>
      </c>
      <c r="M54" s="59">
        <v>6.31</v>
      </c>
      <c r="N54" s="59">
        <v>7.19</v>
      </c>
      <c r="O54" s="59">
        <v>8.18</v>
      </c>
      <c r="P54" s="59">
        <v>9.3000000000000007</v>
      </c>
      <c r="Q54" s="59">
        <v>10.57</v>
      </c>
      <c r="R54" s="60">
        <v>65</v>
      </c>
    </row>
    <row r="55" spans="1:18" x14ac:dyDescent="0.2">
      <c r="A55" s="61">
        <v>51</v>
      </c>
      <c r="B55" s="59">
        <v>1.01</v>
      </c>
      <c r="C55" s="59">
        <v>1.17</v>
      </c>
      <c r="D55" s="59">
        <v>1.82</v>
      </c>
      <c r="E55" s="59">
        <v>2.19</v>
      </c>
      <c r="F55" s="59">
        <v>2.58</v>
      </c>
      <c r="G55" s="59">
        <v>3.01</v>
      </c>
      <c r="H55" s="59">
        <v>3.49</v>
      </c>
      <c r="I55" s="59">
        <v>4.03</v>
      </c>
      <c r="J55" s="59">
        <v>4.63</v>
      </c>
      <c r="K55" s="59">
        <v>5.31</v>
      </c>
      <c r="L55" s="59">
        <v>6.07</v>
      </c>
      <c r="M55" s="59">
        <v>6.93</v>
      </c>
      <c r="N55" s="59">
        <v>7.91</v>
      </c>
      <c r="O55" s="59">
        <v>9.01</v>
      </c>
      <c r="P55" s="59">
        <v>10.26</v>
      </c>
      <c r="Q55" s="59">
        <v>11.67</v>
      </c>
      <c r="R55" s="60">
        <v>66</v>
      </c>
    </row>
    <row r="56" spans="1:18" x14ac:dyDescent="0.2">
      <c r="A56" s="61">
        <v>52</v>
      </c>
      <c r="B56" s="59">
        <v>1.0900000000000001</v>
      </c>
      <c r="C56" s="59">
        <v>1.59</v>
      </c>
      <c r="D56" s="59">
        <v>1.98</v>
      </c>
      <c r="E56" s="59">
        <v>2.38</v>
      </c>
      <c r="F56" s="59">
        <v>2.81</v>
      </c>
      <c r="G56" s="59">
        <v>3.29</v>
      </c>
      <c r="H56" s="59">
        <v>3.82</v>
      </c>
      <c r="I56" s="59">
        <v>4.41</v>
      </c>
      <c r="J56" s="59">
        <v>5.07</v>
      </c>
      <c r="K56" s="59">
        <v>5.82</v>
      </c>
      <c r="L56" s="59">
        <v>6.67</v>
      </c>
      <c r="M56" s="59">
        <v>7.63</v>
      </c>
      <c r="N56" s="59">
        <v>8.7100000000000009</v>
      </c>
      <c r="O56" s="59">
        <v>9.94</v>
      </c>
      <c r="P56" s="59">
        <v>11.32</v>
      </c>
      <c r="Q56" s="59">
        <v>12.89</v>
      </c>
      <c r="R56" s="60">
        <v>67</v>
      </c>
    </row>
    <row r="57" spans="1:18" x14ac:dyDescent="0.2">
      <c r="A57" s="61">
        <v>53</v>
      </c>
      <c r="B57" s="59">
        <v>1.18</v>
      </c>
      <c r="C57" s="59">
        <v>1.73</v>
      </c>
      <c r="D57" s="59">
        <v>2.15</v>
      </c>
      <c r="E57" s="59">
        <v>2.59</v>
      </c>
      <c r="F57" s="59">
        <v>3.07</v>
      </c>
      <c r="G57" s="59">
        <v>3.59</v>
      </c>
      <c r="H57" s="59">
        <v>4.18</v>
      </c>
      <c r="I57" s="59">
        <v>4.83</v>
      </c>
      <c r="J57" s="59">
        <v>5.57</v>
      </c>
      <c r="K57" s="59">
        <v>6.4</v>
      </c>
      <c r="L57" s="59">
        <v>7.34</v>
      </c>
      <c r="M57" s="59">
        <v>8.4</v>
      </c>
      <c r="N57" s="59">
        <v>9.61</v>
      </c>
      <c r="O57" s="59">
        <v>10.97</v>
      </c>
      <c r="P57" s="59">
        <v>12.51</v>
      </c>
      <c r="Q57" s="59">
        <v>14.26</v>
      </c>
      <c r="R57" s="60">
        <v>68</v>
      </c>
    </row>
    <row r="58" spans="1:18" x14ac:dyDescent="0.2">
      <c r="A58" s="61">
        <v>54</v>
      </c>
      <c r="B58" s="59">
        <v>1.27</v>
      </c>
      <c r="C58" s="59">
        <v>1.87</v>
      </c>
      <c r="D58" s="59">
        <v>2.34</v>
      </c>
      <c r="E58" s="59">
        <v>2.82</v>
      </c>
      <c r="F58" s="59">
        <v>3.35</v>
      </c>
      <c r="G58" s="59">
        <v>3.93</v>
      </c>
      <c r="H58" s="59">
        <v>4.58</v>
      </c>
      <c r="I58" s="59">
        <v>5.3</v>
      </c>
      <c r="J58" s="59">
        <v>6.12</v>
      </c>
      <c r="K58" s="59">
        <v>7.04</v>
      </c>
      <c r="L58" s="59">
        <v>8.08</v>
      </c>
      <c r="M58" s="59">
        <v>9.26</v>
      </c>
      <c r="N58" s="59">
        <v>10.6</v>
      </c>
      <c r="O58" s="59">
        <v>12.12</v>
      </c>
      <c r="P58" s="59">
        <v>13.83</v>
      </c>
      <c r="Q58" s="59">
        <v>15.78</v>
      </c>
      <c r="R58" s="60">
        <v>69</v>
      </c>
    </row>
    <row r="59" spans="1:18" x14ac:dyDescent="0.2">
      <c r="A59" s="61">
        <v>55</v>
      </c>
      <c r="B59" s="59">
        <v>1.38</v>
      </c>
      <c r="C59" s="59">
        <v>2.04</v>
      </c>
      <c r="D59" s="59">
        <v>2.5499999999999998</v>
      </c>
      <c r="E59" s="59">
        <v>3.08</v>
      </c>
      <c r="F59" s="59">
        <v>3.66</v>
      </c>
      <c r="G59" s="59">
        <v>4.3</v>
      </c>
      <c r="H59" s="59">
        <v>5.0199999999999996</v>
      </c>
      <c r="I59" s="59">
        <v>5.82</v>
      </c>
      <c r="J59" s="59">
        <v>6.73</v>
      </c>
      <c r="K59" s="59">
        <v>7.75</v>
      </c>
      <c r="L59" s="59">
        <v>8.91</v>
      </c>
      <c r="M59" s="59">
        <v>10.220000000000001</v>
      </c>
      <c r="N59" s="59">
        <v>11.71</v>
      </c>
      <c r="O59" s="59">
        <v>13.4</v>
      </c>
      <c r="P59" s="59">
        <v>15.31</v>
      </c>
      <c r="Q59" s="59">
        <v>17.47</v>
      </c>
      <c r="R59" s="60">
        <v>70</v>
      </c>
    </row>
    <row r="60" spans="1:18" x14ac:dyDescent="0.2">
      <c r="A60" s="61">
        <v>56</v>
      </c>
      <c r="B60" s="59">
        <v>1.5</v>
      </c>
      <c r="C60" s="59">
        <v>2.2200000000000002</v>
      </c>
      <c r="D60" s="59">
        <v>2.78</v>
      </c>
      <c r="E60" s="59">
        <v>3.37</v>
      </c>
      <c r="F60" s="59">
        <v>4.01</v>
      </c>
      <c r="G60" s="59">
        <v>4.72</v>
      </c>
      <c r="H60" s="59">
        <v>5.51</v>
      </c>
      <c r="I60" s="59">
        <v>6.4</v>
      </c>
      <c r="J60" s="59">
        <v>7.41</v>
      </c>
      <c r="K60" s="59">
        <v>8.5500000000000007</v>
      </c>
      <c r="L60" s="59">
        <v>9.83</v>
      </c>
      <c r="M60" s="59">
        <v>11.29</v>
      </c>
      <c r="N60" s="59">
        <v>12.95</v>
      </c>
      <c r="O60" s="59">
        <v>14.82</v>
      </c>
      <c r="P60" s="59">
        <v>16.95</v>
      </c>
      <c r="Q60" s="59">
        <v>19.36</v>
      </c>
      <c r="R60" s="60">
        <v>71</v>
      </c>
    </row>
    <row r="61" spans="1:18" x14ac:dyDescent="0.2">
      <c r="A61" s="61">
        <v>57</v>
      </c>
      <c r="B61" s="59">
        <v>1.63</v>
      </c>
      <c r="C61" s="59">
        <v>2.42</v>
      </c>
      <c r="D61" s="59">
        <v>3.04</v>
      </c>
      <c r="E61" s="59">
        <v>3.69</v>
      </c>
      <c r="F61" s="59">
        <v>4.4000000000000004</v>
      </c>
      <c r="G61" s="59">
        <v>5.18</v>
      </c>
      <c r="H61" s="59">
        <v>6.06</v>
      </c>
      <c r="I61" s="59">
        <v>7.05</v>
      </c>
      <c r="J61" s="59">
        <v>8.17</v>
      </c>
      <c r="K61" s="59">
        <v>9.43</v>
      </c>
      <c r="L61" s="59">
        <v>10.86</v>
      </c>
      <c r="M61" s="59">
        <v>12.48</v>
      </c>
      <c r="N61" s="59">
        <v>14.32</v>
      </c>
      <c r="O61" s="59">
        <v>16.41</v>
      </c>
      <c r="P61" s="59">
        <v>18.78</v>
      </c>
      <c r="Q61" s="59">
        <v>21.46</v>
      </c>
      <c r="R61" s="60">
        <v>72</v>
      </c>
    </row>
    <row r="62" spans="1:18" x14ac:dyDescent="0.2">
      <c r="A62" s="61">
        <v>58</v>
      </c>
      <c r="B62" s="59">
        <v>1.77</v>
      </c>
      <c r="C62" s="59">
        <v>2.64</v>
      </c>
      <c r="D62" s="59">
        <v>3.33</v>
      </c>
      <c r="E62" s="59">
        <v>4.05</v>
      </c>
      <c r="F62" s="59">
        <v>4.83</v>
      </c>
      <c r="G62" s="59">
        <v>5.7</v>
      </c>
      <c r="H62" s="59">
        <v>6.67</v>
      </c>
      <c r="I62" s="59">
        <v>7.77</v>
      </c>
      <c r="J62" s="59">
        <v>9.01</v>
      </c>
      <c r="K62" s="59">
        <v>10.41</v>
      </c>
      <c r="L62" s="59">
        <v>12</v>
      </c>
      <c r="M62" s="59">
        <v>13.81</v>
      </c>
      <c r="N62" s="59">
        <v>15.86</v>
      </c>
      <c r="O62" s="59">
        <v>18.18</v>
      </c>
      <c r="P62" s="59">
        <v>20.82</v>
      </c>
      <c r="Q62" s="59">
        <v>23.8</v>
      </c>
      <c r="R62" s="60">
        <v>73</v>
      </c>
    </row>
    <row r="63" spans="1:18" x14ac:dyDescent="0.2">
      <c r="A63" s="61">
        <v>59</v>
      </c>
      <c r="B63" s="59">
        <v>1.93</v>
      </c>
      <c r="C63" s="59">
        <v>2.89</v>
      </c>
      <c r="D63" s="59">
        <v>3.65</v>
      </c>
      <c r="E63" s="59">
        <v>4.4400000000000004</v>
      </c>
      <c r="F63" s="59">
        <v>5.31</v>
      </c>
      <c r="G63" s="59">
        <v>6.27</v>
      </c>
      <c r="H63" s="59">
        <v>7.35</v>
      </c>
      <c r="I63" s="59">
        <v>8.57</v>
      </c>
      <c r="J63" s="59">
        <v>9.9499999999999993</v>
      </c>
      <c r="K63" s="59">
        <v>11.51</v>
      </c>
      <c r="L63" s="59">
        <v>13.28</v>
      </c>
      <c r="M63" s="59">
        <v>15.29</v>
      </c>
      <c r="N63" s="59">
        <v>17.57</v>
      </c>
      <c r="O63" s="59">
        <v>20.16</v>
      </c>
      <c r="P63" s="59">
        <v>23.09</v>
      </c>
      <c r="Q63" s="59">
        <v>26.41</v>
      </c>
      <c r="R63" s="60">
        <v>74</v>
      </c>
    </row>
    <row r="64" spans="1:18" x14ac:dyDescent="0.2">
      <c r="A64" s="61">
        <v>60</v>
      </c>
      <c r="B64" s="59">
        <v>2.1</v>
      </c>
      <c r="C64" s="59">
        <v>3.16</v>
      </c>
      <c r="D64" s="59">
        <v>4</v>
      </c>
      <c r="E64" s="59">
        <v>4.88</v>
      </c>
      <c r="F64" s="59">
        <v>5.84</v>
      </c>
      <c r="G64" s="59">
        <v>6.9</v>
      </c>
      <c r="H64" s="59">
        <v>8.1</v>
      </c>
      <c r="I64" s="59">
        <v>9.4600000000000009</v>
      </c>
      <c r="J64" s="59">
        <v>10.99</v>
      </c>
      <c r="K64" s="59">
        <v>12.72</v>
      </c>
      <c r="L64" s="59">
        <v>14.7</v>
      </c>
      <c r="M64" s="59">
        <v>16.940000000000001</v>
      </c>
      <c r="N64" s="59">
        <v>19.48</v>
      </c>
      <c r="O64" s="59">
        <v>22.36</v>
      </c>
      <c r="P64" s="59">
        <v>25.62</v>
      </c>
      <c r="Q64" s="59">
        <v>29.32</v>
      </c>
      <c r="R64" s="60">
        <v>75</v>
      </c>
    </row>
    <row r="65" spans="1:18" x14ac:dyDescent="0.2">
      <c r="A65" s="61">
        <v>61</v>
      </c>
      <c r="B65" s="59">
        <v>2.2999999999999998</v>
      </c>
      <c r="C65" s="59">
        <v>3.47</v>
      </c>
      <c r="D65" s="59">
        <v>4.3899999999999997</v>
      </c>
      <c r="E65" s="59">
        <v>5.36</v>
      </c>
      <c r="F65" s="59">
        <v>6.43</v>
      </c>
      <c r="G65" s="59">
        <v>7.61</v>
      </c>
      <c r="H65" s="59">
        <v>8.94</v>
      </c>
      <c r="I65" s="59">
        <v>10.45</v>
      </c>
      <c r="J65" s="59">
        <v>12.15</v>
      </c>
      <c r="K65" s="59">
        <v>14.09</v>
      </c>
      <c r="L65" s="59">
        <v>16.28</v>
      </c>
      <c r="M65" s="59">
        <v>18.78</v>
      </c>
      <c r="N65" s="59">
        <v>21.6</v>
      </c>
      <c r="O65" s="59">
        <v>24.81</v>
      </c>
      <c r="P65" s="59">
        <v>28.44</v>
      </c>
      <c r="Q65" s="59">
        <v>32.56</v>
      </c>
      <c r="R65" s="60">
        <v>76</v>
      </c>
    </row>
    <row r="66" spans="1:18" x14ac:dyDescent="0.2">
      <c r="A66" s="61">
        <v>62</v>
      </c>
      <c r="B66" s="59">
        <v>2.5099999999999998</v>
      </c>
      <c r="C66" s="59">
        <v>3.8</v>
      </c>
      <c r="D66" s="59">
        <v>4.82</v>
      </c>
      <c r="E66" s="59">
        <v>5.9</v>
      </c>
      <c r="F66" s="59">
        <v>7.08</v>
      </c>
      <c r="G66" s="59">
        <v>8.4</v>
      </c>
      <c r="H66" s="59">
        <v>9.8800000000000008</v>
      </c>
      <c r="I66" s="59">
        <v>11.55</v>
      </c>
      <c r="J66" s="59">
        <v>13.45</v>
      </c>
      <c r="K66" s="59">
        <v>15.61</v>
      </c>
      <c r="L66" s="59">
        <v>18.05</v>
      </c>
      <c r="M66" s="59">
        <v>20.83</v>
      </c>
      <c r="N66" s="59">
        <v>23.97</v>
      </c>
      <c r="O66" s="59">
        <v>27.54</v>
      </c>
      <c r="P66" s="59">
        <v>31.58</v>
      </c>
      <c r="Q66" s="59">
        <v>36.159999999999997</v>
      </c>
      <c r="R66" s="60">
        <v>77</v>
      </c>
    </row>
    <row r="67" spans="1:18" x14ac:dyDescent="0.2">
      <c r="A67" s="61">
        <v>63</v>
      </c>
      <c r="B67" s="59">
        <v>2.74</v>
      </c>
      <c r="C67" s="59">
        <v>4.17</v>
      </c>
      <c r="D67" s="59">
        <v>5.31</v>
      </c>
      <c r="E67" s="59">
        <v>6.5</v>
      </c>
      <c r="F67" s="59">
        <v>7.81</v>
      </c>
      <c r="G67" s="59">
        <v>9.27</v>
      </c>
      <c r="H67" s="59">
        <v>10.92</v>
      </c>
      <c r="I67" s="59">
        <v>12.78</v>
      </c>
      <c r="J67" s="59">
        <v>14.9</v>
      </c>
      <c r="K67" s="59">
        <v>17.3</v>
      </c>
      <c r="L67" s="59">
        <v>20.02</v>
      </c>
      <c r="M67" s="59">
        <v>23.11</v>
      </c>
      <c r="N67" s="59">
        <v>26.61</v>
      </c>
      <c r="O67" s="59">
        <v>30.58</v>
      </c>
      <c r="P67" s="59">
        <v>35.08</v>
      </c>
      <c r="Q67" s="59">
        <v>40.17</v>
      </c>
      <c r="R67" s="60">
        <v>78</v>
      </c>
    </row>
    <row r="68" spans="1:18" x14ac:dyDescent="0.2">
      <c r="A68" s="61">
        <v>64</v>
      </c>
      <c r="B68" s="59">
        <v>3.01</v>
      </c>
      <c r="C68" s="59">
        <v>4.59</v>
      </c>
      <c r="D68" s="59">
        <v>5.84</v>
      </c>
      <c r="E68" s="59">
        <v>7.17</v>
      </c>
      <c r="F68" s="59">
        <v>8.6199999999999992</v>
      </c>
      <c r="G68" s="59">
        <v>10.24</v>
      </c>
      <c r="H68" s="59">
        <v>12.08</v>
      </c>
      <c r="I68" s="59">
        <v>14.16</v>
      </c>
      <c r="J68" s="59">
        <v>16.52</v>
      </c>
      <c r="K68" s="59">
        <v>19.190000000000001</v>
      </c>
      <c r="L68" s="59">
        <v>22.22</v>
      </c>
      <c r="M68" s="59">
        <v>25.65</v>
      </c>
      <c r="N68" s="59">
        <v>29.55</v>
      </c>
      <c r="O68" s="59">
        <v>33.96</v>
      </c>
      <c r="P68" s="59">
        <v>38.97</v>
      </c>
      <c r="Q68" s="59">
        <v>44.64</v>
      </c>
      <c r="R68" s="60">
        <v>79</v>
      </c>
    </row>
    <row r="69" spans="1:18" x14ac:dyDescent="0.2">
      <c r="A69" s="61">
        <v>65</v>
      </c>
      <c r="B69" s="59">
        <v>3.3</v>
      </c>
      <c r="C69" s="59">
        <v>5.05</v>
      </c>
      <c r="D69" s="59">
        <v>6.44</v>
      </c>
      <c r="E69" s="59">
        <v>7.91</v>
      </c>
      <c r="F69" s="59">
        <v>9.52</v>
      </c>
      <c r="G69" s="59">
        <v>11.34</v>
      </c>
      <c r="H69" s="59">
        <v>13.39</v>
      </c>
      <c r="I69" s="59">
        <v>15.7</v>
      </c>
      <c r="J69" s="59">
        <v>18.32</v>
      </c>
      <c r="K69" s="59">
        <v>21.29</v>
      </c>
      <c r="L69" s="59">
        <v>24.66</v>
      </c>
      <c r="M69" s="59">
        <v>28.48</v>
      </c>
      <c r="N69" s="59">
        <v>32.82</v>
      </c>
      <c r="O69" s="59">
        <v>37.729999999999997</v>
      </c>
      <c r="P69" s="59">
        <v>43.3</v>
      </c>
      <c r="Q69" s="59">
        <v>49.6</v>
      </c>
      <c r="R69" s="60">
        <v>80</v>
      </c>
    </row>
    <row r="70" spans="1:18" x14ac:dyDescent="0.2">
      <c r="A70" s="61">
        <v>66</v>
      </c>
      <c r="B70" s="59">
        <v>3.62</v>
      </c>
      <c r="C70" s="59">
        <v>5.56</v>
      </c>
      <c r="D70" s="59">
        <v>7.1</v>
      </c>
      <c r="E70" s="59">
        <v>8.73</v>
      </c>
      <c r="F70" s="59">
        <v>10.53</v>
      </c>
      <c r="G70" s="59">
        <v>12.56</v>
      </c>
      <c r="H70" s="59">
        <v>14.84</v>
      </c>
      <c r="I70" s="59">
        <v>17.420000000000002</v>
      </c>
      <c r="J70" s="59">
        <v>20.329999999999998</v>
      </c>
      <c r="K70" s="59">
        <v>23.64</v>
      </c>
      <c r="L70" s="59">
        <v>27.39</v>
      </c>
      <c r="M70" s="59">
        <v>31.64</v>
      </c>
      <c r="N70" s="59">
        <v>36.46</v>
      </c>
      <c r="O70" s="59">
        <v>41.92</v>
      </c>
      <c r="P70" s="59">
        <v>48.11</v>
      </c>
      <c r="Q70" s="59">
        <v>55.12</v>
      </c>
      <c r="R70" s="60">
        <v>81</v>
      </c>
    </row>
    <row r="71" spans="1:18" x14ac:dyDescent="0.2">
      <c r="A71" s="61">
        <v>67</v>
      </c>
      <c r="B71" s="59">
        <v>3.97</v>
      </c>
      <c r="C71" s="59">
        <v>6.12</v>
      </c>
      <c r="D71" s="59">
        <v>7.83</v>
      </c>
      <c r="E71" s="59">
        <v>9.66</v>
      </c>
      <c r="F71" s="59">
        <v>11.67</v>
      </c>
      <c r="G71" s="59">
        <v>13.92</v>
      </c>
      <c r="H71" s="59">
        <v>16.46</v>
      </c>
      <c r="I71" s="59">
        <v>19.32</v>
      </c>
      <c r="J71" s="59">
        <v>22.57</v>
      </c>
      <c r="K71" s="59">
        <v>26.25</v>
      </c>
      <c r="L71" s="59">
        <v>30.42</v>
      </c>
      <c r="M71" s="59">
        <v>35.15</v>
      </c>
      <c r="N71" s="59">
        <v>40.51</v>
      </c>
      <c r="O71" s="59">
        <v>46.58</v>
      </c>
      <c r="P71" s="59">
        <v>53.46</v>
      </c>
      <c r="Q71" s="59">
        <v>61.25</v>
      </c>
      <c r="R71" s="60">
        <v>82</v>
      </c>
    </row>
    <row r="72" spans="1:18" x14ac:dyDescent="0.2">
      <c r="A72" s="61">
        <v>68</v>
      </c>
      <c r="B72" s="59">
        <v>4.3600000000000003</v>
      </c>
      <c r="C72" s="59">
        <v>6.75</v>
      </c>
      <c r="D72" s="59">
        <v>8.66</v>
      </c>
      <c r="E72" s="59">
        <v>10.7</v>
      </c>
      <c r="F72" s="59">
        <v>12.94</v>
      </c>
      <c r="G72" s="59">
        <v>15.44</v>
      </c>
      <c r="H72" s="59">
        <v>18.260000000000002</v>
      </c>
      <c r="I72" s="59">
        <v>21.45</v>
      </c>
      <c r="J72" s="59">
        <v>25.06</v>
      </c>
      <c r="K72" s="59">
        <v>29.15</v>
      </c>
      <c r="L72" s="59">
        <v>33.79</v>
      </c>
      <c r="M72" s="59">
        <v>39.049999999999997</v>
      </c>
      <c r="N72" s="59">
        <v>45.01</v>
      </c>
      <c r="O72" s="59">
        <v>51.77</v>
      </c>
      <c r="P72" s="59">
        <v>59.41</v>
      </c>
      <c r="Q72" s="59">
        <v>68.05</v>
      </c>
      <c r="R72" s="60">
        <v>83</v>
      </c>
    </row>
    <row r="73" spans="1:18" x14ac:dyDescent="0.2">
      <c r="A73" s="61">
        <v>69</v>
      </c>
      <c r="B73" s="59">
        <v>4.8</v>
      </c>
      <c r="C73" s="59">
        <v>7.46</v>
      </c>
      <c r="D73" s="59">
        <v>9.6</v>
      </c>
      <c r="E73" s="59">
        <v>11.86</v>
      </c>
      <c r="F73" s="59">
        <v>14.35</v>
      </c>
      <c r="G73" s="59">
        <v>17.14</v>
      </c>
      <c r="H73" s="59">
        <v>20.27</v>
      </c>
      <c r="I73" s="59">
        <v>23.82</v>
      </c>
      <c r="J73" s="59">
        <v>27.84</v>
      </c>
      <c r="K73" s="59">
        <v>32.39</v>
      </c>
      <c r="L73" s="59">
        <v>37.549999999999997</v>
      </c>
      <c r="M73" s="59">
        <v>43.39</v>
      </c>
      <c r="N73" s="59">
        <v>50.02</v>
      </c>
      <c r="O73" s="59">
        <v>57.52</v>
      </c>
      <c r="P73" s="59">
        <v>66.010000000000005</v>
      </c>
      <c r="Q73" s="59">
        <v>75.599999999999994</v>
      </c>
      <c r="R73" s="60">
        <v>84</v>
      </c>
    </row>
    <row r="74" spans="1:18" x14ac:dyDescent="0.2">
      <c r="A74" s="61">
        <v>70</v>
      </c>
      <c r="B74" s="59">
        <v>5.3</v>
      </c>
      <c r="C74" s="59">
        <v>8.27</v>
      </c>
      <c r="D74" s="59">
        <v>10.64</v>
      </c>
      <c r="E74" s="59">
        <v>13.16</v>
      </c>
      <c r="F74" s="59">
        <v>15.93</v>
      </c>
      <c r="G74" s="59">
        <v>19.02</v>
      </c>
      <c r="H74" s="59">
        <v>22.51</v>
      </c>
      <c r="I74" s="59">
        <v>26.46</v>
      </c>
      <c r="J74" s="59">
        <v>30.92</v>
      </c>
      <c r="K74" s="59">
        <v>35.979999999999997</v>
      </c>
      <c r="L74" s="59">
        <v>41.72</v>
      </c>
      <c r="M74" s="59">
        <v>48.22</v>
      </c>
      <c r="N74" s="59">
        <v>55.58</v>
      </c>
      <c r="O74" s="59">
        <v>63.91</v>
      </c>
      <c r="P74" s="59">
        <v>73.33</v>
      </c>
      <c r="Q74" s="59">
        <v>83.97</v>
      </c>
      <c r="R74" s="60">
        <v>85</v>
      </c>
    </row>
    <row r="75" spans="1:18" x14ac:dyDescent="0.2">
      <c r="A75" s="61">
        <v>71</v>
      </c>
      <c r="B75" s="59">
        <v>5.87</v>
      </c>
      <c r="C75" s="59">
        <v>9.16</v>
      </c>
      <c r="D75" s="59">
        <v>11.8</v>
      </c>
      <c r="E75" s="59">
        <v>14.6</v>
      </c>
      <c r="F75" s="59">
        <v>17.68</v>
      </c>
      <c r="G75" s="59">
        <v>21.12</v>
      </c>
      <c r="H75" s="59">
        <v>25.01</v>
      </c>
      <c r="I75" s="59">
        <v>29.39</v>
      </c>
      <c r="J75" s="59">
        <v>34.36</v>
      </c>
      <c r="K75" s="59">
        <v>39.99</v>
      </c>
      <c r="L75" s="59">
        <v>46.36</v>
      </c>
      <c r="M75" s="59">
        <v>53.58</v>
      </c>
      <c r="N75" s="59">
        <v>61.76</v>
      </c>
      <c r="O75" s="59">
        <v>71</v>
      </c>
      <c r="P75" s="59">
        <v>81.45</v>
      </c>
      <c r="Q75" s="59">
        <v>93.24</v>
      </c>
      <c r="R75" s="60">
        <v>86</v>
      </c>
    </row>
    <row r="76" spans="1:18" x14ac:dyDescent="0.2">
      <c r="A76" s="61">
        <v>72</v>
      </c>
      <c r="B76" s="59">
        <v>6.51</v>
      </c>
      <c r="C76" s="59">
        <v>10.16</v>
      </c>
      <c r="D76" s="59">
        <v>13.1</v>
      </c>
      <c r="E76" s="59">
        <v>16.2</v>
      </c>
      <c r="F76" s="59">
        <v>19.63</v>
      </c>
      <c r="G76" s="59">
        <v>23.46</v>
      </c>
      <c r="H76" s="59">
        <v>27.78</v>
      </c>
      <c r="I76" s="59">
        <v>32.659999999999997</v>
      </c>
      <c r="J76" s="59">
        <v>38.18</v>
      </c>
      <c r="K76" s="59">
        <v>44.43</v>
      </c>
      <c r="L76" s="59">
        <v>51.52</v>
      </c>
      <c r="M76" s="59">
        <v>59.54</v>
      </c>
      <c r="N76" s="59">
        <v>68.61</v>
      </c>
      <c r="O76" s="59">
        <v>78.86</v>
      </c>
      <c r="P76" s="59">
        <v>90.44</v>
      </c>
      <c r="Q76" s="59">
        <v>103.49</v>
      </c>
      <c r="R76" s="60">
        <v>87</v>
      </c>
    </row>
    <row r="77" spans="1:18" x14ac:dyDescent="0.2">
      <c r="A77" s="61">
        <v>73</v>
      </c>
      <c r="B77" s="59">
        <v>7.22</v>
      </c>
      <c r="C77" s="59">
        <v>11.28</v>
      </c>
      <c r="D77" s="59">
        <v>14.54</v>
      </c>
      <c r="E77" s="59">
        <v>17.989999999999998</v>
      </c>
      <c r="F77" s="59">
        <v>21.8</v>
      </c>
      <c r="G77" s="59">
        <v>26.07</v>
      </c>
      <c r="H77" s="59">
        <v>30.87</v>
      </c>
      <c r="I77" s="59">
        <v>36.29</v>
      </c>
      <c r="J77" s="59">
        <v>42.43</v>
      </c>
      <c r="K77" s="59">
        <v>49.37</v>
      </c>
      <c r="L77" s="59">
        <v>57.24</v>
      </c>
      <c r="M77" s="59">
        <v>66.14</v>
      </c>
      <c r="N77" s="59">
        <v>76.2</v>
      </c>
      <c r="O77" s="59">
        <v>87.57</v>
      </c>
      <c r="P77" s="59">
        <v>100.38</v>
      </c>
      <c r="Q77" s="59">
        <v>114.81</v>
      </c>
      <c r="R77" s="60">
        <v>88</v>
      </c>
    </row>
    <row r="78" spans="1:18" x14ac:dyDescent="0.2">
      <c r="A78" s="61">
        <v>74</v>
      </c>
      <c r="B78" s="59">
        <v>8.01</v>
      </c>
      <c r="C78" s="59">
        <v>12.52</v>
      </c>
      <c r="D78" s="59">
        <v>16.14</v>
      </c>
      <c r="E78" s="59">
        <v>19.989999999999998</v>
      </c>
      <c r="F78" s="59">
        <v>24.22</v>
      </c>
      <c r="G78" s="59">
        <v>28.96</v>
      </c>
      <c r="H78" s="59">
        <v>34.299999999999997</v>
      </c>
      <c r="I78" s="59">
        <v>40.32</v>
      </c>
      <c r="J78" s="59">
        <v>47.14</v>
      </c>
      <c r="K78" s="59">
        <v>54.86</v>
      </c>
      <c r="L78" s="59">
        <v>63.59</v>
      </c>
      <c r="M78" s="59">
        <v>73.459999999999994</v>
      </c>
      <c r="N78" s="59">
        <v>84.61</v>
      </c>
      <c r="O78" s="59">
        <v>97.19</v>
      </c>
      <c r="P78" s="59">
        <v>111.37</v>
      </c>
      <c r="Q78" s="59">
        <v>127.31</v>
      </c>
      <c r="R78" s="60">
        <v>89</v>
      </c>
    </row>
    <row r="79" spans="1:18" x14ac:dyDescent="0.2">
      <c r="A79" s="61">
        <v>75</v>
      </c>
      <c r="B79" s="59">
        <v>8.89</v>
      </c>
      <c r="C79" s="59">
        <v>13.9</v>
      </c>
      <c r="D79" s="59">
        <v>17.93</v>
      </c>
      <c r="E79" s="59">
        <v>22.2</v>
      </c>
      <c r="F79" s="59">
        <v>26.91</v>
      </c>
      <c r="G79" s="59">
        <v>32.18</v>
      </c>
      <c r="H79" s="59">
        <v>38.11</v>
      </c>
      <c r="I79" s="59">
        <v>44.81</v>
      </c>
      <c r="J79" s="59">
        <v>52.38</v>
      </c>
      <c r="K79" s="59">
        <v>60.95</v>
      </c>
      <c r="L79" s="59">
        <v>70.63</v>
      </c>
      <c r="M79" s="59">
        <v>81.569999999999993</v>
      </c>
      <c r="N79" s="59">
        <v>93.91</v>
      </c>
      <c r="O79" s="59">
        <v>107.53</v>
      </c>
      <c r="P79" s="59">
        <v>123.49</v>
      </c>
      <c r="Q79" s="59">
        <v>141.07</v>
      </c>
      <c r="R79" s="60">
        <v>90</v>
      </c>
    </row>
    <row r="80" spans="1:18" x14ac:dyDescent="0.2">
      <c r="A80" s="61">
        <v>76</v>
      </c>
      <c r="B80" s="59">
        <v>9.8699999999999992</v>
      </c>
      <c r="C80" s="59">
        <v>15.44</v>
      </c>
      <c r="D80" s="59">
        <v>19.920000000000002</v>
      </c>
      <c r="E80" s="59">
        <v>24.67</v>
      </c>
      <c r="F80" s="59">
        <v>29.91</v>
      </c>
      <c r="G80" s="59">
        <v>35.76</v>
      </c>
      <c r="H80" s="59">
        <v>42.35</v>
      </c>
      <c r="I80" s="59">
        <v>49.79</v>
      </c>
      <c r="J80" s="59">
        <v>58.19</v>
      </c>
      <c r="K80" s="59">
        <v>67.989999999999995</v>
      </c>
      <c r="L80" s="59">
        <v>78.42</v>
      </c>
      <c r="M80" s="59">
        <v>90.54</v>
      </c>
      <c r="N80" s="59">
        <v>104.19</v>
      </c>
      <c r="O80" s="59">
        <v>119.56</v>
      </c>
      <c r="P80" s="59">
        <v>136.84</v>
      </c>
      <c r="Q80" s="59">
        <v>156.21</v>
      </c>
      <c r="R80" s="60">
        <v>91</v>
      </c>
    </row>
    <row r="81" spans="1:18" x14ac:dyDescent="0.2">
      <c r="A81" s="61">
        <v>77</v>
      </c>
      <c r="B81" s="59">
        <v>10.96</v>
      </c>
      <c r="C81" s="59">
        <v>17.149999999999999</v>
      </c>
      <c r="D81" s="59">
        <v>22.13</v>
      </c>
      <c r="E81" s="59">
        <v>27.41</v>
      </c>
      <c r="F81" s="59">
        <v>33.229999999999997</v>
      </c>
      <c r="G81" s="59">
        <v>39.74</v>
      </c>
      <c r="H81" s="59">
        <v>47.06</v>
      </c>
      <c r="I81" s="59">
        <v>55.31</v>
      </c>
      <c r="J81" s="59">
        <v>64.63</v>
      </c>
      <c r="K81" s="59">
        <v>75.16</v>
      </c>
      <c r="L81" s="59">
        <v>87.04</v>
      </c>
      <c r="M81" s="59">
        <v>100.44</v>
      </c>
      <c r="N81" s="59">
        <v>115.53</v>
      </c>
      <c r="O81" s="59">
        <v>132.49</v>
      </c>
      <c r="P81" s="59">
        <v>151.52000000000001</v>
      </c>
      <c r="Q81" s="59">
        <v>172.83</v>
      </c>
      <c r="R81" s="60">
        <v>92</v>
      </c>
    </row>
    <row r="82" spans="1:18" x14ac:dyDescent="0.2">
      <c r="A82" s="61">
        <v>78</v>
      </c>
      <c r="B82" s="59">
        <v>12.18</v>
      </c>
      <c r="C82" s="59">
        <v>19.059999999999999</v>
      </c>
      <c r="D82" s="59">
        <v>24.59</v>
      </c>
      <c r="E82" s="59">
        <v>30.46</v>
      </c>
      <c r="F82" s="59">
        <v>36.93</v>
      </c>
      <c r="G82" s="59">
        <v>44.15</v>
      </c>
      <c r="H82" s="59">
        <v>52.28</v>
      </c>
      <c r="I82" s="59">
        <v>61.43</v>
      </c>
      <c r="J82" s="59">
        <v>71.760000000000005</v>
      </c>
      <c r="K82" s="59">
        <v>83.42</v>
      </c>
      <c r="L82" s="59">
        <v>96.57</v>
      </c>
      <c r="M82" s="59">
        <v>111.37</v>
      </c>
      <c r="N82" s="59">
        <v>128.02000000000001</v>
      </c>
      <c r="O82" s="59">
        <v>146.71</v>
      </c>
      <c r="P82" s="59">
        <v>167.64</v>
      </c>
      <c r="Q82" s="59">
        <v>191.03</v>
      </c>
      <c r="R82" s="60">
        <v>93</v>
      </c>
    </row>
    <row r="83" spans="1:18" x14ac:dyDescent="0.2">
      <c r="A83" s="61">
        <v>79</v>
      </c>
      <c r="B83" s="59">
        <v>13.53</v>
      </c>
      <c r="C83" s="59">
        <v>21.18</v>
      </c>
      <c r="D83" s="59">
        <v>27.33</v>
      </c>
      <c r="E83" s="59">
        <v>33.85</v>
      </c>
      <c r="F83" s="59">
        <v>41.03</v>
      </c>
      <c r="G83" s="59">
        <v>49.05</v>
      </c>
      <c r="H83" s="59">
        <v>58.06</v>
      </c>
      <c r="I83" s="59">
        <v>68.209999999999994</v>
      </c>
      <c r="J83" s="59">
        <v>79.650000000000006</v>
      </c>
      <c r="K83" s="59">
        <v>92.55</v>
      </c>
      <c r="L83" s="59">
        <v>107.08</v>
      </c>
      <c r="M83" s="59">
        <v>123.42</v>
      </c>
      <c r="N83" s="59">
        <v>141.76</v>
      </c>
      <c r="O83" s="59">
        <v>162.32</v>
      </c>
      <c r="P83" s="59">
        <v>185.3</v>
      </c>
      <c r="Q83" s="59">
        <v>210.92</v>
      </c>
      <c r="R83" s="60">
        <v>94</v>
      </c>
    </row>
    <row r="84" spans="1:18" x14ac:dyDescent="0.2">
      <c r="A84" s="61">
        <v>80</v>
      </c>
      <c r="B84" s="59">
        <v>15.04</v>
      </c>
      <c r="C84" s="59">
        <v>23.53</v>
      </c>
      <c r="D84" s="59">
        <v>30.37</v>
      </c>
      <c r="E84" s="59">
        <v>37.61</v>
      </c>
      <c r="F84" s="59">
        <v>45.58</v>
      </c>
      <c r="G84" s="59">
        <v>54.48</v>
      </c>
      <c r="H84" s="59">
        <v>64.47</v>
      </c>
      <c r="I84" s="59">
        <v>75.709999999999994</v>
      </c>
      <c r="J84" s="59">
        <v>88.37</v>
      </c>
      <c r="K84" s="59">
        <v>102.63</v>
      </c>
      <c r="L84" s="59">
        <v>118.66</v>
      </c>
      <c r="M84" s="59">
        <v>136.66</v>
      </c>
      <c r="N84" s="59">
        <v>156.84</v>
      </c>
      <c r="O84" s="59">
        <v>179.41</v>
      </c>
      <c r="P84" s="59">
        <v>204.59</v>
      </c>
      <c r="Q84" s="59">
        <v>232.59</v>
      </c>
      <c r="R84" s="60">
        <v>95</v>
      </c>
    </row>
    <row r="85" spans="1:18" x14ac:dyDescent="0.2">
      <c r="A85" s="61">
        <v>81</v>
      </c>
      <c r="B85" s="59">
        <v>23.53</v>
      </c>
      <c r="C85" s="59">
        <v>30.37</v>
      </c>
      <c r="D85" s="59">
        <v>37.61</v>
      </c>
      <c r="E85" s="59">
        <v>45.58</v>
      </c>
      <c r="F85" s="59">
        <v>54.48</v>
      </c>
      <c r="G85" s="59">
        <v>64.47</v>
      </c>
      <c r="H85" s="59">
        <v>75.709999999999994</v>
      </c>
      <c r="I85" s="59">
        <v>88.37</v>
      </c>
      <c r="J85" s="59">
        <v>102.63</v>
      </c>
      <c r="K85" s="59">
        <v>118.66</v>
      </c>
      <c r="L85" s="59">
        <v>136.66</v>
      </c>
      <c r="M85" s="59">
        <v>156.84</v>
      </c>
      <c r="N85" s="59">
        <v>179.41</v>
      </c>
      <c r="O85" s="59">
        <v>204.59</v>
      </c>
      <c r="P85" s="59">
        <v>232.59</v>
      </c>
      <c r="Q85" s="59">
        <v>256.14</v>
      </c>
      <c r="R85" s="60">
        <v>96</v>
      </c>
    </row>
    <row r="86" spans="1:18" x14ac:dyDescent="0.2">
      <c r="A86" s="61">
        <v>82</v>
      </c>
      <c r="B86" s="59">
        <v>30.37</v>
      </c>
      <c r="C86" s="59">
        <v>37.61</v>
      </c>
      <c r="D86" s="59">
        <v>45.58</v>
      </c>
      <c r="E86" s="59">
        <v>54.48</v>
      </c>
      <c r="F86" s="59">
        <v>64.47</v>
      </c>
      <c r="G86" s="59">
        <v>75.709999999999994</v>
      </c>
      <c r="H86" s="59">
        <v>88.37</v>
      </c>
      <c r="I86" s="59">
        <v>102.63</v>
      </c>
      <c r="J86" s="59">
        <v>118.66</v>
      </c>
      <c r="K86" s="59">
        <v>136.66</v>
      </c>
      <c r="L86" s="59">
        <v>156.84</v>
      </c>
      <c r="M86" s="59">
        <v>179.41</v>
      </c>
      <c r="N86" s="59">
        <v>204.59</v>
      </c>
      <c r="O86" s="59">
        <v>232.59</v>
      </c>
      <c r="P86" s="59">
        <v>256.14</v>
      </c>
      <c r="Q86" s="59">
        <v>281.63</v>
      </c>
      <c r="R86" s="60">
        <v>97</v>
      </c>
    </row>
    <row r="87" spans="1:18" x14ac:dyDescent="0.2">
      <c r="A87" s="61">
        <v>83</v>
      </c>
      <c r="B87" s="59">
        <v>37.61</v>
      </c>
      <c r="C87" s="59">
        <v>45.58</v>
      </c>
      <c r="D87" s="59">
        <v>54.48</v>
      </c>
      <c r="E87" s="59">
        <v>64.47</v>
      </c>
      <c r="F87" s="59">
        <v>75.709999999999994</v>
      </c>
      <c r="G87" s="59">
        <v>88.37</v>
      </c>
      <c r="H87" s="59">
        <v>102.63</v>
      </c>
      <c r="I87" s="59">
        <v>118.66</v>
      </c>
      <c r="J87" s="59">
        <v>136.66</v>
      </c>
      <c r="K87" s="59">
        <v>156.84</v>
      </c>
      <c r="L87" s="59">
        <v>179.41</v>
      </c>
      <c r="M87" s="59">
        <v>204.59</v>
      </c>
      <c r="N87" s="59">
        <v>232.59</v>
      </c>
      <c r="O87" s="59">
        <v>256.14</v>
      </c>
      <c r="P87" s="59">
        <v>281.63</v>
      </c>
      <c r="Q87" s="59">
        <v>309.13</v>
      </c>
      <c r="R87" s="60">
        <v>98</v>
      </c>
    </row>
    <row r="88" spans="1:18" x14ac:dyDescent="0.2">
      <c r="A88" s="61">
        <v>84</v>
      </c>
      <c r="B88" s="59">
        <v>45.58</v>
      </c>
      <c r="C88" s="59">
        <v>54.48</v>
      </c>
      <c r="D88" s="59">
        <v>64.47</v>
      </c>
      <c r="E88" s="59">
        <v>75.709999999999994</v>
      </c>
      <c r="F88" s="59">
        <v>88.37</v>
      </c>
      <c r="G88" s="59">
        <v>102.63</v>
      </c>
      <c r="H88" s="59">
        <v>118.66</v>
      </c>
      <c r="I88" s="59">
        <v>136.66</v>
      </c>
      <c r="J88" s="59">
        <v>156.84</v>
      </c>
      <c r="K88" s="59">
        <v>179.41</v>
      </c>
      <c r="L88" s="59">
        <v>204.59</v>
      </c>
      <c r="M88" s="59">
        <v>232.59</v>
      </c>
      <c r="N88" s="59">
        <v>256.14</v>
      </c>
      <c r="O88" s="59">
        <v>281.63</v>
      </c>
      <c r="P88" s="59">
        <v>309.13</v>
      </c>
      <c r="Q88" s="59">
        <v>339.76</v>
      </c>
      <c r="R88" s="60">
        <v>99</v>
      </c>
    </row>
    <row r="89" spans="1:18" x14ac:dyDescent="0.2">
      <c r="A89" s="61">
        <v>85</v>
      </c>
      <c r="B89" s="59">
        <v>54.48</v>
      </c>
      <c r="C89" s="59">
        <v>64.47</v>
      </c>
      <c r="D89" s="59">
        <v>75.709999999999994</v>
      </c>
      <c r="E89" s="59">
        <v>88.37</v>
      </c>
      <c r="F89" s="59">
        <v>102.63</v>
      </c>
      <c r="G89" s="59">
        <v>118.66</v>
      </c>
      <c r="H89" s="59">
        <v>136.66</v>
      </c>
      <c r="I89" s="59">
        <v>156.84</v>
      </c>
      <c r="J89" s="59">
        <v>179.41</v>
      </c>
      <c r="K89" s="59">
        <v>204.59</v>
      </c>
      <c r="L89" s="59">
        <v>232.59</v>
      </c>
      <c r="M89" s="59">
        <v>256.14</v>
      </c>
      <c r="N89" s="59">
        <v>281.63</v>
      </c>
      <c r="O89" s="59">
        <v>309.13</v>
      </c>
      <c r="P89" s="59">
        <v>339.76</v>
      </c>
      <c r="Q89" s="59">
        <v>380.13</v>
      </c>
      <c r="R89" s="60">
        <v>100</v>
      </c>
    </row>
    <row r="90" spans="1:18" x14ac:dyDescent="0.2">
      <c r="A90" s="61">
        <v>86</v>
      </c>
      <c r="B90" s="59">
        <v>64.47</v>
      </c>
      <c r="C90" s="59">
        <v>75.709999999999994</v>
      </c>
      <c r="D90" s="59">
        <v>88.37</v>
      </c>
      <c r="E90" s="59">
        <v>102.63</v>
      </c>
      <c r="F90" s="59">
        <v>118.66</v>
      </c>
      <c r="G90" s="59">
        <v>136.66</v>
      </c>
      <c r="H90" s="59">
        <v>156.84</v>
      </c>
      <c r="I90" s="59">
        <v>179.41</v>
      </c>
      <c r="J90" s="59">
        <v>204.59</v>
      </c>
      <c r="K90" s="59">
        <v>232.59</v>
      </c>
      <c r="L90" s="59">
        <v>256.14</v>
      </c>
      <c r="M90" s="59">
        <v>281.63</v>
      </c>
      <c r="N90" s="59">
        <v>309.13</v>
      </c>
      <c r="O90" s="59">
        <v>339.76</v>
      </c>
      <c r="P90" s="59">
        <v>380.13</v>
      </c>
      <c r="Q90" s="59">
        <v>442.4</v>
      </c>
      <c r="R90" s="60">
        <v>101</v>
      </c>
    </row>
    <row r="91" spans="1:18" x14ac:dyDescent="0.2">
      <c r="A91" s="61">
        <v>87</v>
      </c>
      <c r="B91" s="59">
        <v>75.709999999999994</v>
      </c>
      <c r="C91" s="59">
        <v>88.37</v>
      </c>
      <c r="D91" s="59">
        <v>102.63</v>
      </c>
      <c r="E91" s="59">
        <v>118.66</v>
      </c>
      <c r="F91" s="59">
        <v>136.66</v>
      </c>
      <c r="G91" s="59">
        <v>156.84</v>
      </c>
      <c r="H91" s="59">
        <v>179.41</v>
      </c>
      <c r="I91" s="59">
        <v>204.59</v>
      </c>
      <c r="J91" s="59">
        <v>232.59</v>
      </c>
      <c r="K91" s="59">
        <v>256.14</v>
      </c>
      <c r="L91" s="59">
        <v>281.63</v>
      </c>
      <c r="M91" s="59">
        <v>309.13</v>
      </c>
      <c r="N91" s="59">
        <v>339.76</v>
      </c>
      <c r="O91" s="59">
        <v>380.13</v>
      </c>
      <c r="P91" s="59">
        <v>442.4</v>
      </c>
      <c r="Q91" s="59">
        <v>540.41999999999996</v>
      </c>
      <c r="R91" s="60">
        <v>102</v>
      </c>
    </row>
    <row r="92" spans="1:18" x14ac:dyDescent="0.2">
      <c r="A92" s="61">
        <v>88</v>
      </c>
      <c r="B92" s="59">
        <v>88.37</v>
      </c>
      <c r="C92" s="59">
        <v>102.63</v>
      </c>
      <c r="D92" s="59">
        <v>118.66</v>
      </c>
      <c r="E92" s="59">
        <v>136.66</v>
      </c>
      <c r="F92" s="59">
        <v>156.84</v>
      </c>
      <c r="G92" s="59">
        <v>179.41</v>
      </c>
      <c r="H92" s="59">
        <v>204.59</v>
      </c>
      <c r="I92" s="59">
        <v>232.59</v>
      </c>
      <c r="J92" s="59">
        <v>256.14</v>
      </c>
      <c r="K92" s="59">
        <v>281.63</v>
      </c>
      <c r="L92" s="59">
        <v>309.13</v>
      </c>
      <c r="M92" s="59">
        <v>339.76</v>
      </c>
      <c r="N92" s="59">
        <v>380.13</v>
      </c>
      <c r="O92" s="59">
        <v>442.4</v>
      </c>
      <c r="P92" s="59">
        <v>540.41999999999996</v>
      </c>
      <c r="Q92" s="59">
        <v>690.89</v>
      </c>
      <c r="R92" s="60">
        <v>103</v>
      </c>
    </row>
    <row r="93" spans="1:18" x14ac:dyDescent="0.2">
      <c r="A93" s="61">
        <v>89</v>
      </c>
      <c r="B93" s="59">
        <v>102.63</v>
      </c>
      <c r="C93" s="59">
        <v>118.66</v>
      </c>
      <c r="D93" s="59">
        <v>136.66</v>
      </c>
      <c r="E93" s="59">
        <v>156.84</v>
      </c>
      <c r="F93" s="59">
        <v>179.41</v>
      </c>
      <c r="G93" s="59">
        <v>204.59</v>
      </c>
      <c r="H93" s="59">
        <v>232.59</v>
      </c>
      <c r="I93" s="59">
        <v>256.14</v>
      </c>
      <c r="J93" s="59">
        <v>281.63</v>
      </c>
      <c r="K93" s="59">
        <v>309.13</v>
      </c>
      <c r="L93" s="59">
        <v>339.76</v>
      </c>
      <c r="M93" s="59">
        <v>380.13</v>
      </c>
      <c r="N93" s="59">
        <v>442.4</v>
      </c>
      <c r="O93" s="59">
        <v>540.41999999999996</v>
      </c>
      <c r="P93" s="59">
        <v>690.89</v>
      </c>
      <c r="Q93" s="59">
        <v>1000</v>
      </c>
      <c r="R93" s="60">
        <v>104</v>
      </c>
    </row>
    <row r="94" spans="1:18" x14ac:dyDescent="0.2">
      <c r="A94" s="61">
        <v>90</v>
      </c>
      <c r="B94" s="59">
        <v>118.66</v>
      </c>
      <c r="C94" s="59">
        <v>136.66</v>
      </c>
      <c r="D94" s="59">
        <v>156.84</v>
      </c>
      <c r="E94" s="59">
        <v>179.41</v>
      </c>
      <c r="F94" s="59">
        <v>204.59</v>
      </c>
      <c r="G94" s="59">
        <v>232.59</v>
      </c>
      <c r="H94" s="59">
        <v>256.14</v>
      </c>
      <c r="I94" s="59">
        <v>281.63</v>
      </c>
      <c r="J94" s="59">
        <v>309.13</v>
      </c>
      <c r="K94" s="59">
        <v>339.76</v>
      </c>
      <c r="L94" s="59">
        <v>380.13</v>
      </c>
      <c r="M94" s="59">
        <v>442.4</v>
      </c>
      <c r="N94" s="59">
        <v>540.41999999999996</v>
      </c>
      <c r="O94" s="59">
        <v>690.89</v>
      </c>
      <c r="P94" s="59">
        <v>1000</v>
      </c>
      <c r="Q94" s="59">
        <v>1000</v>
      </c>
      <c r="R94" s="60">
        <v>105</v>
      </c>
    </row>
    <row r="95" spans="1:18" x14ac:dyDescent="0.2">
      <c r="A95" s="61">
        <v>91</v>
      </c>
      <c r="B95" s="59">
        <v>136.66</v>
      </c>
      <c r="C95" s="59">
        <v>156.84</v>
      </c>
      <c r="D95" s="59">
        <v>179.41</v>
      </c>
      <c r="E95" s="59">
        <v>204.59</v>
      </c>
      <c r="F95" s="59">
        <v>232.59</v>
      </c>
      <c r="G95" s="59">
        <v>256.14</v>
      </c>
      <c r="H95" s="59">
        <v>281.63</v>
      </c>
      <c r="I95" s="59">
        <v>309.13</v>
      </c>
      <c r="J95" s="59">
        <v>339.76</v>
      </c>
      <c r="K95" s="59">
        <v>380.13</v>
      </c>
      <c r="L95" s="59">
        <v>442.4</v>
      </c>
      <c r="M95" s="59">
        <v>540.41999999999996</v>
      </c>
      <c r="N95" s="59">
        <v>690.89</v>
      </c>
      <c r="O95" s="59">
        <v>1000</v>
      </c>
      <c r="P95" s="59">
        <v>1000</v>
      </c>
      <c r="Q95" s="59">
        <v>1000</v>
      </c>
      <c r="R95" s="60">
        <v>106</v>
      </c>
    </row>
    <row r="96" spans="1:18" x14ac:dyDescent="0.2">
      <c r="A96" s="61">
        <v>92</v>
      </c>
      <c r="B96" s="59">
        <v>156.84</v>
      </c>
      <c r="C96" s="59">
        <v>179.41</v>
      </c>
      <c r="D96" s="59">
        <v>204.59</v>
      </c>
      <c r="E96" s="59">
        <v>232.59</v>
      </c>
      <c r="F96" s="59">
        <v>256.14</v>
      </c>
      <c r="G96" s="59">
        <v>281.63</v>
      </c>
      <c r="H96" s="59">
        <v>309.13</v>
      </c>
      <c r="I96" s="59">
        <v>339.76</v>
      </c>
      <c r="J96" s="59">
        <v>380.13</v>
      </c>
      <c r="K96" s="59">
        <v>442.4</v>
      </c>
      <c r="L96" s="59">
        <v>540.41999999999996</v>
      </c>
      <c r="M96" s="59">
        <v>690.89</v>
      </c>
      <c r="N96" s="59">
        <v>1000</v>
      </c>
      <c r="O96" s="59">
        <v>1000</v>
      </c>
      <c r="P96" s="59">
        <v>1000</v>
      </c>
      <c r="Q96" s="59">
        <v>1000</v>
      </c>
      <c r="R96" s="60">
        <v>107</v>
      </c>
    </row>
    <row r="97" spans="1:18" x14ac:dyDescent="0.2">
      <c r="A97" s="61">
        <v>93</v>
      </c>
      <c r="B97" s="59">
        <v>179.41</v>
      </c>
      <c r="C97" s="59">
        <v>204.59</v>
      </c>
      <c r="D97" s="59">
        <v>232.59</v>
      </c>
      <c r="E97" s="59">
        <v>256.14</v>
      </c>
      <c r="F97" s="59">
        <v>281.63</v>
      </c>
      <c r="G97" s="59">
        <v>309.13</v>
      </c>
      <c r="H97" s="59">
        <v>339.76</v>
      </c>
      <c r="I97" s="59">
        <v>380.13</v>
      </c>
      <c r="J97" s="59">
        <v>442.4</v>
      </c>
      <c r="K97" s="59">
        <v>540.41999999999996</v>
      </c>
      <c r="L97" s="59">
        <v>690.89</v>
      </c>
      <c r="M97" s="59">
        <v>1000</v>
      </c>
      <c r="N97" s="59">
        <v>1000</v>
      </c>
      <c r="O97" s="59">
        <v>1000</v>
      </c>
      <c r="P97" s="59">
        <v>1000</v>
      </c>
      <c r="Q97" s="59">
        <v>1000</v>
      </c>
      <c r="R97" s="60">
        <v>108</v>
      </c>
    </row>
    <row r="98" spans="1:18" x14ac:dyDescent="0.2">
      <c r="A98" s="61">
        <v>94</v>
      </c>
      <c r="B98" s="59">
        <v>204.59</v>
      </c>
      <c r="C98" s="59">
        <v>232.59</v>
      </c>
      <c r="D98" s="59">
        <v>256.14</v>
      </c>
      <c r="E98" s="59">
        <v>281.63</v>
      </c>
      <c r="F98" s="59">
        <v>309.13</v>
      </c>
      <c r="G98" s="59">
        <v>339.76</v>
      </c>
      <c r="H98" s="59">
        <v>380.13</v>
      </c>
      <c r="I98" s="59">
        <v>442.4</v>
      </c>
      <c r="J98" s="59">
        <v>540.41999999999996</v>
      </c>
      <c r="K98" s="59">
        <v>690.89</v>
      </c>
      <c r="L98" s="59">
        <v>1000</v>
      </c>
      <c r="M98" s="59">
        <v>1000</v>
      </c>
      <c r="N98" s="59">
        <v>1000</v>
      </c>
      <c r="O98" s="59">
        <v>1000</v>
      </c>
      <c r="P98" s="59">
        <v>1000</v>
      </c>
      <c r="Q98" s="59">
        <v>1000</v>
      </c>
      <c r="R98" s="60">
        <v>109</v>
      </c>
    </row>
    <row r="99" spans="1:18" x14ac:dyDescent="0.2">
      <c r="A99" s="61">
        <v>95</v>
      </c>
      <c r="B99" s="59">
        <v>232.59</v>
      </c>
      <c r="C99" s="59">
        <v>256.14</v>
      </c>
      <c r="D99" s="59">
        <v>281.63</v>
      </c>
      <c r="E99" s="59">
        <v>309.13</v>
      </c>
      <c r="F99" s="59">
        <v>339.76</v>
      </c>
      <c r="G99" s="59">
        <v>380.13</v>
      </c>
      <c r="H99" s="59">
        <v>442.4</v>
      </c>
      <c r="I99" s="59">
        <v>540.41999999999996</v>
      </c>
      <c r="J99" s="59">
        <v>690.89</v>
      </c>
      <c r="K99" s="59">
        <v>1000</v>
      </c>
      <c r="L99" s="59">
        <v>1000</v>
      </c>
      <c r="M99" s="59">
        <v>1000</v>
      </c>
      <c r="N99" s="59">
        <v>1000</v>
      </c>
      <c r="O99" s="59">
        <v>1000</v>
      </c>
      <c r="P99" s="59">
        <v>1000</v>
      </c>
      <c r="Q99" s="59">
        <v>1000</v>
      </c>
      <c r="R99" s="60">
        <v>110</v>
      </c>
    </row>
    <row r="100" spans="1:18" x14ac:dyDescent="0.2">
      <c r="A100" s="61">
        <v>96</v>
      </c>
      <c r="B100" s="59">
        <v>256.14</v>
      </c>
      <c r="C100" s="59">
        <v>281.63</v>
      </c>
      <c r="D100" s="59">
        <v>309.13</v>
      </c>
      <c r="E100" s="59">
        <v>339.76</v>
      </c>
      <c r="F100" s="59">
        <v>380.13</v>
      </c>
      <c r="G100" s="59">
        <v>442.4</v>
      </c>
      <c r="H100" s="59">
        <v>540.41999999999996</v>
      </c>
      <c r="I100" s="59">
        <v>690.89</v>
      </c>
      <c r="J100" s="59">
        <v>1000</v>
      </c>
      <c r="K100" s="59">
        <v>1000</v>
      </c>
      <c r="L100" s="59">
        <v>1000</v>
      </c>
      <c r="M100" s="59">
        <v>1000</v>
      </c>
      <c r="N100" s="59">
        <v>1000</v>
      </c>
      <c r="O100" s="59">
        <v>1000</v>
      </c>
      <c r="P100" s="59">
        <v>1000</v>
      </c>
      <c r="Q100" s="59">
        <v>1000</v>
      </c>
      <c r="R100" s="60">
        <v>111</v>
      </c>
    </row>
    <row r="101" spans="1:18" x14ac:dyDescent="0.2">
      <c r="A101" s="61">
        <v>97</v>
      </c>
      <c r="B101" s="59">
        <v>281.63</v>
      </c>
      <c r="C101" s="59">
        <v>309.13</v>
      </c>
      <c r="D101" s="59">
        <v>339.76</v>
      </c>
      <c r="E101" s="59">
        <v>380.13</v>
      </c>
      <c r="F101" s="59">
        <v>442.4</v>
      </c>
      <c r="G101" s="59">
        <v>540.41999999999996</v>
      </c>
      <c r="H101" s="59">
        <v>690.89</v>
      </c>
      <c r="I101" s="59">
        <v>1000</v>
      </c>
      <c r="J101" s="59">
        <v>1000</v>
      </c>
      <c r="K101" s="59">
        <v>1000</v>
      </c>
      <c r="L101" s="59">
        <v>1000</v>
      </c>
      <c r="M101" s="59">
        <v>1000</v>
      </c>
      <c r="N101" s="59">
        <v>1000</v>
      </c>
      <c r="O101" s="59">
        <v>1000</v>
      </c>
      <c r="P101" s="59">
        <v>1000</v>
      </c>
      <c r="Q101" s="59">
        <v>1000</v>
      </c>
      <c r="R101" s="60">
        <v>112</v>
      </c>
    </row>
    <row r="102" spans="1:18" x14ac:dyDescent="0.2">
      <c r="A102" s="61">
        <v>98</v>
      </c>
      <c r="B102" s="59">
        <v>309.13</v>
      </c>
      <c r="C102" s="59">
        <v>339.76</v>
      </c>
      <c r="D102" s="59">
        <v>380.13</v>
      </c>
      <c r="E102" s="59">
        <v>442.4</v>
      </c>
      <c r="F102" s="59">
        <v>540.41999999999996</v>
      </c>
      <c r="G102" s="59">
        <v>690.89</v>
      </c>
      <c r="H102" s="59">
        <v>1000</v>
      </c>
      <c r="I102" s="59">
        <v>1000</v>
      </c>
      <c r="J102" s="59">
        <v>1000</v>
      </c>
      <c r="K102" s="59">
        <v>1000</v>
      </c>
      <c r="L102" s="59">
        <v>1000</v>
      </c>
      <c r="M102" s="59">
        <v>1000</v>
      </c>
      <c r="N102" s="59">
        <v>1000</v>
      </c>
      <c r="O102" s="59">
        <v>1000</v>
      </c>
      <c r="P102" s="59">
        <v>1000</v>
      </c>
      <c r="Q102" s="59">
        <v>1000</v>
      </c>
      <c r="R102" s="60">
        <v>113</v>
      </c>
    </row>
    <row r="103" spans="1:18" ht="16" thickBot="1" x14ac:dyDescent="0.25">
      <c r="A103" s="62">
        <v>99</v>
      </c>
      <c r="B103" s="59">
        <v>339.76</v>
      </c>
      <c r="C103" s="59">
        <v>380.13</v>
      </c>
      <c r="D103" s="59">
        <v>442.4</v>
      </c>
      <c r="E103" s="59">
        <v>540.41999999999996</v>
      </c>
      <c r="F103" s="59">
        <v>690.89</v>
      </c>
      <c r="G103" s="59">
        <v>1000</v>
      </c>
      <c r="H103" s="59">
        <v>1000</v>
      </c>
      <c r="I103" s="59">
        <v>1000</v>
      </c>
      <c r="J103" s="59">
        <v>1000</v>
      </c>
      <c r="K103" s="59">
        <v>1000</v>
      </c>
      <c r="L103" s="59">
        <v>1000</v>
      </c>
      <c r="M103" s="59">
        <v>1000</v>
      </c>
      <c r="N103" s="59">
        <v>1000</v>
      </c>
      <c r="O103" s="59">
        <v>1000</v>
      </c>
      <c r="P103" s="59">
        <v>1000</v>
      </c>
      <c r="Q103" s="59">
        <v>1000</v>
      </c>
      <c r="R103" s="60">
        <v>114</v>
      </c>
    </row>
  </sheetData>
  <mergeCells count="2">
    <mergeCell ref="A1:Q1"/>
    <mergeCell ref="B2:Q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Produit et environnement</vt:lpstr>
      <vt:lpstr>Provisions au 31 décembre 2019</vt:lpstr>
      <vt:lpstr>Les hypothèses d'évaluation</vt:lpstr>
      <vt:lpstr>Table de mortalité</vt:lpstr>
    </vt:vector>
  </TitlesOfParts>
  <Company>Universite Laval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Isabelle Larouche</dc:creator>
  <cp:lastModifiedBy>Bourret Olivier</cp:lastModifiedBy>
  <dcterms:created xsi:type="dcterms:W3CDTF">2021-10-27T16:44:21Z</dcterms:created>
  <dcterms:modified xsi:type="dcterms:W3CDTF">2021-11-20T17:10:50Z</dcterms:modified>
</cp:coreProperties>
</file>