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DieseArbeitsmappe" defaultThemeVersion="124226"/>
  <bookViews>
    <workbookView xWindow="240" yWindow="105" windowWidth="14805" windowHeight="8010" activeTab="3"/>
  </bookViews>
  <sheets>
    <sheet name="database" sheetId="11" r:id="rId1"/>
    <sheet name="database 2.0" sheetId="12" r:id="rId2"/>
    <sheet name="dpi" sheetId="10" r:id="rId3"/>
    <sheet name="Default_Tables" sheetId="13" r:id="rId4"/>
    <sheet name="Trischaken" sheetId="14" r:id="rId5"/>
  </sheets>
  <calcPr calcId="145621"/>
</workbook>
</file>

<file path=xl/calcChain.xml><?xml version="1.0" encoding="utf-8"?>
<calcChain xmlns="http://schemas.openxmlformats.org/spreadsheetml/2006/main">
  <c r="BK3" i="13" l="1"/>
  <c r="BK4" i="13"/>
  <c r="BK5" i="13"/>
  <c r="BK6" i="13"/>
  <c r="BK2" i="13"/>
  <c r="BM46" i="13" l="1"/>
  <c r="BM45" i="13"/>
  <c r="BM44" i="13"/>
  <c r="BM43" i="13"/>
  <c r="BM42" i="13"/>
  <c r="BM41" i="13"/>
  <c r="BM40" i="13"/>
  <c r="BM39" i="13"/>
  <c r="BM38" i="13"/>
  <c r="BM37" i="13"/>
  <c r="BM36" i="13"/>
  <c r="BM35" i="13"/>
  <c r="BM34" i="13"/>
  <c r="BM33" i="13"/>
  <c r="BM32" i="13"/>
  <c r="BM31" i="13"/>
  <c r="BM30" i="13"/>
  <c r="BM29" i="13"/>
  <c r="BM28" i="13"/>
  <c r="BM27" i="13"/>
  <c r="BM26" i="13"/>
  <c r="BM25" i="13"/>
  <c r="BM24" i="13"/>
  <c r="BM23" i="13"/>
  <c r="BM22" i="13"/>
  <c r="BM21" i="13"/>
  <c r="BM20" i="13"/>
  <c r="BM19" i="13"/>
  <c r="BM18" i="13"/>
  <c r="BM17" i="13"/>
  <c r="BM16" i="13"/>
  <c r="BM15" i="13"/>
  <c r="BM14" i="13"/>
  <c r="BM13" i="13"/>
  <c r="BM12" i="13"/>
  <c r="BM11" i="13"/>
  <c r="BM10" i="13"/>
  <c r="BM9" i="13"/>
  <c r="BM8" i="13"/>
  <c r="BM7" i="13"/>
  <c r="BM6" i="13"/>
  <c r="BM5" i="13"/>
  <c r="BM4" i="13"/>
  <c r="BM3" i="13"/>
  <c r="BM2" i="13"/>
  <c r="BL78" i="13"/>
  <c r="BL77" i="13"/>
  <c r="BL76" i="13"/>
  <c r="BL75" i="13"/>
  <c r="BL74" i="13"/>
  <c r="BL73" i="13"/>
  <c r="BL72" i="13"/>
  <c r="BL71" i="13"/>
  <c r="BL70" i="13"/>
  <c r="BL69" i="13"/>
  <c r="BL68" i="13"/>
  <c r="BL67" i="13"/>
  <c r="BL66" i="13"/>
  <c r="BL65" i="13"/>
  <c r="BL64" i="13"/>
  <c r="BL63" i="13"/>
  <c r="BL62" i="13"/>
  <c r="BL61" i="13"/>
  <c r="BL60" i="13"/>
  <c r="BL59" i="13"/>
  <c r="BL58" i="13"/>
  <c r="BL57" i="13"/>
  <c r="BL56" i="13"/>
  <c r="BL55" i="13"/>
  <c r="BL54" i="13"/>
  <c r="BL53" i="13"/>
  <c r="BL52" i="13"/>
  <c r="BL51" i="13"/>
  <c r="BL50" i="13"/>
  <c r="BL49" i="13"/>
  <c r="BL48" i="13"/>
  <c r="BL47" i="13"/>
  <c r="BL46" i="13"/>
  <c r="BL45" i="13"/>
  <c r="BL44" i="13"/>
  <c r="BL43" i="13"/>
  <c r="BL42" i="13"/>
  <c r="BL41" i="13"/>
  <c r="BL40" i="13"/>
  <c r="BL39" i="13"/>
  <c r="BL38" i="13"/>
  <c r="BL37" i="13"/>
  <c r="BL36" i="13"/>
  <c r="BL35" i="13"/>
  <c r="BL34" i="13"/>
  <c r="BL33" i="13"/>
  <c r="BL32" i="13"/>
  <c r="BL31" i="13"/>
  <c r="BL30" i="13"/>
  <c r="BL29" i="13"/>
  <c r="BL28" i="13"/>
  <c r="BL27" i="13"/>
  <c r="BL26" i="13"/>
  <c r="BL25" i="13"/>
  <c r="BL24" i="13"/>
  <c r="BL23" i="13"/>
  <c r="BL22" i="13"/>
  <c r="BL21" i="13"/>
  <c r="BL20" i="13"/>
  <c r="BL19" i="13"/>
  <c r="BL18" i="13"/>
  <c r="BL17" i="13"/>
  <c r="BL16" i="13"/>
  <c r="BL15" i="13"/>
  <c r="BL14" i="13"/>
  <c r="BL13" i="13"/>
  <c r="BL12" i="13"/>
  <c r="BL11" i="13"/>
  <c r="BL10" i="13"/>
  <c r="BL9" i="13"/>
  <c r="BL8" i="13"/>
  <c r="BL7" i="13"/>
  <c r="BL6" i="13"/>
  <c r="BL5" i="13"/>
  <c r="BL4" i="13"/>
  <c r="BL3" i="13"/>
  <c r="BL2" i="13"/>
  <c r="BG3" i="13" l="1"/>
  <c r="BN3" i="13" s="1"/>
  <c r="BG4" i="13"/>
  <c r="BN4" i="13" s="1"/>
  <c r="BG5" i="13"/>
  <c r="BN5" i="13" s="1"/>
  <c r="BG6" i="13"/>
  <c r="BN6" i="13" s="1"/>
  <c r="BG7" i="13"/>
  <c r="BN7" i="13" s="1"/>
  <c r="BG8" i="13"/>
  <c r="BN8" i="13" s="1"/>
  <c r="BG9" i="13"/>
  <c r="BN9" i="13" s="1"/>
  <c r="BG10" i="13"/>
  <c r="BN10" i="13" s="1"/>
  <c r="BG11" i="13"/>
  <c r="BN11" i="13" s="1"/>
  <c r="BG12" i="13"/>
  <c r="BN12" i="13" s="1"/>
  <c r="BG13" i="13"/>
  <c r="BN13" i="13" s="1"/>
  <c r="BG14" i="13"/>
  <c r="BN14" i="13" s="1"/>
  <c r="BG15" i="13"/>
  <c r="BN15" i="13" s="1"/>
  <c r="BG16" i="13"/>
  <c r="BN16" i="13" s="1"/>
  <c r="BG2" i="13"/>
  <c r="BN2" i="13" s="1"/>
  <c r="AZ3" i="13"/>
  <c r="AZ4" i="13"/>
  <c r="AZ5" i="13"/>
  <c r="AZ6" i="13"/>
  <c r="AZ7" i="13"/>
  <c r="AZ8" i="13"/>
  <c r="AZ9" i="13"/>
  <c r="AZ10" i="13"/>
  <c r="AZ11" i="13"/>
  <c r="AZ12" i="13"/>
  <c r="AZ13" i="13"/>
  <c r="AZ14" i="13"/>
  <c r="AZ15" i="13"/>
  <c r="AZ16" i="13"/>
  <c r="AZ17" i="13"/>
  <c r="AZ18" i="13"/>
  <c r="AZ19" i="13"/>
  <c r="AZ20" i="13"/>
  <c r="AZ21" i="13"/>
  <c r="AZ22" i="13"/>
  <c r="AZ23" i="13"/>
  <c r="AZ24" i="13"/>
  <c r="AZ25" i="13"/>
  <c r="AZ26" i="13"/>
  <c r="AZ27" i="13"/>
  <c r="AZ28" i="13"/>
  <c r="AZ29" i="13"/>
  <c r="AZ30" i="13"/>
  <c r="AZ31" i="13"/>
  <c r="AZ32" i="13"/>
  <c r="AZ33" i="13"/>
  <c r="AZ34" i="13"/>
  <c r="AZ35" i="13"/>
  <c r="AZ36" i="13"/>
  <c r="AZ37" i="13"/>
  <c r="AZ38" i="13"/>
  <c r="AZ39" i="13"/>
  <c r="AZ40" i="13"/>
  <c r="AZ41" i="13"/>
  <c r="AZ42" i="13"/>
  <c r="AZ43" i="13"/>
  <c r="AZ44" i="13"/>
  <c r="AZ45" i="13"/>
  <c r="AZ46" i="13"/>
  <c r="AZ2" i="13"/>
  <c r="AY3" i="13"/>
  <c r="AY4" i="13"/>
  <c r="AY5" i="13"/>
  <c r="AY6" i="13"/>
  <c r="AY7" i="13"/>
  <c r="AY8" i="13"/>
  <c r="AY9" i="13"/>
  <c r="AY10" i="13"/>
  <c r="AY11" i="13"/>
  <c r="AY12" i="13"/>
  <c r="AY13" i="13"/>
  <c r="AY14" i="13"/>
  <c r="AY15" i="13"/>
  <c r="AY16" i="13"/>
  <c r="AY17" i="13"/>
  <c r="AY18" i="13"/>
  <c r="AY19" i="13"/>
  <c r="AY20" i="13"/>
  <c r="AY21" i="13"/>
  <c r="AY22" i="13"/>
  <c r="AY23" i="13"/>
  <c r="AY24" i="13"/>
  <c r="AY25" i="13"/>
  <c r="AY26" i="13"/>
  <c r="AY27" i="13"/>
  <c r="AY28" i="13"/>
  <c r="AY29" i="13"/>
  <c r="AY30" i="13"/>
  <c r="AY31" i="13"/>
  <c r="AY32" i="13"/>
  <c r="AY33" i="13"/>
  <c r="AY34" i="13"/>
  <c r="AY35" i="13"/>
  <c r="AY36" i="13"/>
  <c r="AY37" i="13"/>
  <c r="AY38" i="13"/>
  <c r="AY39" i="13"/>
  <c r="AY40" i="13"/>
  <c r="AY41" i="13"/>
  <c r="AY42" i="13"/>
  <c r="AY43" i="13"/>
  <c r="AY44" i="13"/>
  <c r="AY45" i="13"/>
  <c r="AY46" i="13"/>
  <c r="AY2" i="13"/>
  <c r="AQ3" i="13"/>
  <c r="AQ4" i="13"/>
  <c r="AQ5" i="13"/>
  <c r="AQ6" i="13"/>
  <c r="AQ7" i="13"/>
  <c r="AQ8" i="13"/>
  <c r="AQ9" i="13"/>
  <c r="AQ10" i="13"/>
  <c r="AQ11" i="13"/>
  <c r="AQ12" i="13"/>
  <c r="AQ13" i="13"/>
  <c r="AQ14" i="13"/>
  <c r="AQ15" i="13"/>
  <c r="AQ16" i="13"/>
  <c r="AQ17" i="13"/>
  <c r="AQ18" i="13"/>
  <c r="AQ19" i="13"/>
  <c r="AQ20" i="13"/>
  <c r="AQ21" i="13"/>
  <c r="AQ22" i="13"/>
  <c r="AQ23" i="13"/>
  <c r="AQ24" i="13"/>
  <c r="AQ25" i="13"/>
  <c r="AQ26" i="13"/>
  <c r="AQ27" i="13"/>
  <c r="AQ28" i="13"/>
  <c r="AQ29" i="13"/>
  <c r="AQ30" i="13"/>
  <c r="AQ31" i="13"/>
  <c r="AQ32" i="13"/>
  <c r="AQ33" i="13"/>
  <c r="AQ34" i="13"/>
  <c r="AQ35" i="13"/>
  <c r="AQ36" i="13"/>
  <c r="AQ37" i="13"/>
  <c r="AQ38" i="13"/>
  <c r="AQ39" i="13"/>
  <c r="AQ40" i="13"/>
  <c r="AQ41" i="13"/>
  <c r="AQ42" i="13"/>
  <c r="AQ43" i="13"/>
  <c r="AQ44" i="13"/>
  <c r="AQ45" i="13"/>
  <c r="AQ46" i="13"/>
  <c r="AQ47" i="13"/>
  <c r="AQ48" i="13"/>
  <c r="AQ49" i="13"/>
  <c r="AQ50" i="13"/>
  <c r="AQ51" i="13"/>
  <c r="AQ52" i="13"/>
  <c r="AQ53" i="13"/>
  <c r="AQ54" i="13"/>
  <c r="AQ55" i="13"/>
  <c r="AQ56" i="13"/>
  <c r="AQ57" i="13"/>
  <c r="AQ58" i="13"/>
  <c r="AQ59" i="13"/>
  <c r="AQ60" i="13"/>
  <c r="AQ61" i="13"/>
  <c r="AQ62" i="13"/>
  <c r="AQ63" i="13"/>
  <c r="AQ64" i="13"/>
  <c r="AQ65" i="13"/>
  <c r="AQ66" i="13"/>
  <c r="AQ67" i="13"/>
  <c r="AQ68" i="13"/>
  <c r="AQ69" i="13"/>
  <c r="AQ70" i="13"/>
  <c r="AQ71" i="13"/>
  <c r="AQ72" i="13"/>
  <c r="AQ73" i="13"/>
  <c r="AQ74" i="13"/>
  <c r="AQ75" i="13"/>
  <c r="AQ76" i="13"/>
  <c r="AQ77" i="13"/>
  <c r="AQ78" i="13"/>
  <c r="AQ2" i="13"/>
  <c r="AP3" i="13"/>
  <c r="AP4" i="13"/>
  <c r="AP5" i="13"/>
  <c r="AP6" i="13"/>
  <c r="AP7" i="13"/>
  <c r="AP8" i="13"/>
  <c r="AP9" i="13"/>
  <c r="AP10" i="13"/>
  <c r="AP11" i="13"/>
  <c r="AP12" i="13"/>
  <c r="AP13" i="13"/>
  <c r="AP14" i="13"/>
  <c r="AP15" i="13"/>
  <c r="AP16" i="13"/>
  <c r="AP17" i="13"/>
  <c r="AP18" i="13"/>
  <c r="AP19" i="13"/>
  <c r="AP20" i="13"/>
  <c r="AP21" i="13"/>
  <c r="AP22" i="13"/>
  <c r="AP23" i="13"/>
  <c r="AP24" i="13"/>
  <c r="AP25" i="13"/>
  <c r="AP26" i="13"/>
  <c r="AP27" i="13"/>
  <c r="AP28" i="13"/>
  <c r="AP29" i="13"/>
  <c r="AP30" i="13"/>
  <c r="AP31" i="13"/>
  <c r="AP32" i="13"/>
  <c r="AP33" i="13"/>
  <c r="AP34" i="13"/>
  <c r="AP35" i="13"/>
  <c r="AP36" i="13"/>
  <c r="AP37" i="13"/>
  <c r="AP38" i="13"/>
  <c r="AP39" i="13"/>
  <c r="AP40" i="13"/>
  <c r="AP41" i="13"/>
  <c r="AP42" i="13"/>
  <c r="AP43" i="13"/>
  <c r="AP44" i="13"/>
  <c r="AP45" i="13"/>
  <c r="AP46" i="13"/>
  <c r="AP47" i="13"/>
  <c r="AP48" i="13"/>
  <c r="AP49" i="13"/>
  <c r="AP50" i="13"/>
  <c r="AP51" i="13"/>
  <c r="AP52" i="13"/>
  <c r="AP53" i="13"/>
  <c r="AP54" i="13"/>
  <c r="AP55" i="13"/>
  <c r="AP56" i="13"/>
  <c r="AP57" i="13"/>
  <c r="AP58" i="13"/>
  <c r="AP59" i="13"/>
  <c r="AP60" i="13"/>
  <c r="AP61" i="13"/>
  <c r="AP62" i="13"/>
  <c r="AP63" i="13"/>
  <c r="AP64" i="13"/>
  <c r="AP65" i="13"/>
  <c r="AP66" i="13"/>
  <c r="AP67" i="13"/>
  <c r="AP68" i="13"/>
  <c r="AP69" i="13"/>
  <c r="AP70" i="13"/>
  <c r="AP71" i="13"/>
  <c r="AP72" i="13"/>
  <c r="AP73" i="13"/>
  <c r="AP74" i="13"/>
  <c r="AP75" i="13"/>
  <c r="AP76" i="13"/>
  <c r="AP77" i="13"/>
  <c r="AP78" i="13"/>
  <c r="AP2" i="13"/>
  <c r="AI3" i="13"/>
  <c r="AI4" i="13"/>
  <c r="AI5" i="13"/>
  <c r="AI6" i="13"/>
  <c r="AI2" i="13"/>
  <c r="AH3" i="13"/>
  <c r="AH4" i="13"/>
  <c r="AH5" i="13"/>
  <c r="AH6" i="13"/>
  <c r="AH2" i="13"/>
  <c r="BS1" i="13" l="1"/>
  <c r="BR1" i="13"/>
  <c r="BQ1" i="13"/>
  <c r="BP1" i="13"/>
  <c r="BS3" i="13"/>
  <c r="BS4" i="13"/>
  <c r="BS5" i="13"/>
  <c r="BS6" i="13"/>
  <c r="BS7" i="13"/>
  <c r="BS8" i="13"/>
  <c r="BS9" i="13"/>
  <c r="BS10" i="13"/>
  <c r="BS11" i="13"/>
  <c r="BS12" i="13"/>
  <c r="BS13" i="13"/>
  <c r="BS14" i="13"/>
  <c r="BS15" i="13"/>
  <c r="BS16" i="13"/>
  <c r="BS2" i="13"/>
  <c r="BR3" i="13"/>
  <c r="BR4" i="13"/>
  <c r="BR5" i="13"/>
  <c r="BR6" i="13"/>
  <c r="BR7" i="13"/>
  <c r="BR8" i="13"/>
  <c r="BR9" i="13"/>
  <c r="BR10" i="13"/>
  <c r="BR11" i="13"/>
  <c r="BR12" i="13"/>
  <c r="BR13" i="13"/>
  <c r="BR14" i="13"/>
  <c r="BR15" i="13"/>
  <c r="BR16" i="13"/>
  <c r="BR17" i="13"/>
  <c r="BR18" i="13"/>
  <c r="BR19" i="13"/>
  <c r="BR20" i="13"/>
  <c r="BR21" i="13"/>
  <c r="BR22" i="13"/>
  <c r="BR23" i="13"/>
  <c r="BR24" i="13"/>
  <c r="BR25" i="13"/>
  <c r="BR26" i="13"/>
  <c r="BR27" i="13"/>
  <c r="BR28" i="13"/>
  <c r="BR29" i="13"/>
  <c r="BR30" i="13"/>
  <c r="BR31" i="13"/>
  <c r="BR32" i="13"/>
  <c r="BR33" i="13"/>
  <c r="BR34" i="13"/>
  <c r="BR35" i="13"/>
  <c r="BR36" i="13"/>
  <c r="BR37" i="13"/>
  <c r="BR38" i="13"/>
  <c r="BR39" i="13"/>
  <c r="BR40" i="13"/>
  <c r="BR41" i="13"/>
  <c r="BR42" i="13"/>
  <c r="BR43" i="13"/>
  <c r="BR44" i="13"/>
  <c r="BR45" i="13"/>
  <c r="BR46" i="13"/>
  <c r="BR2" i="13"/>
  <c r="BQ71" i="13"/>
  <c r="BQ72" i="13"/>
  <c r="BQ73" i="13"/>
  <c r="BQ74" i="13"/>
  <c r="BQ75" i="13"/>
  <c r="BQ76" i="13"/>
  <c r="BQ77" i="13"/>
  <c r="BQ78" i="13"/>
  <c r="BQ53" i="13"/>
  <c r="BQ54" i="13"/>
  <c r="BQ55" i="13"/>
  <c r="BQ56" i="13"/>
  <c r="BQ57" i="13"/>
  <c r="BQ58" i="13"/>
  <c r="BQ59" i="13"/>
  <c r="BQ60" i="13"/>
  <c r="BQ61" i="13"/>
  <c r="BQ62" i="13"/>
  <c r="BQ63" i="13"/>
  <c r="BQ64" i="13"/>
  <c r="BQ65" i="13"/>
  <c r="BQ66" i="13"/>
  <c r="BQ67" i="13"/>
  <c r="BQ68" i="13"/>
  <c r="BQ69" i="13"/>
  <c r="BQ70" i="13"/>
  <c r="BQ7" i="13"/>
  <c r="BQ8" i="13"/>
  <c r="BQ9" i="13"/>
  <c r="BQ10" i="13"/>
  <c r="BQ11" i="13"/>
  <c r="BQ12" i="13"/>
  <c r="BQ13" i="13"/>
  <c r="BQ14" i="13"/>
  <c r="BQ15" i="13"/>
  <c r="BQ16" i="13"/>
  <c r="BQ17" i="13"/>
  <c r="BQ18" i="13"/>
  <c r="BQ19" i="13"/>
  <c r="BQ20" i="13"/>
  <c r="BQ21" i="13"/>
  <c r="BQ22" i="13"/>
  <c r="BQ23" i="13"/>
  <c r="BQ24" i="13"/>
  <c r="BQ25" i="13"/>
  <c r="BQ26" i="13"/>
  <c r="BQ27" i="13"/>
  <c r="BQ28" i="13"/>
  <c r="BQ29" i="13"/>
  <c r="BQ30" i="13"/>
  <c r="BQ31" i="13"/>
  <c r="BQ32" i="13"/>
  <c r="BQ33" i="13"/>
  <c r="BQ34" i="13"/>
  <c r="BQ35" i="13"/>
  <c r="BQ36" i="13"/>
  <c r="BQ37" i="13"/>
  <c r="BQ38" i="13"/>
  <c r="BQ39" i="13"/>
  <c r="BQ40" i="13"/>
  <c r="BQ41" i="13"/>
  <c r="BQ42" i="13"/>
  <c r="BQ43" i="13"/>
  <c r="BQ44" i="13"/>
  <c r="BQ45" i="13"/>
  <c r="BQ46" i="13"/>
  <c r="BQ47" i="13"/>
  <c r="BQ48" i="13"/>
  <c r="BQ49" i="13"/>
  <c r="BQ50" i="13"/>
  <c r="BQ51" i="13"/>
  <c r="BQ52" i="13"/>
  <c r="BQ3" i="13"/>
  <c r="BQ4" i="13"/>
  <c r="BQ5" i="13"/>
  <c r="BQ6" i="13"/>
  <c r="BQ2" i="13"/>
  <c r="BP3" i="13"/>
  <c r="BP4" i="13"/>
  <c r="BP5" i="13"/>
  <c r="BP6" i="13"/>
  <c r="BP2" i="13"/>
  <c r="X3" i="12" l="1"/>
  <c r="X4" i="12"/>
  <c r="X5" i="12"/>
  <c r="X6" i="12"/>
  <c r="X7" i="12"/>
  <c r="X2" i="12"/>
  <c r="X12" i="12"/>
  <c r="X13" i="12"/>
  <c r="X14" i="12"/>
  <c r="X15" i="12"/>
  <c r="X16" i="12"/>
  <c r="X17" i="12"/>
  <c r="X11" i="12"/>
  <c r="X22" i="12"/>
  <c r="X23" i="12"/>
  <c r="X24" i="12"/>
  <c r="X21" i="12"/>
  <c r="P33" i="12" l="1"/>
  <c r="P34" i="12"/>
  <c r="P21" i="12"/>
  <c r="D10" i="12" l="1"/>
  <c r="P32" i="12"/>
  <c r="P31" i="12"/>
  <c r="P28" i="12"/>
  <c r="P27" i="12"/>
  <c r="P26" i="12"/>
  <c r="P25" i="12"/>
  <c r="P22" i="12"/>
  <c r="P20" i="12"/>
  <c r="P19" i="12"/>
  <c r="P18" i="12"/>
  <c r="P15" i="12"/>
  <c r="P14" i="12"/>
  <c r="P13" i="12"/>
  <c r="P12" i="12"/>
  <c r="P11" i="12"/>
  <c r="T5" i="12"/>
  <c r="T4" i="12"/>
  <c r="T3" i="12"/>
  <c r="T2" i="12"/>
  <c r="P6" i="12"/>
  <c r="P5" i="12"/>
  <c r="P4" i="12"/>
  <c r="P3" i="12"/>
  <c r="P2" i="12"/>
  <c r="L4" i="12"/>
  <c r="L3" i="12"/>
  <c r="L2" i="12"/>
  <c r="H3" i="12"/>
  <c r="H2" i="12"/>
  <c r="D18" i="12"/>
  <c r="D17" i="12"/>
  <c r="D16" i="12"/>
  <c r="D15" i="12"/>
  <c r="D14" i="12"/>
  <c r="D13" i="12"/>
  <c r="D9" i="12"/>
  <c r="D8" i="12"/>
  <c r="D5" i="12"/>
  <c r="D4" i="12"/>
  <c r="D3" i="12"/>
  <c r="D2" i="12"/>
  <c r="T1" i="12"/>
  <c r="X20" i="12"/>
  <c r="X10" i="12"/>
  <c r="X1" i="12"/>
  <c r="P30" i="12"/>
  <c r="P24" i="12"/>
  <c r="P17" i="12"/>
  <c r="P10" i="12"/>
  <c r="P1" i="12"/>
  <c r="L1" i="12"/>
  <c r="H1" i="12"/>
  <c r="D12" i="12"/>
  <c r="D7" i="12"/>
  <c r="D1" i="12"/>
  <c r="W20" i="12" l="1"/>
  <c r="AF16" i="12" s="1"/>
  <c r="W10" i="12"/>
  <c r="AF15" i="12" s="1"/>
  <c r="O30" i="12"/>
  <c r="AF12" i="12" s="1"/>
  <c r="W1" i="12"/>
  <c r="AF14" i="12" s="1"/>
  <c r="O17" i="12"/>
  <c r="AF10" i="12" s="1"/>
  <c r="K1" i="12"/>
  <c r="AF7" i="12" s="1"/>
  <c r="S1" i="12"/>
  <c r="AF13" i="12" s="1"/>
  <c r="C12" i="12"/>
  <c r="AF5" i="12" s="1"/>
  <c r="O24" i="12"/>
  <c r="AF11" i="12" s="1"/>
  <c r="O1" i="12"/>
  <c r="AF8" i="12" s="1"/>
  <c r="C7" i="12"/>
  <c r="AF4" i="12" s="1"/>
  <c r="O10" i="12"/>
  <c r="AF9" i="12" s="1"/>
  <c r="G1" i="12"/>
  <c r="AF6" i="12" s="1"/>
  <c r="C1" i="12"/>
  <c r="AF3" i="12" s="1"/>
  <c r="B4" i="10" l="1"/>
  <c r="B5" i="10"/>
  <c r="B6" i="10"/>
  <c r="B7" i="10"/>
  <c r="B8" i="10"/>
  <c r="B9" i="10"/>
  <c r="B10" i="10"/>
  <c r="B3" i="10"/>
  <c r="E3" i="10"/>
  <c r="F3" i="10"/>
  <c r="G3" i="10"/>
  <c r="E4" i="10"/>
  <c r="F4" i="10"/>
  <c r="G4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D4" i="10"/>
  <c r="D5" i="10"/>
  <c r="D6" i="10"/>
  <c r="D7" i="10"/>
  <c r="D8" i="10"/>
  <c r="D9" i="10"/>
  <c r="D10" i="10"/>
  <c r="D3" i="10"/>
</calcChain>
</file>

<file path=xl/sharedStrings.xml><?xml version="1.0" encoding="utf-8"?>
<sst xmlns="http://schemas.openxmlformats.org/spreadsheetml/2006/main" count="800" uniqueCount="312">
  <si>
    <t>POINTS</t>
  </si>
  <si>
    <t>sessions</t>
  </si>
  <si>
    <t>games</t>
  </si>
  <si>
    <t>tariffsets</t>
  </si>
  <si>
    <t>PLAYER</t>
  </si>
  <si>
    <t>tariffs</t>
  </si>
  <si>
    <t>TRISCHAKEN</t>
  </si>
  <si>
    <t>Rufer</t>
  </si>
  <si>
    <t>Solo</t>
  </si>
  <si>
    <t>Dreier</t>
  </si>
  <si>
    <t>Farben</t>
  </si>
  <si>
    <t>Vorhand</t>
  </si>
  <si>
    <t>Negativ</t>
  </si>
  <si>
    <t>PARTNER</t>
  </si>
  <si>
    <t>Mondfang</t>
  </si>
  <si>
    <t>TIME</t>
  </si>
  <si>
    <t>Bürgermeister</t>
  </si>
  <si>
    <t>Valat</t>
  </si>
  <si>
    <t>POINTS_TOTAL</t>
  </si>
  <si>
    <t>Jungfrau</t>
  </si>
  <si>
    <t>trischaken</t>
  </si>
  <si>
    <t>Punktesieger</t>
  </si>
  <si>
    <t>player</t>
  </si>
  <si>
    <t>ID_PLAYER</t>
  </si>
  <si>
    <t>ID_TARIFFSET</t>
  </si>
  <si>
    <t>ID_TARIFF</t>
  </si>
  <si>
    <t>ID_SESSION</t>
  </si>
  <si>
    <t>ID_GAME</t>
  </si>
  <si>
    <t>ID_TARIFF_BEI</t>
  </si>
  <si>
    <t>ID_PREMIUM_CALLED</t>
  </si>
  <si>
    <t>ID_PREMIUM_SILENT</t>
  </si>
  <si>
    <t>NAME_PLAYER</t>
  </si>
  <si>
    <t>NAME_TARIFFSET</t>
  </si>
  <si>
    <t>NAME_TARIFF</t>
  </si>
  <si>
    <t>NAME_SESSION</t>
  </si>
  <si>
    <t>KONTRA_GAME</t>
  </si>
  <si>
    <t>VALUE_KONTRA_GAME</t>
  </si>
  <si>
    <t>KONTRA_BEI</t>
  </si>
  <si>
    <t>VALUE_KONTRA_BEI</t>
  </si>
  <si>
    <t>KONTRA_PREMIUM</t>
  </si>
  <si>
    <t>WON_PREMIUM</t>
  </si>
  <si>
    <t>-</t>
  </si>
  <si>
    <t>TYPE1_TARIFF</t>
  </si>
  <si>
    <t>TYPE2_TARIFF</t>
  </si>
  <si>
    <t>type1_tariff</t>
  </si>
  <si>
    <t>type2_tariff</t>
  </si>
  <si>
    <t>ID_TRISCHAKEN</t>
  </si>
  <si>
    <t>LDPI</t>
  </si>
  <si>
    <t>HDPI</t>
  </si>
  <si>
    <t>XHDPI</t>
  </si>
  <si>
    <t>XXHDPI</t>
  </si>
  <si>
    <t>XXXHDPI</t>
  </si>
  <si>
    <t>MDPI</t>
  </si>
  <si>
    <t>Launcher</t>
  </si>
  <si>
    <t>Launcher Play Store</t>
  </si>
  <si>
    <t>Action Bar</t>
  </si>
  <si>
    <t>Action Bar Optical</t>
  </si>
  <si>
    <t>Contextual Icons</t>
  </si>
  <si>
    <t>Contextual Icons Optical</t>
  </si>
  <si>
    <t>Notification Icons</t>
  </si>
  <si>
    <t>Notification Icons Optical</t>
  </si>
  <si>
    <t>Asset Type</t>
  </si>
  <si>
    <t>Prefix</t>
  </si>
  <si>
    <t>Icons</t>
  </si>
  <si>
    <t>ic_</t>
  </si>
  <si>
    <t>Launcher icons</t>
  </si>
  <si>
    <t>ic_launcher</t>
  </si>
  <si>
    <t>Menu icons and Action Bar icons</t>
  </si>
  <si>
    <t>ic_menu</t>
  </si>
  <si>
    <t>Status bar icons</t>
  </si>
  <si>
    <t>ic_stat_notify</t>
  </si>
  <si>
    <t>Tab icons</t>
  </si>
  <si>
    <t>ic_tab</t>
  </si>
  <si>
    <t>Dialog icons</t>
  </si>
  <si>
    <t>ic_dialog</t>
  </si>
  <si>
    <t>WON_GAME</t>
  </si>
  <si>
    <t>VALUE_KONTRA_PREMIUM</t>
  </si>
  <si>
    <t>TYPE_TARIFF</t>
  </si>
  <si>
    <t>type_tariff</t>
  </si>
  <si>
    <t>Spiel</t>
  </si>
  <si>
    <t>Prämie</t>
  </si>
  <si>
    <t>NAME_TYPE1_TARIFF</t>
  </si>
  <si>
    <t>NAME_TYPE2_TARIFF</t>
  </si>
  <si>
    <t>NAME_TRISCHAKEN</t>
  </si>
  <si>
    <t>NAME_TYPE_TARIFF</t>
  </si>
  <si>
    <t>Keine Negativspiele Bei erlaubt</t>
  </si>
  <si>
    <t>Alle Negativspiele Bei möglich</t>
  </si>
  <si>
    <t>Nur gleichwertige Spiele Bei erlaubt</t>
  </si>
  <si>
    <t>Nur Piccolo/Zwiccolo Bei erlaubt</t>
  </si>
  <si>
    <t>Nur Bettler Bei erlaubt</t>
  </si>
  <si>
    <t>ID_NEGATIVE_BEI</t>
  </si>
  <si>
    <t>NAME_NEGATIVE_BEI</t>
  </si>
  <si>
    <t>Piccolo/Zwiccolo</t>
  </si>
  <si>
    <t>Bettler</t>
  </si>
  <si>
    <t>tariffset_negative_bei</t>
  </si>
  <si>
    <t>tariffset_trischaken</t>
  </si>
  <si>
    <t>IDs</t>
  </si>
  <si>
    <t>Hilfstabelle</t>
  </si>
  <si>
    <t>COUNT_DOUBLE</t>
  </si>
  <si>
    <t>type1_premium</t>
  </si>
  <si>
    <t>TYPE1_PREMIUM</t>
  </si>
  <si>
    <t>NAME_TYPE1_PREMIUM</t>
  </si>
  <si>
    <t>TYPE2_PREMIUM</t>
  </si>
  <si>
    <t>NAME_TYPE2_PREMIUM</t>
  </si>
  <si>
    <t>type2_premium</t>
  </si>
  <si>
    <t>Tarock</t>
  </si>
  <si>
    <t>Punkte/Stiche</t>
  </si>
  <si>
    <t>VALUE_TARIFF</t>
  </si>
  <si>
    <t>VALUE_PREMIUM_CALLED</t>
  </si>
  <si>
    <t>VALUE_PREMIUM_SILENT</t>
  </si>
  <si>
    <t>Besserrufer</t>
  </si>
  <si>
    <t>Pagatrufer</t>
  </si>
  <si>
    <t>Uhurufer</t>
  </si>
  <si>
    <t>Kakadurufer</t>
  </si>
  <si>
    <t>Quapilrufer</t>
  </si>
  <si>
    <t>kontra</t>
  </si>
  <si>
    <t>KONTRA</t>
  </si>
  <si>
    <t>NAME_KONTRA</t>
  </si>
  <si>
    <t>Kontra (2x)</t>
  </si>
  <si>
    <t>Rekontra (4x)</t>
  </si>
  <si>
    <t>Subkontra (8x)</t>
  </si>
  <si>
    <t>Subrekontra (16x)</t>
  </si>
  <si>
    <t>ID_KONTRA</t>
  </si>
  <si>
    <t>session</t>
  </si>
  <si>
    <t>game</t>
  </si>
  <si>
    <t>tariffset</t>
  </si>
  <si>
    <t>tariff</t>
  </si>
  <si>
    <t>premium</t>
  </si>
  <si>
    <t>assoc_player_session</t>
  </si>
  <si>
    <t>assoc_game_session</t>
  </si>
  <si>
    <t>game_negative</t>
  </si>
  <si>
    <t>TS_ID</t>
  </si>
  <si>
    <t>TS_NAME</t>
  </si>
  <si>
    <t>TA_ID</t>
  </si>
  <si>
    <t>PR_ID</t>
  </si>
  <si>
    <t>TA_NAME</t>
  </si>
  <si>
    <t>TA_TYPE1</t>
  </si>
  <si>
    <t>TA_TYPE2</t>
  </si>
  <si>
    <t>TA_VALUE</t>
  </si>
  <si>
    <t>ta_type1</t>
  </si>
  <si>
    <t>ta_type2</t>
  </si>
  <si>
    <t>PR_NAME</t>
  </si>
  <si>
    <t>PR_TYPE1</t>
  </si>
  <si>
    <t>PR_TYPE2</t>
  </si>
  <si>
    <t>pr_type1</t>
  </si>
  <si>
    <t>pr_type2</t>
  </si>
  <si>
    <t>PR_VALUE_CALLED</t>
  </si>
  <si>
    <t>PR_VALUE_SILENT</t>
  </si>
  <si>
    <t>TS_BEI</t>
  </si>
  <si>
    <t>ts_bei</t>
  </si>
  <si>
    <t>TR_ID</t>
  </si>
  <si>
    <t>TR_NAME</t>
  </si>
  <si>
    <t>TYPE_TARIFF_NAME</t>
  </si>
  <si>
    <t>game_trischaken</t>
  </si>
  <si>
    <t>TEXT</t>
  </si>
  <si>
    <t>TS_BEI_NAME</t>
  </si>
  <si>
    <t>game_negative_kontra</t>
  </si>
  <si>
    <t>TS_KONTRA</t>
  </si>
  <si>
    <t>ts_kontra</t>
  </si>
  <si>
    <t>trischaken_options</t>
  </si>
  <si>
    <t>TR_VALUE</t>
  </si>
  <si>
    <t>Spieltarif</t>
  </si>
  <si>
    <t>INTEGER PRIMARY KEY</t>
  </si>
  <si>
    <t>NUMERIC</t>
  </si>
  <si>
    <t>BEGIN TRANSACTION;</t>
  </si>
  <si>
    <t>COMMIT;</t>
  </si>
  <si>
    <t>SQL-Code</t>
  </si>
  <si>
    <t>game_regular</t>
  </si>
  <si>
    <t>assoc_game_regular_premium</t>
  </si>
  <si>
    <t>GT_RESULT</t>
  </si>
  <si>
    <t>TS_KONTRA_NAME</t>
  </si>
  <si>
    <t>TA_TYPE1_NAME</t>
  </si>
  <si>
    <t>TA_TYPE2_NAME</t>
  </si>
  <si>
    <t>PR_TYPE1_NAME</t>
  </si>
  <si>
    <t>PR_TYPE2_NAME</t>
  </si>
  <si>
    <t>GT_RESULT_NAME</t>
  </si>
  <si>
    <t>TarockBlock</t>
  </si>
  <si>
    <t>Solorufer</t>
  </si>
  <si>
    <t>Besserrufer (+Vogel)</t>
  </si>
  <si>
    <t>Farbendreier</t>
  </si>
  <si>
    <t>Bettler ouvert</t>
  </si>
  <si>
    <t>Farbensolo</t>
  </si>
  <si>
    <t>Solodreier</t>
  </si>
  <si>
    <t>Pagat</t>
  </si>
  <si>
    <t>Uhu</t>
  </si>
  <si>
    <t>Kakadu</t>
  </si>
  <si>
    <t>König ultimo</t>
  </si>
  <si>
    <t>Trull</t>
  </si>
  <si>
    <t>4 Könige</t>
  </si>
  <si>
    <t>Piccolo</t>
  </si>
  <si>
    <t>Zwiccolo</t>
  </si>
  <si>
    <t>Piccolo ouvert</t>
  </si>
  <si>
    <t>Zwiccolo ouvert</t>
  </si>
  <si>
    <t>Raiffeisencup/Hausruckcup</t>
  </si>
  <si>
    <t>Trischaken</t>
  </si>
  <si>
    <t>Sechserdreier</t>
  </si>
  <si>
    <t>Königrufer</t>
  </si>
  <si>
    <t>Bettel</t>
  </si>
  <si>
    <t>A-Rufer (+Vogel)</t>
  </si>
  <si>
    <t>Bettel ouvert</t>
  </si>
  <si>
    <t>Quapil</t>
  </si>
  <si>
    <t>Mortkontra (16x)</t>
  </si>
  <si>
    <t>1. Sack (≥45/2)</t>
  </si>
  <si>
    <t>2. Sack (≥55/2)</t>
  </si>
  <si>
    <t>Tiroler Tarockcup</t>
  </si>
  <si>
    <t>x4</t>
  </si>
  <si>
    <t>x8</t>
  </si>
  <si>
    <t>Bürgermeister doppelt?</t>
  </si>
  <si>
    <t>Vorhand doppelt?</t>
  </si>
  <si>
    <t>Wieviele Punktesieger zahlen?</t>
  </si>
  <si>
    <t>nein</t>
  </si>
  <si>
    <t>ja</t>
  </si>
  <si>
    <t>Kontra auf Verlierer</t>
  </si>
  <si>
    <t>Bürgermeister doppelt</t>
  </si>
  <si>
    <t>Vorhand doppelt</t>
  </si>
  <si>
    <t>R.</t>
  </si>
  <si>
    <t>3.</t>
  </si>
  <si>
    <t>2.</t>
  </si>
  <si>
    <t>1.</t>
  </si>
  <si>
    <t>Renonce</t>
  </si>
  <si>
    <t>V.</t>
  </si>
  <si>
    <t>4.</t>
  </si>
  <si>
    <t>ein Bürgermeister</t>
  </si>
  <si>
    <t>zwei Jungfrauen,</t>
  </si>
  <si>
    <t>kein Bürgermeister (35/1:34/2)</t>
  </si>
  <si>
    <t>kein Bürgermeister (35:35)</t>
  </si>
  <si>
    <t>eine Jungfrau,</t>
  </si>
  <si>
    <t>eine Jungfrau</t>
  </si>
  <si>
    <t>keiner hat das Spiel)</t>
  </si>
  <si>
    <t>(alle 4 haben einen Stich,</t>
  </si>
  <si>
    <t>normal</t>
  </si>
  <si>
    <t>TTC</t>
  </si>
  <si>
    <t>WZC</t>
  </si>
  <si>
    <t>STC</t>
  </si>
  <si>
    <t>OÖ</t>
  </si>
  <si>
    <t>Steirischer Tarockcup</t>
  </si>
  <si>
    <t>Triccolo</t>
  </si>
  <si>
    <t>Wiener Zeitung Cup</t>
  </si>
  <si>
    <t>1/2</t>
  </si>
  <si>
    <t>Nein/Ja (1/2)</t>
  </si>
  <si>
    <t>TR QID</t>
  </si>
  <si>
    <t>x</t>
  </si>
  <si>
    <t>plse_id</t>
  </si>
  <si>
    <t>plse_pl_id</t>
  </si>
  <si>
    <t>plse_se_id</t>
  </si>
  <si>
    <t>plse_points</t>
  </si>
  <si>
    <t>gase_id</t>
  </si>
  <si>
    <t>gase_ga_id</t>
  </si>
  <si>
    <t>gase_se_id</t>
  </si>
  <si>
    <t>grpr_id</t>
  </si>
  <si>
    <t>grpr_gr_id</t>
  </si>
  <si>
    <t>grpr_pr_id</t>
  </si>
  <si>
    <t>grpr_pl_id</t>
  </si>
  <si>
    <t>grpr_called</t>
  </si>
  <si>
    <t>grpr_won</t>
  </si>
  <si>
    <t>se_id</t>
  </si>
  <si>
    <t>se_name</t>
  </si>
  <si>
    <t>se_ts_id</t>
  </si>
  <si>
    <t>pl_id</t>
  </si>
  <si>
    <t>pl_name</t>
  </si>
  <si>
    <t>ga_id</t>
  </si>
  <si>
    <t>ga_pl_id_player</t>
  </si>
  <si>
    <t>ga_ta_id</t>
  </si>
  <si>
    <t>ga_doublegames</t>
  </si>
  <si>
    <t>ga_creation</t>
  </si>
  <si>
    <t>gr_id</t>
  </si>
  <si>
    <t>gr_ga_id</t>
  </si>
  <si>
    <t>gr_partner_pl_id</t>
  </si>
  <si>
    <t>gr_kontra</t>
  </si>
  <si>
    <t>gr_won</t>
  </si>
  <si>
    <t>gn_id</t>
  </si>
  <si>
    <t>gn_ga_id</t>
  </si>
  <si>
    <t>gn_player_pl_id</t>
  </si>
  <si>
    <t>gn_ta_id</t>
  </si>
  <si>
    <t>gn_won</t>
  </si>
  <si>
    <t>gnk_id</t>
  </si>
  <si>
    <t>gnk_gane_id</t>
  </si>
  <si>
    <t>gnk_player_pl_id</t>
  </si>
  <si>
    <t>gnk_kontra</t>
  </si>
  <si>
    <t>gt_id</t>
  </si>
  <si>
    <t>gt_ga_id</t>
  </si>
  <si>
    <t>gt_player_pl_id</t>
  </si>
  <si>
    <t>gt_result</t>
  </si>
  <si>
    <t>ta_id</t>
  </si>
  <si>
    <t>ta_name</t>
  </si>
  <si>
    <t>ta_ts_id</t>
  </si>
  <si>
    <t>ta_value</t>
  </si>
  <si>
    <t>pr_id</t>
  </si>
  <si>
    <t>pr_name</t>
  </si>
  <si>
    <t>pr_ts_id</t>
  </si>
  <si>
    <t>pr_value_silent</t>
  </si>
  <si>
    <t>pr_value_called</t>
  </si>
  <si>
    <t>tr_id</t>
  </si>
  <si>
    <t>tr_ts_id</t>
  </si>
  <si>
    <t>tr qid</t>
  </si>
  <si>
    <t>tr_value</t>
  </si>
  <si>
    <t>ts_id</t>
  </si>
  <si>
    <t>ts_name</t>
  </si>
  <si>
    <t>Subkontra</t>
  </si>
  <si>
    <t>Rekontra</t>
  </si>
  <si>
    <t>NurPiccolo</t>
  </si>
  <si>
    <t>Keine</t>
  </si>
  <si>
    <t>NurGleichwertige</t>
  </si>
  <si>
    <t>NurBettler</t>
  </si>
  <si>
    <t>Alle</t>
  </si>
  <si>
    <t>Mortkontra</t>
  </si>
  <si>
    <t>PunkteStiche</t>
  </si>
  <si>
    <t>Nothing</t>
  </si>
  <si>
    <t>PiccoloZwiccolo</t>
  </si>
  <si>
    <t>enum</t>
  </si>
  <si>
    <t>ORDER</t>
  </si>
  <si>
    <t>Kontra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</si>
</sst>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&quot;dpi&quot;"/>
    <numFmt numFmtId="165" formatCode="General&quot;dp&quot;"/>
  </numFmts>
  <fonts count="12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 tint="0.499984740745262"/>
      <name val="Calibri"/>
      <family val="2"/>
    </font>
    <font>
      <sz val="11"/>
      <color theme="5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rgb="FF00B050"/>
      <name val="Calibri"/>
      <family val="2"/>
    </font>
    <font>
      <i/>
      <sz val="11"/>
      <color theme="3"/>
      <name val="Calibri"/>
      <family val="2"/>
    </font>
    <font>
      <sz val="11"/>
      <color theme="7" tint="-0.24994659260841701"/>
      <name val="Calibri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9">
    <xf numFmtId="0" fontId="0" fillId="0" borderId="0"/>
    <xf numFmtId="0" fontId="3" fillId="3" borderId="1">
      <alignment horizontal="center" vertical="center"/>
    </xf>
    <xf numFmtId="3" fontId="2" fillId="0" borderId="0" applyFont="0" applyFill="0" applyBorder="0">
      <alignment vertical="center"/>
    </xf>
    <xf numFmtId="4" fontId="2" fillId="0" borderId="0" applyFont="0" applyFill="0" applyBorder="0">
      <alignment vertical="center"/>
    </xf>
    <xf numFmtId="10" fontId="2" fillId="0" borderId="0" applyFont="0" applyFill="0" applyBorder="0">
      <alignment vertical="center"/>
    </xf>
    <xf numFmtId="0" fontId="2" fillId="0" borderId="0" applyFont="0" applyFill="0" applyBorder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3" fillId="3" borderId="1" xfId="1">
      <alignment horizontal="center" vertical="center"/>
    </xf>
    <xf numFmtId="165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3" borderId="1" xfId="1" applyAlignment="1">
      <alignment horizontal="center" vertical="center"/>
    </xf>
    <xf numFmtId="0" fontId="3" fillId="5" borderId="1" xfId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8" fillId="0" borderId="0" xfId="6">
      <alignment vertical="center"/>
    </xf>
    <xf numFmtId="0" fontId="10" fillId="0" borderId="0" xfId="7">
      <alignment vertical="center"/>
    </xf>
    <xf numFmtId="0" fontId="8" fillId="0" borderId="2" xfId="6" applyBorder="1" applyAlignment="1">
      <alignment horizontal="center" vertical="center"/>
    </xf>
    <xf numFmtId="0" fontId="10" fillId="0" borderId="3" xfId="7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0" xfId="8">
      <alignment vertical="center"/>
    </xf>
    <xf numFmtId="0" fontId="0" fillId="6" borderId="0" xfId="0" applyFill="1"/>
    <xf numFmtId="0" fontId="11" fillId="7" borderId="1" xfId="1" applyFont="1" applyFill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3" fillId="3" borderId="6" xfId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0" xfId="0" applyAlignment="1">
      <alignment horizontal="center" vertical="center"/>
    </xf>
  </cellXfs>
  <cellStyles count="9">
    <cellStyle name="Header" xfId="1"/>
    <cellStyle name="Hilfstabelle" xfId="7"/>
    <cellStyle name="IDs" xfId="6"/>
    <cellStyle name="Standard" xfId="0" builtinId="0" customBuiltin="1"/>
    <cellStyle name="Textvariable" xfId="8"/>
    <cellStyle name="Zahl" xfId="2"/>
    <cellStyle name="Zahl-Komma" xfId="3"/>
    <cellStyle name="Zahl-Prozent" xfId="4"/>
    <cellStyle name="Zahl-Standard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I53"/>
  <sheetViews>
    <sheetView workbookViewId="0">
      <selection activeCell="B7" sqref="B7"/>
    </sheetView>
  </sheetViews>
  <sheetFormatPr baseColWidth="10" defaultRowHeight="15" x14ac:dyDescent="0.25"/>
  <cols>
    <col min="1" max="1" width="13.85546875" bestFit="1" customWidth="1"/>
    <col min="2" max="2" width="16.5703125" bestFit="1" customWidth="1"/>
    <col min="3" max="3" width="24" bestFit="1" customWidth="1"/>
    <col min="4" max="4" width="14.85546875" bestFit="1" customWidth="1"/>
    <col min="5" max="5" width="25" bestFit="1" customWidth="1"/>
    <col min="6" max="6" width="4.7109375" customWidth="1"/>
    <col min="7" max="7" width="20.85546875" bestFit="1" customWidth="1"/>
    <col min="8" max="8" width="16.5703125" bestFit="1" customWidth="1"/>
    <col min="9" max="9" width="33.5703125" bestFit="1" customWidth="1"/>
  </cols>
  <sheetData>
    <row r="1" spans="1:9" x14ac:dyDescent="0.25">
      <c r="A1" s="1" t="s">
        <v>22</v>
      </c>
      <c r="B1" s="12" t="s">
        <v>3</v>
      </c>
      <c r="C1" s="1" t="s">
        <v>5</v>
      </c>
      <c r="D1" s="1" t="s">
        <v>1</v>
      </c>
      <c r="E1" s="1" t="s">
        <v>2</v>
      </c>
      <c r="G1" s="8" t="s">
        <v>95</v>
      </c>
      <c r="H1" s="9" t="s">
        <v>46</v>
      </c>
      <c r="I1" s="9" t="s">
        <v>83</v>
      </c>
    </row>
    <row r="2" spans="1:9" x14ac:dyDescent="0.25">
      <c r="A2" s="3" t="s">
        <v>23</v>
      </c>
      <c r="B2" s="3" t="s">
        <v>24</v>
      </c>
      <c r="C2" s="3" t="s">
        <v>24</v>
      </c>
      <c r="D2" s="3" t="s">
        <v>26</v>
      </c>
      <c r="E2" s="3" t="s">
        <v>26</v>
      </c>
      <c r="G2" s="4"/>
      <c r="H2" s="4"/>
      <c r="I2" s="4"/>
    </row>
    <row r="3" spans="1:9" x14ac:dyDescent="0.25">
      <c r="A3" s="2" t="s">
        <v>31</v>
      </c>
      <c r="B3" s="2" t="s">
        <v>32</v>
      </c>
      <c r="C3" s="3" t="s">
        <v>25</v>
      </c>
      <c r="D3" s="3" t="s">
        <v>24</v>
      </c>
      <c r="E3" s="3" t="s">
        <v>27</v>
      </c>
      <c r="G3" s="4"/>
      <c r="H3" s="4"/>
      <c r="I3" s="4"/>
    </row>
    <row r="4" spans="1:9" x14ac:dyDescent="0.25">
      <c r="A4" s="2"/>
      <c r="B4" s="9" t="s">
        <v>90</v>
      </c>
      <c r="C4" s="9" t="s">
        <v>77</v>
      </c>
      <c r="D4" s="2" t="s">
        <v>34</v>
      </c>
      <c r="E4" s="3" t="s">
        <v>25</v>
      </c>
      <c r="H4" s="4"/>
      <c r="I4" s="4"/>
    </row>
    <row r="5" spans="1:9" x14ac:dyDescent="0.25">
      <c r="A5" s="2"/>
      <c r="B5" s="9" t="s">
        <v>46</v>
      </c>
      <c r="C5" s="2" t="s">
        <v>33</v>
      </c>
      <c r="D5" s="15" t="s">
        <v>23</v>
      </c>
      <c r="E5" s="3" t="s">
        <v>23</v>
      </c>
      <c r="G5" s="8" t="s">
        <v>94</v>
      </c>
      <c r="H5" s="9" t="s">
        <v>90</v>
      </c>
      <c r="I5" s="9" t="s">
        <v>91</v>
      </c>
    </row>
    <row r="6" spans="1:9" x14ac:dyDescent="0.25">
      <c r="A6" s="2"/>
      <c r="B6" s="9" t="s">
        <v>122</v>
      </c>
      <c r="C6" s="2" t="s">
        <v>107</v>
      </c>
      <c r="D6" s="17" t="s">
        <v>18</v>
      </c>
      <c r="E6" s="16" t="s">
        <v>4</v>
      </c>
      <c r="G6" s="4"/>
      <c r="H6" s="4">
        <v>1</v>
      </c>
      <c r="I6" s="2" t="s">
        <v>85</v>
      </c>
    </row>
    <row r="7" spans="1:9" x14ac:dyDescent="0.25">
      <c r="A7" s="2"/>
      <c r="B7" s="2"/>
      <c r="C7" s="2" t="s">
        <v>108</v>
      </c>
      <c r="D7" s="2"/>
      <c r="E7" s="16" t="s">
        <v>13</v>
      </c>
      <c r="G7" s="4"/>
      <c r="H7" s="4">
        <v>2</v>
      </c>
      <c r="I7" s="2" t="s">
        <v>88</v>
      </c>
    </row>
    <row r="8" spans="1:9" x14ac:dyDescent="0.25">
      <c r="A8" s="2"/>
      <c r="B8" s="2"/>
      <c r="C8" s="2" t="s">
        <v>109</v>
      </c>
      <c r="D8" s="2"/>
      <c r="E8" s="9" t="s">
        <v>6</v>
      </c>
      <c r="G8" s="4"/>
      <c r="H8" s="4">
        <v>3</v>
      </c>
      <c r="I8" s="2" t="s">
        <v>89</v>
      </c>
    </row>
    <row r="9" spans="1:9" x14ac:dyDescent="0.25">
      <c r="A9" s="2"/>
      <c r="B9" s="2"/>
      <c r="C9" s="9" t="s">
        <v>42</v>
      </c>
      <c r="D9" s="2"/>
      <c r="E9" s="3" t="s">
        <v>28</v>
      </c>
      <c r="G9" s="4"/>
      <c r="H9" s="4">
        <v>4</v>
      </c>
      <c r="I9" s="2" t="s">
        <v>87</v>
      </c>
    </row>
    <row r="10" spans="1:9" x14ac:dyDescent="0.25">
      <c r="A10" s="2"/>
      <c r="B10" s="2"/>
      <c r="C10" s="9" t="s">
        <v>43</v>
      </c>
      <c r="D10" s="2"/>
      <c r="E10" s="16" t="s">
        <v>35</v>
      </c>
      <c r="G10" s="4"/>
      <c r="H10" s="4">
        <v>5</v>
      </c>
      <c r="I10" s="2" t="s">
        <v>86</v>
      </c>
    </row>
    <row r="11" spans="1:9" x14ac:dyDescent="0.25">
      <c r="A11" s="2"/>
      <c r="B11" s="2"/>
      <c r="C11" s="9" t="s">
        <v>100</v>
      </c>
      <c r="D11" s="2"/>
      <c r="E11" s="16" t="s">
        <v>36</v>
      </c>
      <c r="G11" s="2"/>
      <c r="H11" s="2"/>
      <c r="I11" s="2"/>
    </row>
    <row r="12" spans="1:9" x14ac:dyDescent="0.25">
      <c r="A12" s="2"/>
      <c r="B12" s="2"/>
      <c r="C12" s="9" t="s">
        <v>102</v>
      </c>
      <c r="D12" s="2"/>
      <c r="E12" s="16" t="s">
        <v>37</v>
      </c>
      <c r="G12" s="8" t="s">
        <v>78</v>
      </c>
      <c r="H12" s="9" t="s">
        <v>77</v>
      </c>
      <c r="I12" s="9" t="s">
        <v>84</v>
      </c>
    </row>
    <row r="13" spans="1:9" x14ac:dyDescent="0.25">
      <c r="A13" s="11"/>
      <c r="B13" s="4" t="s">
        <v>96</v>
      </c>
      <c r="C13" s="2"/>
      <c r="D13" s="2"/>
      <c r="E13" s="16" t="s">
        <v>38</v>
      </c>
      <c r="G13" s="2"/>
      <c r="H13" s="4">
        <v>1</v>
      </c>
      <c r="I13" s="2" t="s">
        <v>79</v>
      </c>
    </row>
    <row r="14" spans="1:9" x14ac:dyDescent="0.25">
      <c r="A14" s="10"/>
      <c r="B14" s="4" t="s">
        <v>97</v>
      </c>
      <c r="C14" s="2"/>
      <c r="D14" s="2"/>
      <c r="E14" s="3" t="s">
        <v>29</v>
      </c>
      <c r="G14" s="2"/>
      <c r="H14" s="4">
        <v>2</v>
      </c>
      <c r="I14" s="2" t="s">
        <v>80</v>
      </c>
    </row>
    <row r="15" spans="1:9" x14ac:dyDescent="0.25">
      <c r="A15" s="2"/>
      <c r="B15" s="2"/>
      <c r="C15" s="2"/>
      <c r="D15" s="2"/>
      <c r="E15" s="3" t="s">
        <v>30</v>
      </c>
      <c r="G15" s="2"/>
      <c r="H15" s="4"/>
      <c r="I15" s="2"/>
    </row>
    <row r="16" spans="1:9" x14ac:dyDescent="0.25">
      <c r="A16" s="2"/>
      <c r="B16" s="2"/>
      <c r="C16" s="2"/>
      <c r="D16" s="2"/>
      <c r="E16" s="2" t="s">
        <v>39</v>
      </c>
      <c r="G16" s="8" t="s">
        <v>44</v>
      </c>
      <c r="H16" s="9" t="s">
        <v>42</v>
      </c>
      <c r="I16" s="9" t="s">
        <v>81</v>
      </c>
    </row>
    <row r="17" spans="1:9" x14ac:dyDescent="0.25">
      <c r="A17" s="2"/>
      <c r="B17" s="2"/>
      <c r="C17" s="2"/>
      <c r="D17" s="2"/>
      <c r="E17" s="2" t="s">
        <v>76</v>
      </c>
      <c r="G17" s="2"/>
      <c r="H17" s="4">
        <v>1</v>
      </c>
      <c r="I17" s="2" t="s">
        <v>7</v>
      </c>
    </row>
    <row r="18" spans="1:9" x14ac:dyDescent="0.25">
      <c r="A18" s="2"/>
      <c r="B18" s="2"/>
      <c r="C18" s="2"/>
      <c r="D18" s="2"/>
      <c r="E18" s="16" t="s">
        <v>75</v>
      </c>
      <c r="G18" s="2"/>
      <c r="H18" s="4">
        <v>2</v>
      </c>
      <c r="I18" s="2" t="s">
        <v>9</v>
      </c>
    </row>
    <row r="19" spans="1:9" x14ac:dyDescent="0.25">
      <c r="A19" s="2"/>
      <c r="B19" s="2"/>
      <c r="C19" s="2"/>
      <c r="D19" s="2"/>
      <c r="E19" s="16" t="s">
        <v>40</v>
      </c>
      <c r="G19" s="2"/>
      <c r="H19" s="4">
        <v>3</v>
      </c>
      <c r="I19" s="2" t="s">
        <v>10</v>
      </c>
    </row>
    <row r="20" spans="1:9" x14ac:dyDescent="0.25">
      <c r="C20" s="2"/>
      <c r="D20" s="2"/>
      <c r="E20" s="2" t="s">
        <v>0</v>
      </c>
      <c r="G20" s="2"/>
      <c r="H20" s="13">
        <v>4</v>
      </c>
      <c r="I20" s="14" t="s">
        <v>12</v>
      </c>
    </row>
    <row r="21" spans="1:9" x14ac:dyDescent="0.25">
      <c r="C21" s="2"/>
      <c r="D21" s="2"/>
      <c r="E21" s="2" t="s">
        <v>98</v>
      </c>
      <c r="G21" s="2"/>
      <c r="H21" s="2"/>
      <c r="I21" s="2"/>
    </row>
    <row r="22" spans="1:9" x14ac:dyDescent="0.25">
      <c r="C22" s="2"/>
      <c r="E22" s="2" t="s">
        <v>15</v>
      </c>
      <c r="G22" s="8" t="s">
        <v>45</v>
      </c>
      <c r="H22" s="9" t="s">
        <v>43</v>
      </c>
      <c r="I22" s="9" t="s">
        <v>82</v>
      </c>
    </row>
    <row r="23" spans="1:9" x14ac:dyDescent="0.25">
      <c r="G23" s="2"/>
      <c r="H23" s="4">
        <v>0</v>
      </c>
      <c r="I23" s="2" t="s">
        <v>41</v>
      </c>
    </row>
    <row r="24" spans="1:9" x14ac:dyDescent="0.25">
      <c r="G24" s="2"/>
      <c r="H24" s="4">
        <v>1</v>
      </c>
      <c r="I24" s="2" t="s">
        <v>8</v>
      </c>
    </row>
    <row r="25" spans="1:9" x14ac:dyDescent="0.25">
      <c r="G25" s="2"/>
      <c r="H25" s="4">
        <v>2</v>
      </c>
      <c r="I25" s="2" t="s">
        <v>110</v>
      </c>
    </row>
    <row r="26" spans="1:9" x14ac:dyDescent="0.25">
      <c r="G26" s="2"/>
      <c r="H26" s="4">
        <v>3</v>
      </c>
      <c r="I26" s="2" t="s">
        <v>111</v>
      </c>
    </row>
    <row r="27" spans="1:9" x14ac:dyDescent="0.25">
      <c r="G27" s="2"/>
      <c r="H27" s="4">
        <v>4</v>
      </c>
      <c r="I27" s="2" t="s">
        <v>112</v>
      </c>
    </row>
    <row r="28" spans="1:9" x14ac:dyDescent="0.25">
      <c r="G28" s="2"/>
      <c r="H28" s="4">
        <v>5</v>
      </c>
      <c r="I28" s="2" t="s">
        <v>113</v>
      </c>
    </row>
    <row r="29" spans="1:9" x14ac:dyDescent="0.25">
      <c r="G29" s="2"/>
      <c r="H29" s="4">
        <v>6</v>
      </c>
      <c r="I29" s="2" t="s">
        <v>114</v>
      </c>
    </row>
    <row r="30" spans="1:9" x14ac:dyDescent="0.25">
      <c r="G30" s="2"/>
      <c r="H30" s="4">
        <v>7</v>
      </c>
      <c r="I30" s="14" t="s">
        <v>11</v>
      </c>
    </row>
    <row r="31" spans="1:9" x14ac:dyDescent="0.25">
      <c r="G31" s="2"/>
      <c r="H31" s="13">
        <v>8</v>
      </c>
      <c r="I31" s="14" t="s">
        <v>92</v>
      </c>
    </row>
    <row r="32" spans="1:9" x14ac:dyDescent="0.25">
      <c r="G32" s="2"/>
      <c r="H32" s="13">
        <v>9</v>
      </c>
      <c r="I32" s="14" t="s">
        <v>93</v>
      </c>
    </row>
    <row r="33" spans="7:9" x14ac:dyDescent="0.25">
      <c r="G33" s="2"/>
      <c r="H33" s="4"/>
      <c r="I33" s="2"/>
    </row>
    <row r="34" spans="7:9" x14ac:dyDescent="0.25">
      <c r="G34" s="8" t="s">
        <v>99</v>
      </c>
      <c r="H34" s="9" t="s">
        <v>100</v>
      </c>
      <c r="I34" s="9" t="s">
        <v>101</v>
      </c>
    </row>
    <row r="35" spans="7:9" x14ac:dyDescent="0.25">
      <c r="G35" s="2"/>
      <c r="H35" s="4">
        <v>1</v>
      </c>
      <c r="I35" s="2" t="s">
        <v>105</v>
      </c>
    </row>
    <row r="36" spans="7:9" x14ac:dyDescent="0.25">
      <c r="G36" s="2"/>
      <c r="H36" s="4">
        <v>2</v>
      </c>
      <c r="I36" s="2" t="s">
        <v>10</v>
      </c>
    </row>
    <row r="37" spans="7:9" x14ac:dyDescent="0.25">
      <c r="G37" s="2"/>
      <c r="H37" s="4">
        <v>3</v>
      </c>
      <c r="I37" s="2" t="s">
        <v>106</v>
      </c>
    </row>
    <row r="38" spans="7:9" x14ac:dyDescent="0.25">
      <c r="G38" s="2"/>
      <c r="H38" s="2"/>
      <c r="I38" s="2"/>
    </row>
    <row r="39" spans="7:9" x14ac:dyDescent="0.25">
      <c r="G39" s="8" t="s">
        <v>104</v>
      </c>
      <c r="H39" s="9" t="s">
        <v>102</v>
      </c>
      <c r="I39" s="9" t="s">
        <v>103</v>
      </c>
    </row>
    <row r="40" spans="7:9" x14ac:dyDescent="0.25">
      <c r="G40" s="2"/>
      <c r="H40" s="4">
        <v>0</v>
      </c>
      <c r="I40" s="2" t="s">
        <v>41</v>
      </c>
    </row>
    <row r="41" spans="7:9" x14ac:dyDescent="0.25">
      <c r="G41" s="2"/>
      <c r="H41" s="4">
        <v>1</v>
      </c>
      <c r="I41" s="2" t="s">
        <v>14</v>
      </c>
    </row>
    <row r="42" spans="7:9" x14ac:dyDescent="0.25">
      <c r="G42" s="2"/>
      <c r="H42" s="4"/>
      <c r="I42" s="2"/>
    </row>
    <row r="43" spans="7:9" x14ac:dyDescent="0.25">
      <c r="G43" s="8" t="s">
        <v>20</v>
      </c>
      <c r="H43" s="9" t="s">
        <v>6</v>
      </c>
      <c r="I43" s="9" t="s">
        <v>83</v>
      </c>
    </row>
    <row r="44" spans="7:9" x14ac:dyDescent="0.25">
      <c r="G44" s="2"/>
      <c r="H44" s="4">
        <v>1</v>
      </c>
      <c r="I44" s="2" t="s">
        <v>19</v>
      </c>
    </row>
    <row r="45" spans="7:9" x14ac:dyDescent="0.25">
      <c r="G45" s="2"/>
      <c r="H45" s="4">
        <v>2</v>
      </c>
      <c r="I45" s="2" t="s">
        <v>16</v>
      </c>
    </row>
    <row r="46" spans="7:9" x14ac:dyDescent="0.25">
      <c r="G46" s="2"/>
      <c r="H46" s="4">
        <v>3</v>
      </c>
      <c r="I46" s="2" t="s">
        <v>17</v>
      </c>
    </row>
    <row r="47" spans="7:9" x14ac:dyDescent="0.25">
      <c r="G47" s="2"/>
      <c r="H47" s="4">
        <v>4</v>
      </c>
      <c r="I47" s="2" t="s">
        <v>21</v>
      </c>
    </row>
    <row r="49" spans="7:9" x14ac:dyDescent="0.25">
      <c r="G49" s="8" t="s">
        <v>115</v>
      </c>
      <c r="H49" s="9" t="s">
        <v>116</v>
      </c>
      <c r="I49" s="9" t="s">
        <v>117</v>
      </c>
    </row>
    <row r="50" spans="7:9" x14ac:dyDescent="0.25">
      <c r="G50" s="2"/>
      <c r="H50" s="4">
        <v>2</v>
      </c>
      <c r="I50" s="2" t="s">
        <v>118</v>
      </c>
    </row>
    <row r="51" spans="7:9" x14ac:dyDescent="0.25">
      <c r="G51" s="2"/>
      <c r="H51" s="4">
        <v>4</v>
      </c>
      <c r="I51" s="2" t="s">
        <v>119</v>
      </c>
    </row>
    <row r="52" spans="7:9" x14ac:dyDescent="0.25">
      <c r="G52" s="2"/>
      <c r="H52" s="4">
        <v>8</v>
      </c>
      <c r="I52" s="2" t="s">
        <v>120</v>
      </c>
    </row>
    <row r="53" spans="7:9" x14ac:dyDescent="0.25">
      <c r="G53" s="2"/>
      <c r="H53" s="4">
        <v>16</v>
      </c>
      <c r="I53" s="2" t="s">
        <v>121</v>
      </c>
    </row>
  </sheetData>
  <printOptions horizontalCentered="1"/>
  <pageMargins left="0.39370078740157483" right="0.39370078740157483" top="0.39370078740157483" bottom="0.39370078740157483" header="0.19685039370078741" footer="0.19685039370078741"/>
  <pageSetup paperSize="9" scale="6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AF110"/>
  <sheetViews>
    <sheetView showGridLines="0" topLeftCell="F1" workbookViewId="0">
      <selection activeCell="AB15" sqref="AB15"/>
    </sheetView>
  </sheetViews>
  <sheetFormatPr baseColWidth="10" defaultRowHeight="15" x14ac:dyDescent="0.25"/>
  <cols>
    <col min="1" max="1" width="28.42578125" style="2" bestFit="1" customWidth="1"/>
    <col min="2" max="2" width="4" style="2" bestFit="1" customWidth="1"/>
    <col min="3" max="3" width="24.42578125" customWidth="1"/>
    <col min="4" max="4" width="20.42578125" customWidth="1"/>
    <col min="5" max="5" width="10.140625" style="2" bestFit="1" customWidth="1"/>
    <col min="6" max="6" width="4" style="2" bestFit="1" customWidth="1"/>
    <col min="7" max="7" width="20" hidden="1" customWidth="1"/>
    <col min="8" max="8" width="4.28515625" hidden="1" customWidth="1"/>
    <col min="9" max="9" width="10.140625" style="2" bestFit="1" customWidth="1"/>
    <col min="10" max="10" width="4.28515625" style="2" customWidth="1"/>
    <col min="11" max="11" width="20" hidden="1" customWidth="1"/>
    <col min="12" max="12" width="4.28515625" hidden="1" customWidth="1"/>
    <col min="13" max="13" width="22.42578125" style="2" bestFit="1" customWidth="1"/>
    <col min="14" max="14" width="4.28515625" style="2" customWidth="1"/>
    <col min="15" max="15" width="20" hidden="1" customWidth="1"/>
    <col min="16" max="16" width="4.28515625" hidden="1" customWidth="1"/>
    <col min="17" max="17" width="11.42578125" style="2" bestFit="1" customWidth="1"/>
    <col min="18" max="18" width="4.28515625" style="2" customWidth="1"/>
    <col min="19" max="19" width="20" hidden="1" customWidth="1"/>
    <col min="20" max="20" width="4.28515625" hidden="1" customWidth="1"/>
    <col min="21" max="21" width="17.5703125" style="2" bestFit="1" customWidth="1"/>
    <col min="22" max="22" width="4" style="2" bestFit="1" customWidth="1"/>
    <col min="23" max="23" width="20" hidden="1" customWidth="1"/>
    <col min="24" max="24" width="11.85546875" hidden="1" customWidth="1"/>
    <col min="25" max="25" width="8.5703125" customWidth="1"/>
    <col min="26" max="26" width="18" style="2" bestFit="1" customWidth="1"/>
    <col min="27" max="27" width="15.7109375" style="2" bestFit="1" customWidth="1"/>
    <col min="28" max="28" width="16.85546875" style="2" bestFit="1" customWidth="1"/>
    <col min="29" max="29" width="33.5703125" style="2" bestFit="1" customWidth="1"/>
    <col min="30" max="30" width="33.5703125" style="2" customWidth="1"/>
    <col min="31" max="31" width="4.28515625" style="2" customWidth="1"/>
    <col min="32" max="32" width="175.7109375" style="2" bestFit="1" customWidth="1"/>
    <col min="33" max="16384" width="11.42578125" style="2"/>
  </cols>
  <sheetData>
    <row r="1" spans="1:32" ht="15.75" thickBot="1" x14ac:dyDescent="0.3">
      <c r="A1" s="20" t="s">
        <v>128</v>
      </c>
      <c r="C1" s="28" t="str">
        <f>CONCATENATE(D1,D2,D3,D4,D5)</f>
        <v>CREATE TABLE assoc_player_session (plse_id INTEGER PRIMARY KEY, plse_pl_id NUMERIC, plse_se_id NUMERIC, plse_points NUMERIC);</v>
      </c>
      <c r="D1" t="str">
        <f>"CREATE TABLE "&amp;A1&amp;" ("</f>
        <v>CREATE TABLE assoc_player_session (</v>
      </c>
      <c r="E1" s="19" t="s">
        <v>22</v>
      </c>
      <c r="G1" s="28" t="str">
        <f>CONCATENATE(H1,H2,H3)</f>
        <v>CREATE TABLE player (pl_id INTEGER PRIMARY KEY, pl_name TEXT);</v>
      </c>
      <c r="H1" t="str">
        <f>"CREATE TABLE "&amp;E1&amp;" ("</f>
        <v>CREATE TABLE player (</v>
      </c>
      <c r="I1" s="19" t="s">
        <v>123</v>
      </c>
      <c r="K1" s="28" t="str">
        <f>CONCATENATE(L1,L2,L3,L4)</f>
        <v>CREATE TABLE session (se_id INTEGER PRIMARY KEY, se_name TEXT, se_ts_id NUMERIC);</v>
      </c>
      <c r="L1" t="str">
        <f>"CREATE TABLE "&amp;I1&amp;" ("</f>
        <v>CREATE TABLE session (</v>
      </c>
      <c r="M1" s="19" t="s">
        <v>124</v>
      </c>
      <c r="O1" s="28" t="str">
        <f>CONCATENATE(P1,P2,P3,P4,P5,P6)</f>
        <v>CREATE TABLE game (ga_id INTEGER PRIMARY KEY, ga_pl_id_player NUMERIC, ga_ta_id NUMERIC, ga_doublegames NUMERIC, ga_creation TEXT);</v>
      </c>
      <c r="P1" t="str">
        <f>"CREATE TABLE "&amp;M1&amp;" ("</f>
        <v>CREATE TABLE game (</v>
      </c>
      <c r="Q1" s="19" t="s">
        <v>125</v>
      </c>
      <c r="S1" s="28" t="str">
        <f>CONCATENATE(T1,T2,T3,T4,T5)</f>
        <v>CREATE TABLE tariffset (ts_id INTEGER PRIMARY KEY, ts_name TEXT, ts_bei NUMERIC, ts_kontra NUMERIC);</v>
      </c>
      <c r="T1" t="str">
        <f>"CREATE TABLE "&amp;Q1&amp;" ("</f>
        <v>CREATE TABLE tariffset (</v>
      </c>
      <c r="U1" s="19" t="s">
        <v>126</v>
      </c>
      <c r="W1" s="28" t="str">
        <f>CONCATENATE(X1,X2,X3,X4,X5,X6,X7)</f>
        <v>CREATE TABLE tariff (ta_id INTEGER PRIMARY KEY, ta_ts_id NUMERIC, ta_name TEXT, ta_type1 NUMERIC, ta_type2 NUMERIC, ta_value NUMERIC);</v>
      </c>
      <c r="X1" t="str">
        <f>"CREATE TABLE "&amp;U1&amp;" ("</f>
        <v>CREATE TABLE tariff (</v>
      </c>
      <c r="Z1" s="18" t="s">
        <v>159</v>
      </c>
      <c r="AA1" s="9" t="s">
        <v>240</v>
      </c>
      <c r="AB1" s="9" t="s">
        <v>309</v>
      </c>
      <c r="AC1" s="9" t="s">
        <v>151</v>
      </c>
      <c r="AD1" s="9" t="s">
        <v>160</v>
      </c>
      <c r="AF1" s="5" t="s">
        <v>166</v>
      </c>
    </row>
    <row r="2" spans="1:32" x14ac:dyDescent="0.25">
      <c r="A2" s="22" t="s">
        <v>242</v>
      </c>
      <c r="C2" t="s">
        <v>162</v>
      </c>
      <c r="D2" t="str">
        <f>A2&amp;" "&amp;C2&amp;IF(A3="",");",", ")</f>
        <v xml:space="preserve">plse_id INTEGER PRIMARY KEY, </v>
      </c>
      <c r="E2" s="22" t="s">
        <v>258</v>
      </c>
      <c r="G2" s="2" t="s">
        <v>162</v>
      </c>
      <c r="H2" t="str">
        <f t="shared" ref="H2:H3" si="0">E2&amp;" "&amp;G2&amp;IF(E3="",");",", ")</f>
        <v xml:space="preserve">pl_id INTEGER PRIMARY KEY, </v>
      </c>
      <c r="I2" s="22" t="s">
        <v>255</v>
      </c>
      <c r="K2" s="2" t="s">
        <v>162</v>
      </c>
      <c r="L2" t="str">
        <f t="shared" ref="L2:L4" si="1">I2&amp;" "&amp;K2&amp;IF(I3="",");",", ")</f>
        <v xml:space="preserve">se_id INTEGER PRIMARY KEY, </v>
      </c>
      <c r="M2" s="22" t="s">
        <v>260</v>
      </c>
      <c r="O2" t="s">
        <v>162</v>
      </c>
      <c r="P2" t="str">
        <f t="shared" ref="P2:P6" si="2">M2&amp;" "&amp;O2&amp;IF(M3="",");",", ")</f>
        <v xml:space="preserve">ga_id INTEGER PRIMARY KEY, </v>
      </c>
      <c r="Q2" s="22" t="s">
        <v>296</v>
      </c>
      <c r="S2" t="s">
        <v>162</v>
      </c>
      <c r="T2" t="str">
        <f t="shared" ref="T2:T5" si="3">Q2&amp;" "&amp;S2&amp;IF(Q3="",");",", ")</f>
        <v xml:space="preserve">ts_id INTEGER PRIMARY KEY, </v>
      </c>
      <c r="U2" s="22" t="s">
        <v>283</v>
      </c>
      <c r="W2" s="2" t="s">
        <v>162</v>
      </c>
      <c r="X2" t="str">
        <f>U2&amp;" "&amp;W2&amp;IF(U3="",");",", ")</f>
        <v xml:space="preserve">ta_id INTEGER PRIMARY KEY, </v>
      </c>
      <c r="Z2" s="4"/>
      <c r="AA2" s="4">
        <v>1</v>
      </c>
      <c r="AB2" s="2" t="s">
        <v>21</v>
      </c>
      <c r="AC2" s="2" t="s">
        <v>209</v>
      </c>
      <c r="AD2" s="41" t="s">
        <v>238</v>
      </c>
      <c r="AF2" s="2" t="s">
        <v>164</v>
      </c>
    </row>
    <row r="3" spans="1:32" x14ac:dyDescent="0.25">
      <c r="A3" s="22" t="s">
        <v>243</v>
      </c>
      <c r="C3" t="s">
        <v>163</v>
      </c>
      <c r="D3" t="str">
        <f t="shared" ref="D3:D5" si="4">A3&amp;" "&amp;C3&amp;IF(A4="",");",", ")</f>
        <v xml:space="preserve">plse_pl_id NUMERIC, </v>
      </c>
      <c r="E3" s="27" t="s">
        <v>259</v>
      </c>
      <c r="G3" s="2" t="s">
        <v>154</v>
      </c>
      <c r="H3" t="str">
        <f t="shared" si="0"/>
        <v>pl_name TEXT);</v>
      </c>
      <c r="I3" s="27" t="s">
        <v>256</v>
      </c>
      <c r="K3" s="2" t="s">
        <v>154</v>
      </c>
      <c r="L3" t="str">
        <f t="shared" si="1"/>
        <v xml:space="preserve">se_name TEXT, </v>
      </c>
      <c r="M3" s="22" t="s">
        <v>261</v>
      </c>
      <c r="O3" t="s">
        <v>163</v>
      </c>
      <c r="P3" t="str">
        <f t="shared" si="2"/>
        <v xml:space="preserve">ga_pl_id_player NUMERIC, </v>
      </c>
      <c r="Q3" s="27" t="s">
        <v>297</v>
      </c>
      <c r="S3" t="s">
        <v>154</v>
      </c>
      <c r="T3" t="str">
        <f t="shared" si="3"/>
        <v xml:space="preserve">ts_name TEXT, </v>
      </c>
      <c r="U3" s="22" t="s">
        <v>285</v>
      </c>
      <c r="W3" s="2" t="s">
        <v>163</v>
      </c>
      <c r="X3" s="31" t="str">
        <f t="shared" ref="X3:X7" si="5">U3&amp;" "&amp;W3&amp;IF(U4="",");",", ")</f>
        <v xml:space="preserve">ta_ts_id NUMERIC, </v>
      </c>
      <c r="AA3" s="4">
        <v>2</v>
      </c>
      <c r="AB3" s="2" t="s">
        <v>16</v>
      </c>
      <c r="AC3" s="2" t="s">
        <v>207</v>
      </c>
      <c r="AD3" s="40" t="s">
        <v>239</v>
      </c>
      <c r="AF3" s="2" t="str">
        <f>$C$1</f>
        <v>CREATE TABLE assoc_player_session (plse_id INTEGER PRIMARY KEY, plse_pl_id NUMERIC, plse_se_id NUMERIC, plse_points NUMERIC);</v>
      </c>
    </row>
    <row r="4" spans="1:32" x14ac:dyDescent="0.25">
      <c r="A4" s="22" t="s">
        <v>244</v>
      </c>
      <c r="C4" t="s">
        <v>163</v>
      </c>
      <c r="D4" t="str">
        <f t="shared" si="4"/>
        <v xml:space="preserve">plse_se_id NUMERIC, </v>
      </c>
      <c r="I4" s="22" t="s">
        <v>257</v>
      </c>
      <c r="K4" s="2" t="s">
        <v>163</v>
      </c>
      <c r="L4" t="str">
        <f t="shared" si="1"/>
        <v>se_ts_id NUMERIC);</v>
      </c>
      <c r="M4" s="22" t="s">
        <v>262</v>
      </c>
      <c r="O4" t="s">
        <v>163</v>
      </c>
      <c r="P4" t="str">
        <f t="shared" si="2"/>
        <v xml:space="preserve">ga_ta_id NUMERIC, </v>
      </c>
      <c r="Q4" s="23" t="s">
        <v>149</v>
      </c>
      <c r="R4" s="16"/>
      <c r="S4" t="s">
        <v>163</v>
      </c>
      <c r="T4" t="str">
        <f t="shared" si="3"/>
        <v xml:space="preserve">ts_bei NUMERIC, </v>
      </c>
      <c r="U4" s="27" t="s">
        <v>284</v>
      </c>
      <c r="W4" s="2" t="s">
        <v>154</v>
      </c>
      <c r="X4" s="31" t="str">
        <f t="shared" si="5"/>
        <v xml:space="preserve">ta_name TEXT, </v>
      </c>
      <c r="AA4" s="4">
        <v>3</v>
      </c>
      <c r="AB4" s="2" t="s">
        <v>11</v>
      </c>
      <c r="AC4" s="2" t="s">
        <v>208</v>
      </c>
      <c r="AD4" s="40" t="s">
        <v>239</v>
      </c>
      <c r="AF4" s="2" t="str">
        <f>$C$7</f>
        <v>CREATE TABLE assoc_game_session (gase_id INTEGER PRIMARY KEY, gase_ga_id NUMERIC, gase_se_id NUMERIC);</v>
      </c>
    </row>
    <row r="5" spans="1:32" x14ac:dyDescent="0.25">
      <c r="A5" s="2" t="s">
        <v>245</v>
      </c>
      <c r="C5" t="s">
        <v>163</v>
      </c>
      <c r="D5" t="str">
        <f t="shared" si="4"/>
        <v>plse_points NUMERIC);</v>
      </c>
      <c r="M5" s="16" t="s">
        <v>263</v>
      </c>
      <c r="N5" s="16"/>
      <c r="O5" t="s">
        <v>163</v>
      </c>
      <c r="P5" t="str">
        <f t="shared" si="2"/>
        <v xml:space="preserve">ga_doublegames NUMERIC, </v>
      </c>
      <c r="Q5" s="23" t="s">
        <v>158</v>
      </c>
      <c r="R5" s="16"/>
      <c r="S5" t="s">
        <v>163</v>
      </c>
      <c r="T5" t="str">
        <f t="shared" si="3"/>
        <v>ts_kontra NUMERIC);</v>
      </c>
      <c r="U5" s="23" t="s">
        <v>139</v>
      </c>
      <c r="W5" s="2" t="s">
        <v>163</v>
      </c>
      <c r="X5" s="31" t="str">
        <f t="shared" si="5"/>
        <v xml:space="preserve">ta_type1 NUMERIC, </v>
      </c>
      <c r="AA5" s="4"/>
      <c r="AF5" s="2" t="str">
        <f>$C$12</f>
        <v>CREATE TABLE assoc_game_regular_premium (grpr_id INTEGER PRIMARY KEY, grpr_gr_id NUMERIC, grpr_pr_id NUMERIC, grpr_pl_id NUMERIC, grpr_called NUMERIC, grpr_won NUMERIC);</v>
      </c>
    </row>
    <row r="6" spans="1:32" ht="15.75" thickBot="1" x14ac:dyDescent="0.3">
      <c r="M6" s="27" t="s">
        <v>264</v>
      </c>
      <c r="N6" s="16"/>
      <c r="O6" t="s">
        <v>154</v>
      </c>
      <c r="P6" t="str">
        <f t="shared" si="2"/>
        <v>ga_creation TEXT);</v>
      </c>
      <c r="U6" s="23" t="s">
        <v>140</v>
      </c>
      <c r="W6" s="2" t="s">
        <v>163</v>
      </c>
      <c r="X6" s="31" t="str">
        <f t="shared" si="5"/>
        <v xml:space="preserve">ta_type2 NUMERIC, </v>
      </c>
      <c r="Z6" s="18" t="s">
        <v>149</v>
      </c>
      <c r="AA6" s="9" t="s">
        <v>148</v>
      </c>
      <c r="AB6" s="9" t="s">
        <v>309</v>
      </c>
      <c r="AC6" s="9" t="s">
        <v>155</v>
      </c>
      <c r="AD6" s="9"/>
      <c r="AF6" s="2" t="str">
        <f>$G$1</f>
        <v>CREATE TABLE player (pl_id INTEGER PRIMARY KEY, pl_name TEXT);</v>
      </c>
    </row>
    <row r="7" spans="1:32" ht="15.75" thickBot="1" x14ac:dyDescent="0.3">
      <c r="A7" s="20" t="s">
        <v>129</v>
      </c>
      <c r="C7" s="28" t="str">
        <f>CONCATENATE(D7,D8,D9,D10)</f>
        <v>CREATE TABLE assoc_game_session (gase_id INTEGER PRIMARY KEY, gase_ga_id NUMERIC, gase_se_id NUMERIC);</v>
      </c>
      <c r="D7" t="str">
        <f>"CREATE TABLE "&amp;A7&amp;" ("</f>
        <v>CREATE TABLE assoc_game_session (</v>
      </c>
      <c r="U7" s="2" t="s">
        <v>286</v>
      </c>
      <c r="W7" s="2" t="s">
        <v>163</v>
      </c>
      <c r="X7" s="31" t="str">
        <f t="shared" si="5"/>
        <v>ta_value NUMERIC);</v>
      </c>
      <c r="Z7" s="4"/>
      <c r="AA7" s="4">
        <v>1</v>
      </c>
      <c r="AB7" s="2" t="s">
        <v>301</v>
      </c>
      <c r="AC7" s="2" t="s">
        <v>85</v>
      </c>
      <c r="AF7" s="2" t="str">
        <f>$K$1</f>
        <v>CREATE TABLE session (se_id INTEGER PRIMARY KEY, se_name TEXT, se_ts_id NUMERIC);</v>
      </c>
    </row>
    <row r="8" spans="1:32" x14ac:dyDescent="0.25">
      <c r="A8" s="22" t="s">
        <v>246</v>
      </c>
      <c r="C8" t="s">
        <v>162</v>
      </c>
      <c r="D8" t="str">
        <f t="shared" ref="D8:D9" si="6">A8&amp;" "&amp;C8&amp;IF(A9="",");",", ")</f>
        <v xml:space="preserve">gase_id INTEGER PRIMARY KEY, </v>
      </c>
      <c r="Z8" s="4"/>
      <c r="AA8" s="4">
        <v>2</v>
      </c>
      <c r="AB8" s="2" t="s">
        <v>300</v>
      </c>
      <c r="AC8" s="2" t="s">
        <v>88</v>
      </c>
      <c r="AF8" s="2" t="str">
        <f>$O$1</f>
        <v>CREATE TABLE game (ga_id INTEGER PRIMARY KEY, ga_pl_id_player NUMERIC, ga_ta_id NUMERIC, ga_doublegames NUMERIC, ga_creation TEXT);</v>
      </c>
    </row>
    <row r="9" spans="1:32" ht="15.75" thickBot="1" x14ac:dyDescent="0.3">
      <c r="A9" s="22" t="s">
        <v>247</v>
      </c>
      <c r="C9" t="s">
        <v>163</v>
      </c>
      <c r="D9" t="str">
        <f t="shared" si="6"/>
        <v xml:space="preserve">gase_ga_id NUMERIC, </v>
      </c>
      <c r="Z9" s="4"/>
      <c r="AA9" s="4">
        <v>3</v>
      </c>
      <c r="AB9" s="2" t="s">
        <v>303</v>
      </c>
      <c r="AC9" s="2" t="s">
        <v>89</v>
      </c>
      <c r="AF9" s="2" t="str">
        <f>$O$10</f>
        <v>CREATE TABLE game_regular (gr_id INTEGER PRIMARY KEY, gr_ga_id NUMERIC, gr_partner_pl_id NUMERIC, gr_kontra NUMERIC, gr_won NUMERIC);</v>
      </c>
    </row>
    <row r="10" spans="1:32" ht="15.75" thickBot="1" x14ac:dyDescent="0.3">
      <c r="A10" s="22" t="s">
        <v>248</v>
      </c>
      <c r="C10" t="s">
        <v>163</v>
      </c>
      <c r="D10" t="str">
        <f>A10&amp;" "&amp;C10&amp;IF(A11="",");",", ")</f>
        <v>gase_se_id NUMERIC);</v>
      </c>
      <c r="M10" s="19" t="s">
        <v>167</v>
      </c>
      <c r="O10" s="28" t="str">
        <f>CONCATENATE(P10,P11,P12,P13,P14,P15)</f>
        <v>CREATE TABLE game_regular (gr_id INTEGER PRIMARY KEY, gr_ga_id NUMERIC, gr_partner_pl_id NUMERIC, gr_kontra NUMERIC, gr_won NUMERIC);</v>
      </c>
      <c r="P10" t="str">
        <f>"CREATE TABLE "&amp;M10&amp;" ("</f>
        <v>CREATE TABLE game_regular (</v>
      </c>
      <c r="U10" s="19" t="s">
        <v>127</v>
      </c>
      <c r="W10" s="28" t="str">
        <f>CONCATENATE(X10,X11,X12,X13,X14,X15,X16,X17)</f>
        <v>CREATE TABLE premium (pr_id INTEGER PRIMARY KEY, pr_ts_id NUMERIC, pr_name TEXT, pr_type1 NUMERIC, pr_type2 NUMERIC, pr_value_silent TEXT, pr_value_called TEXT);</v>
      </c>
      <c r="X10" t="str">
        <f>"CREATE TABLE "&amp;U10&amp;" ("</f>
        <v>CREATE TABLE premium (</v>
      </c>
      <c r="Z10" s="4"/>
      <c r="AA10" s="4">
        <v>4</v>
      </c>
      <c r="AB10" s="2" t="s">
        <v>302</v>
      </c>
      <c r="AC10" s="2" t="s">
        <v>87</v>
      </c>
      <c r="AF10" s="2" t="str">
        <f>$O$17</f>
        <v>CREATE TABLE game_negative (gn_id INTEGER PRIMARY KEY, gn_ga_id NUMERIC, gn_player_pl_id NUMERIC, gn_ta_id NUMERIC, gn_won NUMERIC);</v>
      </c>
    </row>
    <row r="11" spans="1:32" ht="15.75" thickBot="1" x14ac:dyDescent="0.3">
      <c r="M11" s="22" t="s">
        <v>265</v>
      </c>
      <c r="O11" t="s">
        <v>162</v>
      </c>
      <c r="P11" t="str">
        <f t="shared" ref="P11:P15" si="7">M11&amp;" "&amp;O11&amp;IF(M12="",");",", ")</f>
        <v xml:space="preserve">gr_id INTEGER PRIMARY KEY, </v>
      </c>
      <c r="U11" s="22" t="s">
        <v>287</v>
      </c>
      <c r="W11" s="2" t="s">
        <v>162</v>
      </c>
      <c r="X11" t="str">
        <f>U11&amp;" "&amp;W11&amp;IF(U12="",");",", ")</f>
        <v xml:space="preserve">pr_id INTEGER PRIMARY KEY, </v>
      </c>
      <c r="Z11" s="4"/>
      <c r="AA11" s="4">
        <v>5</v>
      </c>
      <c r="AB11" s="2" t="s">
        <v>304</v>
      </c>
      <c r="AC11" s="2" t="s">
        <v>86</v>
      </c>
      <c r="AF11" s="2" t="str">
        <f>$O$24</f>
        <v>CREATE TABLE game_negative_kontra (gnk_id INTEGER PRIMARY KEY, gnk_gane_id NUMERIC, gnk_player_pl_id NUMERIC, gnk_kontra NUMERIC);</v>
      </c>
    </row>
    <row r="12" spans="1:32" ht="15.75" thickBot="1" x14ac:dyDescent="0.3">
      <c r="A12" s="20" t="s">
        <v>168</v>
      </c>
      <c r="C12" s="28" t="str">
        <f>CONCATENATE(D12,D13,D14,D15,D16,D17,D18)</f>
        <v>CREATE TABLE assoc_game_regular_premium (grpr_id INTEGER PRIMARY KEY, grpr_gr_id NUMERIC, grpr_pr_id NUMERIC, grpr_pl_id NUMERIC, grpr_called NUMERIC, grpr_won NUMERIC);</v>
      </c>
      <c r="D12" t="str">
        <f>"CREATE TABLE "&amp;A12&amp;" ("</f>
        <v>CREATE TABLE assoc_game_regular_premium (</v>
      </c>
      <c r="M12" s="22" t="s">
        <v>266</v>
      </c>
      <c r="O12" t="s">
        <v>163</v>
      </c>
      <c r="P12" t="str">
        <f t="shared" si="7"/>
        <v xml:space="preserve">gr_ga_id NUMERIC, </v>
      </c>
      <c r="U12" s="22" t="s">
        <v>289</v>
      </c>
      <c r="W12" s="2" t="s">
        <v>163</v>
      </c>
      <c r="X12" s="31" t="str">
        <f t="shared" ref="X12:X17" si="8">U12&amp;" "&amp;W12&amp;IF(U13="",");",", ")</f>
        <v xml:space="preserve">pr_ts_id NUMERIC, </v>
      </c>
      <c r="Z12" s="4"/>
      <c r="AA12" s="4"/>
      <c r="AF12" s="2" t="str">
        <f>$O$30</f>
        <v>CREATE TABLE game_trischaken (gt_id INTEGER PRIMARY KEY, gt_ga_id TEXT, gt_player_pl_id TEXT, gt_result TEXT);</v>
      </c>
    </row>
    <row r="13" spans="1:32" x14ac:dyDescent="0.25">
      <c r="A13" s="22" t="s">
        <v>249</v>
      </c>
      <c r="C13" t="s">
        <v>162</v>
      </c>
      <c r="D13" t="str">
        <f t="shared" ref="D13:D18" si="9">A13&amp;" "&amp;C13&amp;IF(A14="",");",", ")</f>
        <v xml:space="preserve">grpr_id INTEGER PRIMARY KEY, </v>
      </c>
      <c r="M13" s="22" t="s">
        <v>267</v>
      </c>
      <c r="O13" t="s">
        <v>163</v>
      </c>
      <c r="P13" t="str">
        <f t="shared" si="7"/>
        <v xml:space="preserve">gr_partner_pl_id NUMERIC, </v>
      </c>
      <c r="U13" s="27" t="s">
        <v>288</v>
      </c>
      <c r="W13" s="2" t="s">
        <v>154</v>
      </c>
      <c r="X13" s="31" t="str">
        <f t="shared" si="8"/>
        <v xml:space="preserve">pr_name TEXT, </v>
      </c>
      <c r="Z13" s="18" t="s">
        <v>158</v>
      </c>
      <c r="AA13" s="9" t="s">
        <v>157</v>
      </c>
      <c r="AB13" s="9" t="s">
        <v>309</v>
      </c>
      <c r="AC13" s="9" t="s">
        <v>170</v>
      </c>
      <c r="AD13" s="9"/>
      <c r="AF13" s="2" t="str">
        <f>$S$1</f>
        <v>CREATE TABLE tariffset (ts_id INTEGER PRIMARY KEY, ts_name TEXT, ts_bei NUMERIC, ts_kontra NUMERIC);</v>
      </c>
    </row>
    <row r="14" spans="1:32" x14ac:dyDescent="0.25">
      <c r="A14" s="22" t="s">
        <v>250</v>
      </c>
      <c r="C14" t="s">
        <v>163</v>
      </c>
      <c r="D14" t="str">
        <f t="shared" si="9"/>
        <v xml:space="preserve">grpr_gr_id NUMERIC, </v>
      </c>
      <c r="M14" s="2" t="s">
        <v>268</v>
      </c>
      <c r="O14" t="s">
        <v>163</v>
      </c>
      <c r="P14" t="str">
        <f t="shared" si="7"/>
        <v xml:space="preserve">gr_kontra NUMERIC, </v>
      </c>
      <c r="U14" s="23" t="s">
        <v>144</v>
      </c>
      <c r="W14" s="2" t="s">
        <v>163</v>
      </c>
      <c r="X14" s="31" t="str">
        <f t="shared" si="8"/>
        <v xml:space="preserve">pr_type1 NUMERIC, </v>
      </c>
      <c r="AA14" s="4">
        <v>2</v>
      </c>
      <c r="AB14" s="2" t="s">
        <v>311</v>
      </c>
      <c r="AC14" s="2" t="s">
        <v>118</v>
      </c>
      <c r="AF14" s="2" t="str">
        <f>$W$1</f>
        <v>CREATE TABLE tariff (ta_id INTEGER PRIMARY KEY, ta_ts_id NUMERIC, ta_name TEXT, ta_type1 NUMERIC, ta_type2 NUMERIC, ta_value NUMERIC);</v>
      </c>
    </row>
    <row r="15" spans="1:32" x14ac:dyDescent="0.25">
      <c r="A15" s="22" t="s">
        <v>251</v>
      </c>
      <c r="C15" t="s">
        <v>163</v>
      </c>
      <c r="D15" t="str">
        <f t="shared" si="9"/>
        <v xml:space="preserve">grpr_pr_id NUMERIC, </v>
      </c>
      <c r="M15" s="2" t="s">
        <v>269</v>
      </c>
      <c r="O15" t="s">
        <v>163</v>
      </c>
      <c r="P15" t="str">
        <f t="shared" si="7"/>
        <v>gr_won NUMERIC);</v>
      </c>
      <c r="U15" s="23" t="s">
        <v>145</v>
      </c>
      <c r="W15" s="2" t="s">
        <v>163</v>
      </c>
      <c r="X15" s="31" t="str">
        <f t="shared" si="8"/>
        <v xml:space="preserve">pr_type2 NUMERIC, </v>
      </c>
      <c r="AA15" s="4">
        <v>4</v>
      </c>
      <c r="AB15" s="2" t="s">
        <v>299</v>
      </c>
      <c r="AC15" s="2" t="s">
        <v>119</v>
      </c>
      <c r="AF15" s="2" t="str">
        <f>$W$10</f>
        <v>CREATE TABLE premium (pr_id INTEGER PRIMARY KEY, pr_ts_id NUMERIC, pr_name TEXT, pr_type1 NUMERIC, pr_type2 NUMERIC, pr_value_silent TEXT, pr_value_called TEXT);</v>
      </c>
    </row>
    <row r="16" spans="1:32" ht="15.75" thickBot="1" x14ac:dyDescent="0.3">
      <c r="A16" s="22" t="s">
        <v>252</v>
      </c>
      <c r="C16" t="s">
        <v>163</v>
      </c>
      <c r="D16" t="str">
        <f t="shared" si="9"/>
        <v xml:space="preserve">grpr_pl_id NUMERIC, </v>
      </c>
      <c r="E16"/>
      <c r="F16"/>
      <c r="U16" s="2" t="s">
        <v>290</v>
      </c>
      <c r="W16" s="2" t="s">
        <v>154</v>
      </c>
      <c r="X16" s="31" t="str">
        <f t="shared" si="8"/>
        <v xml:space="preserve">pr_value_silent TEXT, </v>
      </c>
      <c r="AA16" s="4">
        <v>8</v>
      </c>
      <c r="AB16" s="2" t="s">
        <v>298</v>
      </c>
      <c r="AC16" s="2" t="s">
        <v>120</v>
      </c>
      <c r="AF16" s="2" t="str">
        <f>$W$20</f>
        <v>CREATE TABLE trischaken (tr_id INTEGER PRIMARY KEY, tr_ts_id NUMERIC, tr qid NUMERIC, tr_value NUMERIC);</v>
      </c>
    </row>
    <row r="17" spans="1:32" ht="15.75" thickBot="1" x14ac:dyDescent="0.3">
      <c r="A17" s="16" t="s">
        <v>253</v>
      </c>
      <c r="C17" t="s">
        <v>163</v>
      </c>
      <c r="D17" t="str">
        <f t="shared" si="9"/>
        <v xml:space="preserve">grpr_called NUMERIC, </v>
      </c>
      <c r="E17"/>
      <c r="F17"/>
      <c r="M17" s="19" t="s">
        <v>130</v>
      </c>
      <c r="O17" s="28" t="str">
        <f>CONCATENATE(P17,P18,P19,P20,P21,P22)</f>
        <v>CREATE TABLE game_negative (gn_id INTEGER PRIMARY KEY, gn_ga_id NUMERIC, gn_player_pl_id NUMERIC, gn_ta_id NUMERIC, gn_won NUMERIC);</v>
      </c>
      <c r="P17" t="str">
        <f>"CREATE TABLE "&amp;M17&amp;" ("</f>
        <v>CREATE TABLE game_negative (</v>
      </c>
      <c r="U17" s="2" t="s">
        <v>291</v>
      </c>
      <c r="W17" s="2" t="s">
        <v>154</v>
      </c>
      <c r="X17" s="31" t="str">
        <f t="shared" si="8"/>
        <v>pr_value_called TEXT);</v>
      </c>
      <c r="AA17" s="4">
        <v>16</v>
      </c>
      <c r="AB17" s="2" t="s">
        <v>305</v>
      </c>
      <c r="AC17" s="2" t="s">
        <v>201</v>
      </c>
      <c r="AF17" s="2" t="s">
        <v>165</v>
      </c>
    </row>
    <row r="18" spans="1:32" x14ac:dyDescent="0.25">
      <c r="A18" s="16" t="s">
        <v>254</v>
      </c>
      <c r="C18" t="s">
        <v>163</v>
      </c>
      <c r="D18" t="str">
        <f t="shared" si="9"/>
        <v>grpr_won NUMERIC);</v>
      </c>
      <c r="E18"/>
      <c r="F18"/>
      <c r="M18" s="22" t="s">
        <v>270</v>
      </c>
      <c r="O18" t="s">
        <v>162</v>
      </c>
      <c r="P18" t="str">
        <f t="shared" ref="P18:P20" si="10">M18&amp;" "&amp;O18&amp;IF(M19="",");",", ")</f>
        <v xml:space="preserve">gn_id INTEGER PRIMARY KEY, </v>
      </c>
    </row>
    <row r="19" spans="1:32" ht="15.75" thickBot="1" x14ac:dyDescent="0.3">
      <c r="E19"/>
      <c r="F19"/>
      <c r="M19" s="22" t="s">
        <v>271</v>
      </c>
      <c r="O19" t="s">
        <v>163</v>
      </c>
      <c r="P19" t="str">
        <f>M19&amp;" "&amp;O19&amp;IF(M20="",");",", ")</f>
        <v xml:space="preserve">gn_ga_id NUMERIC, </v>
      </c>
      <c r="Z19" s="18" t="s">
        <v>139</v>
      </c>
      <c r="AA19" s="9" t="s">
        <v>136</v>
      </c>
      <c r="AB19" s="9" t="s">
        <v>309</v>
      </c>
      <c r="AC19" s="9" t="s">
        <v>171</v>
      </c>
      <c r="AD19" s="9"/>
    </row>
    <row r="20" spans="1:32" ht="15.75" thickBot="1" x14ac:dyDescent="0.3">
      <c r="E20"/>
      <c r="F20"/>
      <c r="M20" s="22" t="s">
        <v>272</v>
      </c>
      <c r="O20" t="s">
        <v>163</v>
      </c>
      <c r="P20" t="str">
        <f t="shared" si="10"/>
        <v xml:space="preserve">gn_player_pl_id NUMERIC, </v>
      </c>
      <c r="U20" s="19" t="s">
        <v>20</v>
      </c>
      <c r="V20"/>
      <c r="W20" s="28" t="str">
        <f>CONCATENATE(X20,X21,X22,X23,X24)</f>
        <v>CREATE TABLE trischaken (tr_id INTEGER PRIMARY KEY, tr_ts_id NUMERIC, tr qid NUMERIC, tr_value NUMERIC);</v>
      </c>
      <c r="X20" t="str">
        <f>"CREATE TABLE "&amp;U20&amp;" ("</f>
        <v>CREATE TABLE trischaken (</v>
      </c>
      <c r="AA20" s="4">
        <v>1</v>
      </c>
      <c r="AB20" s="2" t="s">
        <v>7</v>
      </c>
      <c r="AC20" s="2" t="s">
        <v>7</v>
      </c>
    </row>
    <row r="21" spans="1:32" x14ac:dyDescent="0.25">
      <c r="E21"/>
      <c r="F21"/>
      <c r="M21" s="22" t="s">
        <v>273</v>
      </c>
      <c r="O21" t="s">
        <v>163</v>
      </c>
      <c r="P21" t="str">
        <f>M21&amp;" "&amp;O21&amp;IF(M22="",");",", ")</f>
        <v xml:space="preserve">gn_ta_id NUMERIC, </v>
      </c>
      <c r="U21" s="22" t="s">
        <v>292</v>
      </c>
      <c r="V21"/>
      <c r="W21" s="16" t="s">
        <v>162</v>
      </c>
      <c r="X21" t="str">
        <f>U21&amp;" "&amp;W21&amp;IF(U22="",");",", ")</f>
        <v xml:space="preserve">tr_id INTEGER PRIMARY KEY, </v>
      </c>
      <c r="AA21" s="4">
        <v>2</v>
      </c>
      <c r="AB21" s="2" t="s">
        <v>9</v>
      </c>
      <c r="AC21" s="2" t="s">
        <v>9</v>
      </c>
    </row>
    <row r="22" spans="1:32" x14ac:dyDescent="0.25">
      <c r="E22"/>
      <c r="F22"/>
      <c r="M22" s="16" t="s">
        <v>274</v>
      </c>
      <c r="O22" t="s">
        <v>163</v>
      </c>
      <c r="P22" t="str">
        <f>M22&amp;" "&amp;O22&amp;IF(M23="",");",", ")</f>
        <v>gn_won NUMERIC);</v>
      </c>
      <c r="U22" s="22" t="s">
        <v>293</v>
      </c>
      <c r="V22"/>
      <c r="W22" s="2" t="s">
        <v>163</v>
      </c>
      <c r="X22" s="31" t="str">
        <f t="shared" ref="X22:X24" si="11">U22&amp;" "&amp;W22&amp;IF(U23="",");",", ")</f>
        <v xml:space="preserve">tr_ts_id NUMERIC, </v>
      </c>
      <c r="AA22" s="4">
        <v>3</v>
      </c>
      <c r="AB22" s="2" t="s">
        <v>10</v>
      </c>
      <c r="AC22" s="2" t="s">
        <v>10</v>
      </c>
    </row>
    <row r="23" spans="1:32" ht="15.75" thickBot="1" x14ac:dyDescent="0.3">
      <c r="A23"/>
      <c r="E23"/>
      <c r="F23"/>
      <c r="I23"/>
      <c r="U23" s="21" t="s">
        <v>294</v>
      </c>
      <c r="V23" s="31"/>
      <c r="W23" s="16" t="s">
        <v>163</v>
      </c>
      <c r="X23" s="31" t="str">
        <f t="shared" si="11"/>
        <v xml:space="preserve">tr qid NUMERIC, </v>
      </c>
      <c r="AA23" s="13">
        <v>4</v>
      </c>
      <c r="AB23" s="14" t="s">
        <v>12</v>
      </c>
      <c r="AC23" s="14" t="s">
        <v>12</v>
      </c>
      <c r="AD23" s="14"/>
    </row>
    <row r="24" spans="1:32" ht="15.75" thickBot="1" x14ac:dyDescent="0.3">
      <c r="A24"/>
      <c r="E24"/>
      <c r="F24"/>
      <c r="I24"/>
      <c r="M24" s="19" t="s">
        <v>156</v>
      </c>
      <c r="O24" s="28" t="str">
        <f>CONCATENATE(P24,P25,P26,P27,P28)</f>
        <v>CREATE TABLE game_negative_kontra (gnk_id INTEGER PRIMARY KEY, gnk_gane_id NUMERIC, gnk_player_pl_id NUMERIC, gnk_kontra NUMERIC);</v>
      </c>
      <c r="P24" t="str">
        <f>"CREATE TABLE "&amp;M24&amp;" ("</f>
        <v>CREATE TABLE game_negative_kontra (</v>
      </c>
      <c r="U24" s="21" t="s">
        <v>295</v>
      </c>
      <c r="V24"/>
      <c r="W24" s="16" t="s">
        <v>163</v>
      </c>
      <c r="X24" s="31" t="str">
        <f t="shared" si="11"/>
        <v>tr_value NUMERIC);</v>
      </c>
    </row>
    <row r="25" spans="1:32" x14ac:dyDescent="0.25">
      <c r="A25"/>
      <c r="E25"/>
      <c r="F25"/>
      <c r="I25"/>
      <c r="M25" s="22" t="s">
        <v>275</v>
      </c>
      <c r="O25" t="s">
        <v>162</v>
      </c>
      <c r="P25" t="str">
        <f>M25&amp;" "&amp;O25&amp;IF(M26="",");",", ")</f>
        <v xml:space="preserve">gnk_id INTEGER PRIMARY KEY, </v>
      </c>
      <c r="Z25" s="18" t="s">
        <v>140</v>
      </c>
      <c r="AA25" s="9" t="s">
        <v>137</v>
      </c>
      <c r="AB25" s="9" t="s">
        <v>309</v>
      </c>
      <c r="AC25" s="9" t="s">
        <v>172</v>
      </c>
      <c r="AD25" s="9"/>
    </row>
    <row r="26" spans="1:32" x14ac:dyDescent="0.25">
      <c r="A26"/>
      <c r="E26"/>
      <c r="F26"/>
      <c r="M26" s="22" t="s">
        <v>276</v>
      </c>
      <c r="O26" t="s">
        <v>163</v>
      </c>
      <c r="P26" t="str">
        <f t="shared" ref="P26:P28" si="12">M26&amp;" "&amp;O26&amp;IF(M27="",");",", ")</f>
        <v xml:space="preserve">gnk_gane_id NUMERIC, </v>
      </c>
      <c r="AA26" s="4">
        <v>0</v>
      </c>
      <c r="AB26" s="2" t="s">
        <v>307</v>
      </c>
      <c r="AC26" s="2" t="s">
        <v>41</v>
      </c>
    </row>
    <row r="27" spans="1:32" x14ac:dyDescent="0.25">
      <c r="A27"/>
      <c r="E27"/>
      <c r="F27"/>
      <c r="M27" s="22" t="s">
        <v>277</v>
      </c>
      <c r="O27" t="s">
        <v>163</v>
      </c>
      <c r="P27" t="str">
        <f t="shared" si="12"/>
        <v xml:space="preserve">gnk_player_pl_id NUMERIC, </v>
      </c>
      <c r="AA27" s="4">
        <v>1</v>
      </c>
      <c r="AB27" s="14" t="s">
        <v>11</v>
      </c>
      <c r="AC27" s="14" t="s">
        <v>11</v>
      </c>
      <c r="AD27" s="14"/>
    </row>
    <row r="28" spans="1:32" x14ac:dyDescent="0.25">
      <c r="A28"/>
      <c r="E28"/>
      <c r="F28"/>
      <c r="M28" s="2" t="s">
        <v>278</v>
      </c>
      <c r="O28" t="s">
        <v>163</v>
      </c>
      <c r="P28" t="str">
        <f t="shared" si="12"/>
        <v>gnk_kontra NUMERIC);</v>
      </c>
      <c r="AA28" s="13">
        <v>2</v>
      </c>
      <c r="AB28" s="14" t="s">
        <v>308</v>
      </c>
      <c r="AC28" s="14" t="s">
        <v>92</v>
      </c>
      <c r="AD28" s="14"/>
    </row>
    <row r="29" spans="1:32" ht="15.75" thickBot="1" x14ac:dyDescent="0.3">
      <c r="A29"/>
      <c r="E29"/>
      <c r="F29"/>
      <c r="AA29" s="13">
        <v>3</v>
      </c>
      <c r="AB29" s="14" t="s">
        <v>93</v>
      </c>
      <c r="AC29" s="14" t="s">
        <v>93</v>
      </c>
      <c r="AD29" s="14"/>
    </row>
    <row r="30" spans="1:32" ht="15.75" thickBot="1" x14ac:dyDescent="0.3">
      <c r="A30"/>
      <c r="E30"/>
      <c r="F30"/>
      <c r="M30" s="19" t="s">
        <v>153</v>
      </c>
      <c r="N30" s="16"/>
      <c r="O30" s="28" t="str">
        <f>CONCATENATE(P30,P31,P32,P33,P34)</f>
        <v>CREATE TABLE game_trischaken (gt_id INTEGER PRIMARY KEY, gt_ga_id TEXT, gt_player_pl_id TEXT, gt_result TEXT);</v>
      </c>
      <c r="P30" t="str">
        <f>"CREATE TABLE "&amp;M30&amp;" ("</f>
        <v>CREATE TABLE game_trischaken (</v>
      </c>
      <c r="AA30" s="4">
        <v>4</v>
      </c>
      <c r="AB30" s="2" t="s">
        <v>8</v>
      </c>
      <c r="AC30" s="2" t="s">
        <v>8</v>
      </c>
    </row>
    <row r="31" spans="1:32" x14ac:dyDescent="0.25">
      <c r="A31"/>
      <c r="E31"/>
      <c r="F31"/>
      <c r="M31" s="22" t="s">
        <v>279</v>
      </c>
      <c r="N31" s="16"/>
      <c r="O31" t="s">
        <v>162</v>
      </c>
      <c r="P31" t="str">
        <f t="shared" ref="P31:P32" si="13">M31&amp;" "&amp;O31&amp;IF(M32="",");",", ")</f>
        <v xml:space="preserve">gt_id INTEGER PRIMARY KEY, </v>
      </c>
      <c r="AA31" s="4">
        <v>5</v>
      </c>
      <c r="AB31" s="2" t="s">
        <v>110</v>
      </c>
      <c r="AC31" s="2" t="s">
        <v>110</v>
      </c>
    </row>
    <row r="32" spans="1:32" x14ac:dyDescent="0.25">
      <c r="A32"/>
      <c r="E32"/>
      <c r="F32"/>
      <c r="M32" s="22" t="s">
        <v>280</v>
      </c>
      <c r="N32" s="16"/>
      <c r="O32" t="s">
        <v>154</v>
      </c>
      <c r="P32" t="str">
        <f t="shared" si="13"/>
        <v xml:space="preserve">gt_ga_id TEXT, </v>
      </c>
      <c r="AA32" s="4">
        <v>6</v>
      </c>
      <c r="AB32" s="2" t="s">
        <v>111</v>
      </c>
      <c r="AC32" s="2" t="s">
        <v>111</v>
      </c>
    </row>
    <row r="33" spans="1:30" x14ac:dyDescent="0.25">
      <c r="A33"/>
      <c r="E33"/>
      <c r="F33"/>
      <c r="M33" s="22" t="s">
        <v>281</v>
      </c>
      <c r="N33" s="16"/>
      <c r="O33" t="s">
        <v>154</v>
      </c>
      <c r="P33" t="str">
        <f>M33&amp;" "&amp;O33&amp;IF(M34="",");",", ")</f>
        <v xml:space="preserve">gt_player_pl_id TEXT, </v>
      </c>
      <c r="R33"/>
      <c r="AA33" s="4">
        <v>7</v>
      </c>
      <c r="AB33" s="2" t="s">
        <v>112</v>
      </c>
      <c r="AC33" s="2" t="s">
        <v>112</v>
      </c>
    </row>
    <row r="34" spans="1:30" x14ac:dyDescent="0.25">
      <c r="A34"/>
      <c r="E34"/>
      <c r="F34"/>
      <c r="M34" s="27" t="s">
        <v>282</v>
      </c>
      <c r="N34" s="16"/>
      <c r="O34" t="s">
        <v>154</v>
      </c>
      <c r="P34" t="str">
        <f t="shared" ref="P34" si="14">M34&amp;" "&amp;O34&amp;IF(M35="",");",", ")</f>
        <v>gt_result TEXT);</v>
      </c>
      <c r="R34"/>
      <c r="AA34" s="4">
        <v>8</v>
      </c>
      <c r="AB34" s="2" t="s">
        <v>113</v>
      </c>
      <c r="AC34" s="2" t="s">
        <v>113</v>
      </c>
    </row>
    <row r="35" spans="1:30" x14ac:dyDescent="0.25">
      <c r="A35"/>
      <c r="E35"/>
      <c r="F35"/>
      <c r="R35"/>
      <c r="AA35" s="4">
        <v>9</v>
      </c>
      <c r="AB35" s="2" t="s">
        <v>114</v>
      </c>
      <c r="AC35" s="2" t="s">
        <v>114</v>
      </c>
    </row>
    <row r="36" spans="1:30" ht="15.75" thickBot="1" x14ac:dyDescent="0.3">
      <c r="A36"/>
      <c r="E36"/>
      <c r="F36"/>
      <c r="AA36" s="4"/>
    </row>
    <row r="37" spans="1:30" x14ac:dyDescent="0.25">
      <c r="A37"/>
      <c r="E37"/>
      <c r="F37"/>
      <c r="M37"/>
      <c r="U37" s="24" t="s">
        <v>96</v>
      </c>
      <c r="Z37" s="18" t="s">
        <v>144</v>
      </c>
      <c r="AA37" s="9" t="s">
        <v>142</v>
      </c>
      <c r="AB37" s="9" t="s">
        <v>309</v>
      </c>
      <c r="AC37" s="9" t="s">
        <v>173</v>
      </c>
      <c r="AD37" s="9"/>
    </row>
    <row r="38" spans="1:30" x14ac:dyDescent="0.25">
      <c r="A38"/>
      <c r="E38"/>
      <c r="F38"/>
      <c r="M38"/>
      <c r="U38" s="25" t="s">
        <v>97</v>
      </c>
      <c r="AA38" s="4">
        <v>1</v>
      </c>
      <c r="AB38" s="2" t="s">
        <v>105</v>
      </c>
      <c r="AC38" s="2" t="s">
        <v>105</v>
      </c>
    </row>
    <row r="39" spans="1:30" ht="15.75" thickBot="1" x14ac:dyDescent="0.3">
      <c r="A39"/>
      <c r="E39"/>
      <c r="F39"/>
      <c r="M39"/>
      <c r="U39" s="26" t="s">
        <v>154</v>
      </c>
      <c r="AA39" s="4">
        <v>2</v>
      </c>
      <c r="AB39" s="2" t="s">
        <v>10</v>
      </c>
      <c r="AC39" s="2" t="s">
        <v>10</v>
      </c>
    </row>
    <row r="40" spans="1:30" x14ac:dyDescent="0.25">
      <c r="A40"/>
      <c r="E40"/>
      <c r="F40"/>
      <c r="M40"/>
      <c r="AA40" s="4">
        <v>3</v>
      </c>
      <c r="AB40" s="2" t="s">
        <v>306</v>
      </c>
      <c r="AC40" s="2" t="s">
        <v>106</v>
      </c>
    </row>
    <row r="41" spans="1:30" x14ac:dyDescent="0.25">
      <c r="A41"/>
      <c r="E41"/>
      <c r="F41"/>
      <c r="M41"/>
    </row>
    <row r="42" spans="1:30" x14ac:dyDescent="0.25">
      <c r="A42"/>
      <c r="E42"/>
      <c r="F42"/>
      <c r="M42"/>
      <c r="Z42" s="18" t="s">
        <v>145</v>
      </c>
      <c r="AA42" s="9" t="s">
        <v>143</v>
      </c>
      <c r="AB42" s="9" t="s">
        <v>309</v>
      </c>
      <c r="AC42" s="9" t="s">
        <v>174</v>
      </c>
      <c r="AD42" s="9"/>
    </row>
    <row r="43" spans="1:30" x14ac:dyDescent="0.25">
      <c r="A43"/>
      <c r="E43"/>
      <c r="F43"/>
      <c r="M43"/>
      <c r="AA43" s="4">
        <v>0</v>
      </c>
      <c r="AB43" s="2" t="s">
        <v>307</v>
      </c>
      <c r="AC43" s="2" t="s">
        <v>41</v>
      </c>
    </row>
    <row r="44" spans="1:30" x14ac:dyDescent="0.25">
      <c r="A44"/>
      <c r="E44"/>
      <c r="F44"/>
      <c r="M44"/>
      <c r="AA44" s="4">
        <v>1</v>
      </c>
      <c r="AB44" s="2" t="s">
        <v>14</v>
      </c>
      <c r="AC44" s="2" t="s">
        <v>14</v>
      </c>
    </row>
    <row r="45" spans="1:30" x14ac:dyDescent="0.25">
      <c r="A45"/>
      <c r="E45"/>
      <c r="F45"/>
      <c r="M45"/>
      <c r="Q45"/>
      <c r="R45"/>
      <c r="U45"/>
      <c r="AA45" s="4"/>
    </row>
    <row r="46" spans="1:30" x14ac:dyDescent="0.25">
      <c r="A46"/>
      <c r="E46"/>
      <c r="F46"/>
      <c r="M46"/>
      <c r="Q46"/>
      <c r="R46"/>
      <c r="U46"/>
      <c r="Z46" s="18" t="s">
        <v>153</v>
      </c>
      <c r="AA46" s="9" t="s">
        <v>169</v>
      </c>
      <c r="AB46" s="9" t="s">
        <v>309</v>
      </c>
      <c r="AC46" s="9" t="s">
        <v>175</v>
      </c>
      <c r="AD46" s="9"/>
    </row>
    <row r="47" spans="1:30" x14ac:dyDescent="0.25">
      <c r="A47"/>
      <c r="E47"/>
      <c r="F47"/>
      <c r="M47"/>
      <c r="Q47"/>
      <c r="R47"/>
      <c r="U47"/>
      <c r="AA47" s="4">
        <v>1</v>
      </c>
      <c r="AB47" s="2" t="s">
        <v>19</v>
      </c>
      <c r="AC47" s="2" t="s">
        <v>19</v>
      </c>
    </row>
    <row r="48" spans="1:30" x14ac:dyDescent="0.25">
      <c r="A48"/>
      <c r="E48"/>
      <c r="F48"/>
      <c r="M48"/>
      <c r="Q48"/>
      <c r="R48"/>
      <c r="U48"/>
      <c r="AA48" s="4">
        <v>2</v>
      </c>
      <c r="AB48" s="2" t="s">
        <v>16</v>
      </c>
      <c r="AC48" s="2" t="s">
        <v>16</v>
      </c>
    </row>
    <row r="49" spans="1:30" x14ac:dyDescent="0.25">
      <c r="A49"/>
      <c r="E49"/>
      <c r="F49"/>
      <c r="M49"/>
      <c r="Q49"/>
      <c r="R49"/>
      <c r="U49"/>
      <c r="AA49" s="4">
        <v>3</v>
      </c>
      <c r="AB49" s="2" t="s">
        <v>17</v>
      </c>
      <c r="AC49" s="2" t="s">
        <v>17</v>
      </c>
    </row>
    <row r="50" spans="1:30" x14ac:dyDescent="0.25">
      <c r="A50"/>
      <c r="E50"/>
      <c r="F50"/>
      <c r="M50"/>
      <c r="Q50"/>
      <c r="R50"/>
      <c r="U50"/>
      <c r="AA50" s="4">
        <v>4</v>
      </c>
      <c r="AB50" s="2" t="s">
        <v>21</v>
      </c>
      <c r="AC50" s="2" t="s">
        <v>21</v>
      </c>
    </row>
    <row r="51" spans="1:30" x14ac:dyDescent="0.25">
      <c r="A51"/>
      <c r="E51"/>
      <c r="F51"/>
      <c r="M51"/>
      <c r="Q51"/>
      <c r="R51"/>
      <c r="U51"/>
    </row>
    <row r="52" spans="1:30" x14ac:dyDescent="0.25">
      <c r="A52"/>
      <c r="M52"/>
      <c r="Q52"/>
      <c r="R52"/>
      <c r="U52"/>
      <c r="Z52" s="8" t="s">
        <v>78</v>
      </c>
      <c r="AA52" s="9" t="s">
        <v>77</v>
      </c>
      <c r="AB52" s="9" t="s">
        <v>309</v>
      </c>
      <c r="AC52" s="9" t="s">
        <v>152</v>
      </c>
      <c r="AD52" s="9"/>
    </row>
    <row r="53" spans="1:30" x14ac:dyDescent="0.25">
      <c r="A53"/>
      <c r="M53"/>
      <c r="Q53"/>
      <c r="R53"/>
      <c r="U53"/>
      <c r="AA53" s="4">
        <v>1</v>
      </c>
      <c r="AB53" s="2" t="s">
        <v>161</v>
      </c>
      <c r="AC53" s="2" t="s">
        <v>161</v>
      </c>
    </row>
    <row r="54" spans="1:30" x14ac:dyDescent="0.25">
      <c r="A54"/>
      <c r="M54"/>
      <c r="Q54"/>
      <c r="R54"/>
      <c r="U54"/>
      <c r="AA54" s="4">
        <v>2</v>
      </c>
      <c r="AB54" s="2" t="s">
        <v>80</v>
      </c>
      <c r="AC54" s="2" t="s">
        <v>80</v>
      </c>
    </row>
    <row r="55" spans="1:30" x14ac:dyDescent="0.25">
      <c r="A55"/>
      <c r="M55"/>
      <c r="Q55"/>
      <c r="R55"/>
      <c r="U55"/>
    </row>
    <row r="56" spans="1:30" x14ac:dyDescent="0.25">
      <c r="A56"/>
      <c r="M56"/>
      <c r="Q56"/>
      <c r="R56"/>
      <c r="U56"/>
    </row>
    <row r="57" spans="1:30" x14ac:dyDescent="0.25">
      <c r="A57"/>
      <c r="M57"/>
      <c r="Q57"/>
      <c r="R57"/>
      <c r="U57"/>
    </row>
    <row r="58" spans="1:30" x14ac:dyDescent="0.25">
      <c r="A58"/>
      <c r="M58"/>
      <c r="Q58"/>
      <c r="R58"/>
      <c r="U58"/>
    </row>
    <row r="59" spans="1:30" x14ac:dyDescent="0.25">
      <c r="A59"/>
      <c r="M59"/>
      <c r="Q59"/>
      <c r="R59"/>
      <c r="U59"/>
    </row>
    <row r="60" spans="1:30" x14ac:dyDescent="0.25">
      <c r="A60"/>
      <c r="M60"/>
      <c r="Q60"/>
      <c r="R60"/>
      <c r="U60"/>
    </row>
    <row r="61" spans="1:30" x14ac:dyDescent="0.25">
      <c r="A61"/>
      <c r="M61"/>
      <c r="Q61"/>
      <c r="R61"/>
      <c r="U61"/>
    </row>
    <row r="62" spans="1:30" x14ac:dyDescent="0.25">
      <c r="A62"/>
      <c r="M62"/>
      <c r="Q62"/>
      <c r="R62"/>
      <c r="U62"/>
    </row>
    <row r="63" spans="1:30" x14ac:dyDescent="0.25">
      <c r="A63"/>
      <c r="M63"/>
      <c r="Q63"/>
      <c r="R63"/>
      <c r="U63"/>
    </row>
    <row r="64" spans="1:30" x14ac:dyDescent="0.25">
      <c r="A64"/>
      <c r="M64"/>
      <c r="Q64"/>
      <c r="R64"/>
      <c r="U64"/>
    </row>
    <row r="65" spans="1:21" x14ac:dyDescent="0.25">
      <c r="A65"/>
      <c r="M65"/>
      <c r="Q65"/>
      <c r="R65"/>
      <c r="U65"/>
    </row>
    <row r="66" spans="1:21" x14ac:dyDescent="0.25">
      <c r="A66"/>
      <c r="M66"/>
      <c r="Q66"/>
      <c r="R66"/>
      <c r="U66"/>
    </row>
    <row r="67" spans="1:21" x14ac:dyDescent="0.25">
      <c r="A67"/>
      <c r="M67"/>
      <c r="Q67"/>
      <c r="R67"/>
      <c r="U67"/>
    </row>
    <row r="68" spans="1:21" x14ac:dyDescent="0.25">
      <c r="A68"/>
      <c r="M68"/>
      <c r="Q68"/>
      <c r="R68"/>
      <c r="U68"/>
    </row>
    <row r="69" spans="1:21" x14ac:dyDescent="0.25">
      <c r="A69"/>
      <c r="M69"/>
      <c r="Q69"/>
      <c r="R69"/>
      <c r="U69"/>
    </row>
    <row r="70" spans="1:21" x14ac:dyDescent="0.25">
      <c r="A70"/>
      <c r="M70"/>
      <c r="Q70"/>
      <c r="R70"/>
      <c r="U70"/>
    </row>
    <row r="71" spans="1:21" x14ac:dyDescent="0.25">
      <c r="A71"/>
      <c r="M71"/>
      <c r="Q71"/>
      <c r="R71"/>
      <c r="U71"/>
    </row>
    <row r="72" spans="1:21" x14ac:dyDescent="0.25">
      <c r="A72"/>
      <c r="M72"/>
      <c r="Q72"/>
      <c r="R72"/>
      <c r="U72"/>
    </row>
    <row r="73" spans="1:21" x14ac:dyDescent="0.25">
      <c r="A73"/>
      <c r="M73"/>
      <c r="Q73"/>
      <c r="R73"/>
      <c r="U73"/>
    </row>
    <row r="74" spans="1:21" x14ac:dyDescent="0.25">
      <c r="A74"/>
      <c r="M74"/>
      <c r="Q74"/>
      <c r="R74"/>
      <c r="U74"/>
    </row>
    <row r="75" spans="1:21" x14ac:dyDescent="0.25">
      <c r="A75"/>
      <c r="M75"/>
      <c r="Q75"/>
      <c r="R75"/>
      <c r="U75"/>
    </row>
    <row r="76" spans="1:21" x14ac:dyDescent="0.25">
      <c r="A76"/>
      <c r="M76"/>
      <c r="Q76"/>
      <c r="R76"/>
      <c r="U76"/>
    </row>
    <row r="77" spans="1:21" x14ac:dyDescent="0.25">
      <c r="A77"/>
      <c r="M77"/>
      <c r="Q77"/>
      <c r="R77"/>
      <c r="U77"/>
    </row>
    <row r="78" spans="1:21" x14ac:dyDescent="0.25">
      <c r="A78"/>
      <c r="M78"/>
      <c r="Q78"/>
      <c r="R78"/>
      <c r="U78"/>
    </row>
    <row r="79" spans="1:21" x14ac:dyDescent="0.25">
      <c r="A79"/>
      <c r="M79"/>
      <c r="Q79"/>
      <c r="R79"/>
      <c r="U79"/>
    </row>
    <row r="80" spans="1:21" x14ac:dyDescent="0.25">
      <c r="A80"/>
      <c r="M80"/>
      <c r="Q80"/>
      <c r="R80"/>
      <c r="U80"/>
    </row>
    <row r="81" spans="1:21" x14ac:dyDescent="0.25">
      <c r="A81"/>
      <c r="M81"/>
      <c r="Q81"/>
      <c r="R81"/>
      <c r="U81"/>
    </row>
    <row r="82" spans="1:21" x14ac:dyDescent="0.25">
      <c r="A82"/>
      <c r="M82"/>
      <c r="Q82"/>
      <c r="R82"/>
      <c r="U82"/>
    </row>
    <row r="83" spans="1:21" x14ac:dyDescent="0.25">
      <c r="A83"/>
      <c r="M83"/>
      <c r="Q83"/>
      <c r="R83"/>
      <c r="U83"/>
    </row>
    <row r="84" spans="1:21" x14ac:dyDescent="0.25">
      <c r="A84"/>
      <c r="M84"/>
      <c r="Q84"/>
      <c r="R84"/>
      <c r="U84"/>
    </row>
    <row r="85" spans="1:21" x14ac:dyDescent="0.25">
      <c r="A85"/>
      <c r="M85"/>
      <c r="Q85"/>
      <c r="R85"/>
      <c r="U85"/>
    </row>
    <row r="86" spans="1:21" x14ac:dyDescent="0.25">
      <c r="A86"/>
      <c r="M86"/>
      <c r="Q86"/>
      <c r="R86"/>
      <c r="U86"/>
    </row>
    <row r="87" spans="1:21" x14ac:dyDescent="0.25">
      <c r="A87"/>
      <c r="M87"/>
      <c r="Q87"/>
      <c r="R87"/>
      <c r="U87"/>
    </row>
    <row r="88" spans="1:21" x14ac:dyDescent="0.25">
      <c r="A88"/>
      <c r="M88"/>
      <c r="Q88"/>
      <c r="R88"/>
      <c r="U88"/>
    </row>
    <row r="89" spans="1:21" x14ac:dyDescent="0.25">
      <c r="A89"/>
      <c r="M89"/>
      <c r="Q89"/>
      <c r="R89"/>
      <c r="U89"/>
    </row>
    <row r="90" spans="1:21" x14ac:dyDescent="0.25">
      <c r="A90"/>
      <c r="M90"/>
      <c r="Q90"/>
      <c r="R90"/>
      <c r="U90"/>
    </row>
    <row r="91" spans="1:21" x14ac:dyDescent="0.25">
      <c r="A91"/>
      <c r="M91"/>
      <c r="Q91"/>
      <c r="R91"/>
      <c r="U91"/>
    </row>
    <row r="92" spans="1:21" x14ac:dyDescent="0.25">
      <c r="A92"/>
      <c r="M92"/>
      <c r="Q92"/>
      <c r="R92"/>
      <c r="U92"/>
    </row>
    <row r="93" spans="1:21" x14ac:dyDescent="0.25">
      <c r="A93"/>
      <c r="M93"/>
      <c r="Q93"/>
      <c r="R93"/>
      <c r="U93"/>
    </row>
    <row r="94" spans="1:21" x14ac:dyDescent="0.25">
      <c r="A94"/>
      <c r="M94"/>
      <c r="Q94"/>
      <c r="R94"/>
      <c r="U94"/>
    </row>
    <row r="95" spans="1:21" x14ac:dyDescent="0.25">
      <c r="A95"/>
      <c r="M95"/>
      <c r="Q95"/>
      <c r="R95"/>
      <c r="U95"/>
    </row>
    <row r="96" spans="1:21" x14ac:dyDescent="0.25">
      <c r="A96"/>
      <c r="M96"/>
      <c r="Q96"/>
      <c r="R96"/>
      <c r="U96"/>
    </row>
    <row r="97" spans="1:21" x14ac:dyDescent="0.25">
      <c r="A97"/>
      <c r="M97"/>
      <c r="Q97"/>
      <c r="R97"/>
      <c r="U97"/>
    </row>
    <row r="98" spans="1:21" x14ac:dyDescent="0.25">
      <c r="A98"/>
      <c r="M98"/>
      <c r="Q98"/>
      <c r="R98"/>
      <c r="U98"/>
    </row>
    <row r="99" spans="1:21" x14ac:dyDescent="0.25">
      <c r="A99"/>
      <c r="M99"/>
      <c r="Q99"/>
      <c r="R99"/>
      <c r="U99"/>
    </row>
    <row r="100" spans="1:21" x14ac:dyDescent="0.25">
      <c r="A100"/>
      <c r="M100"/>
      <c r="Q100"/>
      <c r="R100"/>
      <c r="U100"/>
    </row>
    <row r="101" spans="1:21" x14ac:dyDescent="0.25">
      <c r="A101"/>
      <c r="M101"/>
      <c r="Q101"/>
      <c r="R101"/>
      <c r="U101"/>
    </row>
    <row r="102" spans="1:21" x14ac:dyDescent="0.25">
      <c r="A102"/>
      <c r="M102"/>
      <c r="Q102"/>
      <c r="R102"/>
      <c r="U102"/>
    </row>
    <row r="103" spans="1:21" x14ac:dyDescent="0.25">
      <c r="A103"/>
      <c r="M103"/>
      <c r="Q103"/>
      <c r="R103"/>
      <c r="U103"/>
    </row>
    <row r="104" spans="1:21" x14ac:dyDescent="0.25">
      <c r="A104"/>
      <c r="M104"/>
      <c r="Q104"/>
      <c r="R104"/>
      <c r="U104"/>
    </row>
    <row r="105" spans="1:21" x14ac:dyDescent="0.25">
      <c r="A105"/>
      <c r="M105"/>
    </row>
    <row r="106" spans="1:21" x14ac:dyDescent="0.25">
      <c r="A106"/>
      <c r="M106"/>
    </row>
    <row r="107" spans="1:21" x14ac:dyDescent="0.25">
      <c r="M107"/>
    </row>
    <row r="108" spans="1:21" x14ac:dyDescent="0.25">
      <c r="M108"/>
    </row>
    <row r="109" spans="1:21" x14ac:dyDescent="0.25">
      <c r="M109"/>
    </row>
    <row r="110" spans="1:21" x14ac:dyDescent="0.25">
      <c r="M110"/>
    </row>
  </sheetData>
  <printOptions horizontalCentered="1"/>
  <pageMargins left="0.39370078740157483" right="0.39370078740157483" top="0.39370078740157483" bottom="0.39370078740157483" header="0.19685039370078741" footer="0.19685039370078741"/>
  <pageSetup paperSize="9" scale="36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K10"/>
  <sheetViews>
    <sheetView workbookViewId="0"/>
  </sheetViews>
  <sheetFormatPr baseColWidth="10" defaultRowHeight="15" x14ac:dyDescent="0.25"/>
  <cols>
    <col min="1" max="1" width="22.7109375" bestFit="1" customWidth="1"/>
    <col min="10" max="10" width="29.7109375" bestFit="1" customWidth="1"/>
    <col min="11" max="11" width="13" bestFit="1" customWidth="1"/>
  </cols>
  <sheetData>
    <row r="1" spans="1:11" ht="15.75" thickBot="1" x14ac:dyDescent="0.3">
      <c r="B1" s="5" t="s">
        <v>47</v>
      </c>
      <c r="C1" s="5" t="s">
        <v>52</v>
      </c>
      <c r="D1" s="5" t="s">
        <v>48</v>
      </c>
      <c r="E1" s="5" t="s">
        <v>49</v>
      </c>
      <c r="F1" s="5" t="s">
        <v>50</v>
      </c>
      <c r="G1" s="5" t="s">
        <v>51</v>
      </c>
      <c r="J1" s="5" t="s">
        <v>61</v>
      </c>
      <c r="K1" s="5" t="s">
        <v>62</v>
      </c>
    </row>
    <row r="2" spans="1:11" x14ac:dyDescent="0.25">
      <c r="B2" s="7">
        <v>120</v>
      </c>
      <c r="C2" s="7">
        <v>160</v>
      </c>
      <c r="D2" s="7">
        <v>240</v>
      </c>
      <c r="E2" s="7">
        <v>320</v>
      </c>
      <c r="F2" s="7">
        <v>480</v>
      </c>
      <c r="G2" s="7">
        <v>640</v>
      </c>
      <c r="J2" t="s">
        <v>63</v>
      </c>
      <c r="K2" t="s">
        <v>64</v>
      </c>
    </row>
    <row r="3" spans="1:11" x14ac:dyDescent="0.25">
      <c r="A3" t="s">
        <v>54</v>
      </c>
      <c r="B3" s="6">
        <f>$C3/$C$2*B$2</f>
        <v>384</v>
      </c>
      <c r="C3" s="6">
        <v>512</v>
      </c>
      <c r="D3" s="6">
        <f>$C3/$C$2*D$2</f>
        <v>768</v>
      </c>
      <c r="E3" s="6">
        <f t="shared" ref="E3:G3" si="0">$C3/$C$2*E$2</f>
        <v>1024</v>
      </c>
      <c r="F3" s="6">
        <f t="shared" si="0"/>
        <v>1536</v>
      </c>
      <c r="G3" s="6">
        <f t="shared" si="0"/>
        <v>2048</v>
      </c>
      <c r="J3" t="s">
        <v>65</v>
      </c>
      <c r="K3" t="s">
        <v>66</v>
      </c>
    </row>
    <row r="4" spans="1:11" x14ac:dyDescent="0.25">
      <c r="A4" t="s">
        <v>53</v>
      </c>
      <c r="B4" s="6">
        <f t="shared" ref="B4:B10" si="1">$C4/$C$2*B$2</f>
        <v>36</v>
      </c>
      <c r="C4" s="6">
        <v>48</v>
      </c>
      <c r="D4" s="6">
        <f t="shared" ref="D4:G10" si="2">$C4/$C$2*D$2</f>
        <v>72</v>
      </c>
      <c r="E4" s="6">
        <f t="shared" si="2"/>
        <v>96</v>
      </c>
      <c r="F4" s="6">
        <f t="shared" si="2"/>
        <v>144</v>
      </c>
      <c r="G4" s="6">
        <f t="shared" si="2"/>
        <v>192</v>
      </c>
      <c r="J4" t="s">
        <v>67</v>
      </c>
      <c r="K4" t="s">
        <v>68</v>
      </c>
    </row>
    <row r="5" spans="1:11" x14ac:dyDescent="0.25">
      <c r="A5" t="s">
        <v>55</v>
      </c>
      <c r="B5" s="6">
        <f t="shared" si="1"/>
        <v>24</v>
      </c>
      <c r="C5" s="6">
        <v>32</v>
      </c>
      <c r="D5" s="6">
        <f t="shared" si="2"/>
        <v>48</v>
      </c>
      <c r="E5" s="6">
        <f t="shared" si="2"/>
        <v>64</v>
      </c>
      <c r="F5" s="6">
        <f t="shared" si="2"/>
        <v>96</v>
      </c>
      <c r="G5" s="6">
        <f t="shared" si="2"/>
        <v>128</v>
      </c>
      <c r="J5" t="s">
        <v>69</v>
      </c>
      <c r="K5" t="s">
        <v>70</v>
      </c>
    </row>
    <row r="6" spans="1:11" x14ac:dyDescent="0.25">
      <c r="A6" t="s">
        <v>56</v>
      </c>
      <c r="B6" s="6">
        <f t="shared" si="1"/>
        <v>18</v>
      </c>
      <c r="C6" s="6">
        <v>24</v>
      </c>
      <c r="D6" s="6">
        <f t="shared" si="2"/>
        <v>36</v>
      </c>
      <c r="E6" s="6">
        <f t="shared" si="2"/>
        <v>48</v>
      </c>
      <c r="F6" s="6">
        <f t="shared" si="2"/>
        <v>72</v>
      </c>
      <c r="G6" s="6">
        <f t="shared" si="2"/>
        <v>96</v>
      </c>
      <c r="J6" t="s">
        <v>71</v>
      </c>
      <c r="K6" t="s">
        <v>72</v>
      </c>
    </row>
    <row r="7" spans="1:11" x14ac:dyDescent="0.25">
      <c r="A7" t="s">
        <v>57</v>
      </c>
      <c r="B7" s="6">
        <f t="shared" si="1"/>
        <v>12</v>
      </c>
      <c r="C7" s="6">
        <v>16</v>
      </c>
      <c r="D7" s="6">
        <f t="shared" si="2"/>
        <v>24</v>
      </c>
      <c r="E7" s="6">
        <f t="shared" si="2"/>
        <v>32</v>
      </c>
      <c r="F7" s="6">
        <f t="shared" si="2"/>
        <v>48</v>
      </c>
      <c r="G7" s="6">
        <f t="shared" si="2"/>
        <v>64</v>
      </c>
      <c r="J7" t="s">
        <v>73</v>
      </c>
      <c r="K7" t="s">
        <v>74</v>
      </c>
    </row>
    <row r="8" spans="1:11" x14ac:dyDescent="0.25">
      <c r="A8" t="s">
        <v>58</v>
      </c>
      <c r="B8" s="6">
        <f t="shared" si="1"/>
        <v>9</v>
      </c>
      <c r="C8" s="6">
        <v>12</v>
      </c>
      <c r="D8" s="6">
        <f t="shared" si="2"/>
        <v>18</v>
      </c>
      <c r="E8" s="6">
        <f t="shared" si="2"/>
        <v>24</v>
      </c>
      <c r="F8" s="6">
        <f t="shared" si="2"/>
        <v>36</v>
      </c>
      <c r="G8" s="6">
        <f t="shared" si="2"/>
        <v>48</v>
      </c>
    </row>
    <row r="9" spans="1:11" x14ac:dyDescent="0.25">
      <c r="A9" t="s">
        <v>59</v>
      </c>
      <c r="B9" s="6">
        <f t="shared" si="1"/>
        <v>18</v>
      </c>
      <c r="C9" s="6">
        <v>24</v>
      </c>
      <c r="D9" s="6">
        <f t="shared" si="2"/>
        <v>36</v>
      </c>
      <c r="E9" s="6">
        <f t="shared" si="2"/>
        <v>48</v>
      </c>
      <c r="F9" s="6">
        <f t="shared" si="2"/>
        <v>72</v>
      </c>
      <c r="G9" s="6">
        <f t="shared" si="2"/>
        <v>96</v>
      </c>
    </row>
    <row r="10" spans="1:11" x14ac:dyDescent="0.25">
      <c r="A10" t="s">
        <v>60</v>
      </c>
      <c r="B10" s="6">
        <f t="shared" si="1"/>
        <v>16.5</v>
      </c>
      <c r="C10" s="6">
        <v>22</v>
      </c>
      <c r="D10" s="6">
        <f t="shared" si="2"/>
        <v>33</v>
      </c>
      <c r="E10" s="6">
        <f t="shared" si="2"/>
        <v>44</v>
      </c>
      <c r="F10" s="6">
        <f t="shared" si="2"/>
        <v>66</v>
      </c>
      <c r="G10" s="6">
        <f t="shared" si="2"/>
        <v>88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BS78"/>
  <sheetViews>
    <sheetView tabSelected="1" topLeftCell="BB1" workbookViewId="0">
      <selection activeCell="BK9" sqref="BK9"/>
    </sheetView>
  </sheetViews>
  <sheetFormatPr baseColWidth="10" defaultRowHeight="15" x14ac:dyDescent="0.25"/>
  <cols>
    <col min="1" max="1" width="8.140625" hidden="1" customWidth="1"/>
    <col min="2" max="2" width="5.85546875" style="30" hidden="1" customWidth="1"/>
    <col min="3" max="3" width="25.42578125" hidden="1" customWidth="1"/>
    <col min="4" max="4" width="6.7109375" style="30" hidden="1" customWidth="1"/>
    <col min="5" max="5" width="0" style="30" hidden="1" customWidth="1"/>
    <col min="6" max="6" width="4.28515625" hidden="1" customWidth="1"/>
    <col min="7" max="7" width="5.42578125" hidden="1" customWidth="1"/>
    <col min="8" max="8" width="6.140625" style="30" hidden="1" customWidth="1"/>
    <col min="9" max="9" width="5.85546875" style="30" hidden="1" customWidth="1"/>
    <col min="10" max="10" width="19.42578125" hidden="1" customWidth="1"/>
    <col min="11" max="12" width="9.42578125" style="30" hidden="1" customWidth="1"/>
    <col min="13" max="13" width="10" style="30" hidden="1" customWidth="1"/>
    <col min="14" max="14" width="4.28515625" hidden="1" customWidth="1"/>
    <col min="15" max="15" width="9.140625" hidden="1" customWidth="1"/>
    <col min="16" max="16" width="6.140625" style="30" hidden="1" customWidth="1"/>
    <col min="17" max="17" width="5.85546875" style="30" hidden="1" customWidth="1"/>
    <col min="18" max="18" width="18" hidden="1" customWidth="1"/>
    <col min="19" max="20" width="9.42578125" style="30" hidden="1" customWidth="1"/>
    <col min="21" max="21" width="17" style="30" hidden="1" customWidth="1"/>
    <col min="22" max="22" width="17.5703125" style="30" hidden="1" customWidth="1"/>
    <col min="23" max="23" width="4.28515625" hidden="1" customWidth="1"/>
    <col min="24" max="24" width="10.140625" hidden="1" customWidth="1"/>
    <col min="25" max="25" width="6" style="30" hidden="1" customWidth="1"/>
    <col min="26" max="26" width="5.85546875" style="30" hidden="1" customWidth="1"/>
    <col min="27" max="27" width="6.85546875" style="30" hidden="1" customWidth="1"/>
    <col min="28" max="28" width="9.85546875" hidden="1" customWidth="1"/>
    <col min="29" max="29" width="4.28515625" hidden="1" customWidth="1"/>
    <col min="30" max="30" width="0" hidden="1" customWidth="1"/>
    <col min="31" max="31" width="8.140625" style="31" customWidth="1"/>
    <col min="32" max="32" width="5.85546875" style="30" customWidth="1"/>
    <col min="33" max="33" width="25.42578125" style="31" customWidth="1"/>
    <col min="34" max="34" width="16.85546875" style="30" customWidth="1"/>
    <col min="35" max="35" width="11.42578125" style="30" customWidth="1"/>
    <col min="36" max="36" width="4.28515625" style="31" customWidth="1"/>
    <col min="37" max="37" width="5.42578125" style="31" customWidth="1"/>
    <col min="38" max="38" width="6.140625" style="30" customWidth="1"/>
    <col min="39" max="39" width="5.85546875" style="30" customWidth="1"/>
    <col min="40" max="40" width="7" style="30" bestFit="1" customWidth="1"/>
    <col min="41" max="41" width="19.42578125" style="31" customWidth="1"/>
    <col min="42" max="42" width="9.5703125" style="30" customWidth="1"/>
    <col min="43" max="43" width="15" style="30" customWidth="1"/>
    <col min="44" max="44" width="10" style="30" customWidth="1"/>
    <col min="45" max="45" width="4.28515625" style="31" customWidth="1"/>
    <col min="46" max="46" width="9.140625" style="31" customWidth="1"/>
    <col min="47" max="47" width="6.140625" style="30" customWidth="1"/>
    <col min="48" max="48" width="5.85546875" style="30" customWidth="1"/>
    <col min="49" max="49" width="7" style="30" bestFit="1" customWidth="1"/>
    <col min="50" max="50" width="18" style="31" customWidth="1"/>
    <col min="51" max="51" width="12.7109375" style="30" customWidth="1"/>
    <col min="52" max="52" width="10" style="30" customWidth="1"/>
    <col min="53" max="53" width="17" style="30" customWidth="1"/>
    <col min="54" max="54" width="17.5703125" style="30" customWidth="1"/>
    <col min="55" max="55" width="4.28515625" style="31" customWidth="1"/>
    <col min="56" max="56" width="10.140625" style="31" customWidth="1"/>
    <col min="57" max="57" width="6" style="30" customWidth="1"/>
    <col min="58" max="58" width="5.85546875" style="30" customWidth="1"/>
    <col min="59" max="59" width="13.7109375" style="30" customWidth="1"/>
    <col min="60" max="60" width="9.85546875" style="31" customWidth="1"/>
    <col min="61" max="61" width="4.28515625" style="31" customWidth="1"/>
    <col min="63" max="63" width="22.85546875" customWidth="1"/>
    <col min="64" max="64" width="13" customWidth="1"/>
    <col min="65" max="65" width="15.5703125" style="31" customWidth="1"/>
    <col min="66" max="66" width="18.28515625" customWidth="1"/>
    <col min="67" max="67" width="11.42578125" style="31"/>
    <col min="68" max="71" width="14.28515625" style="31" customWidth="1"/>
  </cols>
  <sheetData>
    <row r="1" spans="1:71" ht="15.75" thickBot="1" x14ac:dyDescent="0.3">
      <c r="A1" s="29" t="s">
        <v>125</v>
      </c>
      <c r="B1" s="19" t="s">
        <v>131</v>
      </c>
      <c r="C1" s="5" t="s">
        <v>132</v>
      </c>
      <c r="D1" s="19" t="s">
        <v>148</v>
      </c>
      <c r="E1" s="19" t="s">
        <v>157</v>
      </c>
      <c r="G1" s="29" t="s">
        <v>126</v>
      </c>
      <c r="H1" s="19" t="s">
        <v>133</v>
      </c>
      <c r="I1" s="19" t="s">
        <v>131</v>
      </c>
      <c r="J1" s="5" t="s">
        <v>135</v>
      </c>
      <c r="K1" s="19" t="s">
        <v>136</v>
      </c>
      <c r="L1" s="19" t="s">
        <v>137</v>
      </c>
      <c r="M1" s="19" t="s">
        <v>138</v>
      </c>
      <c r="O1" s="29" t="s">
        <v>127</v>
      </c>
      <c r="P1" s="19" t="s">
        <v>134</v>
      </c>
      <c r="Q1" s="19" t="s">
        <v>131</v>
      </c>
      <c r="R1" s="5" t="s">
        <v>141</v>
      </c>
      <c r="S1" s="19" t="s">
        <v>142</v>
      </c>
      <c r="T1" s="19" t="s">
        <v>143</v>
      </c>
      <c r="U1" s="19" t="s">
        <v>147</v>
      </c>
      <c r="V1" s="19" t="s">
        <v>146</v>
      </c>
      <c r="X1" s="29" t="s">
        <v>20</v>
      </c>
      <c r="Y1" s="19" t="s">
        <v>150</v>
      </c>
      <c r="Z1" s="19" t="s">
        <v>131</v>
      </c>
      <c r="AA1" s="19" t="s">
        <v>240</v>
      </c>
      <c r="AB1" s="5" t="s">
        <v>160</v>
      </c>
      <c r="AE1" s="29" t="s">
        <v>125</v>
      </c>
      <c r="AF1" s="19" t="s">
        <v>131</v>
      </c>
      <c r="AG1" s="5" t="s">
        <v>132</v>
      </c>
      <c r="AH1" s="19" t="s">
        <v>148</v>
      </c>
      <c r="AI1" s="19" t="s">
        <v>157</v>
      </c>
      <c r="AK1" s="29" t="s">
        <v>126</v>
      </c>
      <c r="AL1" s="19" t="s">
        <v>133</v>
      </c>
      <c r="AM1" s="19" t="s">
        <v>131</v>
      </c>
      <c r="AN1" s="19" t="s">
        <v>310</v>
      </c>
      <c r="AO1" s="5" t="s">
        <v>135</v>
      </c>
      <c r="AP1" s="19" t="s">
        <v>136</v>
      </c>
      <c r="AQ1" s="19" t="s">
        <v>137</v>
      </c>
      <c r="AR1" s="19" t="s">
        <v>138</v>
      </c>
      <c r="AT1" s="29" t="s">
        <v>127</v>
      </c>
      <c r="AU1" s="19" t="s">
        <v>134</v>
      </c>
      <c r="AV1" s="19" t="s">
        <v>131</v>
      </c>
      <c r="AW1" s="19" t="s">
        <v>310</v>
      </c>
      <c r="AX1" s="5" t="s">
        <v>141</v>
      </c>
      <c r="AY1" s="19" t="s">
        <v>142</v>
      </c>
      <c r="AZ1" s="19" t="s">
        <v>143</v>
      </c>
      <c r="BA1" s="19" t="s">
        <v>147</v>
      </c>
      <c r="BB1" s="19" t="s">
        <v>146</v>
      </c>
      <c r="BD1" s="29" t="s">
        <v>20</v>
      </c>
      <c r="BE1" s="19" t="s">
        <v>150</v>
      </c>
      <c r="BF1" s="19" t="s">
        <v>131</v>
      </c>
      <c r="BG1" s="19" t="s">
        <v>240</v>
      </c>
      <c r="BH1" s="5" t="s">
        <v>160</v>
      </c>
      <c r="BP1" s="31" t="str">
        <f>"INSERT INTO "&amp;$A$1&amp;" VALUES"</f>
        <v>INSERT INTO tariffset VALUES</v>
      </c>
      <c r="BQ1" s="31" t="str">
        <f>"INSERT INTO "&amp;$G$1&amp;" VALUES"</f>
        <v>INSERT INTO tariff VALUES</v>
      </c>
      <c r="BR1" s="31" t="str">
        <f>"INSERT INTO "&amp;$O$1&amp;" VALUES"</f>
        <v>INSERT INTO premium VALUES</v>
      </c>
      <c r="BS1" s="31" t="str">
        <f>"INSERT INTO "&amp;$X$1&amp;" VALUES"</f>
        <v>INSERT INTO trischaken VALUES</v>
      </c>
    </row>
    <row r="2" spans="1:71" x14ac:dyDescent="0.25">
      <c r="B2" s="30">
        <v>1</v>
      </c>
      <c r="C2" t="s">
        <v>176</v>
      </c>
      <c r="D2" s="30">
        <v>2</v>
      </c>
      <c r="E2" s="30">
        <v>8</v>
      </c>
      <c r="H2" s="30">
        <v>1</v>
      </c>
      <c r="I2" s="30">
        <v>1</v>
      </c>
      <c r="J2" t="s">
        <v>194</v>
      </c>
      <c r="K2" s="30">
        <v>4</v>
      </c>
      <c r="L2" s="30">
        <v>1</v>
      </c>
      <c r="M2" s="30">
        <v>10</v>
      </c>
      <c r="P2" s="30">
        <v>1</v>
      </c>
      <c r="Q2" s="30">
        <v>1</v>
      </c>
      <c r="R2" t="s">
        <v>183</v>
      </c>
      <c r="S2" s="30">
        <v>1</v>
      </c>
      <c r="T2" s="30">
        <v>0</v>
      </c>
      <c r="U2" s="30">
        <v>10</v>
      </c>
      <c r="V2" s="30">
        <v>20</v>
      </c>
      <c r="Y2" s="30">
        <v>1</v>
      </c>
      <c r="Z2" s="30">
        <v>1</v>
      </c>
      <c r="AA2" s="33">
        <v>1</v>
      </c>
      <c r="AB2">
        <v>1</v>
      </c>
      <c r="AF2" s="30">
        <v>1</v>
      </c>
      <c r="AG2" s="31" t="s">
        <v>176</v>
      </c>
      <c r="AH2" s="30" t="str">
        <f>VLOOKUP(D2,'database 2.0'!$AA$7:$AC$11,2,FALSE)</f>
        <v>NurPiccolo</v>
      </c>
      <c r="AI2" s="30" t="str">
        <f>VLOOKUP(E2,'database 2.0'!$AA$14:$AB$17,2,FALSE)</f>
        <v>Subkontra</v>
      </c>
      <c r="AL2" s="30">
        <v>1</v>
      </c>
      <c r="AM2" s="30">
        <v>1</v>
      </c>
      <c r="AN2" s="30">
        <v>1</v>
      </c>
      <c r="AO2" s="31" t="s">
        <v>194</v>
      </c>
      <c r="AP2" s="30" t="str">
        <f>VLOOKUP(K2,'database 2.0'!$AA$20:$AB$23,2,FALSE)</f>
        <v>Negativ</v>
      </c>
      <c r="AQ2" s="30" t="str">
        <f>VLOOKUP(L2,'database 2.0'!$AA$26:$AB$35,2,FALSE)</f>
        <v>Vorhand</v>
      </c>
      <c r="AR2" s="30">
        <v>10</v>
      </c>
      <c r="AU2" s="30">
        <v>1</v>
      </c>
      <c r="AV2" s="30">
        <v>1</v>
      </c>
      <c r="AW2" s="30">
        <v>1</v>
      </c>
      <c r="AX2" s="31" t="s">
        <v>183</v>
      </c>
      <c r="AY2" s="30" t="str">
        <f>VLOOKUP(S2,'database 2.0'!$AA$38:$AB$40,2,FALSE)</f>
        <v>Tarock</v>
      </c>
      <c r="AZ2" s="30" t="str">
        <f>VLOOKUP(T2,'database 2.0'!$AA$43:$AB$44,2,FALSE)</f>
        <v>Nothing</v>
      </c>
      <c r="BA2" s="30">
        <v>10</v>
      </c>
      <c r="BB2" s="30">
        <v>20</v>
      </c>
      <c r="BE2" s="30">
        <v>1</v>
      </c>
      <c r="BF2" s="30">
        <v>1</v>
      </c>
      <c r="BG2" s="46" t="str">
        <f>VLOOKUP(AA2,'database 2.0'!$AA$2:$AB$4,2,FALSE)</f>
        <v>Punktesieger</v>
      </c>
      <c r="BH2" s="31">
        <v>1</v>
      </c>
      <c r="BK2" t="str">
        <f>"int tariffsetTarockBlockId = getTariffsetDao().create(new Tariffset("""&amp;C2&amp;""", Bei."&amp;D2&amp;", KontraMax."&amp;E2&amp;"));"</f>
        <v>int tariffsetTarockBlockId = getTariffsetDao().create(new Tariffset("TarockBlock", Bei.2, KontraMax.8));</v>
      </c>
      <c r="BL2" t="str">
        <f>"getTariffDao().create(new Tariff(tariffsetTarockBlockId, "&amp;AN2&amp;", """&amp;AO2&amp;""", TariffType1."&amp;AP2&amp;", TariffType2."&amp;AQ2&amp;", "&amp;AR2&amp;"));"</f>
        <v>getTariffDao().create(new Tariff(tariffsetTarockBlockId, 1, "Trischaken", TariffType1.Negativ, TariffType2.Vorhand, 10));</v>
      </c>
      <c r="BM2" s="31" t="str">
        <f>"getPremiumDao().create(new Premium(tariffsetTarockBlockId, "&amp;AW2&amp;", """&amp;AX2&amp;""", PremiumType1."&amp;AY2&amp;", PremiumType2."&amp;AZ2&amp;", """&amp;BA2&amp;""", """&amp;BB2&amp;"""));"</f>
        <v>getPremiumDao().create(new Premium(tariffsetTarockBlockId, 1, "Pagat", PremiumType1.Tarock, PremiumType2.Nothing, "10", "20"));</v>
      </c>
      <c r="BN2" s="49" t="str">
        <f t="shared" ref="BN2:BN9" si="0">"getTrischakenDao().create(new Trischaken(tariffsetTarockBlockId, TrischakenQid."&amp;BG2&amp;", "&amp;BH2&amp;"));"</f>
        <v>getTrischakenDao().create(new Trischaken(tariffsetTarockBlockId, TrischakenQid.Punktesieger, 1));</v>
      </c>
      <c r="BP2" s="31" t="str">
        <f>"("&amp;B2&amp;",'"&amp;C2&amp;"',"&amp;D2&amp;","&amp;E2&amp;")"&amp;IF(B3="",");",", ")</f>
        <v xml:space="preserve">(1,'TarockBlock',2,8), </v>
      </c>
      <c r="BQ2" s="31" t="str">
        <f t="shared" ref="BQ2:BQ33" si="1">"("&amp;H2&amp;","&amp;I2&amp;",'"&amp;J2&amp;"',"&amp;K2&amp;","&amp;L2&amp;","&amp;M2&amp;")"&amp;IF(H3="",");",", ")</f>
        <v xml:space="preserve">(1,1,'Trischaken',4,1,10), </v>
      </c>
      <c r="BR2" s="31" t="str">
        <f t="shared" ref="BR2:BR46" si="2">"("&amp;P2&amp;","&amp;Q2&amp;",'"&amp;R2&amp;"',"&amp;S2&amp;","&amp;T2&amp;",'"&amp;U2&amp;"','"&amp;V2&amp;"')"&amp;IF(P3="",");",", ")</f>
        <v xml:space="preserve">(1,1,'Pagat',1,0,'10','20'), </v>
      </c>
      <c r="BS2" s="31" t="str">
        <f t="shared" ref="BS2:BS16" si="3">"("&amp;Y2&amp;","&amp;Z2&amp;","&amp;AA2&amp;","&amp;AB2&amp;")"&amp;IF(Y3="",");",", ")</f>
        <v xml:space="preserve">(1,1,1,1), </v>
      </c>
    </row>
    <row r="3" spans="1:71" x14ac:dyDescent="0.25">
      <c r="B3" s="30">
        <v>2</v>
      </c>
      <c r="C3" t="s">
        <v>237</v>
      </c>
      <c r="D3" s="30">
        <v>1</v>
      </c>
      <c r="E3" s="30">
        <v>8</v>
      </c>
      <c r="H3" s="30">
        <v>2</v>
      </c>
      <c r="I3" s="30">
        <v>1</v>
      </c>
      <c r="J3" t="s">
        <v>196</v>
      </c>
      <c r="K3" s="30">
        <v>1</v>
      </c>
      <c r="L3" s="30">
        <v>1</v>
      </c>
      <c r="M3" s="30">
        <v>10</v>
      </c>
      <c r="P3" s="30">
        <v>2</v>
      </c>
      <c r="Q3" s="30">
        <v>1</v>
      </c>
      <c r="R3" t="s">
        <v>184</v>
      </c>
      <c r="S3" s="30">
        <v>1</v>
      </c>
      <c r="T3" s="30">
        <v>0</v>
      </c>
      <c r="U3" s="30">
        <v>20</v>
      </c>
      <c r="V3" s="30">
        <v>40</v>
      </c>
      <c r="Y3" s="30">
        <v>2</v>
      </c>
      <c r="Z3" s="30">
        <v>1</v>
      </c>
      <c r="AA3" s="33">
        <v>2</v>
      </c>
      <c r="AB3">
        <v>2</v>
      </c>
      <c r="AF3" s="30">
        <v>2</v>
      </c>
      <c r="AG3" s="31" t="s">
        <v>237</v>
      </c>
      <c r="AH3" s="30" t="str">
        <f>VLOOKUP(D3,'database 2.0'!$AA$7:$AC$11,2,FALSE)</f>
        <v>Keine</v>
      </c>
      <c r="AI3" s="30" t="str">
        <f>VLOOKUP(E3,'database 2.0'!$AA$14:$AB$17,2,FALSE)</f>
        <v>Subkontra</v>
      </c>
      <c r="AL3" s="30">
        <v>2</v>
      </c>
      <c r="AM3" s="30">
        <v>1</v>
      </c>
      <c r="AN3" s="30">
        <v>2</v>
      </c>
      <c r="AO3" s="31" t="s">
        <v>196</v>
      </c>
      <c r="AP3" s="30" t="str">
        <f>VLOOKUP(K3,'database 2.0'!$AA$20:$AB$23,2,FALSE)</f>
        <v>Rufer</v>
      </c>
      <c r="AQ3" s="30" t="str">
        <f>VLOOKUP(L3,'database 2.0'!$AA$26:$AB$35,2,FALSE)</f>
        <v>Vorhand</v>
      </c>
      <c r="AR3" s="30">
        <v>10</v>
      </c>
      <c r="AU3" s="30">
        <v>2</v>
      </c>
      <c r="AV3" s="30">
        <v>1</v>
      </c>
      <c r="AW3" s="30">
        <v>2</v>
      </c>
      <c r="AX3" s="31" t="s">
        <v>184</v>
      </c>
      <c r="AY3" s="30" t="str">
        <f>VLOOKUP(S3,'database 2.0'!$AA$38:$AB$40,2,FALSE)</f>
        <v>Tarock</v>
      </c>
      <c r="AZ3" s="30" t="str">
        <f>VLOOKUP(T3,'database 2.0'!$AA$43:$AB$44,2,FALSE)</f>
        <v>Nothing</v>
      </c>
      <c r="BA3" s="30">
        <v>20</v>
      </c>
      <c r="BB3" s="30">
        <v>40</v>
      </c>
      <c r="BE3" s="30">
        <v>2</v>
      </c>
      <c r="BF3" s="30">
        <v>1</v>
      </c>
      <c r="BG3" s="46" t="str">
        <f>VLOOKUP(AA3,'database 2.0'!$AA$2:$AB$4,2,FALSE)</f>
        <v>Bürgermeister</v>
      </c>
      <c r="BH3" s="31">
        <v>2</v>
      </c>
      <c r="BK3" s="31" t="str">
        <f t="shared" ref="BK3:BK6" si="4">"int tariffsetTarockBlockId = getTariffsetDao().create(new Tariffset("""&amp;C3&amp;""", Bei."&amp;D3&amp;", KontraMax."&amp;E3&amp;"));"</f>
        <v>int tariffsetTarockBlockId = getTariffsetDao().create(new Tariffset("Wiener Zeitung Cup", Bei.1, KontraMax.8));</v>
      </c>
      <c r="BL3" s="31" t="str">
        <f t="shared" ref="BL3:BL66" si="5">"getTariffDao().create(new Tariff(tariffsetTarockBlockId, "&amp;AN3&amp;", """&amp;AO3&amp;""", TariffType1."&amp;AP3&amp;", TariffType2."&amp;AQ3&amp;", "&amp;AR3&amp;"));"</f>
        <v>getTariffDao().create(new Tariff(tariffsetTarockBlockId, 2, "Königrufer", TariffType1.Rufer, TariffType2.Vorhand, 10));</v>
      </c>
      <c r="BM3" s="31" t="str">
        <f t="shared" ref="BM3:BM46" si="6">"getPremiumDao().create(new Premium(tariffsetTarockBlockId, "&amp;AW3&amp;", """&amp;AX3&amp;""", PremiumType1."&amp;AY3&amp;", PremiumType2."&amp;AZ3&amp;", """&amp;BA3&amp;""", """&amp;BB3&amp;"""));"</f>
        <v>getPremiumDao().create(new Premium(tariffsetTarockBlockId, 2, "Uhu", PremiumType1.Tarock, PremiumType2.Nothing, "20", "40"));</v>
      </c>
      <c r="BN3" s="49" t="str">
        <f t="shared" si="0"/>
        <v>getTrischakenDao().create(new Trischaken(tariffsetTarockBlockId, TrischakenQid.Bürgermeister, 2));</v>
      </c>
      <c r="BP3" s="31" t="str">
        <f>"("&amp;B3&amp;",'"&amp;C3&amp;"',"&amp;D3&amp;","&amp;E3&amp;")"&amp;IF(B4="",");",", ")</f>
        <v xml:space="preserve">(2,'Wiener Zeitung Cup',1,8), </v>
      </c>
      <c r="BQ3" s="31" t="str">
        <f t="shared" si="1"/>
        <v xml:space="preserve">(2,1,'Königrufer',1,1,10), </v>
      </c>
      <c r="BR3" s="31" t="str">
        <f t="shared" si="2"/>
        <v xml:space="preserve">(2,1,'Uhu',1,0,'20','40'), </v>
      </c>
      <c r="BS3" s="31" t="str">
        <f t="shared" si="3"/>
        <v xml:space="preserve">(2,1,2,2), </v>
      </c>
    </row>
    <row r="4" spans="1:71" ht="15.75" thickBot="1" x14ac:dyDescent="0.3">
      <c r="B4" s="30">
        <v>3</v>
      </c>
      <c r="C4" t="s">
        <v>193</v>
      </c>
      <c r="D4" s="30">
        <v>1</v>
      </c>
      <c r="E4" s="30">
        <v>8</v>
      </c>
      <c r="H4" s="30">
        <v>3</v>
      </c>
      <c r="I4" s="30">
        <v>1</v>
      </c>
      <c r="J4" t="s">
        <v>195</v>
      </c>
      <c r="K4" s="30">
        <v>2</v>
      </c>
      <c r="L4" s="30">
        <v>1</v>
      </c>
      <c r="M4" s="30">
        <v>30</v>
      </c>
      <c r="P4" s="30">
        <v>3</v>
      </c>
      <c r="Q4" s="30">
        <v>1</v>
      </c>
      <c r="R4" t="s">
        <v>185</v>
      </c>
      <c r="S4" s="30">
        <v>1</v>
      </c>
      <c r="T4" s="30">
        <v>0</v>
      </c>
      <c r="U4" s="30">
        <v>30</v>
      </c>
      <c r="V4" s="30">
        <v>60</v>
      </c>
      <c r="Y4" s="30">
        <v>3</v>
      </c>
      <c r="Z4" s="30">
        <v>1</v>
      </c>
      <c r="AA4" s="33">
        <v>3</v>
      </c>
      <c r="AB4">
        <v>2</v>
      </c>
      <c r="AF4" s="30">
        <v>3</v>
      </c>
      <c r="AG4" s="31" t="s">
        <v>193</v>
      </c>
      <c r="AH4" s="30" t="str">
        <f>VLOOKUP(D4,'database 2.0'!$AA$7:$AC$11,2,FALSE)</f>
        <v>Keine</v>
      </c>
      <c r="AI4" s="30" t="str">
        <f>VLOOKUP(E4,'database 2.0'!$AA$14:$AB$17,2,FALSE)</f>
        <v>Subkontra</v>
      </c>
      <c r="AL4" s="30">
        <v>3</v>
      </c>
      <c r="AM4" s="30">
        <v>1</v>
      </c>
      <c r="AN4" s="30">
        <v>3</v>
      </c>
      <c r="AO4" s="31" t="s">
        <v>195</v>
      </c>
      <c r="AP4" s="30" t="str">
        <f>VLOOKUP(K4,'database 2.0'!$AA$20:$AB$23,2,FALSE)</f>
        <v>Dreier</v>
      </c>
      <c r="AQ4" s="30" t="str">
        <f>VLOOKUP(L4,'database 2.0'!$AA$26:$AB$35,2,FALSE)</f>
        <v>Vorhand</v>
      </c>
      <c r="AR4" s="30">
        <v>30</v>
      </c>
      <c r="AU4" s="30">
        <v>3</v>
      </c>
      <c r="AV4" s="30">
        <v>1</v>
      </c>
      <c r="AW4" s="30">
        <v>3</v>
      </c>
      <c r="AX4" s="31" t="s">
        <v>185</v>
      </c>
      <c r="AY4" s="30" t="str">
        <f>VLOOKUP(S4,'database 2.0'!$AA$38:$AB$40,2,FALSE)</f>
        <v>Tarock</v>
      </c>
      <c r="AZ4" s="30" t="str">
        <f>VLOOKUP(T4,'database 2.0'!$AA$43:$AB$44,2,FALSE)</f>
        <v>Nothing</v>
      </c>
      <c r="BA4" s="30">
        <v>30</v>
      </c>
      <c r="BB4" s="30">
        <v>60</v>
      </c>
      <c r="BE4" s="47">
        <v>3</v>
      </c>
      <c r="BF4" s="47">
        <v>1</v>
      </c>
      <c r="BG4" s="34" t="str">
        <f>VLOOKUP(AA4,'database 2.0'!$AA$2:$AB$4,2,FALSE)</f>
        <v>Vorhand</v>
      </c>
      <c r="BH4" s="48">
        <v>2</v>
      </c>
      <c r="BK4" s="31" t="str">
        <f t="shared" si="4"/>
        <v>int tariffsetTarockBlockId = getTariffsetDao().create(new Tariffset("Raiffeisencup/Hausruckcup", Bei.1, KontraMax.8));</v>
      </c>
      <c r="BL4" s="31" t="str">
        <f t="shared" si="5"/>
        <v>getTariffDao().create(new Tariff(tariffsetTarockBlockId, 3, "Sechserdreier", TariffType1.Dreier, TariffType2.Vorhand, 30));</v>
      </c>
      <c r="BM4" s="31" t="str">
        <f t="shared" si="6"/>
        <v>getPremiumDao().create(new Premium(tariffsetTarockBlockId, 3, "Kakadu", PremiumType1.Tarock, PremiumType2.Nothing, "30", "60"));</v>
      </c>
      <c r="BN4" s="48" t="str">
        <f t="shared" si="0"/>
        <v>getTrischakenDao().create(new Trischaken(tariffsetTarockBlockId, TrischakenQid.Vorhand, 2));</v>
      </c>
      <c r="BP4" s="31" t="str">
        <f>"("&amp;B4&amp;",'"&amp;C4&amp;"',"&amp;D4&amp;","&amp;E4&amp;")"&amp;IF(B5="",");",", ")</f>
        <v xml:space="preserve">(3,'Raiffeisencup/Hausruckcup',1,8), </v>
      </c>
      <c r="BQ4" s="31" t="str">
        <f t="shared" si="1"/>
        <v xml:space="preserve">(3,1,'Sechserdreier',2,1,30), </v>
      </c>
      <c r="BR4" s="31" t="str">
        <f t="shared" si="2"/>
        <v xml:space="preserve">(3,1,'Kakadu',1,0,'30','60'), </v>
      </c>
      <c r="BS4" s="31" t="str">
        <f t="shared" si="3"/>
        <v xml:space="preserve">(3,1,3,2), </v>
      </c>
    </row>
    <row r="5" spans="1:71" x14ac:dyDescent="0.25">
      <c r="B5" s="30">
        <v>4</v>
      </c>
      <c r="C5" t="s">
        <v>204</v>
      </c>
      <c r="D5" s="30">
        <v>4</v>
      </c>
      <c r="E5" s="30">
        <v>8</v>
      </c>
      <c r="H5" s="30">
        <v>4</v>
      </c>
      <c r="I5" s="30">
        <v>1</v>
      </c>
      <c r="J5" t="s">
        <v>189</v>
      </c>
      <c r="K5" s="30">
        <v>4</v>
      </c>
      <c r="L5" s="30">
        <v>2</v>
      </c>
      <c r="M5" s="30">
        <v>10</v>
      </c>
      <c r="P5" s="30">
        <v>4</v>
      </c>
      <c r="Q5" s="30">
        <v>1</v>
      </c>
      <c r="R5" t="s">
        <v>186</v>
      </c>
      <c r="S5" s="30">
        <v>2</v>
      </c>
      <c r="T5" s="30">
        <v>0</v>
      </c>
      <c r="U5" s="30">
        <v>10</v>
      </c>
      <c r="V5" s="30">
        <v>20</v>
      </c>
      <c r="Y5" s="30">
        <v>4</v>
      </c>
      <c r="Z5" s="30">
        <v>2</v>
      </c>
      <c r="AA5" s="33">
        <v>1</v>
      </c>
      <c r="AB5" s="31">
        <v>1</v>
      </c>
      <c r="AF5" s="30">
        <v>4</v>
      </c>
      <c r="AG5" s="31" t="s">
        <v>204</v>
      </c>
      <c r="AH5" s="30" t="str">
        <f>VLOOKUP(D5,'database 2.0'!$AA$7:$AC$11,2,FALSE)</f>
        <v>NurGleichwertige</v>
      </c>
      <c r="AI5" s="30" t="str">
        <f>VLOOKUP(E5,'database 2.0'!$AA$14:$AB$17,2,FALSE)</f>
        <v>Subkontra</v>
      </c>
      <c r="AL5" s="30">
        <v>4</v>
      </c>
      <c r="AM5" s="30">
        <v>1</v>
      </c>
      <c r="AN5" s="30">
        <v>4</v>
      </c>
      <c r="AO5" s="31" t="s">
        <v>189</v>
      </c>
      <c r="AP5" s="30" t="str">
        <f>VLOOKUP(K5,'database 2.0'!$AA$20:$AB$23,2,FALSE)</f>
        <v>Negativ</v>
      </c>
      <c r="AQ5" s="30" t="str">
        <f>VLOOKUP(L5,'database 2.0'!$AA$26:$AB$35,2,FALSE)</f>
        <v>PiccoloZwiccolo</v>
      </c>
      <c r="AR5" s="30">
        <v>10</v>
      </c>
      <c r="AU5" s="30">
        <v>4</v>
      </c>
      <c r="AV5" s="30">
        <v>1</v>
      </c>
      <c r="AW5" s="30">
        <v>4</v>
      </c>
      <c r="AX5" s="31" t="s">
        <v>186</v>
      </c>
      <c r="AY5" s="30" t="str">
        <f>VLOOKUP(S5,'database 2.0'!$AA$38:$AB$40,2,FALSE)</f>
        <v>Farben</v>
      </c>
      <c r="AZ5" s="30" t="str">
        <f>VLOOKUP(T5,'database 2.0'!$AA$43:$AB$44,2,FALSE)</f>
        <v>Nothing</v>
      </c>
      <c r="BA5" s="30">
        <v>10</v>
      </c>
      <c r="BB5" s="30">
        <v>20</v>
      </c>
      <c r="BE5" s="30">
        <v>4</v>
      </c>
      <c r="BF5" s="30">
        <v>2</v>
      </c>
      <c r="BG5" s="46" t="str">
        <f>VLOOKUP(AA5,'database 2.0'!$AA$2:$AB$4,2,FALSE)</f>
        <v>Punktesieger</v>
      </c>
      <c r="BH5" s="31">
        <v>1</v>
      </c>
      <c r="BK5" s="31" t="str">
        <f t="shared" si="4"/>
        <v>int tariffsetTarockBlockId = getTariffsetDao().create(new Tariffset("Tiroler Tarockcup", Bei.4, KontraMax.8));</v>
      </c>
      <c r="BL5" s="31" t="str">
        <f t="shared" si="5"/>
        <v>getTariffDao().create(new Tariff(tariffsetTarockBlockId, 4, "Piccolo", TariffType1.Negativ, TariffType2.PiccoloZwiccolo, 10));</v>
      </c>
      <c r="BM5" s="31" t="str">
        <f t="shared" si="6"/>
        <v>getPremiumDao().create(new Premium(tariffsetTarockBlockId, 4, "König ultimo", PremiumType1.Farben, PremiumType2.Nothing, "10", "20"));</v>
      </c>
      <c r="BN5" s="49" t="str">
        <f t="shared" si="0"/>
        <v>getTrischakenDao().create(new Trischaken(tariffsetTarockBlockId, TrischakenQid.Punktesieger, 1));</v>
      </c>
      <c r="BP5" s="31" t="str">
        <f>"("&amp;B5&amp;",'"&amp;C5&amp;"',"&amp;D5&amp;","&amp;E5&amp;")"&amp;IF(B6="",");",", ")</f>
        <v xml:space="preserve">(4,'Tiroler Tarockcup',4,8), </v>
      </c>
      <c r="BQ5" s="31" t="str">
        <f t="shared" si="1"/>
        <v xml:space="preserve">(4,1,'Piccolo',4,2,10), </v>
      </c>
      <c r="BR5" s="31" t="str">
        <f t="shared" si="2"/>
        <v xml:space="preserve">(4,1,'König ultimo',2,0,'10','20'), </v>
      </c>
      <c r="BS5" s="31" t="str">
        <f t="shared" si="3"/>
        <v xml:space="preserve">(4,2,1,1), </v>
      </c>
    </row>
    <row r="6" spans="1:71" x14ac:dyDescent="0.25">
      <c r="B6" s="30">
        <v>5</v>
      </c>
      <c r="C6" t="s">
        <v>235</v>
      </c>
      <c r="D6" s="30">
        <v>2</v>
      </c>
      <c r="E6" s="30">
        <v>4</v>
      </c>
      <c r="H6" s="30">
        <v>5</v>
      </c>
      <c r="I6" s="30">
        <v>1</v>
      </c>
      <c r="J6" t="s">
        <v>190</v>
      </c>
      <c r="K6" s="30">
        <v>4</v>
      </c>
      <c r="L6" s="30">
        <v>2</v>
      </c>
      <c r="M6" s="30">
        <v>10</v>
      </c>
      <c r="P6" s="30">
        <v>5</v>
      </c>
      <c r="Q6" s="30">
        <v>1</v>
      </c>
      <c r="R6" t="s">
        <v>14</v>
      </c>
      <c r="S6" s="30">
        <v>1</v>
      </c>
      <c r="T6" s="30">
        <v>1</v>
      </c>
      <c r="U6" s="30">
        <v>10</v>
      </c>
      <c r="V6" s="30">
        <v>20</v>
      </c>
      <c r="Y6" s="30">
        <v>5</v>
      </c>
      <c r="Z6" s="30">
        <v>2</v>
      </c>
      <c r="AA6" s="33">
        <v>2</v>
      </c>
      <c r="AB6" s="31">
        <v>2</v>
      </c>
      <c r="AF6" s="30">
        <v>5</v>
      </c>
      <c r="AG6" s="31" t="s">
        <v>235</v>
      </c>
      <c r="AH6" s="30" t="str">
        <f>VLOOKUP(D6,'database 2.0'!$AA$7:$AC$11,2,FALSE)</f>
        <v>NurPiccolo</v>
      </c>
      <c r="AI6" s="30" t="str">
        <f>VLOOKUP(E6,'database 2.0'!$AA$14:$AB$17,2,FALSE)</f>
        <v>Rekontra</v>
      </c>
      <c r="AL6" s="30">
        <v>5</v>
      </c>
      <c r="AM6" s="30">
        <v>1</v>
      </c>
      <c r="AN6" s="30">
        <v>5</v>
      </c>
      <c r="AO6" s="31" t="s">
        <v>190</v>
      </c>
      <c r="AP6" s="30" t="str">
        <f>VLOOKUP(K6,'database 2.0'!$AA$20:$AB$23,2,FALSE)</f>
        <v>Negativ</v>
      </c>
      <c r="AQ6" s="30" t="str">
        <f>VLOOKUP(L6,'database 2.0'!$AA$26:$AB$35,2,FALSE)</f>
        <v>PiccoloZwiccolo</v>
      </c>
      <c r="AR6" s="30">
        <v>10</v>
      </c>
      <c r="AU6" s="30">
        <v>5</v>
      </c>
      <c r="AV6" s="30">
        <v>1</v>
      </c>
      <c r="AW6" s="30">
        <v>5</v>
      </c>
      <c r="AX6" s="31" t="s">
        <v>14</v>
      </c>
      <c r="AY6" s="30" t="str">
        <f>VLOOKUP(S6,'database 2.0'!$AA$38:$AB$40,2,FALSE)</f>
        <v>Tarock</v>
      </c>
      <c r="AZ6" s="30" t="str">
        <f>VLOOKUP(T6,'database 2.0'!$AA$43:$AB$44,2,FALSE)</f>
        <v>Mondfang</v>
      </c>
      <c r="BA6" s="30">
        <v>10</v>
      </c>
      <c r="BB6" s="30">
        <v>20</v>
      </c>
      <c r="BE6" s="30">
        <v>5</v>
      </c>
      <c r="BF6" s="30">
        <v>2</v>
      </c>
      <c r="BG6" s="46" t="str">
        <f>VLOOKUP(AA6,'database 2.0'!$AA$2:$AB$4,2,FALSE)</f>
        <v>Bürgermeister</v>
      </c>
      <c r="BH6" s="31">
        <v>2</v>
      </c>
      <c r="BK6" s="31" t="str">
        <f t="shared" si="4"/>
        <v>int tariffsetTarockBlockId = getTariffsetDao().create(new Tariffset("Steirischer Tarockcup", Bei.2, KontraMax.4));</v>
      </c>
      <c r="BL6" s="31" t="str">
        <f t="shared" si="5"/>
        <v>getTariffDao().create(new Tariff(tariffsetTarockBlockId, 5, "Zwiccolo", TariffType1.Negativ, TariffType2.PiccoloZwiccolo, 10));</v>
      </c>
      <c r="BM6" s="31" t="str">
        <f t="shared" si="6"/>
        <v>getPremiumDao().create(new Premium(tariffsetTarockBlockId, 5, "Mondfang", PremiumType1.Tarock, PremiumType2.Mondfang, "10", "20"));</v>
      </c>
      <c r="BN6" s="49" t="str">
        <f t="shared" si="0"/>
        <v>getTrischakenDao().create(new Trischaken(tariffsetTarockBlockId, TrischakenQid.Bürgermeister, 2));</v>
      </c>
      <c r="BP6" s="31" t="str">
        <f>"("&amp;B6&amp;",'"&amp;C6&amp;"',"&amp;D6&amp;","&amp;E6&amp;")"&amp;IF(B7="",");",", ")</f>
        <v>(5,'Steirischer Tarockcup',2,4));</v>
      </c>
      <c r="BQ6" s="31" t="str">
        <f t="shared" si="1"/>
        <v xml:space="preserve">(5,1,'Zwiccolo',4,2,10), </v>
      </c>
      <c r="BR6" s="31" t="str">
        <f t="shared" si="2"/>
        <v xml:space="preserve">(5,1,'Mondfang',1,1,'10','20'), </v>
      </c>
      <c r="BS6" s="31" t="str">
        <f t="shared" si="3"/>
        <v xml:space="preserve">(5,2,2,2), </v>
      </c>
    </row>
    <row r="7" spans="1:71" ht="15.75" thickBot="1" x14ac:dyDescent="0.3">
      <c r="H7" s="30">
        <v>6</v>
      </c>
      <c r="I7" s="30">
        <v>1</v>
      </c>
      <c r="J7" t="s">
        <v>177</v>
      </c>
      <c r="K7" s="30">
        <v>1</v>
      </c>
      <c r="L7" s="30">
        <v>4</v>
      </c>
      <c r="M7" s="30">
        <v>20</v>
      </c>
      <c r="P7" s="30">
        <v>6</v>
      </c>
      <c r="Q7" s="30">
        <v>1</v>
      </c>
      <c r="R7" t="s">
        <v>187</v>
      </c>
      <c r="S7" s="30">
        <v>1</v>
      </c>
      <c r="T7" s="30">
        <v>0</v>
      </c>
      <c r="U7" s="30">
        <v>10</v>
      </c>
      <c r="V7" s="30">
        <v>20</v>
      </c>
      <c r="Y7" s="30">
        <v>6</v>
      </c>
      <c r="Z7" s="30">
        <v>2</v>
      </c>
      <c r="AA7" s="33">
        <v>3</v>
      </c>
      <c r="AB7" s="31">
        <v>2</v>
      </c>
      <c r="AL7" s="30">
        <v>6</v>
      </c>
      <c r="AM7" s="30">
        <v>1</v>
      </c>
      <c r="AN7" s="30">
        <v>6</v>
      </c>
      <c r="AO7" s="31" t="s">
        <v>177</v>
      </c>
      <c r="AP7" s="30" t="str">
        <f>VLOOKUP(K7,'database 2.0'!$AA$20:$AB$23,2,FALSE)</f>
        <v>Rufer</v>
      </c>
      <c r="AQ7" s="30" t="str">
        <f>VLOOKUP(L7,'database 2.0'!$AA$26:$AB$35,2,FALSE)</f>
        <v>Solo</v>
      </c>
      <c r="AR7" s="30">
        <v>20</v>
      </c>
      <c r="AU7" s="30">
        <v>6</v>
      </c>
      <c r="AV7" s="30">
        <v>1</v>
      </c>
      <c r="AW7" s="30">
        <v>6</v>
      </c>
      <c r="AX7" s="31" t="s">
        <v>187</v>
      </c>
      <c r="AY7" s="30" t="str">
        <f>VLOOKUP(S7,'database 2.0'!$AA$38:$AB$40,2,FALSE)</f>
        <v>Tarock</v>
      </c>
      <c r="AZ7" s="30" t="str">
        <f>VLOOKUP(T7,'database 2.0'!$AA$43:$AB$44,2,FALSE)</f>
        <v>Nothing</v>
      </c>
      <c r="BA7" s="30">
        <v>10</v>
      </c>
      <c r="BB7" s="30">
        <v>20</v>
      </c>
      <c r="BE7" s="47">
        <v>6</v>
      </c>
      <c r="BF7" s="47">
        <v>2</v>
      </c>
      <c r="BG7" s="34" t="str">
        <f>VLOOKUP(AA7,'database 2.0'!$AA$2:$AB$4,2,FALSE)</f>
        <v>Vorhand</v>
      </c>
      <c r="BH7" s="48">
        <v>2</v>
      </c>
      <c r="BL7" s="31" t="str">
        <f t="shared" si="5"/>
        <v>getTariffDao().create(new Tariff(tariffsetTarockBlockId, 6, "Solorufer", TariffType1.Rufer, TariffType2.Solo, 20));</v>
      </c>
      <c r="BM7" s="31" t="str">
        <f t="shared" si="6"/>
        <v>getPremiumDao().create(new Premium(tariffsetTarockBlockId, 6, "Trull", PremiumType1.Tarock, PremiumType2.Nothing, "10", "20"));</v>
      </c>
      <c r="BN7" s="48" t="str">
        <f t="shared" si="0"/>
        <v>getTrischakenDao().create(new Trischaken(tariffsetTarockBlockId, TrischakenQid.Vorhand, 2));</v>
      </c>
      <c r="BQ7" s="31" t="str">
        <f t="shared" si="1"/>
        <v xml:space="preserve">(6,1,'Solorufer',1,4,20), </v>
      </c>
      <c r="BR7" s="31" t="str">
        <f t="shared" si="2"/>
        <v xml:space="preserve">(6,1,'Trull',1,0,'10','20'), </v>
      </c>
      <c r="BS7" s="31" t="str">
        <f t="shared" si="3"/>
        <v xml:space="preserve">(6,2,3,2), </v>
      </c>
    </row>
    <row r="8" spans="1:71" x14ac:dyDescent="0.25">
      <c r="H8" s="30">
        <v>7</v>
      </c>
      <c r="I8" s="30">
        <v>1</v>
      </c>
      <c r="J8" t="s">
        <v>178</v>
      </c>
      <c r="K8" s="30">
        <v>1</v>
      </c>
      <c r="L8" s="30">
        <v>5</v>
      </c>
      <c r="M8" s="30">
        <v>10</v>
      </c>
      <c r="P8" s="30">
        <v>7</v>
      </c>
      <c r="Q8" s="30">
        <v>1</v>
      </c>
      <c r="R8" t="s">
        <v>188</v>
      </c>
      <c r="S8" s="30">
        <v>2</v>
      </c>
      <c r="T8" s="30">
        <v>0</v>
      </c>
      <c r="U8" s="30">
        <v>10</v>
      </c>
      <c r="V8" s="30">
        <v>20</v>
      </c>
      <c r="Y8" s="30">
        <v>7</v>
      </c>
      <c r="Z8" s="30">
        <v>3</v>
      </c>
      <c r="AA8" s="33">
        <v>1</v>
      </c>
      <c r="AB8" s="31">
        <v>1</v>
      </c>
      <c r="AL8" s="30">
        <v>7</v>
      </c>
      <c r="AM8" s="30">
        <v>1</v>
      </c>
      <c r="AN8" s="30">
        <v>7</v>
      </c>
      <c r="AO8" s="31" t="s">
        <v>178</v>
      </c>
      <c r="AP8" s="30" t="str">
        <f>VLOOKUP(K8,'database 2.0'!$AA$20:$AB$23,2,FALSE)</f>
        <v>Rufer</v>
      </c>
      <c r="AQ8" s="30" t="str">
        <f>VLOOKUP(L8,'database 2.0'!$AA$26:$AB$35,2,FALSE)</f>
        <v>Besserrufer</v>
      </c>
      <c r="AR8" s="30">
        <v>10</v>
      </c>
      <c r="AU8" s="30">
        <v>7</v>
      </c>
      <c r="AV8" s="30">
        <v>1</v>
      </c>
      <c r="AW8" s="30">
        <v>7</v>
      </c>
      <c r="AX8" s="31" t="s">
        <v>188</v>
      </c>
      <c r="AY8" s="30" t="str">
        <f>VLOOKUP(S8,'database 2.0'!$AA$38:$AB$40,2,FALSE)</f>
        <v>Farben</v>
      </c>
      <c r="AZ8" s="30" t="str">
        <f>VLOOKUP(T8,'database 2.0'!$AA$43:$AB$44,2,FALSE)</f>
        <v>Nothing</v>
      </c>
      <c r="BA8" s="30">
        <v>10</v>
      </c>
      <c r="BB8" s="30">
        <v>20</v>
      </c>
      <c r="BE8" s="30">
        <v>7</v>
      </c>
      <c r="BF8" s="30">
        <v>3</v>
      </c>
      <c r="BG8" s="46" t="str">
        <f>VLOOKUP(AA8,'database 2.0'!$AA$2:$AB$4,2,FALSE)</f>
        <v>Punktesieger</v>
      </c>
      <c r="BH8" s="31">
        <v>1</v>
      </c>
      <c r="BL8" s="31" t="str">
        <f t="shared" si="5"/>
        <v>getTariffDao().create(new Tariff(tariffsetTarockBlockId, 7, "Besserrufer (+Vogel)", TariffType1.Rufer, TariffType2.Besserrufer, 10));</v>
      </c>
      <c r="BM8" s="31" t="str">
        <f t="shared" si="6"/>
        <v>getPremiumDao().create(new Premium(tariffsetTarockBlockId, 7, "4 Könige", PremiumType1.Farben, PremiumType2.Nothing, "10", "20"));</v>
      </c>
      <c r="BN8" s="49" t="str">
        <f t="shared" si="0"/>
        <v>getTrischakenDao().create(new Trischaken(tariffsetTarockBlockId, TrischakenQid.Punktesieger, 1));</v>
      </c>
      <c r="BQ8" s="31" t="str">
        <f t="shared" si="1"/>
        <v xml:space="preserve">(7,1,'Besserrufer (+Vogel)',1,5,10), </v>
      </c>
      <c r="BR8" s="31" t="str">
        <f t="shared" si="2"/>
        <v xml:space="preserve">(7,1,'4 Könige',2,0,'10','20'), </v>
      </c>
      <c r="BS8" s="31" t="str">
        <f t="shared" si="3"/>
        <v xml:space="preserve">(7,3,1,1), </v>
      </c>
    </row>
    <row r="9" spans="1:71" x14ac:dyDescent="0.25">
      <c r="H9" s="30">
        <v>8</v>
      </c>
      <c r="I9" s="30">
        <v>1</v>
      </c>
      <c r="J9" t="s">
        <v>93</v>
      </c>
      <c r="K9" s="30">
        <v>4</v>
      </c>
      <c r="L9" s="30">
        <v>3</v>
      </c>
      <c r="M9" s="30">
        <v>30</v>
      </c>
      <c r="P9" s="30">
        <v>8</v>
      </c>
      <c r="Q9" s="30">
        <v>1</v>
      </c>
      <c r="R9" t="s">
        <v>202</v>
      </c>
      <c r="S9" s="30">
        <v>3</v>
      </c>
      <c r="T9" s="30">
        <v>0</v>
      </c>
      <c r="U9" s="30">
        <v>10</v>
      </c>
      <c r="V9" s="30">
        <v>20</v>
      </c>
      <c r="Y9" s="30">
        <v>8</v>
      </c>
      <c r="Z9" s="30">
        <v>3</v>
      </c>
      <c r="AA9" s="33">
        <v>2</v>
      </c>
      <c r="AB9" s="31">
        <v>2</v>
      </c>
      <c r="AL9" s="30">
        <v>8</v>
      </c>
      <c r="AM9" s="30">
        <v>1</v>
      </c>
      <c r="AN9" s="30">
        <v>8</v>
      </c>
      <c r="AO9" s="31" t="s">
        <v>93</v>
      </c>
      <c r="AP9" s="30" t="str">
        <f>VLOOKUP(K9,'database 2.0'!$AA$20:$AB$23,2,FALSE)</f>
        <v>Negativ</v>
      </c>
      <c r="AQ9" s="30" t="str">
        <f>VLOOKUP(L9,'database 2.0'!$AA$26:$AB$35,2,FALSE)</f>
        <v>Bettler</v>
      </c>
      <c r="AR9" s="30">
        <v>30</v>
      </c>
      <c r="AU9" s="30">
        <v>8</v>
      </c>
      <c r="AV9" s="30">
        <v>1</v>
      </c>
      <c r="AW9" s="30">
        <v>8</v>
      </c>
      <c r="AX9" s="31" t="s">
        <v>202</v>
      </c>
      <c r="AY9" s="30" t="str">
        <f>VLOOKUP(S9,'database 2.0'!$AA$38:$AB$40,2,FALSE)</f>
        <v>PunkteStiche</v>
      </c>
      <c r="AZ9" s="30" t="str">
        <f>VLOOKUP(T9,'database 2.0'!$AA$43:$AB$44,2,FALSE)</f>
        <v>Nothing</v>
      </c>
      <c r="BA9" s="30">
        <v>10</v>
      </c>
      <c r="BB9" s="30">
        <v>20</v>
      </c>
      <c r="BE9" s="30">
        <v>8</v>
      </c>
      <c r="BF9" s="30">
        <v>3</v>
      </c>
      <c r="BG9" s="46" t="str">
        <f>VLOOKUP(AA9,'database 2.0'!$AA$2:$AB$4,2,FALSE)</f>
        <v>Bürgermeister</v>
      </c>
      <c r="BH9" s="31">
        <v>2</v>
      </c>
      <c r="BL9" s="31" t="str">
        <f t="shared" si="5"/>
        <v>getTariffDao().create(new Tariff(tariffsetTarockBlockId, 8, "Bettler", TariffType1.Negativ, TariffType2.Bettler, 30));</v>
      </c>
      <c r="BM9" s="31" t="str">
        <f t="shared" si="6"/>
        <v>getPremiumDao().create(new Premium(tariffsetTarockBlockId, 8, "1. Sack (≥45/2)", PremiumType1.PunkteStiche, PremiumType2.Nothing, "10", "20"));</v>
      </c>
      <c r="BN9" s="49" t="str">
        <f t="shared" si="0"/>
        <v>getTrischakenDao().create(new Trischaken(tariffsetTarockBlockId, TrischakenQid.Bürgermeister, 2));</v>
      </c>
      <c r="BQ9" s="31" t="str">
        <f t="shared" si="1"/>
        <v xml:space="preserve">(8,1,'Bettler',4,3,30), </v>
      </c>
      <c r="BR9" s="31" t="str">
        <f t="shared" si="2"/>
        <v xml:space="preserve">(8,1,'1. Sack (≥45/2)',3,0,'10','20'), </v>
      </c>
      <c r="BS9" s="31" t="str">
        <f t="shared" si="3"/>
        <v xml:space="preserve">(8,3,2,2), </v>
      </c>
    </row>
    <row r="10" spans="1:71" ht="15.75" thickBot="1" x14ac:dyDescent="0.3">
      <c r="H10" s="30">
        <v>9</v>
      </c>
      <c r="I10" s="30">
        <v>1</v>
      </c>
      <c r="J10" t="s">
        <v>179</v>
      </c>
      <c r="K10" s="30">
        <v>3</v>
      </c>
      <c r="L10" s="30">
        <v>0</v>
      </c>
      <c r="M10" s="30">
        <v>40</v>
      </c>
      <c r="P10" s="30">
        <v>9</v>
      </c>
      <c r="Q10" s="30">
        <v>1</v>
      </c>
      <c r="R10" t="s">
        <v>203</v>
      </c>
      <c r="S10" s="30">
        <v>3</v>
      </c>
      <c r="T10" s="30">
        <v>0</v>
      </c>
      <c r="U10" s="30">
        <v>20</v>
      </c>
      <c r="V10" s="30">
        <v>40</v>
      </c>
      <c r="Y10" s="30">
        <v>9</v>
      </c>
      <c r="Z10" s="30">
        <v>3</v>
      </c>
      <c r="AA10" s="33">
        <v>3</v>
      </c>
      <c r="AB10" s="31">
        <v>2</v>
      </c>
      <c r="AL10" s="30">
        <v>9</v>
      </c>
      <c r="AM10" s="30">
        <v>1</v>
      </c>
      <c r="AN10" s="30">
        <v>9</v>
      </c>
      <c r="AO10" s="31" t="s">
        <v>179</v>
      </c>
      <c r="AP10" s="30" t="str">
        <f>VLOOKUP(K10,'database 2.0'!$AA$20:$AB$23,2,FALSE)</f>
        <v>Farben</v>
      </c>
      <c r="AQ10" s="30" t="str">
        <f>VLOOKUP(L10,'database 2.0'!$AA$26:$AB$35,2,FALSE)</f>
        <v>Nothing</v>
      </c>
      <c r="AR10" s="30">
        <v>40</v>
      </c>
      <c r="AU10" s="30">
        <v>9</v>
      </c>
      <c r="AV10" s="30">
        <v>1</v>
      </c>
      <c r="AW10" s="30">
        <v>9</v>
      </c>
      <c r="AX10" s="31" t="s">
        <v>203</v>
      </c>
      <c r="AY10" s="30" t="str">
        <f>VLOOKUP(S10,'database 2.0'!$AA$38:$AB$40,2,FALSE)</f>
        <v>PunkteStiche</v>
      </c>
      <c r="AZ10" s="30" t="str">
        <f>VLOOKUP(T10,'database 2.0'!$AA$43:$AB$44,2,FALSE)</f>
        <v>Nothing</v>
      </c>
      <c r="BA10" s="30">
        <v>20</v>
      </c>
      <c r="BB10" s="30">
        <v>40</v>
      </c>
      <c r="BE10" s="47">
        <v>9</v>
      </c>
      <c r="BF10" s="47">
        <v>3</v>
      </c>
      <c r="BG10" s="34" t="str">
        <f>VLOOKUP(AA10,'database 2.0'!$AA$2:$AB$4,2,FALSE)</f>
        <v>Vorhand</v>
      </c>
      <c r="BH10" s="48">
        <v>2</v>
      </c>
      <c r="BL10" s="31" t="str">
        <f t="shared" si="5"/>
        <v>getTariffDao().create(new Tariff(tariffsetTarockBlockId, 9, "Farbendreier", TariffType1.Farben, TariffType2.Nothing, 40));</v>
      </c>
      <c r="BM10" s="31" t="str">
        <f t="shared" si="6"/>
        <v>getPremiumDao().create(new Premium(tariffsetTarockBlockId, 9, "2. Sack (≥55/2)", PremiumType1.PunkteStiche, PremiumType2.Nothing, "20", "40"));</v>
      </c>
      <c r="BN10" s="48" t="str">
        <f>"getTrischakenDao().create(new Trischaken(tariffsetTarockBlockId, TrischakenQid."&amp;BG10&amp;", "&amp;BH10&amp;"));"</f>
        <v>getTrischakenDao().create(new Trischaken(tariffsetTarockBlockId, TrischakenQid.Vorhand, 2));</v>
      </c>
      <c r="BQ10" s="31" t="str">
        <f t="shared" si="1"/>
        <v xml:space="preserve">(9,1,'Farbendreier',3,0,40), </v>
      </c>
      <c r="BR10" s="31" t="str">
        <f t="shared" si="2"/>
        <v xml:space="preserve">(9,1,'2. Sack (≥55/2)',3,0,'20','40'), </v>
      </c>
      <c r="BS10" s="31" t="str">
        <f t="shared" si="3"/>
        <v xml:space="preserve">(9,3,3,2), </v>
      </c>
    </row>
    <row r="11" spans="1:71" ht="15.75" thickBot="1" x14ac:dyDescent="0.3">
      <c r="H11" s="30">
        <v>10</v>
      </c>
      <c r="I11" s="30">
        <v>1</v>
      </c>
      <c r="J11" t="s">
        <v>9</v>
      </c>
      <c r="K11" s="30">
        <v>2</v>
      </c>
      <c r="L11" s="30">
        <v>0</v>
      </c>
      <c r="M11" s="30">
        <v>40</v>
      </c>
      <c r="P11" s="30">
        <v>10</v>
      </c>
      <c r="Q11" s="30">
        <v>1</v>
      </c>
      <c r="R11" t="s">
        <v>17</v>
      </c>
      <c r="S11" s="30">
        <v>3</v>
      </c>
      <c r="T11" s="30">
        <v>0</v>
      </c>
      <c r="U11" s="30" t="s">
        <v>205</v>
      </c>
      <c r="V11" s="30" t="s">
        <v>206</v>
      </c>
      <c r="Y11" s="30">
        <v>10</v>
      </c>
      <c r="Z11" s="30">
        <v>4</v>
      </c>
      <c r="AA11" s="33">
        <v>1</v>
      </c>
      <c r="AB11" s="31">
        <v>1</v>
      </c>
      <c r="AL11" s="30">
        <v>10</v>
      </c>
      <c r="AM11" s="30">
        <v>1</v>
      </c>
      <c r="AN11" s="30">
        <v>10</v>
      </c>
      <c r="AO11" s="31" t="s">
        <v>9</v>
      </c>
      <c r="AP11" s="30" t="str">
        <f>VLOOKUP(K11,'database 2.0'!$AA$20:$AB$23,2,FALSE)</f>
        <v>Dreier</v>
      </c>
      <c r="AQ11" s="30" t="str">
        <f>VLOOKUP(L11,'database 2.0'!$AA$26:$AB$35,2,FALSE)</f>
        <v>Nothing</v>
      </c>
      <c r="AR11" s="30">
        <v>40</v>
      </c>
      <c r="AU11" s="47">
        <v>10</v>
      </c>
      <c r="AV11" s="47">
        <v>1</v>
      </c>
      <c r="AW11" s="47">
        <v>10</v>
      </c>
      <c r="AX11" s="48" t="s">
        <v>17</v>
      </c>
      <c r="AY11" s="47" t="str">
        <f>VLOOKUP(S11,'database 2.0'!$AA$38:$AB$40,2,FALSE)</f>
        <v>PunkteStiche</v>
      </c>
      <c r="AZ11" s="47" t="str">
        <f>VLOOKUP(T11,'database 2.0'!$AA$43:$AB$44,2,FALSE)</f>
        <v>Nothing</v>
      </c>
      <c r="BA11" s="47" t="s">
        <v>205</v>
      </c>
      <c r="BB11" s="47" t="s">
        <v>206</v>
      </c>
      <c r="BE11" s="30">
        <v>10</v>
      </c>
      <c r="BF11" s="30">
        <v>4</v>
      </c>
      <c r="BG11" s="46" t="str">
        <f>VLOOKUP(AA11,'database 2.0'!$AA$2:$AB$4,2,FALSE)</f>
        <v>Punktesieger</v>
      </c>
      <c r="BH11" s="31">
        <v>1</v>
      </c>
      <c r="BL11" s="31" t="str">
        <f t="shared" si="5"/>
        <v>getTariffDao().create(new Tariff(tariffsetTarockBlockId, 10, "Dreier", TariffType1.Dreier, TariffType2.Nothing, 40));</v>
      </c>
      <c r="BM11" s="48" t="str">
        <f t="shared" si="6"/>
        <v>getPremiumDao().create(new Premium(tariffsetTarockBlockId, 10, "Valat", PremiumType1.PunkteStiche, PremiumType2.Nothing, "x4", "x8"));</v>
      </c>
      <c r="BN11" s="49" t="str">
        <f t="shared" ref="BN11:BN16" si="7">"getTrischakenDao().create(new Trischaken(tariffsetTarockBlockId, TrischakenQid."&amp;BG11&amp;", "&amp;BH11&amp;"));"</f>
        <v>getTrischakenDao().create(new Trischaken(tariffsetTarockBlockId, TrischakenQid.Punktesieger, 1));</v>
      </c>
      <c r="BQ11" s="31" t="str">
        <f t="shared" si="1"/>
        <v xml:space="preserve">(10,1,'Dreier',2,0,40), </v>
      </c>
      <c r="BR11" s="31" t="str">
        <f t="shared" si="2"/>
        <v xml:space="preserve">(10,1,'Valat',3,0,'x4','x8'), </v>
      </c>
      <c r="BS11" s="31" t="str">
        <f t="shared" si="3"/>
        <v xml:space="preserve">(10,4,1,1), </v>
      </c>
    </row>
    <row r="12" spans="1:71" x14ac:dyDescent="0.25">
      <c r="H12" s="30">
        <v>11</v>
      </c>
      <c r="I12" s="30">
        <v>1</v>
      </c>
      <c r="J12" t="s">
        <v>191</v>
      </c>
      <c r="K12" s="30">
        <v>4</v>
      </c>
      <c r="L12" s="30">
        <v>2</v>
      </c>
      <c r="M12" s="30">
        <v>50</v>
      </c>
      <c r="P12" s="30">
        <v>11</v>
      </c>
      <c r="Q12" s="30">
        <v>2</v>
      </c>
      <c r="R12" t="s">
        <v>183</v>
      </c>
      <c r="S12" s="30">
        <v>1</v>
      </c>
      <c r="T12" s="30">
        <v>0</v>
      </c>
      <c r="U12" s="30">
        <v>10</v>
      </c>
      <c r="V12" s="30">
        <v>20</v>
      </c>
      <c r="Y12" s="30">
        <v>11</v>
      </c>
      <c r="Z12" s="30">
        <v>4</v>
      </c>
      <c r="AA12" s="33">
        <v>2</v>
      </c>
      <c r="AB12" s="31">
        <v>2</v>
      </c>
      <c r="AL12" s="30">
        <v>11</v>
      </c>
      <c r="AM12" s="30">
        <v>1</v>
      </c>
      <c r="AN12" s="30">
        <v>11</v>
      </c>
      <c r="AO12" s="31" t="s">
        <v>191</v>
      </c>
      <c r="AP12" s="30" t="str">
        <f>VLOOKUP(K12,'database 2.0'!$AA$20:$AB$23,2,FALSE)</f>
        <v>Negativ</v>
      </c>
      <c r="AQ12" s="30" t="str">
        <f>VLOOKUP(L12,'database 2.0'!$AA$26:$AB$35,2,FALSE)</f>
        <v>PiccoloZwiccolo</v>
      </c>
      <c r="AR12" s="30">
        <v>50</v>
      </c>
      <c r="AU12" s="30">
        <v>11</v>
      </c>
      <c r="AV12" s="30">
        <v>2</v>
      </c>
      <c r="AW12" s="30">
        <v>1</v>
      </c>
      <c r="AX12" s="31" t="s">
        <v>183</v>
      </c>
      <c r="AY12" s="30" t="str">
        <f>VLOOKUP(S12,'database 2.0'!$AA$38:$AB$40,2,FALSE)</f>
        <v>Tarock</v>
      </c>
      <c r="AZ12" s="30" t="str">
        <f>VLOOKUP(T12,'database 2.0'!$AA$43:$AB$44,2,FALSE)</f>
        <v>Nothing</v>
      </c>
      <c r="BA12" s="30">
        <v>10</v>
      </c>
      <c r="BB12" s="30">
        <v>20</v>
      </c>
      <c r="BE12" s="30">
        <v>11</v>
      </c>
      <c r="BF12" s="30">
        <v>4</v>
      </c>
      <c r="BG12" s="46" t="str">
        <f>VLOOKUP(AA12,'database 2.0'!$AA$2:$AB$4,2,FALSE)</f>
        <v>Bürgermeister</v>
      </c>
      <c r="BH12" s="31">
        <v>2</v>
      </c>
      <c r="BL12" s="31" t="str">
        <f t="shared" si="5"/>
        <v>getTariffDao().create(new Tariff(tariffsetTarockBlockId, 11, "Piccolo ouvert", TariffType1.Negativ, TariffType2.PiccoloZwiccolo, 50));</v>
      </c>
      <c r="BM12" s="31" t="str">
        <f t="shared" si="6"/>
        <v>getPremiumDao().create(new Premium(tariffsetTarockBlockId, 1, "Pagat", PremiumType1.Tarock, PremiumType2.Nothing, "10", "20"));</v>
      </c>
      <c r="BN12" s="49" t="str">
        <f t="shared" si="7"/>
        <v>getTrischakenDao().create(new Trischaken(tariffsetTarockBlockId, TrischakenQid.Bürgermeister, 2));</v>
      </c>
      <c r="BQ12" s="31" t="str">
        <f t="shared" si="1"/>
        <v xml:space="preserve">(11,1,'Piccolo ouvert',4,2,50), </v>
      </c>
      <c r="BR12" s="31" t="str">
        <f t="shared" si="2"/>
        <v xml:space="preserve">(11,2,'Pagat',1,0,'10','20'), </v>
      </c>
      <c r="BS12" s="31" t="str">
        <f t="shared" si="3"/>
        <v xml:space="preserve">(11,4,2,2), </v>
      </c>
    </row>
    <row r="13" spans="1:71" ht="15.75" thickBot="1" x14ac:dyDescent="0.3">
      <c r="H13" s="30">
        <v>12</v>
      </c>
      <c r="I13" s="30">
        <v>1</v>
      </c>
      <c r="J13" t="s">
        <v>192</v>
      </c>
      <c r="K13" s="30">
        <v>4</v>
      </c>
      <c r="L13" s="30">
        <v>2</v>
      </c>
      <c r="M13" s="30">
        <v>50</v>
      </c>
      <c r="P13" s="30">
        <v>12</v>
      </c>
      <c r="Q13" s="30">
        <v>2</v>
      </c>
      <c r="R13" t="s">
        <v>184</v>
      </c>
      <c r="S13" s="30">
        <v>1</v>
      </c>
      <c r="T13" s="30">
        <v>0</v>
      </c>
      <c r="U13" s="30">
        <v>20</v>
      </c>
      <c r="V13" s="30">
        <v>40</v>
      </c>
      <c r="Y13" s="30">
        <v>12</v>
      </c>
      <c r="Z13" s="30">
        <v>4</v>
      </c>
      <c r="AA13" s="33">
        <v>3</v>
      </c>
      <c r="AB13" s="31">
        <v>2</v>
      </c>
      <c r="AL13" s="30">
        <v>12</v>
      </c>
      <c r="AM13" s="30">
        <v>1</v>
      </c>
      <c r="AN13" s="30">
        <v>12</v>
      </c>
      <c r="AO13" s="31" t="s">
        <v>192</v>
      </c>
      <c r="AP13" s="30" t="str">
        <f>VLOOKUP(K13,'database 2.0'!$AA$20:$AB$23,2,FALSE)</f>
        <v>Negativ</v>
      </c>
      <c r="AQ13" s="30" t="str">
        <f>VLOOKUP(L13,'database 2.0'!$AA$26:$AB$35,2,FALSE)</f>
        <v>PiccoloZwiccolo</v>
      </c>
      <c r="AR13" s="30">
        <v>50</v>
      </c>
      <c r="AU13" s="30">
        <v>12</v>
      </c>
      <c r="AV13" s="30">
        <v>2</v>
      </c>
      <c r="AW13" s="30">
        <v>2</v>
      </c>
      <c r="AX13" s="31" t="s">
        <v>184</v>
      </c>
      <c r="AY13" s="30" t="str">
        <f>VLOOKUP(S13,'database 2.0'!$AA$38:$AB$40,2,FALSE)</f>
        <v>Tarock</v>
      </c>
      <c r="AZ13" s="30" t="str">
        <f>VLOOKUP(T13,'database 2.0'!$AA$43:$AB$44,2,FALSE)</f>
        <v>Nothing</v>
      </c>
      <c r="BA13" s="30">
        <v>20</v>
      </c>
      <c r="BB13" s="30">
        <v>40</v>
      </c>
      <c r="BE13" s="47">
        <v>12</v>
      </c>
      <c r="BF13" s="47">
        <v>4</v>
      </c>
      <c r="BG13" s="34" t="str">
        <f>VLOOKUP(AA13,'database 2.0'!$AA$2:$AB$4,2,FALSE)</f>
        <v>Vorhand</v>
      </c>
      <c r="BH13" s="48">
        <v>2</v>
      </c>
      <c r="BL13" s="31" t="str">
        <f t="shared" si="5"/>
        <v>getTariffDao().create(new Tariff(tariffsetTarockBlockId, 12, "Zwiccolo ouvert", TariffType1.Negativ, TariffType2.PiccoloZwiccolo, 50));</v>
      </c>
      <c r="BM13" s="31" t="str">
        <f t="shared" si="6"/>
        <v>getPremiumDao().create(new Premium(tariffsetTarockBlockId, 2, "Uhu", PremiumType1.Tarock, PremiumType2.Nothing, "20", "40"));</v>
      </c>
      <c r="BN13" s="48" t="str">
        <f t="shared" si="7"/>
        <v>getTrischakenDao().create(new Trischaken(tariffsetTarockBlockId, TrischakenQid.Vorhand, 2));</v>
      </c>
      <c r="BQ13" s="31" t="str">
        <f t="shared" si="1"/>
        <v xml:space="preserve">(12,1,'Zwiccolo ouvert',4,2,50), </v>
      </c>
      <c r="BR13" s="31" t="str">
        <f t="shared" si="2"/>
        <v xml:space="preserve">(12,2,'Uhu',1,0,'20','40'), </v>
      </c>
      <c r="BS13" s="31" t="str">
        <f t="shared" si="3"/>
        <v xml:space="preserve">(12,4,3,2), </v>
      </c>
    </row>
    <row r="14" spans="1:71" x14ac:dyDescent="0.25">
      <c r="H14" s="30">
        <v>13</v>
      </c>
      <c r="I14" s="30">
        <v>1</v>
      </c>
      <c r="J14" t="s">
        <v>180</v>
      </c>
      <c r="K14" s="30">
        <v>4</v>
      </c>
      <c r="L14" s="30">
        <v>3</v>
      </c>
      <c r="M14" s="30">
        <v>70</v>
      </c>
      <c r="P14" s="30">
        <v>13</v>
      </c>
      <c r="Q14" s="30">
        <v>2</v>
      </c>
      <c r="R14" t="s">
        <v>185</v>
      </c>
      <c r="S14" s="30">
        <v>1</v>
      </c>
      <c r="T14" s="30">
        <v>0</v>
      </c>
      <c r="U14" s="30">
        <v>30</v>
      </c>
      <c r="V14" s="30">
        <v>60</v>
      </c>
      <c r="Y14" s="30">
        <v>13</v>
      </c>
      <c r="Z14" s="30">
        <v>5</v>
      </c>
      <c r="AA14" s="33">
        <v>1</v>
      </c>
      <c r="AB14" s="31">
        <v>1</v>
      </c>
      <c r="AL14" s="30">
        <v>13</v>
      </c>
      <c r="AM14" s="30">
        <v>1</v>
      </c>
      <c r="AN14" s="30">
        <v>13</v>
      </c>
      <c r="AO14" s="31" t="s">
        <v>180</v>
      </c>
      <c r="AP14" s="30" t="str">
        <f>VLOOKUP(K14,'database 2.0'!$AA$20:$AB$23,2,FALSE)</f>
        <v>Negativ</v>
      </c>
      <c r="AQ14" s="30" t="str">
        <f>VLOOKUP(L14,'database 2.0'!$AA$26:$AB$35,2,FALSE)</f>
        <v>Bettler</v>
      </c>
      <c r="AR14" s="30">
        <v>70</v>
      </c>
      <c r="AU14" s="30">
        <v>13</v>
      </c>
      <c r="AV14" s="30">
        <v>2</v>
      </c>
      <c r="AW14" s="30">
        <v>3</v>
      </c>
      <c r="AX14" s="31" t="s">
        <v>185</v>
      </c>
      <c r="AY14" s="30" t="str">
        <f>VLOOKUP(S14,'database 2.0'!$AA$38:$AB$40,2,FALSE)</f>
        <v>Tarock</v>
      </c>
      <c r="AZ14" s="30" t="str">
        <f>VLOOKUP(T14,'database 2.0'!$AA$43:$AB$44,2,FALSE)</f>
        <v>Nothing</v>
      </c>
      <c r="BA14" s="30">
        <v>30</v>
      </c>
      <c r="BB14" s="30">
        <v>60</v>
      </c>
      <c r="BE14" s="30">
        <v>13</v>
      </c>
      <c r="BF14" s="30">
        <v>5</v>
      </c>
      <c r="BG14" s="46" t="str">
        <f>VLOOKUP(AA14,'database 2.0'!$AA$2:$AB$4,2,FALSE)</f>
        <v>Punktesieger</v>
      </c>
      <c r="BH14" s="31">
        <v>1</v>
      </c>
      <c r="BL14" s="31" t="str">
        <f t="shared" si="5"/>
        <v>getTariffDao().create(new Tariff(tariffsetTarockBlockId, 13, "Bettler ouvert", TariffType1.Negativ, TariffType2.Bettler, 70));</v>
      </c>
      <c r="BM14" s="31" t="str">
        <f t="shared" si="6"/>
        <v>getPremiumDao().create(new Premium(tariffsetTarockBlockId, 3, "Kakadu", PremiumType1.Tarock, PremiumType2.Nothing, "30", "60"));</v>
      </c>
      <c r="BN14" s="49" t="str">
        <f t="shared" si="7"/>
        <v>getTrischakenDao().create(new Trischaken(tariffsetTarockBlockId, TrischakenQid.Punktesieger, 1));</v>
      </c>
      <c r="BQ14" s="31" t="str">
        <f t="shared" si="1"/>
        <v xml:space="preserve">(13,1,'Bettler ouvert',4,3,70), </v>
      </c>
      <c r="BR14" s="31" t="str">
        <f t="shared" si="2"/>
        <v xml:space="preserve">(13,2,'Kakadu',1,0,'30','60'), </v>
      </c>
      <c r="BS14" s="31" t="str">
        <f t="shared" si="3"/>
        <v xml:space="preserve">(13,5,1,1), </v>
      </c>
    </row>
    <row r="15" spans="1:71" x14ac:dyDescent="0.25">
      <c r="H15" s="30">
        <v>14</v>
      </c>
      <c r="I15" s="30">
        <v>1</v>
      </c>
      <c r="J15" t="s">
        <v>181</v>
      </c>
      <c r="K15" s="30">
        <v>3</v>
      </c>
      <c r="L15" s="30">
        <v>4</v>
      </c>
      <c r="M15" s="30">
        <v>80</v>
      </c>
      <c r="P15" s="30">
        <v>14</v>
      </c>
      <c r="Q15" s="30">
        <v>2</v>
      </c>
      <c r="R15" t="s">
        <v>200</v>
      </c>
      <c r="S15" s="30">
        <v>1</v>
      </c>
      <c r="T15" s="30">
        <v>0</v>
      </c>
      <c r="U15" s="30">
        <v>40</v>
      </c>
      <c r="V15" s="30">
        <v>80</v>
      </c>
      <c r="Y15" s="30">
        <v>14</v>
      </c>
      <c r="Z15" s="30">
        <v>5</v>
      </c>
      <c r="AA15" s="33">
        <v>2</v>
      </c>
      <c r="AB15" s="31">
        <v>2</v>
      </c>
      <c r="AL15" s="30">
        <v>14</v>
      </c>
      <c r="AM15" s="30">
        <v>1</v>
      </c>
      <c r="AN15" s="30">
        <v>14</v>
      </c>
      <c r="AO15" s="31" t="s">
        <v>181</v>
      </c>
      <c r="AP15" s="30" t="str">
        <f>VLOOKUP(K15,'database 2.0'!$AA$20:$AB$23,2,FALSE)</f>
        <v>Farben</v>
      </c>
      <c r="AQ15" s="30" t="str">
        <f>VLOOKUP(L15,'database 2.0'!$AA$26:$AB$35,2,FALSE)</f>
        <v>Solo</v>
      </c>
      <c r="AR15" s="30">
        <v>80</v>
      </c>
      <c r="AU15" s="30">
        <v>14</v>
      </c>
      <c r="AV15" s="30">
        <v>2</v>
      </c>
      <c r="AW15" s="30">
        <v>4</v>
      </c>
      <c r="AX15" s="31" t="s">
        <v>200</v>
      </c>
      <c r="AY15" s="30" t="str">
        <f>VLOOKUP(S15,'database 2.0'!$AA$38:$AB$40,2,FALSE)</f>
        <v>Tarock</v>
      </c>
      <c r="AZ15" s="30" t="str">
        <f>VLOOKUP(T15,'database 2.0'!$AA$43:$AB$44,2,FALSE)</f>
        <v>Nothing</v>
      </c>
      <c r="BA15" s="30">
        <v>40</v>
      </c>
      <c r="BB15" s="30">
        <v>80</v>
      </c>
      <c r="BE15" s="30">
        <v>14</v>
      </c>
      <c r="BF15" s="30">
        <v>5</v>
      </c>
      <c r="BG15" s="46" t="str">
        <f>VLOOKUP(AA15,'database 2.0'!$AA$2:$AB$4,2,FALSE)</f>
        <v>Bürgermeister</v>
      </c>
      <c r="BH15" s="31">
        <v>2</v>
      </c>
      <c r="BL15" s="31" t="str">
        <f t="shared" si="5"/>
        <v>getTariffDao().create(new Tariff(tariffsetTarockBlockId, 14, "Farbensolo", TariffType1.Farben, TariffType2.Solo, 80));</v>
      </c>
      <c r="BM15" s="31" t="str">
        <f t="shared" si="6"/>
        <v>getPremiumDao().create(new Premium(tariffsetTarockBlockId, 4, "Quapil", PremiumType1.Tarock, PremiumType2.Nothing, "40", "80"));</v>
      </c>
      <c r="BN15" s="49" t="str">
        <f t="shared" si="7"/>
        <v>getTrischakenDao().create(new Trischaken(tariffsetTarockBlockId, TrischakenQid.Bürgermeister, 2));</v>
      </c>
      <c r="BQ15" s="31" t="str">
        <f t="shared" si="1"/>
        <v xml:space="preserve">(14,1,'Farbensolo',3,4,80), </v>
      </c>
      <c r="BR15" s="31" t="str">
        <f t="shared" si="2"/>
        <v xml:space="preserve">(14,2,'Quapil',1,0,'40','80'), </v>
      </c>
      <c r="BS15" s="31" t="str">
        <f t="shared" si="3"/>
        <v xml:space="preserve">(14,5,2,2), </v>
      </c>
    </row>
    <row r="16" spans="1:71" ht="15.75" thickBot="1" x14ac:dyDescent="0.3">
      <c r="H16" s="30">
        <v>15</v>
      </c>
      <c r="I16" s="30">
        <v>1</v>
      </c>
      <c r="J16" t="s">
        <v>182</v>
      </c>
      <c r="K16" s="30">
        <v>2</v>
      </c>
      <c r="L16" s="30">
        <v>4</v>
      </c>
      <c r="M16" s="30">
        <v>80</v>
      </c>
      <c r="P16" s="30">
        <v>15</v>
      </c>
      <c r="Q16" s="30">
        <v>2</v>
      </c>
      <c r="R16" t="s">
        <v>186</v>
      </c>
      <c r="S16" s="30">
        <v>2</v>
      </c>
      <c r="T16" s="30">
        <v>0</v>
      </c>
      <c r="U16" s="30">
        <v>10</v>
      </c>
      <c r="V16" s="30">
        <v>20</v>
      </c>
      <c r="Y16" s="30">
        <v>15</v>
      </c>
      <c r="Z16" s="30">
        <v>5</v>
      </c>
      <c r="AA16" s="33">
        <v>3</v>
      </c>
      <c r="AB16" s="31">
        <v>2</v>
      </c>
      <c r="AL16" s="47">
        <v>15</v>
      </c>
      <c r="AM16" s="47">
        <v>1</v>
      </c>
      <c r="AN16" s="47">
        <v>15</v>
      </c>
      <c r="AO16" s="48" t="s">
        <v>182</v>
      </c>
      <c r="AP16" s="47" t="str">
        <f>VLOOKUP(K16,'database 2.0'!$AA$20:$AB$23,2,FALSE)</f>
        <v>Dreier</v>
      </c>
      <c r="AQ16" s="47" t="str">
        <f>VLOOKUP(L16,'database 2.0'!$AA$26:$AB$35,2,FALSE)</f>
        <v>Solo</v>
      </c>
      <c r="AR16" s="47">
        <v>80</v>
      </c>
      <c r="AU16" s="30">
        <v>15</v>
      </c>
      <c r="AV16" s="30">
        <v>2</v>
      </c>
      <c r="AW16" s="30">
        <v>5</v>
      </c>
      <c r="AX16" s="31" t="s">
        <v>186</v>
      </c>
      <c r="AY16" s="30" t="str">
        <f>VLOOKUP(S16,'database 2.0'!$AA$38:$AB$40,2,FALSE)</f>
        <v>Farben</v>
      </c>
      <c r="AZ16" s="30" t="str">
        <f>VLOOKUP(T16,'database 2.0'!$AA$43:$AB$44,2,FALSE)</f>
        <v>Nothing</v>
      </c>
      <c r="BA16" s="30">
        <v>10</v>
      </c>
      <c r="BB16" s="30">
        <v>20</v>
      </c>
      <c r="BE16" s="47">
        <v>15</v>
      </c>
      <c r="BF16" s="47">
        <v>5</v>
      </c>
      <c r="BG16" s="34" t="str">
        <f>VLOOKUP(AA16,'database 2.0'!$AA$2:$AB$4,2,FALSE)</f>
        <v>Vorhand</v>
      </c>
      <c r="BH16" s="48">
        <v>2</v>
      </c>
      <c r="BL16" s="48" t="str">
        <f t="shared" si="5"/>
        <v>getTariffDao().create(new Tariff(tariffsetTarockBlockId, 15, "Solodreier", TariffType1.Dreier, TariffType2.Solo, 80));</v>
      </c>
      <c r="BM16" s="31" t="str">
        <f t="shared" si="6"/>
        <v>getPremiumDao().create(new Premium(tariffsetTarockBlockId, 5, "König ultimo", PremiumType1.Farben, PremiumType2.Nothing, "10", "20"));</v>
      </c>
      <c r="BN16" s="48" t="str">
        <f t="shared" si="7"/>
        <v>getTrischakenDao().create(new Trischaken(tariffsetTarockBlockId, TrischakenQid.Vorhand, 2));</v>
      </c>
      <c r="BQ16" s="31" t="str">
        <f t="shared" si="1"/>
        <v xml:space="preserve">(15,1,'Solodreier',2,4,80), </v>
      </c>
      <c r="BR16" s="31" t="str">
        <f t="shared" si="2"/>
        <v xml:space="preserve">(15,2,'König ultimo',2,0,'10','20'), </v>
      </c>
      <c r="BS16" s="31" t="str">
        <f t="shared" si="3"/>
        <v>(15,5,3,2));</v>
      </c>
    </row>
    <row r="17" spans="8:70" x14ac:dyDescent="0.25">
      <c r="H17" s="30">
        <v>16</v>
      </c>
      <c r="I17" s="30">
        <v>2</v>
      </c>
      <c r="J17" t="s">
        <v>194</v>
      </c>
      <c r="K17" s="30">
        <v>4</v>
      </c>
      <c r="L17" s="30">
        <v>1</v>
      </c>
      <c r="M17" s="30">
        <v>10</v>
      </c>
      <c r="P17" s="30">
        <v>16</v>
      </c>
      <c r="Q17" s="30">
        <v>2</v>
      </c>
      <c r="R17" t="s">
        <v>187</v>
      </c>
      <c r="S17" s="30">
        <v>1</v>
      </c>
      <c r="T17" s="30">
        <v>0</v>
      </c>
      <c r="U17" s="30">
        <v>10</v>
      </c>
      <c r="V17" s="30">
        <v>20</v>
      </c>
      <c r="AC17" s="31"/>
      <c r="AL17" s="30">
        <v>16</v>
      </c>
      <c r="AM17" s="30">
        <v>2</v>
      </c>
      <c r="AN17" s="30">
        <v>1</v>
      </c>
      <c r="AO17" s="31" t="s">
        <v>194</v>
      </c>
      <c r="AP17" s="30" t="str">
        <f>VLOOKUP(K17,'database 2.0'!$AA$20:$AB$23,2,FALSE)</f>
        <v>Negativ</v>
      </c>
      <c r="AQ17" s="30" t="str">
        <f>VLOOKUP(L17,'database 2.0'!$AA$26:$AB$35,2,FALSE)</f>
        <v>Vorhand</v>
      </c>
      <c r="AR17" s="30">
        <v>10</v>
      </c>
      <c r="AU17" s="30">
        <v>16</v>
      </c>
      <c r="AV17" s="30">
        <v>2</v>
      </c>
      <c r="AW17" s="30">
        <v>6</v>
      </c>
      <c r="AX17" s="31" t="s">
        <v>187</v>
      </c>
      <c r="AY17" s="30" t="str">
        <f>VLOOKUP(S17,'database 2.0'!$AA$38:$AB$40,2,FALSE)</f>
        <v>Tarock</v>
      </c>
      <c r="AZ17" s="30" t="str">
        <f>VLOOKUP(T17,'database 2.0'!$AA$43:$AB$44,2,FALSE)</f>
        <v>Nothing</v>
      </c>
      <c r="BA17" s="30">
        <v>10</v>
      </c>
      <c r="BB17" s="30">
        <v>20</v>
      </c>
      <c r="BL17" s="31" t="str">
        <f t="shared" si="5"/>
        <v>getTariffDao().create(new Tariff(tariffsetTarockBlockId, 1, "Trischaken", TariffType1.Negativ, TariffType2.Vorhand, 10));</v>
      </c>
      <c r="BM17" s="31" t="str">
        <f t="shared" si="6"/>
        <v>getPremiumDao().create(new Premium(tariffsetTarockBlockId, 6, "Trull", PremiumType1.Tarock, PremiumType2.Nothing, "10", "20"));</v>
      </c>
      <c r="BQ17" s="31" t="str">
        <f t="shared" si="1"/>
        <v xml:space="preserve">(16,2,'Trischaken',4,1,10), </v>
      </c>
      <c r="BR17" s="31" t="str">
        <f t="shared" si="2"/>
        <v xml:space="preserve">(16,2,'Trull',1,0,'10','20'), </v>
      </c>
    </row>
    <row r="18" spans="8:70" x14ac:dyDescent="0.25">
      <c r="H18" s="30">
        <v>17</v>
      </c>
      <c r="I18" s="30">
        <v>2</v>
      </c>
      <c r="J18" t="s">
        <v>7</v>
      </c>
      <c r="K18" s="30">
        <v>1</v>
      </c>
      <c r="L18" s="30">
        <v>1</v>
      </c>
      <c r="M18" s="30">
        <v>10</v>
      </c>
      <c r="P18" s="30">
        <v>17</v>
      </c>
      <c r="Q18" s="30">
        <v>2</v>
      </c>
      <c r="R18" t="s">
        <v>188</v>
      </c>
      <c r="S18" s="30">
        <v>2</v>
      </c>
      <c r="T18" s="30">
        <v>0</v>
      </c>
      <c r="U18" s="30">
        <v>10</v>
      </c>
      <c r="V18" s="30">
        <v>20</v>
      </c>
      <c r="AC18" s="31"/>
      <c r="AL18" s="30">
        <v>17</v>
      </c>
      <c r="AM18" s="30">
        <v>2</v>
      </c>
      <c r="AN18" s="30">
        <v>2</v>
      </c>
      <c r="AO18" s="31" t="s">
        <v>7</v>
      </c>
      <c r="AP18" s="30" t="str">
        <f>VLOOKUP(K18,'database 2.0'!$AA$20:$AB$23,2,FALSE)</f>
        <v>Rufer</v>
      </c>
      <c r="AQ18" s="30" t="str">
        <f>VLOOKUP(L18,'database 2.0'!$AA$26:$AB$35,2,FALSE)</f>
        <v>Vorhand</v>
      </c>
      <c r="AR18" s="30">
        <v>10</v>
      </c>
      <c r="AU18" s="30">
        <v>17</v>
      </c>
      <c r="AV18" s="30">
        <v>2</v>
      </c>
      <c r="AW18" s="30">
        <v>7</v>
      </c>
      <c r="AX18" s="31" t="s">
        <v>188</v>
      </c>
      <c r="AY18" s="30" t="str">
        <f>VLOOKUP(S18,'database 2.0'!$AA$38:$AB$40,2,FALSE)</f>
        <v>Farben</v>
      </c>
      <c r="AZ18" s="30" t="str">
        <f>VLOOKUP(T18,'database 2.0'!$AA$43:$AB$44,2,FALSE)</f>
        <v>Nothing</v>
      </c>
      <c r="BA18" s="30">
        <v>10</v>
      </c>
      <c r="BB18" s="30">
        <v>20</v>
      </c>
      <c r="BL18" s="31" t="str">
        <f t="shared" si="5"/>
        <v>getTariffDao().create(new Tariff(tariffsetTarockBlockId, 2, "Rufer", TariffType1.Rufer, TariffType2.Vorhand, 10));</v>
      </c>
      <c r="BM18" s="31" t="str">
        <f t="shared" si="6"/>
        <v>getPremiumDao().create(new Premium(tariffsetTarockBlockId, 7, "4 Könige", PremiumType1.Farben, PremiumType2.Nothing, "10", "20"));</v>
      </c>
      <c r="BQ18" s="31" t="str">
        <f t="shared" si="1"/>
        <v xml:space="preserve">(17,2,'Rufer',1,1,10), </v>
      </c>
      <c r="BR18" s="31" t="str">
        <f t="shared" si="2"/>
        <v xml:space="preserve">(17,2,'4 Könige',2,0,'10','20'), </v>
      </c>
    </row>
    <row r="19" spans="8:70" ht="15.75" thickBot="1" x14ac:dyDescent="0.3">
      <c r="H19" s="30">
        <v>18</v>
      </c>
      <c r="I19" s="30">
        <v>2</v>
      </c>
      <c r="J19" t="s">
        <v>195</v>
      </c>
      <c r="K19" s="30">
        <v>2</v>
      </c>
      <c r="L19" s="30">
        <v>1</v>
      </c>
      <c r="M19" s="30">
        <v>40</v>
      </c>
      <c r="P19" s="30">
        <v>18</v>
      </c>
      <c r="Q19" s="30">
        <v>2</v>
      </c>
      <c r="R19" t="s">
        <v>17</v>
      </c>
      <c r="S19" s="30">
        <v>3</v>
      </c>
      <c r="T19" s="30">
        <v>0</v>
      </c>
      <c r="U19" s="30" t="s">
        <v>205</v>
      </c>
      <c r="V19" s="30" t="s">
        <v>206</v>
      </c>
      <c r="AC19" s="31"/>
      <c r="AL19" s="30">
        <v>18</v>
      </c>
      <c r="AM19" s="30">
        <v>2</v>
      </c>
      <c r="AN19" s="30">
        <v>3</v>
      </c>
      <c r="AO19" s="31" t="s">
        <v>195</v>
      </c>
      <c r="AP19" s="30" t="str">
        <f>VLOOKUP(K19,'database 2.0'!$AA$20:$AB$23,2,FALSE)</f>
        <v>Dreier</v>
      </c>
      <c r="AQ19" s="30" t="str">
        <f>VLOOKUP(L19,'database 2.0'!$AA$26:$AB$35,2,FALSE)</f>
        <v>Vorhand</v>
      </c>
      <c r="AR19" s="30">
        <v>40</v>
      </c>
      <c r="AU19" s="47">
        <v>18</v>
      </c>
      <c r="AV19" s="47">
        <v>2</v>
      </c>
      <c r="AW19" s="47">
        <v>8</v>
      </c>
      <c r="AX19" s="48" t="s">
        <v>17</v>
      </c>
      <c r="AY19" s="47" t="str">
        <f>VLOOKUP(S19,'database 2.0'!$AA$38:$AB$40,2,FALSE)</f>
        <v>PunkteStiche</v>
      </c>
      <c r="AZ19" s="47" t="str">
        <f>VLOOKUP(T19,'database 2.0'!$AA$43:$AB$44,2,FALSE)</f>
        <v>Nothing</v>
      </c>
      <c r="BA19" s="47" t="s">
        <v>205</v>
      </c>
      <c r="BB19" s="47" t="s">
        <v>206</v>
      </c>
      <c r="BL19" s="31" t="str">
        <f t="shared" si="5"/>
        <v>getTariffDao().create(new Tariff(tariffsetTarockBlockId, 3, "Sechserdreier", TariffType1.Dreier, TariffType2.Vorhand, 40));</v>
      </c>
      <c r="BM19" s="48" t="str">
        <f t="shared" si="6"/>
        <v>getPremiumDao().create(new Premium(tariffsetTarockBlockId, 8, "Valat", PremiumType1.PunkteStiche, PremiumType2.Nothing, "x4", "x8"));</v>
      </c>
      <c r="BQ19" s="31" t="str">
        <f t="shared" si="1"/>
        <v xml:space="preserve">(18,2,'Sechserdreier',2,1,40), </v>
      </c>
      <c r="BR19" s="31" t="str">
        <f t="shared" si="2"/>
        <v xml:space="preserve">(18,2,'Valat',3,0,'x4','x8'), </v>
      </c>
    </row>
    <row r="20" spans="8:70" x14ac:dyDescent="0.25">
      <c r="H20" s="30">
        <v>19</v>
      </c>
      <c r="I20" s="30">
        <v>2</v>
      </c>
      <c r="J20" t="s">
        <v>189</v>
      </c>
      <c r="K20" s="30">
        <v>4</v>
      </c>
      <c r="L20" s="30">
        <v>2</v>
      </c>
      <c r="M20" s="30">
        <v>20</v>
      </c>
      <c r="P20" s="30">
        <v>19</v>
      </c>
      <c r="Q20" s="30">
        <v>3</v>
      </c>
      <c r="R20" t="s">
        <v>183</v>
      </c>
      <c r="S20" s="30">
        <v>1</v>
      </c>
      <c r="T20" s="30">
        <v>0</v>
      </c>
      <c r="U20" s="30">
        <v>10</v>
      </c>
      <c r="V20" s="30">
        <v>20</v>
      </c>
      <c r="AC20" s="31"/>
      <c r="AL20" s="30">
        <v>19</v>
      </c>
      <c r="AM20" s="30">
        <v>2</v>
      </c>
      <c r="AN20" s="30">
        <v>4</v>
      </c>
      <c r="AO20" s="31" t="s">
        <v>189</v>
      </c>
      <c r="AP20" s="30" t="str">
        <f>VLOOKUP(K20,'database 2.0'!$AA$20:$AB$23,2,FALSE)</f>
        <v>Negativ</v>
      </c>
      <c r="AQ20" s="30" t="str">
        <f>VLOOKUP(L20,'database 2.0'!$AA$26:$AB$35,2,FALSE)</f>
        <v>PiccoloZwiccolo</v>
      </c>
      <c r="AR20" s="30">
        <v>20</v>
      </c>
      <c r="AU20" s="30">
        <v>19</v>
      </c>
      <c r="AV20" s="30">
        <v>3</v>
      </c>
      <c r="AW20" s="30">
        <v>1</v>
      </c>
      <c r="AX20" s="31" t="s">
        <v>183</v>
      </c>
      <c r="AY20" s="30" t="str">
        <f>VLOOKUP(S20,'database 2.0'!$AA$38:$AB$40,2,FALSE)</f>
        <v>Tarock</v>
      </c>
      <c r="AZ20" s="30" t="str">
        <f>VLOOKUP(T20,'database 2.0'!$AA$43:$AB$44,2,FALSE)</f>
        <v>Nothing</v>
      </c>
      <c r="BA20" s="30">
        <v>10</v>
      </c>
      <c r="BB20" s="30">
        <v>20</v>
      </c>
      <c r="BL20" s="31" t="str">
        <f t="shared" si="5"/>
        <v>getTariffDao().create(new Tariff(tariffsetTarockBlockId, 4, "Piccolo", TariffType1.Negativ, TariffType2.PiccoloZwiccolo, 20));</v>
      </c>
      <c r="BM20" s="31" t="str">
        <f t="shared" si="6"/>
        <v>getPremiumDao().create(new Premium(tariffsetTarockBlockId, 1, "Pagat", PremiumType1.Tarock, PremiumType2.Nothing, "10", "20"));</v>
      </c>
      <c r="BQ20" s="31" t="str">
        <f t="shared" si="1"/>
        <v xml:space="preserve">(19,2,'Piccolo',4,2,20), </v>
      </c>
      <c r="BR20" s="31" t="str">
        <f t="shared" si="2"/>
        <v xml:space="preserve">(19,3,'Pagat',1,0,'10','20'), </v>
      </c>
    </row>
    <row r="21" spans="8:70" x14ac:dyDescent="0.25">
      <c r="H21" s="30">
        <v>20</v>
      </c>
      <c r="I21" s="30">
        <v>2</v>
      </c>
      <c r="J21" t="s">
        <v>190</v>
      </c>
      <c r="K21" s="30">
        <v>4</v>
      </c>
      <c r="L21" s="30">
        <v>2</v>
      </c>
      <c r="M21" s="30">
        <v>20</v>
      </c>
      <c r="P21" s="30">
        <v>20</v>
      </c>
      <c r="Q21" s="30">
        <v>3</v>
      </c>
      <c r="R21" t="s">
        <v>184</v>
      </c>
      <c r="S21" s="30">
        <v>1</v>
      </c>
      <c r="T21" s="30">
        <v>0</v>
      </c>
      <c r="U21" s="30">
        <v>20</v>
      </c>
      <c r="V21" s="30">
        <v>40</v>
      </c>
      <c r="AC21" s="31"/>
      <c r="AL21" s="30">
        <v>20</v>
      </c>
      <c r="AM21" s="30">
        <v>2</v>
      </c>
      <c r="AN21" s="30">
        <v>5</v>
      </c>
      <c r="AO21" s="31" t="s">
        <v>190</v>
      </c>
      <c r="AP21" s="30" t="str">
        <f>VLOOKUP(K21,'database 2.0'!$AA$20:$AB$23,2,FALSE)</f>
        <v>Negativ</v>
      </c>
      <c r="AQ21" s="30" t="str">
        <f>VLOOKUP(L21,'database 2.0'!$AA$26:$AB$35,2,FALSE)</f>
        <v>PiccoloZwiccolo</v>
      </c>
      <c r="AR21" s="30">
        <v>20</v>
      </c>
      <c r="AU21" s="30">
        <v>20</v>
      </c>
      <c r="AV21" s="30">
        <v>3</v>
      </c>
      <c r="AW21" s="30">
        <v>2</v>
      </c>
      <c r="AX21" s="31" t="s">
        <v>184</v>
      </c>
      <c r="AY21" s="30" t="str">
        <f>VLOOKUP(S21,'database 2.0'!$AA$38:$AB$40,2,FALSE)</f>
        <v>Tarock</v>
      </c>
      <c r="AZ21" s="30" t="str">
        <f>VLOOKUP(T21,'database 2.0'!$AA$43:$AB$44,2,FALSE)</f>
        <v>Nothing</v>
      </c>
      <c r="BA21" s="30">
        <v>20</v>
      </c>
      <c r="BB21" s="30">
        <v>40</v>
      </c>
      <c r="BL21" s="31" t="str">
        <f t="shared" si="5"/>
        <v>getTariffDao().create(new Tariff(tariffsetTarockBlockId, 5, "Zwiccolo", TariffType1.Negativ, TariffType2.PiccoloZwiccolo, 20));</v>
      </c>
      <c r="BM21" s="31" t="str">
        <f t="shared" si="6"/>
        <v>getPremiumDao().create(new Premium(tariffsetTarockBlockId, 2, "Uhu", PremiumType1.Tarock, PremiumType2.Nothing, "20", "40"));</v>
      </c>
      <c r="BQ21" s="31" t="str">
        <f t="shared" si="1"/>
        <v xml:space="preserve">(20,2,'Zwiccolo',4,2,20), </v>
      </c>
      <c r="BR21" s="31" t="str">
        <f t="shared" si="2"/>
        <v xml:space="preserve">(20,3,'Uhu',1,0,'20','40'), </v>
      </c>
    </row>
    <row r="22" spans="8:70" x14ac:dyDescent="0.25">
      <c r="H22" s="30">
        <v>21</v>
      </c>
      <c r="I22" s="30">
        <v>2</v>
      </c>
      <c r="J22" t="s">
        <v>177</v>
      </c>
      <c r="K22" s="30">
        <v>1</v>
      </c>
      <c r="L22" s="30">
        <v>4</v>
      </c>
      <c r="M22" s="30">
        <v>20</v>
      </c>
      <c r="P22" s="30">
        <v>21</v>
      </c>
      <c r="Q22" s="30">
        <v>3</v>
      </c>
      <c r="R22" t="s">
        <v>185</v>
      </c>
      <c r="S22" s="30">
        <v>1</v>
      </c>
      <c r="T22" s="30">
        <v>0</v>
      </c>
      <c r="U22" s="30">
        <v>30</v>
      </c>
      <c r="V22" s="30">
        <v>60</v>
      </c>
      <c r="AC22" s="31"/>
      <c r="AL22" s="30">
        <v>21</v>
      </c>
      <c r="AM22" s="30">
        <v>2</v>
      </c>
      <c r="AN22" s="30">
        <v>6</v>
      </c>
      <c r="AO22" s="31" t="s">
        <v>177</v>
      </c>
      <c r="AP22" s="30" t="str">
        <f>VLOOKUP(K22,'database 2.0'!$AA$20:$AB$23,2,FALSE)</f>
        <v>Rufer</v>
      </c>
      <c r="AQ22" s="30" t="str">
        <f>VLOOKUP(L22,'database 2.0'!$AA$26:$AB$35,2,FALSE)</f>
        <v>Solo</v>
      </c>
      <c r="AR22" s="30">
        <v>20</v>
      </c>
      <c r="AU22" s="30">
        <v>21</v>
      </c>
      <c r="AV22" s="30">
        <v>3</v>
      </c>
      <c r="AW22" s="30">
        <v>3</v>
      </c>
      <c r="AX22" s="31" t="s">
        <v>185</v>
      </c>
      <c r="AY22" s="30" t="str">
        <f>VLOOKUP(S22,'database 2.0'!$AA$38:$AB$40,2,FALSE)</f>
        <v>Tarock</v>
      </c>
      <c r="AZ22" s="30" t="str">
        <f>VLOOKUP(T22,'database 2.0'!$AA$43:$AB$44,2,FALSE)</f>
        <v>Nothing</v>
      </c>
      <c r="BA22" s="30">
        <v>30</v>
      </c>
      <c r="BB22" s="30">
        <v>60</v>
      </c>
      <c r="BL22" s="31" t="str">
        <f t="shared" si="5"/>
        <v>getTariffDao().create(new Tariff(tariffsetTarockBlockId, 6, "Solorufer", TariffType1.Rufer, TariffType2.Solo, 20));</v>
      </c>
      <c r="BM22" s="31" t="str">
        <f t="shared" si="6"/>
        <v>getPremiumDao().create(new Premium(tariffsetTarockBlockId, 3, "Kakadu", PremiumType1.Tarock, PremiumType2.Nothing, "30", "60"));</v>
      </c>
      <c r="BQ22" s="31" t="str">
        <f t="shared" si="1"/>
        <v xml:space="preserve">(21,2,'Solorufer',1,4,20), </v>
      </c>
      <c r="BR22" s="31" t="str">
        <f t="shared" si="2"/>
        <v xml:space="preserve">(21,3,'Kakadu',1,0,'30','60'), </v>
      </c>
    </row>
    <row r="23" spans="8:70" x14ac:dyDescent="0.25">
      <c r="H23" s="30">
        <v>22</v>
      </c>
      <c r="I23" s="30">
        <v>2</v>
      </c>
      <c r="J23" s="2" t="s">
        <v>111</v>
      </c>
      <c r="K23" s="30">
        <v>1</v>
      </c>
      <c r="L23" s="30">
        <v>5</v>
      </c>
      <c r="M23" s="30">
        <v>30</v>
      </c>
      <c r="P23" s="30">
        <v>22</v>
      </c>
      <c r="Q23" s="30">
        <v>3</v>
      </c>
      <c r="R23" t="s">
        <v>200</v>
      </c>
      <c r="S23" s="30">
        <v>1</v>
      </c>
      <c r="T23" s="30">
        <v>0</v>
      </c>
      <c r="U23" s="30">
        <v>40</v>
      </c>
      <c r="V23" s="30">
        <v>80</v>
      </c>
      <c r="AC23" s="31"/>
      <c r="AL23" s="30">
        <v>22</v>
      </c>
      <c r="AM23" s="30">
        <v>2</v>
      </c>
      <c r="AN23" s="30">
        <v>7</v>
      </c>
      <c r="AO23" s="2" t="s">
        <v>111</v>
      </c>
      <c r="AP23" s="30" t="str">
        <f>VLOOKUP(K23,'database 2.0'!$AA$20:$AB$23,2,FALSE)</f>
        <v>Rufer</v>
      </c>
      <c r="AQ23" s="30" t="str">
        <f>VLOOKUP(L23,'database 2.0'!$AA$26:$AB$35,2,FALSE)</f>
        <v>Besserrufer</v>
      </c>
      <c r="AR23" s="30">
        <v>30</v>
      </c>
      <c r="AU23" s="30">
        <v>22</v>
      </c>
      <c r="AV23" s="30">
        <v>3</v>
      </c>
      <c r="AW23" s="30">
        <v>4</v>
      </c>
      <c r="AX23" s="31" t="s">
        <v>200</v>
      </c>
      <c r="AY23" s="30" t="str">
        <f>VLOOKUP(S23,'database 2.0'!$AA$38:$AB$40,2,FALSE)</f>
        <v>Tarock</v>
      </c>
      <c r="AZ23" s="30" t="str">
        <f>VLOOKUP(T23,'database 2.0'!$AA$43:$AB$44,2,FALSE)</f>
        <v>Nothing</v>
      </c>
      <c r="BA23" s="30">
        <v>40</v>
      </c>
      <c r="BB23" s="30">
        <v>80</v>
      </c>
      <c r="BL23" s="31" t="str">
        <f t="shared" si="5"/>
        <v>getTariffDao().create(new Tariff(tariffsetTarockBlockId, 7, "Pagatrufer", TariffType1.Rufer, TariffType2.Besserrufer, 30));</v>
      </c>
      <c r="BM23" s="31" t="str">
        <f t="shared" si="6"/>
        <v>getPremiumDao().create(new Premium(tariffsetTarockBlockId, 4, "Quapil", PremiumType1.Tarock, PremiumType2.Nothing, "40", "80"));</v>
      </c>
      <c r="BQ23" s="31" t="str">
        <f t="shared" si="1"/>
        <v xml:space="preserve">(22,2,'Pagatrufer',1,5,30), </v>
      </c>
      <c r="BR23" s="31" t="str">
        <f t="shared" si="2"/>
        <v xml:space="preserve">(22,3,'Quapil',1,0,'40','80'), </v>
      </c>
    </row>
    <row r="24" spans="8:70" x14ac:dyDescent="0.25">
      <c r="H24" s="30">
        <v>23</v>
      </c>
      <c r="I24" s="30">
        <v>2</v>
      </c>
      <c r="J24" t="s">
        <v>197</v>
      </c>
      <c r="K24" s="30">
        <v>4</v>
      </c>
      <c r="L24" s="30">
        <v>3</v>
      </c>
      <c r="M24" s="30">
        <v>40</v>
      </c>
      <c r="P24" s="30">
        <v>23</v>
      </c>
      <c r="Q24" s="30">
        <v>3</v>
      </c>
      <c r="R24" t="s">
        <v>186</v>
      </c>
      <c r="S24" s="30">
        <v>2</v>
      </c>
      <c r="T24" s="30">
        <v>0</v>
      </c>
      <c r="U24" s="30">
        <v>10</v>
      </c>
      <c r="V24" s="30">
        <v>20</v>
      </c>
      <c r="AC24" s="31"/>
      <c r="AL24" s="30">
        <v>23</v>
      </c>
      <c r="AM24" s="30">
        <v>2</v>
      </c>
      <c r="AN24" s="30">
        <v>8</v>
      </c>
      <c r="AO24" s="31" t="s">
        <v>197</v>
      </c>
      <c r="AP24" s="30" t="str">
        <f>VLOOKUP(K24,'database 2.0'!$AA$20:$AB$23,2,FALSE)</f>
        <v>Negativ</v>
      </c>
      <c r="AQ24" s="30" t="str">
        <f>VLOOKUP(L24,'database 2.0'!$AA$26:$AB$35,2,FALSE)</f>
        <v>Bettler</v>
      </c>
      <c r="AR24" s="30">
        <v>40</v>
      </c>
      <c r="AU24" s="30">
        <v>23</v>
      </c>
      <c r="AV24" s="30">
        <v>3</v>
      </c>
      <c r="AW24" s="30">
        <v>5</v>
      </c>
      <c r="AX24" s="31" t="s">
        <v>186</v>
      </c>
      <c r="AY24" s="30" t="str">
        <f>VLOOKUP(S24,'database 2.0'!$AA$38:$AB$40,2,FALSE)</f>
        <v>Farben</v>
      </c>
      <c r="AZ24" s="30" t="str">
        <f>VLOOKUP(T24,'database 2.0'!$AA$43:$AB$44,2,FALSE)</f>
        <v>Nothing</v>
      </c>
      <c r="BA24" s="30">
        <v>10</v>
      </c>
      <c r="BB24" s="30">
        <v>20</v>
      </c>
      <c r="BL24" s="31" t="str">
        <f t="shared" si="5"/>
        <v>getTariffDao().create(new Tariff(tariffsetTarockBlockId, 8, "Bettel", TariffType1.Negativ, TariffType2.Bettler, 40));</v>
      </c>
      <c r="BM24" s="31" t="str">
        <f t="shared" si="6"/>
        <v>getPremiumDao().create(new Premium(tariffsetTarockBlockId, 5, "König ultimo", PremiumType1.Farben, PremiumType2.Nothing, "10", "20"));</v>
      </c>
      <c r="BQ24" s="31" t="str">
        <f t="shared" si="1"/>
        <v xml:space="preserve">(23,2,'Bettel',4,3,40), </v>
      </c>
      <c r="BR24" s="31" t="str">
        <f t="shared" si="2"/>
        <v xml:space="preserve">(23,3,'König ultimo',2,0,'10','20'), </v>
      </c>
    </row>
    <row r="25" spans="8:70" x14ac:dyDescent="0.25">
      <c r="H25" s="30">
        <v>24</v>
      </c>
      <c r="I25" s="30">
        <v>2</v>
      </c>
      <c r="J25" s="2" t="s">
        <v>112</v>
      </c>
      <c r="K25" s="30">
        <v>1</v>
      </c>
      <c r="L25" s="30">
        <v>5</v>
      </c>
      <c r="M25" s="30">
        <v>50</v>
      </c>
      <c r="P25" s="30">
        <v>24</v>
      </c>
      <c r="Q25" s="30">
        <v>3</v>
      </c>
      <c r="R25" t="s">
        <v>187</v>
      </c>
      <c r="S25" s="30">
        <v>1</v>
      </c>
      <c r="T25" s="30">
        <v>0</v>
      </c>
      <c r="U25" s="30">
        <v>10</v>
      </c>
      <c r="V25" s="30">
        <v>20</v>
      </c>
      <c r="AC25" s="31"/>
      <c r="AL25" s="30">
        <v>24</v>
      </c>
      <c r="AM25" s="30">
        <v>2</v>
      </c>
      <c r="AN25" s="30">
        <v>9</v>
      </c>
      <c r="AO25" s="2" t="s">
        <v>112</v>
      </c>
      <c r="AP25" s="30" t="str">
        <f>VLOOKUP(K25,'database 2.0'!$AA$20:$AB$23,2,FALSE)</f>
        <v>Rufer</v>
      </c>
      <c r="AQ25" s="30" t="str">
        <f>VLOOKUP(L25,'database 2.0'!$AA$26:$AB$35,2,FALSE)</f>
        <v>Besserrufer</v>
      </c>
      <c r="AR25" s="30">
        <v>50</v>
      </c>
      <c r="AU25" s="30">
        <v>24</v>
      </c>
      <c r="AV25" s="30">
        <v>3</v>
      </c>
      <c r="AW25" s="30">
        <v>6</v>
      </c>
      <c r="AX25" s="31" t="s">
        <v>187</v>
      </c>
      <c r="AY25" s="30" t="str">
        <f>VLOOKUP(S25,'database 2.0'!$AA$38:$AB$40,2,FALSE)</f>
        <v>Tarock</v>
      </c>
      <c r="AZ25" s="30" t="str">
        <f>VLOOKUP(T25,'database 2.0'!$AA$43:$AB$44,2,FALSE)</f>
        <v>Nothing</v>
      </c>
      <c r="BA25" s="30">
        <v>10</v>
      </c>
      <c r="BB25" s="30">
        <v>20</v>
      </c>
      <c r="BL25" s="31" t="str">
        <f t="shared" si="5"/>
        <v>getTariffDao().create(new Tariff(tariffsetTarockBlockId, 9, "Uhurufer", TariffType1.Rufer, TariffType2.Besserrufer, 50));</v>
      </c>
      <c r="BM25" s="31" t="str">
        <f t="shared" si="6"/>
        <v>getPremiumDao().create(new Premium(tariffsetTarockBlockId, 6, "Trull", PremiumType1.Tarock, PremiumType2.Nothing, "10", "20"));</v>
      </c>
      <c r="BQ25" s="31" t="str">
        <f t="shared" si="1"/>
        <v xml:space="preserve">(24,2,'Uhurufer',1,5,50), </v>
      </c>
      <c r="BR25" s="31" t="str">
        <f t="shared" si="2"/>
        <v xml:space="preserve">(24,3,'Trull',1,0,'10','20'), </v>
      </c>
    </row>
    <row r="26" spans="8:70" x14ac:dyDescent="0.25">
      <c r="H26" s="30">
        <v>25</v>
      </c>
      <c r="I26" s="30">
        <v>2</v>
      </c>
      <c r="J26" t="s">
        <v>179</v>
      </c>
      <c r="K26" s="30">
        <v>3</v>
      </c>
      <c r="L26" s="30">
        <v>0</v>
      </c>
      <c r="M26" s="30">
        <v>50</v>
      </c>
      <c r="P26" s="30">
        <v>25</v>
      </c>
      <c r="Q26" s="30">
        <v>3</v>
      </c>
      <c r="R26" t="s">
        <v>188</v>
      </c>
      <c r="S26" s="30">
        <v>2</v>
      </c>
      <c r="T26" s="30">
        <v>0</v>
      </c>
      <c r="U26" s="30">
        <v>10</v>
      </c>
      <c r="V26" s="30">
        <v>20</v>
      </c>
      <c r="AC26" s="31"/>
      <c r="AL26" s="30">
        <v>25</v>
      </c>
      <c r="AM26" s="30">
        <v>2</v>
      </c>
      <c r="AN26" s="30">
        <v>10</v>
      </c>
      <c r="AO26" s="31" t="s">
        <v>179</v>
      </c>
      <c r="AP26" s="30" t="str">
        <f>VLOOKUP(K26,'database 2.0'!$AA$20:$AB$23,2,FALSE)</f>
        <v>Farben</v>
      </c>
      <c r="AQ26" s="30" t="str">
        <f>VLOOKUP(L26,'database 2.0'!$AA$26:$AB$35,2,FALSE)</f>
        <v>Nothing</v>
      </c>
      <c r="AR26" s="30">
        <v>50</v>
      </c>
      <c r="AU26" s="30">
        <v>25</v>
      </c>
      <c r="AV26" s="30">
        <v>3</v>
      </c>
      <c r="AW26" s="30">
        <v>7</v>
      </c>
      <c r="AX26" s="31" t="s">
        <v>188</v>
      </c>
      <c r="AY26" s="30" t="str">
        <f>VLOOKUP(S26,'database 2.0'!$AA$38:$AB$40,2,FALSE)</f>
        <v>Farben</v>
      </c>
      <c r="AZ26" s="30" t="str">
        <f>VLOOKUP(T26,'database 2.0'!$AA$43:$AB$44,2,FALSE)</f>
        <v>Nothing</v>
      </c>
      <c r="BA26" s="30">
        <v>10</v>
      </c>
      <c r="BB26" s="30">
        <v>20</v>
      </c>
      <c r="BL26" s="31" t="str">
        <f t="shared" si="5"/>
        <v>getTariffDao().create(new Tariff(tariffsetTarockBlockId, 10, "Farbendreier", TariffType1.Farben, TariffType2.Nothing, 50));</v>
      </c>
      <c r="BM26" s="31" t="str">
        <f t="shared" si="6"/>
        <v>getPremiumDao().create(new Premium(tariffsetTarockBlockId, 7, "4 Könige", PremiumType1.Farben, PremiumType2.Nothing, "10", "20"));</v>
      </c>
      <c r="BQ26" s="31" t="str">
        <f t="shared" si="1"/>
        <v xml:space="preserve">(25,2,'Farbendreier',3,0,50), </v>
      </c>
      <c r="BR26" s="31" t="str">
        <f t="shared" si="2"/>
        <v xml:space="preserve">(25,3,'4 Könige',2,0,'10','20'), </v>
      </c>
    </row>
    <row r="27" spans="8:70" ht="15.75" thickBot="1" x14ac:dyDescent="0.3">
      <c r="H27" s="30">
        <v>26</v>
      </c>
      <c r="I27" s="30">
        <v>2</v>
      </c>
      <c r="J27" t="s">
        <v>9</v>
      </c>
      <c r="K27" s="30">
        <v>2</v>
      </c>
      <c r="L27" s="30">
        <v>0</v>
      </c>
      <c r="M27" s="30">
        <v>50</v>
      </c>
      <c r="P27" s="30">
        <v>26</v>
      </c>
      <c r="Q27" s="30">
        <v>3</v>
      </c>
      <c r="R27" t="s">
        <v>17</v>
      </c>
      <c r="S27" s="30">
        <v>3</v>
      </c>
      <c r="T27" s="30">
        <v>0</v>
      </c>
      <c r="U27" s="30" t="s">
        <v>205</v>
      </c>
      <c r="V27" s="30" t="s">
        <v>206</v>
      </c>
      <c r="AC27" s="31"/>
      <c r="AL27" s="30">
        <v>26</v>
      </c>
      <c r="AM27" s="30">
        <v>2</v>
      </c>
      <c r="AN27" s="30">
        <v>11</v>
      </c>
      <c r="AO27" s="31" t="s">
        <v>9</v>
      </c>
      <c r="AP27" s="30" t="str">
        <f>VLOOKUP(K27,'database 2.0'!$AA$20:$AB$23,2,FALSE)</f>
        <v>Dreier</v>
      </c>
      <c r="AQ27" s="30" t="str">
        <f>VLOOKUP(L27,'database 2.0'!$AA$26:$AB$35,2,FALSE)</f>
        <v>Nothing</v>
      </c>
      <c r="AR27" s="30">
        <v>50</v>
      </c>
      <c r="AU27" s="47">
        <v>26</v>
      </c>
      <c r="AV27" s="47">
        <v>3</v>
      </c>
      <c r="AW27" s="47">
        <v>8</v>
      </c>
      <c r="AX27" s="48" t="s">
        <v>17</v>
      </c>
      <c r="AY27" s="47" t="str">
        <f>VLOOKUP(S27,'database 2.0'!$AA$38:$AB$40,2,FALSE)</f>
        <v>PunkteStiche</v>
      </c>
      <c r="AZ27" s="47" t="str">
        <f>VLOOKUP(T27,'database 2.0'!$AA$43:$AB$44,2,FALSE)</f>
        <v>Nothing</v>
      </c>
      <c r="BA27" s="47" t="s">
        <v>205</v>
      </c>
      <c r="BB27" s="47" t="s">
        <v>206</v>
      </c>
      <c r="BL27" s="31" t="str">
        <f t="shared" si="5"/>
        <v>getTariffDao().create(new Tariff(tariffsetTarockBlockId, 11, "Dreier", TariffType1.Dreier, TariffType2.Nothing, 50));</v>
      </c>
      <c r="BM27" s="48" t="str">
        <f t="shared" si="6"/>
        <v>getPremiumDao().create(new Premium(tariffsetTarockBlockId, 8, "Valat", PremiumType1.PunkteStiche, PremiumType2.Nothing, "x4", "x8"));</v>
      </c>
      <c r="BQ27" s="31" t="str">
        <f t="shared" si="1"/>
        <v xml:space="preserve">(26,2,'Dreier',2,0,50), </v>
      </c>
      <c r="BR27" s="31" t="str">
        <f t="shared" si="2"/>
        <v xml:space="preserve">(26,3,'Valat',3,0,'x4','x8'), </v>
      </c>
    </row>
    <row r="28" spans="8:70" x14ac:dyDescent="0.25">
      <c r="H28" s="30">
        <v>27</v>
      </c>
      <c r="I28" s="30">
        <v>2</v>
      </c>
      <c r="J28" t="s">
        <v>191</v>
      </c>
      <c r="K28" s="30">
        <v>4</v>
      </c>
      <c r="L28" s="30">
        <v>2</v>
      </c>
      <c r="M28" s="30">
        <v>60</v>
      </c>
      <c r="P28" s="30">
        <v>27</v>
      </c>
      <c r="Q28" s="30">
        <v>4</v>
      </c>
      <c r="R28" t="s">
        <v>183</v>
      </c>
      <c r="S28" s="30">
        <v>1</v>
      </c>
      <c r="T28" s="30">
        <v>0</v>
      </c>
      <c r="U28" s="30">
        <v>10</v>
      </c>
      <c r="V28" s="30">
        <v>20</v>
      </c>
      <c r="AC28" s="31"/>
      <c r="AL28" s="30">
        <v>27</v>
      </c>
      <c r="AM28" s="30">
        <v>2</v>
      </c>
      <c r="AN28" s="30">
        <v>12</v>
      </c>
      <c r="AO28" s="31" t="s">
        <v>191</v>
      </c>
      <c r="AP28" s="30" t="str">
        <f>VLOOKUP(K28,'database 2.0'!$AA$20:$AB$23,2,FALSE)</f>
        <v>Negativ</v>
      </c>
      <c r="AQ28" s="30" t="str">
        <f>VLOOKUP(L28,'database 2.0'!$AA$26:$AB$35,2,FALSE)</f>
        <v>PiccoloZwiccolo</v>
      </c>
      <c r="AR28" s="30">
        <v>60</v>
      </c>
      <c r="AU28" s="30">
        <v>27</v>
      </c>
      <c r="AV28" s="30">
        <v>4</v>
      </c>
      <c r="AW28" s="30">
        <v>1</v>
      </c>
      <c r="AX28" s="31" t="s">
        <v>183</v>
      </c>
      <c r="AY28" s="30" t="str">
        <f>VLOOKUP(S28,'database 2.0'!$AA$38:$AB$40,2,FALSE)</f>
        <v>Tarock</v>
      </c>
      <c r="AZ28" s="30" t="str">
        <f>VLOOKUP(T28,'database 2.0'!$AA$43:$AB$44,2,FALSE)</f>
        <v>Nothing</v>
      </c>
      <c r="BA28" s="30">
        <v>10</v>
      </c>
      <c r="BB28" s="30">
        <v>20</v>
      </c>
      <c r="BL28" s="31" t="str">
        <f t="shared" si="5"/>
        <v>getTariffDao().create(new Tariff(tariffsetTarockBlockId, 12, "Piccolo ouvert", TariffType1.Negativ, TariffType2.PiccoloZwiccolo, 60));</v>
      </c>
      <c r="BM28" s="31" t="str">
        <f t="shared" si="6"/>
        <v>getPremiumDao().create(new Premium(tariffsetTarockBlockId, 1, "Pagat", PremiumType1.Tarock, PremiumType2.Nothing, "10", "20"));</v>
      </c>
      <c r="BQ28" s="31" t="str">
        <f t="shared" si="1"/>
        <v xml:space="preserve">(27,2,'Piccolo ouvert',4,2,60), </v>
      </c>
      <c r="BR28" s="31" t="str">
        <f t="shared" si="2"/>
        <v xml:space="preserve">(27,4,'Pagat',1,0,'10','20'), </v>
      </c>
    </row>
    <row r="29" spans="8:70" x14ac:dyDescent="0.25">
      <c r="H29" s="30">
        <v>28</v>
      </c>
      <c r="I29" s="30">
        <v>2</v>
      </c>
      <c r="J29" t="s">
        <v>192</v>
      </c>
      <c r="K29" s="30">
        <v>4</v>
      </c>
      <c r="L29" s="30">
        <v>2</v>
      </c>
      <c r="M29" s="30">
        <v>60</v>
      </c>
      <c r="P29" s="30">
        <v>28</v>
      </c>
      <c r="Q29" s="30">
        <v>4</v>
      </c>
      <c r="R29" t="s">
        <v>184</v>
      </c>
      <c r="S29" s="30">
        <v>1</v>
      </c>
      <c r="T29" s="30">
        <v>0</v>
      </c>
      <c r="U29" s="30">
        <v>20</v>
      </c>
      <c r="V29" s="30">
        <v>40</v>
      </c>
      <c r="AC29" s="31"/>
      <c r="AL29" s="30">
        <v>28</v>
      </c>
      <c r="AM29" s="30">
        <v>2</v>
      </c>
      <c r="AN29" s="30">
        <v>13</v>
      </c>
      <c r="AO29" s="31" t="s">
        <v>192</v>
      </c>
      <c r="AP29" s="30" t="str">
        <f>VLOOKUP(K29,'database 2.0'!$AA$20:$AB$23,2,FALSE)</f>
        <v>Negativ</v>
      </c>
      <c r="AQ29" s="30" t="str">
        <f>VLOOKUP(L29,'database 2.0'!$AA$26:$AB$35,2,FALSE)</f>
        <v>PiccoloZwiccolo</v>
      </c>
      <c r="AR29" s="30">
        <v>60</v>
      </c>
      <c r="AU29" s="30">
        <v>28</v>
      </c>
      <c r="AV29" s="30">
        <v>4</v>
      </c>
      <c r="AW29" s="30">
        <v>2</v>
      </c>
      <c r="AX29" s="31" t="s">
        <v>184</v>
      </c>
      <c r="AY29" s="30" t="str">
        <f>VLOOKUP(S29,'database 2.0'!$AA$38:$AB$40,2,FALSE)</f>
        <v>Tarock</v>
      </c>
      <c r="AZ29" s="30" t="str">
        <f>VLOOKUP(T29,'database 2.0'!$AA$43:$AB$44,2,FALSE)</f>
        <v>Nothing</v>
      </c>
      <c r="BA29" s="30">
        <v>20</v>
      </c>
      <c r="BB29" s="30">
        <v>40</v>
      </c>
      <c r="BL29" s="31" t="str">
        <f t="shared" si="5"/>
        <v>getTariffDao().create(new Tariff(tariffsetTarockBlockId, 13, "Zwiccolo ouvert", TariffType1.Negativ, TariffType2.PiccoloZwiccolo, 60));</v>
      </c>
      <c r="BM29" s="31" t="str">
        <f t="shared" si="6"/>
        <v>getPremiumDao().create(new Premium(tariffsetTarockBlockId, 2, "Uhu", PremiumType1.Tarock, PremiumType2.Nothing, "20", "40"));</v>
      </c>
      <c r="BQ29" s="31" t="str">
        <f t="shared" si="1"/>
        <v xml:space="preserve">(28,2,'Zwiccolo ouvert',4,2,60), </v>
      </c>
      <c r="BR29" s="31" t="str">
        <f t="shared" si="2"/>
        <v xml:space="preserve">(28,4,'Uhu',1,0,'20','40'), </v>
      </c>
    </row>
    <row r="30" spans="8:70" x14ac:dyDescent="0.25">
      <c r="H30" s="30">
        <v>29</v>
      </c>
      <c r="I30" s="30">
        <v>2</v>
      </c>
      <c r="J30" s="2" t="s">
        <v>113</v>
      </c>
      <c r="K30" s="30">
        <v>1</v>
      </c>
      <c r="L30" s="30">
        <v>5</v>
      </c>
      <c r="M30" s="30">
        <v>70</v>
      </c>
      <c r="P30" s="30">
        <v>29</v>
      </c>
      <c r="Q30" s="30">
        <v>4</v>
      </c>
      <c r="R30" t="s">
        <v>185</v>
      </c>
      <c r="S30" s="30">
        <v>1</v>
      </c>
      <c r="T30" s="30">
        <v>0</v>
      </c>
      <c r="U30" s="30">
        <v>30</v>
      </c>
      <c r="V30" s="30">
        <v>60</v>
      </c>
      <c r="AC30" s="31"/>
      <c r="AL30" s="30">
        <v>29</v>
      </c>
      <c r="AM30" s="30">
        <v>2</v>
      </c>
      <c r="AN30" s="30">
        <v>14</v>
      </c>
      <c r="AO30" s="2" t="s">
        <v>113</v>
      </c>
      <c r="AP30" s="30" t="str">
        <f>VLOOKUP(K30,'database 2.0'!$AA$20:$AB$23,2,FALSE)</f>
        <v>Rufer</v>
      </c>
      <c r="AQ30" s="30" t="str">
        <f>VLOOKUP(L30,'database 2.0'!$AA$26:$AB$35,2,FALSE)</f>
        <v>Besserrufer</v>
      </c>
      <c r="AR30" s="30">
        <v>70</v>
      </c>
      <c r="AU30" s="30">
        <v>29</v>
      </c>
      <c r="AV30" s="30">
        <v>4</v>
      </c>
      <c r="AW30" s="30">
        <v>3</v>
      </c>
      <c r="AX30" s="31" t="s">
        <v>185</v>
      </c>
      <c r="AY30" s="30" t="str">
        <f>VLOOKUP(S30,'database 2.0'!$AA$38:$AB$40,2,FALSE)</f>
        <v>Tarock</v>
      </c>
      <c r="AZ30" s="30" t="str">
        <f>VLOOKUP(T30,'database 2.0'!$AA$43:$AB$44,2,FALSE)</f>
        <v>Nothing</v>
      </c>
      <c r="BA30" s="30">
        <v>30</v>
      </c>
      <c r="BB30" s="30">
        <v>60</v>
      </c>
      <c r="BL30" s="31" t="str">
        <f t="shared" si="5"/>
        <v>getTariffDao().create(new Tariff(tariffsetTarockBlockId, 14, "Kakadurufer", TariffType1.Rufer, TariffType2.Besserrufer, 70));</v>
      </c>
      <c r="BM30" s="31" t="str">
        <f t="shared" si="6"/>
        <v>getPremiumDao().create(new Premium(tariffsetTarockBlockId, 3, "Kakadu", PremiumType1.Tarock, PremiumType2.Nothing, "30", "60"));</v>
      </c>
      <c r="BQ30" s="31" t="str">
        <f t="shared" si="1"/>
        <v xml:space="preserve">(29,2,'Kakadurufer',1,5,70), </v>
      </c>
      <c r="BR30" s="31" t="str">
        <f t="shared" si="2"/>
        <v xml:space="preserve">(29,4,'Kakadu',1,0,'30','60'), </v>
      </c>
    </row>
    <row r="31" spans="8:70" x14ac:dyDescent="0.25">
      <c r="H31" s="30">
        <v>30</v>
      </c>
      <c r="I31" s="30">
        <v>2</v>
      </c>
      <c r="J31" t="s">
        <v>199</v>
      </c>
      <c r="K31" s="30">
        <v>4</v>
      </c>
      <c r="L31" s="30">
        <v>3</v>
      </c>
      <c r="M31" s="30">
        <v>80</v>
      </c>
      <c r="P31" s="30">
        <v>30</v>
      </c>
      <c r="Q31" s="30">
        <v>4</v>
      </c>
      <c r="R31" t="s">
        <v>200</v>
      </c>
      <c r="S31" s="30">
        <v>1</v>
      </c>
      <c r="T31" s="30">
        <v>0</v>
      </c>
      <c r="U31" s="30">
        <v>40</v>
      </c>
      <c r="V31" s="30">
        <v>80</v>
      </c>
      <c r="AC31" s="31"/>
      <c r="AL31" s="30">
        <v>30</v>
      </c>
      <c r="AM31" s="30">
        <v>2</v>
      </c>
      <c r="AN31" s="30">
        <v>15</v>
      </c>
      <c r="AO31" s="31" t="s">
        <v>199</v>
      </c>
      <c r="AP31" s="30" t="str">
        <f>VLOOKUP(K31,'database 2.0'!$AA$20:$AB$23,2,FALSE)</f>
        <v>Negativ</v>
      </c>
      <c r="AQ31" s="30" t="str">
        <f>VLOOKUP(L31,'database 2.0'!$AA$26:$AB$35,2,FALSE)</f>
        <v>Bettler</v>
      </c>
      <c r="AR31" s="30">
        <v>80</v>
      </c>
      <c r="AU31" s="30">
        <v>30</v>
      </c>
      <c r="AV31" s="30">
        <v>4</v>
      </c>
      <c r="AW31" s="30">
        <v>4</v>
      </c>
      <c r="AX31" s="31" t="s">
        <v>200</v>
      </c>
      <c r="AY31" s="30" t="str">
        <f>VLOOKUP(S31,'database 2.0'!$AA$38:$AB$40,2,FALSE)</f>
        <v>Tarock</v>
      </c>
      <c r="AZ31" s="30" t="str">
        <f>VLOOKUP(T31,'database 2.0'!$AA$43:$AB$44,2,FALSE)</f>
        <v>Nothing</v>
      </c>
      <c r="BA31" s="30">
        <v>40</v>
      </c>
      <c r="BB31" s="30">
        <v>80</v>
      </c>
      <c r="BL31" s="31" t="str">
        <f t="shared" si="5"/>
        <v>getTariffDao().create(new Tariff(tariffsetTarockBlockId, 15, "Bettel ouvert", TariffType1.Negativ, TariffType2.Bettler, 80));</v>
      </c>
      <c r="BM31" s="31" t="str">
        <f t="shared" si="6"/>
        <v>getPremiumDao().create(new Premium(tariffsetTarockBlockId, 4, "Quapil", PremiumType1.Tarock, PremiumType2.Nothing, "40", "80"));</v>
      </c>
      <c r="BQ31" s="31" t="str">
        <f t="shared" si="1"/>
        <v xml:space="preserve">(30,2,'Bettel ouvert',4,3,80), </v>
      </c>
      <c r="BR31" s="31" t="str">
        <f t="shared" si="2"/>
        <v xml:space="preserve">(30,4,'Quapil',1,0,'40','80'), </v>
      </c>
    </row>
    <row r="32" spans="8:70" x14ac:dyDescent="0.25">
      <c r="H32" s="30">
        <v>31</v>
      </c>
      <c r="I32" s="30">
        <v>2</v>
      </c>
      <c r="J32" s="2" t="s">
        <v>114</v>
      </c>
      <c r="K32" s="30">
        <v>1</v>
      </c>
      <c r="L32" s="30">
        <v>5</v>
      </c>
      <c r="M32" s="30">
        <v>90</v>
      </c>
      <c r="P32" s="30">
        <v>31</v>
      </c>
      <c r="Q32" s="30">
        <v>4</v>
      </c>
      <c r="R32" t="s">
        <v>186</v>
      </c>
      <c r="S32" s="30">
        <v>2</v>
      </c>
      <c r="T32" s="30">
        <v>0</v>
      </c>
      <c r="U32" s="30">
        <v>10</v>
      </c>
      <c r="V32" s="30">
        <v>20</v>
      </c>
      <c r="AC32" s="31"/>
      <c r="AL32" s="30">
        <v>31</v>
      </c>
      <c r="AM32" s="30">
        <v>2</v>
      </c>
      <c r="AN32" s="30">
        <v>16</v>
      </c>
      <c r="AO32" s="2" t="s">
        <v>114</v>
      </c>
      <c r="AP32" s="30" t="str">
        <f>VLOOKUP(K32,'database 2.0'!$AA$20:$AB$23,2,FALSE)</f>
        <v>Rufer</v>
      </c>
      <c r="AQ32" s="30" t="str">
        <f>VLOOKUP(L32,'database 2.0'!$AA$26:$AB$35,2,FALSE)</f>
        <v>Besserrufer</v>
      </c>
      <c r="AR32" s="30">
        <v>90</v>
      </c>
      <c r="AU32" s="30">
        <v>31</v>
      </c>
      <c r="AV32" s="30">
        <v>4</v>
      </c>
      <c r="AW32" s="30">
        <v>5</v>
      </c>
      <c r="AX32" s="31" t="s">
        <v>186</v>
      </c>
      <c r="AY32" s="30" t="str">
        <f>VLOOKUP(S32,'database 2.0'!$AA$38:$AB$40,2,FALSE)</f>
        <v>Farben</v>
      </c>
      <c r="AZ32" s="30" t="str">
        <f>VLOOKUP(T32,'database 2.0'!$AA$43:$AB$44,2,FALSE)</f>
        <v>Nothing</v>
      </c>
      <c r="BA32" s="30">
        <v>10</v>
      </c>
      <c r="BB32" s="30">
        <v>20</v>
      </c>
      <c r="BL32" s="31" t="str">
        <f t="shared" si="5"/>
        <v>getTariffDao().create(new Tariff(tariffsetTarockBlockId, 16, "Quapilrufer", TariffType1.Rufer, TariffType2.Besserrufer, 90));</v>
      </c>
      <c r="BM32" s="31" t="str">
        <f t="shared" si="6"/>
        <v>getPremiumDao().create(new Premium(tariffsetTarockBlockId, 5, "König ultimo", PremiumType1.Farben, PremiumType2.Nothing, "10", "20"));</v>
      </c>
      <c r="BQ32" s="31" t="str">
        <f t="shared" si="1"/>
        <v xml:space="preserve">(31,2,'Quapilrufer',1,5,90), </v>
      </c>
      <c r="BR32" s="31" t="str">
        <f t="shared" si="2"/>
        <v xml:space="preserve">(31,4,'König ultimo',2,0,'10','20'), </v>
      </c>
    </row>
    <row r="33" spans="8:70" x14ac:dyDescent="0.25">
      <c r="H33" s="30">
        <v>32</v>
      </c>
      <c r="I33" s="30">
        <v>2</v>
      </c>
      <c r="J33" t="s">
        <v>181</v>
      </c>
      <c r="K33" s="30">
        <v>3</v>
      </c>
      <c r="L33" s="30">
        <v>4</v>
      </c>
      <c r="M33" s="30">
        <v>100</v>
      </c>
      <c r="P33" s="30">
        <v>32</v>
      </c>
      <c r="Q33" s="30">
        <v>4</v>
      </c>
      <c r="R33" t="s">
        <v>14</v>
      </c>
      <c r="S33" s="30">
        <v>1</v>
      </c>
      <c r="T33" s="30">
        <v>1</v>
      </c>
      <c r="U33" s="30">
        <v>10</v>
      </c>
      <c r="V33" s="30">
        <v>20</v>
      </c>
      <c r="AC33" s="31"/>
      <c r="AL33" s="30">
        <v>32</v>
      </c>
      <c r="AM33" s="30">
        <v>2</v>
      </c>
      <c r="AN33" s="30">
        <v>17</v>
      </c>
      <c r="AO33" s="31" t="s">
        <v>181</v>
      </c>
      <c r="AP33" s="30" t="str">
        <f>VLOOKUP(K33,'database 2.0'!$AA$20:$AB$23,2,FALSE)</f>
        <v>Farben</v>
      </c>
      <c r="AQ33" s="30" t="str">
        <f>VLOOKUP(L33,'database 2.0'!$AA$26:$AB$35,2,FALSE)</f>
        <v>Solo</v>
      </c>
      <c r="AR33" s="30">
        <v>100</v>
      </c>
      <c r="AU33" s="30">
        <v>32</v>
      </c>
      <c r="AV33" s="30">
        <v>4</v>
      </c>
      <c r="AW33" s="30">
        <v>6</v>
      </c>
      <c r="AX33" s="31" t="s">
        <v>14</v>
      </c>
      <c r="AY33" s="30" t="str">
        <f>VLOOKUP(S33,'database 2.0'!$AA$38:$AB$40,2,FALSE)</f>
        <v>Tarock</v>
      </c>
      <c r="AZ33" s="30" t="str">
        <f>VLOOKUP(T33,'database 2.0'!$AA$43:$AB$44,2,FALSE)</f>
        <v>Mondfang</v>
      </c>
      <c r="BA33" s="30">
        <v>10</v>
      </c>
      <c r="BB33" s="30">
        <v>20</v>
      </c>
      <c r="BL33" s="31" t="str">
        <f t="shared" si="5"/>
        <v>getTariffDao().create(new Tariff(tariffsetTarockBlockId, 17, "Farbensolo", TariffType1.Farben, TariffType2.Solo, 100));</v>
      </c>
      <c r="BM33" s="31" t="str">
        <f t="shared" si="6"/>
        <v>getPremiumDao().create(new Premium(tariffsetTarockBlockId, 6, "Mondfang", PremiumType1.Tarock, PremiumType2.Mondfang, "10", "20"));</v>
      </c>
      <c r="BQ33" s="31" t="str">
        <f t="shared" si="1"/>
        <v xml:space="preserve">(32,2,'Farbensolo',3,4,100), </v>
      </c>
      <c r="BR33" s="31" t="str">
        <f t="shared" si="2"/>
        <v xml:space="preserve">(32,4,'Mondfang',1,1,'10','20'), </v>
      </c>
    </row>
    <row r="34" spans="8:70" ht="15.75" thickBot="1" x14ac:dyDescent="0.3">
      <c r="H34" s="30">
        <v>33</v>
      </c>
      <c r="I34" s="30">
        <v>2</v>
      </c>
      <c r="J34" t="s">
        <v>182</v>
      </c>
      <c r="K34" s="30">
        <v>2</v>
      </c>
      <c r="L34" s="30">
        <v>4</v>
      </c>
      <c r="M34" s="30">
        <v>100</v>
      </c>
      <c r="P34" s="30">
        <v>33</v>
      </c>
      <c r="Q34" s="30">
        <v>4</v>
      </c>
      <c r="R34" t="s">
        <v>187</v>
      </c>
      <c r="S34" s="30">
        <v>1</v>
      </c>
      <c r="T34" s="30">
        <v>0</v>
      </c>
      <c r="U34" s="30">
        <v>10</v>
      </c>
      <c r="V34" s="30">
        <v>20</v>
      </c>
      <c r="AC34" s="31"/>
      <c r="AL34" s="47">
        <v>33</v>
      </c>
      <c r="AM34" s="47">
        <v>2</v>
      </c>
      <c r="AN34" s="47">
        <v>18</v>
      </c>
      <c r="AO34" s="48" t="s">
        <v>182</v>
      </c>
      <c r="AP34" s="47" t="str">
        <f>VLOOKUP(K34,'database 2.0'!$AA$20:$AB$23,2,FALSE)</f>
        <v>Dreier</v>
      </c>
      <c r="AQ34" s="47" t="str">
        <f>VLOOKUP(L34,'database 2.0'!$AA$26:$AB$35,2,FALSE)</f>
        <v>Solo</v>
      </c>
      <c r="AR34" s="47">
        <v>100</v>
      </c>
      <c r="AU34" s="30">
        <v>33</v>
      </c>
      <c r="AV34" s="30">
        <v>4</v>
      </c>
      <c r="AW34" s="30">
        <v>7</v>
      </c>
      <c r="AX34" s="31" t="s">
        <v>187</v>
      </c>
      <c r="AY34" s="30" t="str">
        <f>VLOOKUP(S34,'database 2.0'!$AA$38:$AB$40,2,FALSE)</f>
        <v>Tarock</v>
      </c>
      <c r="AZ34" s="30" t="str">
        <f>VLOOKUP(T34,'database 2.0'!$AA$43:$AB$44,2,FALSE)</f>
        <v>Nothing</v>
      </c>
      <c r="BA34" s="30">
        <v>10</v>
      </c>
      <c r="BB34" s="30">
        <v>20</v>
      </c>
      <c r="BL34" s="48" t="str">
        <f t="shared" si="5"/>
        <v>getTariffDao().create(new Tariff(tariffsetTarockBlockId, 18, "Solodreier", TariffType1.Dreier, TariffType2.Solo, 100));</v>
      </c>
      <c r="BM34" s="31" t="str">
        <f t="shared" si="6"/>
        <v>getPremiumDao().create(new Premium(tariffsetTarockBlockId, 7, "Trull", PremiumType1.Tarock, PremiumType2.Nothing, "10", "20"));</v>
      </c>
      <c r="BQ34" s="31" t="str">
        <f t="shared" ref="BQ34:BQ65" si="8">"("&amp;H34&amp;","&amp;I34&amp;",'"&amp;J34&amp;"',"&amp;K34&amp;","&amp;L34&amp;","&amp;M34&amp;")"&amp;IF(H35="",");",", ")</f>
        <v xml:space="preserve">(33,2,'Solodreier',2,4,100), </v>
      </c>
      <c r="BR34" s="31" t="str">
        <f t="shared" si="2"/>
        <v xml:space="preserve">(33,4,'Trull',1,0,'10','20'), </v>
      </c>
    </row>
    <row r="35" spans="8:70" x14ac:dyDescent="0.25">
      <c r="H35" s="30">
        <v>34</v>
      </c>
      <c r="I35" s="30">
        <v>3</v>
      </c>
      <c r="J35" t="s">
        <v>194</v>
      </c>
      <c r="K35" s="30">
        <v>4</v>
      </c>
      <c r="L35" s="30">
        <v>1</v>
      </c>
      <c r="M35" s="30">
        <v>10</v>
      </c>
      <c r="P35" s="30">
        <v>34</v>
      </c>
      <c r="Q35" s="30">
        <v>4</v>
      </c>
      <c r="R35" t="s">
        <v>188</v>
      </c>
      <c r="S35" s="30">
        <v>2</v>
      </c>
      <c r="T35" s="30">
        <v>0</v>
      </c>
      <c r="U35" s="30">
        <v>10</v>
      </c>
      <c r="V35" s="30">
        <v>20</v>
      </c>
      <c r="AC35" s="31"/>
      <c r="AL35" s="30">
        <v>34</v>
      </c>
      <c r="AM35" s="30">
        <v>3</v>
      </c>
      <c r="AN35" s="30">
        <v>1</v>
      </c>
      <c r="AO35" s="31" t="s">
        <v>194</v>
      </c>
      <c r="AP35" s="30" t="str">
        <f>VLOOKUP(K35,'database 2.0'!$AA$20:$AB$23,2,FALSE)</f>
        <v>Negativ</v>
      </c>
      <c r="AQ35" s="30" t="str">
        <f>VLOOKUP(L35,'database 2.0'!$AA$26:$AB$35,2,FALSE)</f>
        <v>Vorhand</v>
      </c>
      <c r="AR35" s="30">
        <v>10</v>
      </c>
      <c r="AU35" s="30">
        <v>34</v>
      </c>
      <c r="AV35" s="30">
        <v>4</v>
      </c>
      <c r="AW35" s="30">
        <v>8</v>
      </c>
      <c r="AX35" s="31" t="s">
        <v>188</v>
      </c>
      <c r="AY35" s="30" t="str">
        <f>VLOOKUP(S35,'database 2.0'!$AA$38:$AB$40,2,FALSE)</f>
        <v>Farben</v>
      </c>
      <c r="AZ35" s="30" t="str">
        <f>VLOOKUP(T35,'database 2.0'!$AA$43:$AB$44,2,FALSE)</f>
        <v>Nothing</v>
      </c>
      <c r="BA35" s="30">
        <v>10</v>
      </c>
      <c r="BB35" s="30">
        <v>20</v>
      </c>
      <c r="BL35" s="31" t="str">
        <f t="shared" si="5"/>
        <v>getTariffDao().create(new Tariff(tariffsetTarockBlockId, 1, "Trischaken", TariffType1.Negativ, TariffType2.Vorhand, 10));</v>
      </c>
      <c r="BM35" s="31" t="str">
        <f t="shared" si="6"/>
        <v>getPremiumDao().create(new Premium(tariffsetTarockBlockId, 8, "4 Könige", PremiumType1.Farben, PremiumType2.Nothing, "10", "20"));</v>
      </c>
      <c r="BQ35" s="31" t="str">
        <f t="shared" si="8"/>
        <v xml:space="preserve">(34,3,'Trischaken',4,1,10), </v>
      </c>
      <c r="BR35" s="31" t="str">
        <f t="shared" si="2"/>
        <v xml:space="preserve">(34,4,'4 Könige',2,0,'10','20'), </v>
      </c>
    </row>
    <row r="36" spans="8:70" x14ac:dyDescent="0.25">
      <c r="H36" s="30">
        <v>35</v>
      </c>
      <c r="I36" s="30">
        <v>3</v>
      </c>
      <c r="J36" t="s">
        <v>7</v>
      </c>
      <c r="K36" s="30">
        <v>1</v>
      </c>
      <c r="L36" s="30">
        <v>1</v>
      </c>
      <c r="M36" s="30">
        <v>10</v>
      </c>
      <c r="P36" s="30">
        <v>35</v>
      </c>
      <c r="Q36" s="30">
        <v>4</v>
      </c>
      <c r="R36" t="s">
        <v>202</v>
      </c>
      <c r="S36" s="30">
        <v>3</v>
      </c>
      <c r="T36" s="30">
        <v>0</v>
      </c>
      <c r="U36" s="30">
        <v>0</v>
      </c>
      <c r="V36" s="30">
        <v>20</v>
      </c>
      <c r="AC36" s="31"/>
      <c r="AL36" s="30">
        <v>35</v>
      </c>
      <c r="AM36" s="30">
        <v>3</v>
      </c>
      <c r="AN36" s="30">
        <v>2</v>
      </c>
      <c r="AO36" s="31" t="s">
        <v>7</v>
      </c>
      <c r="AP36" s="30" t="str">
        <f>VLOOKUP(K36,'database 2.0'!$AA$20:$AB$23,2,FALSE)</f>
        <v>Rufer</v>
      </c>
      <c r="AQ36" s="30" t="str">
        <f>VLOOKUP(L36,'database 2.0'!$AA$26:$AB$35,2,FALSE)</f>
        <v>Vorhand</v>
      </c>
      <c r="AR36" s="30">
        <v>10</v>
      </c>
      <c r="AU36" s="30">
        <v>35</v>
      </c>
      <c r="AV36" s="30">
        <v>4</v>
      </c>
      <c r="AW36" s="30">
        <v>9</v>
      </c>
      <c r="AX36" s="31" t="s">
        <v>202</v>
      </c>
      <c r="AY36" s="30" t="str">
        <f>VLOOKUP(S36,'database 2.0'!$AA$38:$AB$40,2,FALSE)</f>
        <v>PunkteStiche</v>
      </c>
      <c r="AZ36" s="30" t="str">
        <f>VLOOKUP(T36,'database 2.0'!$AA$43:$AB$44,2,FALSE)</f>
        <v>Nothing</v>
      </c>
      <c r="BA36" s="30">
        <v>0</v>
      </c>
      <c r="BB36" s="30">
        <v>20</v>
      </c>
      <c r="BL36" s="31" t="str">
        <f t="shared" si="5"/>
        <v>getTariffDao().create(new Tariff(tariffsetTarockBlockId, 2, "Rufer", TariffType1.Rufer, TariffType2.Vorhand, 10));</v>
      </c>
      <c r="BM36" s="31" t="str">
        <f t="shared" si="6"/>
        <v>getPremiumDao().create(new Premium(tariffsetTarockBlockId, 9, "1. Sack (≥45/2)", PremiumType1.PunkteStiche, PremiumType2.Nothing, "0", "20"));</v>
      </c>
      <c r="BQ36" s="31" t="str">
        <f t="shared" si="8"/>
        <v xml:space="preserve">(35,3,'Rufer',1,1,10), </v>
      </c>
      <c r="BR36" s="31" t="str">
        <f t="shared" si="2"/>
        <v xml:space="preserve">(35,4,'1. Sack (≥45/2)',3,0,'0','20'), </v>
      </c>
    </row>
    <row r="37" spans="8:70" x14ac:dyDescent="0.25">
      <c r="H37" s="30">
        <v>36</v>
      </c>
      <c r="I37" s="30">
        <v>3</v>
      </c>
      <c r="J37" t="s">
        <v>195</v>
      </c>
      <c r="K37" s="30">
        <v>2</v>
      </c>
      <c r="L37" s="30">
        <v>1</v>
      </c>
      <c r="M37" s="30">
        <v>40</v>
      </c>
      <c r="P37" s="30">
        <v>36</v>
      </c>
      <c r="Q37" s="30">
        <v>4</v>
      </c>
      <c r="R37" t="s">
        <v>203</v>
      </c>
      <c r="S37" s="30">
        <v>3</v>
      </c>
      <c r="T37" s="30">
        <v>0</v>
      </c>
      <c r="U37" s="30">
        <v>0</v>
      </c>
      <c r="V37" s="30">
        <v>20</v>
      </c>
      <c r="AC37" s="31"/>
      <c r="AL37" s="30">
        <v>36</v>
      </c>
      <c r="AM37" s="30">
        <v>3</v>
      </c>
      <c r="AN37" s="30">
        <v>3</v>
      </c>
      <c r="AO37" s="31" t="s">
        <v>195</v>
      </c>
      <c r="AP37" s="30" t="str">
        <f>VLOOKUP(K37,'database 2.0'!$AA$20:$AB$23,2,FALSE)</f>
        <v>Dreier</v>
      </c>
      <c r="AQ37" s="30" t="str">
        <f>VLOOKUP(L37,'database 2.0'!$AA$26:$AB$35,2,FALSE)</f>
        <v>Vorhand</v>
      </c>
      <c r="AR37" s="30">
        <v>40</v>
      </c>
      <c r="AU37" s="30">
        <v>36</v>
      </c>
      <c r="AV37" s="30">
        <v>4</v>
      </c>
      <c r="AW37" s="30">
        <v>10</v>
      </c>
      <c r="AX37" s="31" t="s">
        <v>203</v>
      </c>
      <c r="AY37" s="30" t="str">
        <f>VLOOKUP(S37,'database 2.0'!$AA$38:$AB$40,2,FALSE)</f>
        <v>PunkteStiche</v>
      </c>
      <c r="AZ37" s="30" t="str">
        <f>VLOOKUP(T37,'database 2.0'!$AA$43:$AB$44,2,FALSE)</f>
        <v>Nothing</v>
      </c>
      <c r="BA37" s="30">
        <v>0</v>
      </c>
      <c r="BB37" s="30">
        <v>20</v>
      </c>
      <c r="BL37" s="31" t="str">
        <f t="shared" si="5"/>
        <v>getTariffDao().create(new Tariff(tariffsetTarockBlockId, 3, "Sechserdreier", TariffType1.Dreier, TariffType2.Vorhand, 40));</v>
      </c>
      <c r="BM37" s="31" t="str">
        <f t="shared" si="6"/>
        <v>getPremiumDao().create(new Premium(tariffsetTarockBlockId, 10, "2. Sack (≥55/2)", PremiumType1.PunkteStiche, PremiumType2.Nothing, "0", "20"));</v>
      </c>
      <c r="BQ37" s="31" t="str">
        <f t="shared" si="8"/>
        <v xml:space="preserve">(36,3,'Sechserdreier',2,1,40), </v>
      </c>
      <c r="BR37" s="31" t="str">
        <f t="shared" si="2"/>
        <v xml:space="preserve">(36,4,'2. Sack (≥55/2)',3,0,'0','20'), </v>
      </c>
    </row>
    <row r="38" spans="8:70" ht="15.75" thickBot="1" x14ac:dyDescent="0.3">
      <c r="H38" s="30">
        <v>37</v>
      </c>
      <c r="I38" s="30">
        <v>3</v>
      </c>
      <c r="J38" t="s">
        <v>189</v>
      </c>
      <c r="K38" s="30">
        <v>4</v>
      </c>
      <c r="L38" s="30">
        <v>2</v>
      </c>
      <c r="M38" s="30">
        <v>20</v>
      </c>
      <c r="P38" s="30">
        <v>37</v>
      </c>
      <c r="Q38" s="30">
        <v>4</v>
      </c>
      <c r="R38" t="s">
        <v>17</v>
      </c>
      <c r="S38" s="30">
        <v>3</v>
      </c>
      <c r="T38" s="30">
        <v>0</v>
      </c>
      <c r="U38" s="30">
        <v>150</v>
      </c>
      <c r="V38" s="30">
        <v>300</v>
      </c>
      <c r="AC38" s="31"/>
      <c r="AL38" s="30">
        <v>37</v>
      </c>
      <c r="AM38" s="30">
        <v>3</v>
      </c>
      <c r="AN38" s="30">
        <v>4</v>
      </c>
      <c r="AO38" s="31" t="s">
        <v>189</v>
      </c>
      <c r="AP38" s="30" t="str">
        <f>VLOOKUP(K38,'database 2.0'!$AA$20:$AB$23,2,FALSE)</f>
        <v>Negativ</v>
      </c>
      <c r="AQ38" s="30" t="str">
        <f>VLOOKUP(L38,'database 2.0'!$AA$26:$AB$35,2,FALSE)</f>
        <v>PiccoloZwiccolo</v>
      </c>
      <c r="AR38" s="30">
        <v>20</v>
      </c>
      <c r="AU38" s="47">
        <v>37</v>
      </c>
      <c r="AV38" s="47">
        <v>4</v>
      </c>
      <c r="AW38" s="47">
        <v>11</v>
      </c>
      <c r="AX38" s="48" t="s">
        <v>17</v>
      </c>
      <c r="AY38" s="47" t="str">
        <f>VLOOKUP(S38,'database 2.0'!$AA$38:$AB$40,2,FALSE)</f>
        <v>PunkteStiche</v>
      </c>
      <c r="AZ38" s="47" t="str">
        <f>VLOOKUP(T38,'database 2.0'!$AA$43:$AB$44,2,FALSE)</f>
        <v>Nothing</v>
      </c>
      <c r="BA38" s="47">
        <v>150</v>
      </c>
      <c r="BB38" s="47">
        <v>300</v>
      </c>
      <c r="BL38" s="31" t="str">
        <f t="shared" si="5"/>
        <v>getTariffDao().create(new Tariff(tariffsetTarockBlockId, 4, "Piccolo", TariffType1.Negativ, TariffType2.PiccoloZwiccolo, 20));</v>
      </c>
      <c r="BM38" s="48" t="str">
        <f t="shared" si="6"/>
        <v>getPremiumDao().create(new Premium(tariffsetTarockBlockId, 11, "Valat", PremiumType1.PunkteStiche, PremiumType2.Nothing, "150", "300"));</v>
      </c>
      <c r="BQ38" s="31" t="str">
        <f t="shared" si="8"/>
        <v xml:space="preserve">(37,3,'Piccolo',4,2,20), </v>
      </c>
      <c r="BR38" s="31" t="str">
        <f t="shared" si="2"/>
        <v xml:space="preserve">(37,4,'Valat',3,0,'150','300'), </v>
      </c>
    </row>
    <row r="39" spans="8:70" x14ac:dyDescent="0.25">
      <c r="H39" s="30">
        <v>38</v>
      </c>
      <c r="I39" s="30">
        <v>3</v>
      </c>
      <c r="J39" t="s">
        <v>197</v>
      </c>
      <c r="K39" s="30">
        <v>4</v>
      </c>
      <c r="L39" s="30">
        <v>3</v>
      </c>
      <c r="M39" s="30">
        <v>20</v>
      </c>
      <c r="P39" s="30">
        <v>38</v>
      </c>
      <c r="Q39" s="30">
        <v>5</v>
      </c>
      <c r="R39" s="31" t="s">
        <v>183</v>
      </c>
      <c r="S39" s="30">
        <v>1</v>
      </c>
      <c r="T39" s="30">
        <v>0</v>
      </c>
      <c r="U39" s="30">
        <v>10</v>
      </c>
      <c r="V39" s="30">
        <v>20</v>
      </c>
      <c r="AC39" s="31"/>
      <c r="AL39" s="30">
        <v>38</v>
      </c>
      <c r="AM39" s="30">
        <v>3</v>
      </c>
      <c r="AN39" s="30">
        <v>5</v>
      </c>
      <c r="AO39" s="31" t="s">
        <v>197</v>
      </c>
      <c r="AP39" s="30" t="str">
        <f>VLOOKUP(K39,'database 2.0'!$AA$20:$AB$23,2,FALSE)</f>
        <v>Negativ</v>
      </c>
      <c r="AQ39" s="30" t="str">
        <f>VLOOKUP(L39,'database 2.0'!$AA$26:$AB$35,2,FALSE)</f>
        <v>Bettler</v>
      </c>
      <c r="AR39" s="30">
        <v>20</v>
      </c>
      <c r="AU39" s="30">
        <v>38</v>
      </c>
      <c r="AV39" s="30">
        <v>5</v>
      </c>
      <c r="AW39" s="30">
        <v>1</v>
      </c>
      <c r="AX39" s="31" t="s">
        <v>183</v>
      </c>
      <c r="AY39" s="30" t="str">
        <f>VLOOKUP(S39,'database 2.0'!$AA$38:$AB$40,2,FALSE)</f>
        <v>Tarock</v>
      </c>
      <c r="AZ39" s="30" t="str">
        <f>VLOOKUP(T39,'database 2.0'!$AA$43:$AB$44,2,FALSE)</f>
        <v>Nothing</v>
      </c>
      <c r="BA39" s="30">
        <v>10</v>
      </c>
      <c r="BB39" s="30">
        <v>20</v>
      </c>
      <c r="BL39" s="31" t="str">
        <f t="shared" si="5"/>
        <v>getTariffDao().create(new Tariff(tariffsetTarockBlockId, 5, "Bettel", TariffType1.Negativ, TariffType2.Bettler, 20));</v>
      </c>
      <c r="BM39" s="31" t="str">
        <f t="shared" si="6"/>
        <v>getPremiumDao().create(new Premium(tariffsetTarockBlockId, 1, "Pagat", PremiumType1.Tarock, PremiumType2.Nothing, "10", "20"));</v>
      </c>
      <c r="BQ39" s="31" t="str">
        <f t="shared" si="8"/>
        <v xml:space="preserve">(38,3,'Bettel',4,3,20), </v>
      </c>
      <c r="BR39" s="31" t="str">
        <f t="shared" si="2"/>
        <v xml:space="preserve">(38,5,'Pagat',1,0,'10','20'), </v>
      </c>
    </row>
    <row r="40" spans="8:70" x14ac:dyDescent="0.25">
      <c r="H40" s="30">
        <v>39</v>
      </c>
      <c r="I40" s="30">
        <v>3</v>
      </c>
      <c r="J40" t="s">
        <v>177</v>
      </c>
      <c r="K40" s="30">
        <v>1</v>
      </c>
      <c r="L40" s="30">
        <v>4</v>
      </c>
      <c r="M40" s="30">
        <v>20</v>
      </c>
      <c r="P40" s="30">
        <v>39</v>
      </c>
      <c r="Q40" s="30">
        <v>5</v>
      </c>
      <c r="R40" s="31" t="s">
        <v>184</v>
      </c>
      <c r="S40" s="30">
        <v>1</v>
      </c>
      <c r="T40" s="30">
        <v>0</v>
      </c>
      <c r="U40" s="30">
        <v>20</v>
      </c>
      <c r="V40" s="30">
        <v>40</v>
      </c>
      <c r="AC40" s="31"/>
      <c r="AL40" s="30">
        <v>39</v>
      </c>
      <c r="AM40" s="30">
        <v>3</v>
      </c>
      <c r="AN40" s="30">
        <v>6</v>
      </c>
      <c r="AO40" s="31" t="s">
        <v>177</v>
      </c>
      <c r="AP40" s="30" t="str">
        <f>VLOOKUP(K40,'database 2.0'!$AA$20:$AB$23,2,FALSE)</f>
        <v>Rufer</v>
      </c>
      <c r="AQ40" s="30" t="str">
        <f>VLOOKUP(L40,'database 2.0'!$AA$26:$AB$35,2,FALSE)</f>
        <v>Solo</v>
      </c>
      <c r="AR40" s="30">
        <v>20</v>
      </c>
      <c r="AU40" s="30">
        <v>39</v>
      </c>
      <c r="AV40" s="30">
        <v>5</v>
      </c>
      <c r="AW40" s="30">
        <v>2</v>
      </c>
      <c r="AX40" s="31" t="s">
        <v>184</v>
      </c>
      <c r="AY40" s="30" t="str">
        <f>VLOOKUP(S40,'database 2.0'!$AA$38:$AB$40,2,FALSE)</f>
        <v>Tarock</v>
      </c>
      <c r="AZ40" s="30" t="str">
        <f>VLOOKUP(T40,'database 2.0'!$AA$43:$AB$44,2,FALSE)</f>
        <v>Nothing</v>
      </c>
      <c r="BA40" s="30">
        <v>20</v>
      </c>
      <c r="BB40" s="30">
        <v>40</v>
      </c>
      <c r="BL40" s="31" t="str">
        <f t="shared" si="5"/>
        <v>getTariffDao().create(new Tariff(tariffsetTarockBlockId, 6, "Solorufer", TariffType1.Rufer, TariffType2.Solo, 20));</v>
      </c>
      <c r="BM40" s="31" t="str">
        <f t="shared" si="6"/>
        <v>getPremiumDao().create(new Premium(tariffsetTarockBlockId, 2, "Uhu", PremiumType1.Tarock, PremiumType2.Nothing, "20", "40"));</v>
      </c>
      <c r="BQ40" s="31" t="str">
        <f t="shared" si="8"/>
        <v xml:space="preserve">(39,3,'Solorufer',1,4,20), </v>
      </c>
      <c r="BR40" s="31" t="str">
        <f t="shared" si="2"/>
        <v xml:space="preserve">(39,5,'Uhu',1,0,'20','40'), </v>
      </c>
    </row>
    <row r="41" spans="8:70" x14ac:dyDescent="0.25">
      <c r="H41" s="30">
        <v>40</v>
      </c>
      <c r="I41" s="30">
        <v>3</v>
      </c>
      <c r="J41" t="s">
        <v>198</v>
      </c>
      <c r="K41" s="30">
        <v>1</v>
      </c>
      <c r="L41" s="30">
        <v>5</v>
      </c>
      <c r="M41" s="30">
        <v>10</v>
      </c>
      <c r="P41" s="30">
        <v>40</v>
      </c>
      <c r="Q41" s="30">
        <v>5</v>
      </c>
      <c r="R41" s="31" t="s">
        <v>185</v>
      </c>
      <c r="S41" s="30">
        <v>1</v>
      </c>
      <c r="T41" s="30">
        <v>0</v>
      </c>
      <c r="U41" s="30">
        <v>30</v>
      </c>
      <c r="V41" s="30">
        <v>60</v>
      </c>
      <c r="AC41" s="31"/>
      <c r="AL41" s="30">
        <v>40</v>
      </c>
      <c r="AM41" s="30">
        <v>3</v>
      </c>
      <c r="AN41" s="30">
        <v>7</v>
      </c>
      <c r="AO41" s="31" t="s">
        <v>198</v>
      </c>
      <c r="AP41" s="30" t="str">
        <f>VLOOKUP(K41,'database 2.0'!$AA$20:$AB$23,2,FALSE)</f>
        <v>Rufer</v>
      </c>
      <c r="AQ41" s="30" t="str">
        <f>VLOOKUP(L41,'database 2.0'!$AA$26:$AB$35,2,FALSE)</f>
        <v>Besserrufer</v>
      </c>
      <c r="AR41" s="30">
        <v>10</v>
      </c>
      <c r="AU41" s="30">
        <v>40</v>
      </c>
      <c r="AV41" s="30">
        <v>5</v>
      </c>
      <c r="AW41" s="30">
        <v>3</v>
      </c>
      <c r="AX41" s="31" t="s">
        <v>185</v>
      </c>
      <c r="AY41" s="30" t="str">
        <f>VLOOKUP(S41,'database 2.0'!$AA$38:$AB$40,2,FALSE)</f>
        <v>Tarock</v>
      </c>
      <c r="AZ41" s="30" t="str">
        <f>VLOOKUP(T41,'database 2.0'!$AA$43:$AB$44,2,FALSE)</f>
        <v>Nothing</v>
      </c>
      <c r="BA41" s="30">
        <v>30</v>
      </c>
      <c r="BB41" s="30">
        <v>60</v>
      </c>
      <c r="BL41" s="31" t="str">
        <f t="shared" si="5"/>
        <v>getTariffDao().create(new Tariff(tariffsetTarockBlockId, 7, "A-Rufer (+Vogel)", TariffType1.Rufer, TariffType2.Besserrufer, 10));</v>
      </c>
      <c r="BM41" s="31" t="str">
        <f t="shared" si="6"/>
        <v>getPremiumDao().create(new Premium(tariffsetTarockBlockId, 3, "Kakadu", PremiumType1.Tarock, PremiumType2.Nothing, "30", "60"));</v>
      </c>
      <c r="BQ41" s="31" t="str">
        <f t="shared" si="8"/>
        <v xml:space="preserve">(40,3,'A-Rufer (+Vogel)',1,5,10), </v>
      </c>
      <c r="BR41" s="31" t="str">
        <f t="shared" si="2"/>
        <v xml:space="preserve">(40,5,'Kakadu',1,0,'30','60'), </v>
      </c>
    </row>
    <row r="42" spans="8:70" x14ac:dyDescent="0.25">
      <c r="H42" s="30">
        <v>41</v>
      </c>
      <c r="I42" s="30">
        <v>3</v>
      </c>
      <c r="J42" t="s">
        <v>9</v>
      </c>
      <c r="K42" s="30">
        <v>2</v>
      </c>
      <c r="L42" s="30">
        <v>0</v>
      </c>
      <c r="M42" s="30">
        <v>40</v>
      </c>
      <c r="P42" s="30">
        <v>41</v>
      </c>
      <c r="Q42" s="30">
        <v>5</v>
      </c>
      <c r="R42" s="31" t="s">
        <v>200</v>
      </c>
      <c r="S42" s="30">
        <v>1</v>
      </c>
      <c r="T42" s="30">
        <v>0</v>
      </c>
      <c r="U42" s="30">
        <v>40</v>
      </c>
      <c r="V42" s="30">
        <v>80</v>
      </c>
      <c r="AC42" s="31"/>
      <c r="AL42" s="30">
        <v>41</v>
      </c>
      <c r="AM42" s="30">
        <v>3</v>
      </c>
      <c r="AN42" s="30">
        <v>8</v>
      </c>
      <c r="AO42" s="31" t="s">
        <v>9</v>
      </c>
      <c r="AP42" s="30" t="str">
        <f>VLOOKUP(K42,'database 2.0'!$AA$20:$AB$23,2,FALSE)</f>
        <v>Dreier</v>
      </c>
      <c r="AQ42" s="30" t="str">
        <f>VLOOKUP(L42,'database 2.0'!$AA$26:$AB$35,2,FALSE)</f>
        <v>Nothing</v>
      </c>
      <c r="AR42" s="30">
        <v>40</v>
      </c>
      <c r="AU42" s="30">
        <v>41</v>
      </c>
      <c r="AV42" s="30">
        <v>5</v>
      </c>
      <c r="AW42" s="30">
        <v>4</v>
      </c>
      <c r="AX42" s="31" t="s">
        <v>200</v>
      </c>
      <c r="AY42" s="30" t="str">
        <f>VLOOKUP(S42,'database 2.0'!$AA$38:$AB$40,2,FALSE)</f>
        <v>Tarock</v>
      </c>
      <c r="AZ42" s="30" t="str">
        <f>VLOOKUP(T42,'database 2.0'!$AA$43:$AB$44,2,FALSE)</f>
        <v>Nothing</v>
      </c>
      <c r="BA42" s="30">
        <v>40</v>
      </c>
      <c r="BB42" s="30">
        <v>80</v>
      </c>
      <c r="BL42" s="31" t="str">
        <f t="shared" si="5"/>
        <v>getTariffDao().create(new Tariff(tariffsetTarockBlockId, 8, "Dreier", TariffType1.Dreier, TariffType2.Nothing, 40));</v>
      </c>
      <c r="BM42" s="31" t="str">
        <f t="shared" si="6"/>
        <v>getPremiumDao().create(new Premium(tariffsetTarockBlockId, 4, "Quapil", PremiumType1.Tarock, PremiumType2.Nothing, "40", "80"));</v>
      </c>
      <c r="BQ42" s="31" t="str">
        <f t="shared" si="8"/>
        <v xml:space="preserve">(41,3,'Dreier',2,0,40), </v>
      </c>
      <c r="BR42" s="31" t="str">
        <f t="shared" si="2"/>
        <v xml:space="preserve">(41,5,'Quapil',1,0,'40','80'), </v>
      </c>
    </row>
    <row r="43" spans="8:70" x14ac:dyDescent="0.25">
      <c r="H43" s="30">
        <v>42</v>
      </c>
      <c r="I43" s="30">
        <v>3</v>
      </c>
      <c r="J43" t="s">
        <v>181</v>
      </c>
      <c r="K43" s="30">
        <v>3</v>
      </c>
      <c r="L43" s="30">
        <v>4</v>
      </c>
      <c r="M43" s="30">
        <v>50</v>
      </c>
      <c r="P43" s="30">
        <v>42</v>
      </c>
      <c r="Q43" s="30">
        <v>5</v>
      </c>
      <c r="R43" s="31" t="s">
        <v>186</v>
      </c>
      <c r="S43" s="30">
        <v>2</v>
      </c>
      <c r="T43" s="30">
        <v>0</v>
      </c>
      <c r="U43" s="30">
        <v>10</v>
      </c>
      <c r="V43" s="30">
        <v>20</v>
      </c>
      <c r="AC43" s="31"/>
      <c r="AL43" s="30">
        <v>42</v>
      </c>
      <c r="AM43" s="30">
        <v>3</v>
      </c>
      <c r="AN43" s="30">
        <v>9</v>
      </c>
      <c r="AO43" s="31" t="s">
        <v>181</v>
      </c>
      <c r="AP43" s="30" t="str">
        <f>VLOOKUP(K43,'database 2.0'!$AA$20:$AB$23,2,FALSE)</f>
        <v>Farben</v>
      </c>
      <c r="AQ43" s="30" t="str">
        <f>VLOOKUP(L43,'database 2.0'!$AA$26:$AB$35,2,FALSE)</f>
        <v>Solo</v>
      </c>
      <c r="AR43" s="30">
        <v>50</v>
      </c>
      <c r="AU43" s="30">
        <v>42</v>
      </c>
      <c r="AV43" s="30">
        <v>5</v>
      </c>
      <c r="AW43" s="30">
        <v>5</v>
      </c>
      <c r="AX43" s="31" t="s">
        <v>186</v>
      </c>
      <c r="AY43" s="30" t="str">
        <f>VLOOKUP(S43,'database 2.0'!$AA$38:$AB$40,2,FALSE)</f>
        <v>Farben</v>
      </c>
      <c r="AZ43" s="30" t="str">
        <f>VLOOKUP(T43,'database 2.0'!$AA$43:$AB$44,2,FALSE)</f>
        <v>Nothing</v>
      </c>
      <c r="BA43" s="30">
        <v>10</v>
      </c>
      <c r="BB43" s="30">
        <v>20</v>
      </c>
      <c r="BL43" s="31" t="str">
        <f t="shared" si="5"/>
        <v>getTariffDao().create(new Tariff(tariffsetTarockBlockId, 9, "Farbensolo", TariffType1.Farben, TariffType2.Solo, 50));</v>
      </c>
      <c r="BM43" s="31" t="str">
        <f t="shared" si="6"/>
        <v>getPremiumDao().create(new Premium(tariffsetTarockBlockId, 5, "König ultimo", PremiumType1.Farben, PremiumType2.Nothing, "10", "20"));</v>
      </c>
      <c r="BQ43" s="31" t="str">
        <f t="shared" si="8"/>
        <v xml:space="preserve">(42,3,'Farbensolo',3,4,50), </v>
      </c>
      <c r="BR43" s="31" t="str">
        <f t="shared" si="2"/>
        <v xml:space="preserve">(42,5,'König ultimo',2,0,'10','20'), </v>
      </c>
    </row>
    <row r="44" spans="8:70" x14ac:dyDescent="0.25">
      <c r="H44" s="30">
        <v>43</v>
      </c>
      <c r="I44" s="30">
        <v>3</v>
      </c>
      <c r="J44" t="s">
        <v>191</v>
      </c>
      <c r="K44" s="30">
        <v>4</v>
      </c>
      <c r="L44" s="30">
        <v>2</v>
      </c>
      <c r="M44" s="30">
        <v>60</v>
      </c>
      <c r="P44" s="30">
        <v>43</v>
      </c>
      <c r="Q44" s="30">
        <v>5</v>
      </c>
      <c r="R44" s="31" t="s">
        <v>187</v>
      </c>
      <c r="S44" s="30">
        <v>1</v>
      </c>
      <c r="T44" s="30">
        <v>0</v>
      </c>
      <c r="U44" s="30">
        <v>10</v>
      </c>
      <c r="V44" s="30">
        <v>20</v>
      </c>
      <c r="AC44" s="31"/>
      <c r="AL44" s="30">
        <v>43</v>
      </c>
      <c r="AM44" s="30">
        <v>3</v>
      </c>
      <c r="AN44" s="30">
        <v>10</v>
      </c>
      <c r="AO44" s="31" t="s">
        <v>191</v>
      </c>
      <c r="AP44" s="30" t="str">
        <f>VLOOKUP(K44,'database 2.0'!$AA$20:$AB$23,2,FALSE)</f>
        <v>Negativ</v>
      </c>
      <c r="AQ44" s="30" t="str">
        <f>VLOOKUP(L44,'database 2.0'!$AA$26:$AB$35,2,FALSE)</f>
        <v>PiccoloZwiccolo</v>
      </c>
      <c r="AR44" s="30">
        <v>60</v>
      </c>
      <c r="AU44" s="30">
        <v>43</v>
      </c>
      <c r="AV44" s="30">
        <v>5</v>
      </c>
      <c r="AW44" s="30">
        <v>6</v>
      </c>
      <c r="AX44" s="31" t="s">
        <v>187</v>
      </c>
      <c r="AY44" s="30" t="str">
        <f>VLOOKUP(S44,'database 2.0'!$AA$38:$AB$40,2,FALSE)</f>
        <v>Tarock</v>
      </c>
      <c r="AZ44" s="30" t="str">
        <f>VLOOKUP(T44,'database 2.0'!$AA$43:$AB$44,2,FALSE)</f>
        <v>Nothing</v>
      </c>
      <c r="BA44" s="30">
        <v>10</v>
      </c>
      <c r="BB44" s="30">
        <v>20</v>
      </c>
      <c r="BL44" s="31" t="str">
        <f t="shared" si="5"/>
        <v>getTariffDao().create(new Tariff(tariffsetTarockBlockId, 10, "Piccolo ouvert", TariffType1.Negativ, TariffType2.PiccoloZwiccolo, 60));</v>
      </c>
      <c r="BM44" s="31" t="str">
        <f t="shared" si="6"/>
        <v>getPremiumDao().create(new Premium(tariffsetTarockBlockId, 6, "Trull", PremiumType1.Tarock, PremiumType2.Nothing, "10", "20"));</v>
      </c>
      <c r="BQ44" s="31" t="str">
        <f t="shared" si="8"/>
        <v xml:space="preserve">(43,3,'Piccolo ouvert',4,2,60), </v>
      </c>
      <c r="BR44" s="31" t="str">
        <f t="shared" si="2"/>
        <v xml:space="preserve">(43,5,'Trull',1,0,'10','20'), </v>
      </c>
    </row>
    <row r="45" spans="8:70" x14ac:dyDescent="0.25">
      <c r="H45" s="30">
        <v>44</v>
      </c>
      <c r="I45" s="30">
        <v>3</v>
      </c>
      <c r="J45" t="s">
        <v>199</v>
      </c>
      <c r="K45" s="30">
        <v>4</v>
      </c>
      <c r="L45" s="30">
        <v>3</v>
      </c>
      <c r="M45" s="30">
        <v>70</v>
      </c>
      <c r="P45" s="30">
        <v>44</v>
      </c>
      <c r="Q45" s="30">
        <v>5</v>
      </c>
      <c r="R45" s="31" t="s">
        <v>188</v>
      </c>
      <c r="S45" s="30">
        <v>2</v>
      </c>
      <c r="T45" s="30">
        <v>0</v>
      </c>
      <c r="U45" s="30">
        <v>10</v>
      </c>
      <c r="V45" s="30">
        <v>20</v>
      </c>
      <c r="AC45" s="31"/>
      <c r="AL45" s="30">
        <v>44</v>
      </c>
      <c r="AM45" s="30">
        <v>3</v>
      </c>
      <c r="AN45" s="30">
        <v>11</v>
      </c>
      <c r="AO45" s="31" t="s">
        <v>199</v>
      </c>
      <c r="AP45" s="30" t="str">
        <f>VLOOKUP(K45,'database 2.0'!$AA$20:$AB$23,2,FALSE)</f>
        <v>Negativ</v>
      </c>
      <c r="AQ45" s="30" t="str">
        <f>VLOOKUP(L45,'database 2.0'!$AA$26:$AB$35,2,FALSE)</f>
        <v>Bettler</v>
      </c>
      <c r="AR45" s="30">
        <v>70</v>
      </c>
      <c r="AU45" s="30">
        <v>44</v>
      </c>
      <c r="AV45" s="30">
        <v>5</v>
      </c>
      <c r="AW45" s="30">
        <v>7</v>
      </c>
      <c r="AX45" s="31" t="s">
        <v>188</v>
      </c>
      <c r="AY45" s="30" t="str">
        <f>VLOOKUP(S45,'database 2.0'!$AA$38:$AB$40,2,FALSE)</f>
        <v>Farben</v>
      </c>
      <c r="AZ45" s="30" t="str">
        <f>VLOOKUP(T45,'database 2.0'!$AA$43:$AB$44,2,FALSE)</f>
        <v>Nothing</v>
      </c>
      <c r="BA45" s="30">
        <v>10</v>
      </c>
      <c r="BB45" s="30">
        <v>20</v>
      </c>
      <c r="BL45" s="31" t="str">
        <f t="shared" si="5"/>
        <v>getTariffDao().create(new Tariff(tariffsetTarockBlockId, 11, "Bettel ouvert", TariffType1.Negativ, TariffType2.Bettler, 70));</v>
      </c>
      <c r="BM45" s="31" t="str">
        <f t="shared" si="6"/>
        <v>getPremiumDao().create(new Premium(tariffsetTarockBlockId, 7, "4 Könige", PremiumType1.Farben, PremiumType2.Nothing, "10", "20"));</v>
      </c>
      <c r="BQ45" s="31" t="str">
        <f t="shared" si="8"/>
        <v xml:space="preserve">(44,3,'Bettel ouvert',4,3,70), </v>
      </c>
      <c r="BR45" s="31" t="str">
        <f t="shared" si="2"/>
        <v xml:space="preserve">(44,5,'4 Könige',2,0,'10','20'), </v>
      </c>
    </row>
    <row r="46" spans="8:70" ht="15.75" thickBot="1" x14ac:dyDescent="0.3">
      <c r="H46" s="30">
        <v>45</v>
      </c>
      <c r="I46" s="30">
        <v>3</v>
      </c>
      <c r="J46" t="s">
        <v>182</v>
      </c>
      <c r="K46" s="30">
        <v>2</v>
      </c>
      <c r="L46" s="30">
        <v>4</v>
      </c>
      <c r="M46" s="30">
        <v>80</v>
      </c>
      <c r="P46" s="30">
        <v>45</v>
      </c>
      <c r="Q46" s="30">
        <v>5</v>
      </c>
      <c r="R46" s="31" t="s">
        <v>17</v>
      </c>
      <c r="S46" s="30">
        <v>3</v>
      </c>
      <c r="T46" s="30">
        <v>0</v>
      </c>
      <c r="U46" s="30" t="s">
        <v>205</v>
      </c>
      <c r="V46" s="30" t="s">
        <v>206</v>
      </c>
      <c r="AC46" s="31"/>
      <c r="AL46" s="47">
        <v>45</v>
      </c>
      <c r="AM46" s="47">
        <v>3</v>
      </c>
      <c r="AN46" s="47">
        <v>12</v>
      </c>
      <c r="AO46" s="48" t="s">
        <v>182</v>
      </c>
      <c r="AP46" s="47" t="str">
        <f>VLOOKUP(K46,'database 2.0'!$AA$20:$AB$23,2,FALSE)</f>
        <v>Dreier</v>
      </c>
      <c r="AQ46" s="47" t="str">
        <f>VLOOKUP(L46,'database 2.0'!$AA$26:$AB$35,2,FALSE)</f>
        <v>Solo</v>
      </c>
      <c r="AR46" s="47">
        <v>80</v>
      </c>
      <c r="AU46" s="47">
        <v>45</v>
      </c>
      <c r="AV46" s="47">
        <v>5</v>
      </c>
      <c r="AW46" s="47">
        <v>8</v>
      </c>
      <c r="AX46" s="48" t="s">
        <v>17</v>
      </c>
      <c r="AY46" s="47" t="str">
        <f>VLOOKUP(S46,'database 2.0'!$AA$38:$AB$40,2,FALSE)</f>
        <v>PunkteStiche</v>
      </c>
      <c r="AZ46" s="47" t="str">
        <f>VLOOKUP(T46,'database 2.0'!$AA$43:$AB$44,2,FALSE)</f>
        <v>Nothing</v>
      </c>
      <c r="BA46" s="47" t="s">
        <v>205</v>
      </c>
      <c r="BB46" s="47" t="s">
        <v>206</v>
      </c>
      <c r="BL46" s="48" t="str">
        <f t="shared" si="5"/>
        <v>getTariffDao().create(new Tariff(tariffsetTarockBlockId, 12, "Solodreier", TariffType1.Dreier, TariffType2.Solo, 80));</v>
      </c>
      <c r="BM46" s="48" t="str">
        <f t="shared" si="6"/>
        <v>getPremiumDao().create(new Premium(tariffsetTarockBlockId, 8, "Valat", PremiumType1.PunkteStiche, PremiumType2.Nothing, "x4", "x8"));</v>
      </c>
      <c r="BQ46" s="31" t="str">
        <f t="shared" si="8"/>
        <v xml:space="preserve">(45,3,'Solodreier',2,4,80), </v>
      </c>
      <c r="BR46" s="31" t="str">
        <f t="shared" si="2"/>
        <v>(45,5,'Valat',3,0,'x4','x8'));</v>
      </c>
    </row>
    <row r="47" spans="8:70" x14ac:dyDescent="0.25">
      <c r="H47" s="30">
        <v>46</v>
      </c>
      <c r="I47" s="30">
        <v>4</v>
      </c>
      <c r="J47" t="s">
        <v>7</v>
      </c>
      <c r="K47" s="30">
        <v>1</v>
      </c>
      <c r="L47" s="30">
        <v>1</v>
      </c>
      <c r="M47" s="30">
        <v>10</v>
      </c>
      <c r="W47" s="31"/>
      <c r="AC47" s="31"/>
      <c r="AL47" s="30">
        <v>46</v>
      </c>
      <c r="AM47" s="30">
        <v>4</v>
      </c>
      <c r="AN47" s="30">
        <v>1</v>
      </c>
      <c r="AO47" s="31" t="s">
        <v>7</v>
      </c>
      <c r="AP47" s="30" t="str">
        <f>VLOOKUP(K47,'database 2.0'!$AA$20:$AB$23,2,FALSE)</f>
        <v>Rufer</v>
      </c>
      <c r="AQ47" s="30" t="str">
        <f>VLOOKUP(L47,'database 2.0'!$AA$26:$AB$35,2,FALSE)</f>
        <v>Vorhand</v>
      </c>
      <c r="AR47" s="30">
        <v>10</v>
      </c>
      <c r="BL47" s="31" t="str">
        <f t="shared" si="5"/>
        <v>getTariffDao().create(new Tariff(tariffsetTarockBlockId, 1, "Rufer", TariffType1.Rufer, TariffType2.Vorhand, 10));</v>
      </c>
      <c r="BQ47" s="31" t="str">
        <f t="shared" si="8"/>
        <v xml:space="preserve">(46,4,'Rufer',1,1,10), </v>
      </c>
    </row>
    <row r="48" spans="8:70" x14ac:dyDescent="0.25">
      <c r="H48" s="30">
        <v>47</v>
      </c>
      <c r="I48" s="30">
        <v>4</v>
      </c>
      <c r="J48" t="s">
        <v>194</v>
      </c>
      <c r="K48" s="30">
        <v>4</v>
      </c>
      <c r="L48" s="30">
        <v>1</v>
      </c>
      <c r="M48" s="30">
        <v>20</v>
      </c>
      <c r="W48" s="31"/>
      <c r="AC48" s="31"/>
      <c r="AL48" s="30">
        <v>47</v>
      </c>
      <c r="AM48" s="30">
        <v>4</v>
      </c>
      <c r="AN48" s="30">
        <v>2</v>
      </c>
      <c r="AO48" s="31" t="s">
        <v>194</v>
      </c>
      <c r="AP48" s="30" t="str">
        <f>VLOOKUP(K48,'database 2.0'!$AA$20:$AB$23,2,FALSE)</f>
        <v>Negativ</v>
      </c>
      <c r="AQ48" s="30" t="str">
        <f>VLOOKUP(L48,'database 2.0'!$AA$26:$AB$35,2,FALSE)</f>
        <v>Vorhand</v>
      </c>
      <c r="AR48" s="30">
        <v>20</v>
      </c>
      <c r="BL48" s="31" t="str">
        <f t="shared" si="5"/>
        <v>getTariffDao().create(new Tariff(tariffsetTarockBlockId, 2, "Trischaken", TariffType1.Negativ, TariffType2.Vorhand, 20));</v>
      </c>
      <c r="BQ48" s="31" t="str">
        <f t="shared" si="8"/>
        <v xml:space="preserve">(47,4,'Trischaken',4,1,20), </v>
      </c>
    </row>
    <row r="49" spans="8:69" x14ac:dyDescent="0.25">
      <c r="H49" s="30">
        <v>48</v>
      </c>
      <c r="I49" s="30">
        <v>4</v>
      </c>
      <c r="J49" t="s">
        <v>195</v>
      </c>
      <c r="K49" s="30">
        <v>2</v>
      </c>
      <c r="L49" s="30">
        <v>1</v>
      </c>
      <c r="M49" s="30">
        <v>40</v>
      </c>
      <c r="W49" s="31"/>
      <c r="AC49" s="31"/>
      <c r="AL49" s="30">
        <v>48</v>
      </c>
      <c r="AM49" s="30">
        <v>4</v>
      </c>
      <c r="AN49" s="30">
        <v>3</v>
      </c>
      <c r="AO49" s="31" t="s">
        <v>195</v>
      </c>
      <c r="AP49" s="30" t="str">
        <f>VLOOKUP(K49,'database 2.0'!$AA$20:$AB$23,2,FALSE)</f>
        <v>Dreier</v>
      </c>
      <c r="AQ49" s="30" t="str">
        <f>VLOOKUP(L49,'database 2.0'!$AA$26:$AB$35,2,FALSE)</f>
        <v>Vorhand</v>
      </c>
      <c r="AR49" s="30">
        <v>40</v>
      </c>
      <c r="BL49" s="31" t="str">
        <f t="shared" si="5"/>
        <v>getTariffDao().create(new Tariff(tariffsetTarockBlockId, 3, "Sechserdreier", TariffType1.Dreier, TariffType2.Vorhand, 40));</v>
      </c>
      <c r="BQ49" s="31" t="str">
        <f t="shared" si="8"/>
        <v xml:space="preserve">(48,4,'Sechserdreier',2,1,40), </v>
      </c>
    </row>
    <row r="50" spans="8:69" x14ac:dyDescent="0.25">
      <c r="H50" s="30">
        <v>49</v>
      </c>
      <c r="I50" s="30">
        <v>4</v>
      </c>
      <c r="J50" t="s">
        <v>189</v>
      </c>
      <c r="K50" s="30">
        <v>4</v>
      </c>
      <c r="L50" s="30">
        <v>2</v>
      </c>
      <c r="M50" s="30">
        <v>20</v>
      </c>
      <c r="W50" s="31"/>
      <c r="AC50" s="31"/>
      <c r="AL50" s="30">
        <v>49</v>
      </c>
      <c r="AM50" s="30">
        <v>4</v>
      </c>
      <c r="AN50" s="30">
        <v>4</v>
      </c>
      <c r="AO50" s="31" t="s">
        <v>189</v>
      </c>
      <c r="AP50" s="30" t="str">
        <f>VLOOKUP(K50,'database 2.0'!$AA$20:$AB$23,2,FALSE)</f>
        <v>Negativ</v>
      </c>
      <c r="AQ50" s="30" t="str">
        <f>VLOOKUP(L50,'database 2.0'!$AA$26:$AB$35,2,FALSE)</f>
        <v>PiccoloZwiccolo</v>
      </c>
      <c r="AR50" s="30">
        <v>20</v>
      </c>
      <c r="BL50" s="31" t="str">
        <f t="shared" si="5"/>
        <v>getTariffDao().create(new Tariff(tariffsetTarockBlockId, 4, "Piccolo", TariffType1.Negativ, TariffType2.PiccoloZwiccolo, 20));</v>
      </c>
      <c r="BQ50" s="31" t="str">
        <f t="shared" si="8"/>
        <v xml:space="preserve">(49,4,'Piccolo',4,2,20), </v>
      </c>
    </row>
    <row r="51" spans="8:69" x14ac:dyDescent="0.25">
      <c r="H51" s="30">
        <v>50</v>
      </c>
      <c r="I51" s="30">
        <v>4</v>
      </c>
      <c r="J51" t="s">
        <v>177</v>
      </c>
      <c r="K51" s="30">
        <v>1</v>
      </c>
      <c r="L51" s="30">
        <v>4</v>
      </c>
      <c r="M51" s="30">
        <v>20</v>
      </c>
      <c r="W51" s="31"/>
      <c r="AC51" s="31"/>
      <c r="AL51" s="30">
        <v>50</v>
      </c>
      <c r="AM51" s="30">
        <v>4</v>
      </c>
      <c r="AN51" s="30">
        <v>5</v>
      </c>
      <c r="AO51" s="31" t="s">
        <v>177</v>
      </c>
      <c r="AP51" s="30" t="str">
        <f>VLOOKUP(K51,'database 2.0'!$AA$20:$AB$23,2,FALSE)</f>
        <v>Rufer</v>
      </c>
      <c r="AQ51" s="30" t="str">
        <f>VLOOKUP(L51,'database 2.0'!$AA$26:$AB$35,2,FALSE)</f>
        <v>Solo</v>
      </c>
      <c r="AR51" s="30">
        <v>20</v>
      </c>
      <c r="BL51" s="31" t="str">
        <f t="shared" si="5"/>
        <v>getTariffDao().create(new Tariff(tariffsetTarockBlockId, 5, "Solorufer", TariffType1.Rufer, TariffType2.Solo, 20));</v>
      </c>
      <c r="BQ51" s="31" t="str">
        <f t="shared" si="8"/>
        <v xml:space="preserve">(50,4,'Solorufer',1,4,20), </v>
      </c>
    </row>
    <row r="52" spans="8:69" x14ac:dyDescent="0.25">
      <c r="H52" s="30">
        <v>51</v>
      </c>
      <c r="I52" s="30">
        <v>4</v>
      </c>
      <c r="J52" t="s">
        <v>178</v>
      </c>
      <c r="K52" s="30">
        <v>1</v>
      </c>
      <c r="L52" s="30">
        <v>5</v>
      </c>
      <c r="M52" s="30">
        <v>20</v>
      </c>
      <c r="W52" s="31"/>
      <c r="AC52" s="31"/>
      <c r="AL52" s="30">
        <v>51</v>
      </c>
      <c r="AM52" s="30">
        <v>4</v>
      </c>
      <c r="AN52" s="30">
        <v>6</v>
      </c>
      <c r="AO52" s="31" t="s">
        <v>178</v>
      </c>
      <c r="AP52" s="30" t="str">
        <f>VLOOKUP(K52,'database 2.0'!$AA$20:$AB$23,2,FALSE)</f>
        <v>Rufer</v>
      </c>
      <c r="AQ52" s="30" t="str">
        <f>VLOOKUP(L52,'database 2.0'!$AA$26:$AB$35,2,FALSE)</f>
        <v>Besserrufer</v>
      </c>
      <c r="AR52" s="30">
        <v>20</v>
      </c>
      <c r="BL52" s="31" t="str">
        <f t="shared" si="5"/>
        <v>getTariffDao().create(new Tariff(tariffsetTarockBlockId, 6, "Besserrufer (+Vogel)", TariffType1.Rufer, TariffType2.Besserrufer, 20));</v>
      </c>
      <c r="BQ52" s="31" t="str">
        <f t="shared" si="8"/>
        <v xml:space="preserve">(51,4,'Besserrufer (+Vogel)',1,5,20), </v>
      </c>
    </row>
    <row r="53" spans="8:69" x14ac:dyDescent="0.25">
      <c r="H53" s="30">
        <v>52</v>
      </c>
      <c r="I53" s="30">
        <v>4</v>
      </c>
      <c r="J53" t="s">
        <v>197</v>
      </c>
      <c r="K53" s="30">
        <v>4</v>
      </c>
      <c r="L53" s="30">
        <v>3</v>
      </c>
      <c r="M53" s="30">
        <v>40</v>
      </c>
      <c r="W53" s="31"/>
      <c r="AC53" s="31"/>
      <c r="AL53" s="30">
        <v>52</v>
      </c>
      <c r="AM53" s="30">
        <v>4</v>
      </c>
      <c r="AN53" s="30">
        <v>7</v>
      </c>
      <c r="AO53" s="31" t="s">
        <v>197</v>
      </c>
      <c r="AP53" s="30" t="str">
        <f>VLOOKUP(K53,'database 2.0'!$AA$20:$AB$23,2,FALSE)</f>
        <v>Negativ</v>
      </c>
      <c r="AQ53" s="30" t="str">
        <f>VLOOKUP(L53,'database 2.0'!$AA$26:$AB$35,2,FALSE)</f>
        <v>Bettler</v>
      </c>
      <c r="AR53" s="30">
        <v>40</v>
      </c>
      <c r="BL53" s="31" t="str">
        <f t="shared" si="5"/>
        <v>getTariffDao().create(new Tariff(tariffsetTarockBlockId, 7, "Bettel", TariffType1.Negativ, TariffType2.Bettler, 40));</v>
      </c>
      <c r="BQ53" s="31" t="str">
        <f t="shared" si="8"/>
        <v xml:space="preserve">(52,4,'Bettel',4,3,40), </v>
      </c>
    </row>
    <row r="54" spans="8:69" x14ac:dyDescent="0.25">
      <c r="H54" s="30">
        <v>53</v>
      </c>
      <c r="I54" s="30">
        <v>4</v>
      </c>
      <c r="J54" t="s">
        <v>179</v>
      </c>
      <c r="K54" s="30">
        <v>3</v>
      </c>
      <c r="L54" s="30">
        <v>0</v>
      </c>
      <c r="M54" s="30">
        <v>50</v>
      </c>
      <c r="W54" s="31"/>
      <c r="AC54" s="31"/>
      <c r="AL54" s="30">
        <v>53</v>
      </c>
      <c r="AM54" s="30">
        <v>4</v>
      </c>
      <c r="AN54" s="30">
        <v>8</v>
      </c>
      <c r="AO54" s="31" t="s">
        <v>179</v>
      </c>
      <c r="AP54" s="30" t="str">
        <f>VLOOKUP(K54,'database 2.0'!$AA$20:$AB$23,2,FALSE)</f>
        <v>Farben</v>
      </c>
      <c r="AQ54" s="30" t="str">
        <f>VLOOKUP(L54,'database 2.0'!$AA$26:$AB$35,2,FALSE)</f>
        <v>Nothing</v>
      </c>
      <c r="AR54" s="30">
        <v>50</v>
      </c>
      <c r="BL54" s="31" t="str">
        <f t="shared" si="5"/>
        <v>getTariffDao().create(new Tariff(tariffsetTarockBlockId, 8, "Farbendreier", TariffType1.Farben, TariffType2.Nothing, 50));</v>
      </c>
      <c r="BQ54" s="31" t="str">
        <f t="shared" si="8"/>
        <v xml:space="preserve">(53,4,'Farbendreier',3,0,50), </v>
      </c>
    </row>
    <row r="55" spans="8:69" x14ac:dyDescent="0.25">
      <c r="H55" s="30">
        <v>54</v>
      </c>
      <c r="I55" s="30">
        <v>4</v>
      </c>
      <c r="J55" t="s">
        <v>9</v>
      </c>
      <c r="K55" s="30">
        <v>2</v>
      </c>
      <c r="L55" s="30">
        <v>0</v>
      </c>
      <c r="M55" s="30">
        <v>50</v>
      </c>
      <c r="W55" s="31"/>
      <c r="AC55" s="31"/>
      <c r="AL55" s="30">
        <v>54</v>
      </c>
      <c r="AM55" s="30">
        <v>4</v>
      </c>
      <c r="AN55" s="30">
        <v>9</v>
      </c>
      <c r="AO55" s="31" t="s">
        <v>9</v>
      </c>
      <c r="AP55" s="30" t="str">
        <f>VLOOKUP(K55,'database 2.0'!$AA$20:$AB$23,2,FALSE)</f>
        <v>Dreier</v>
      </c>
      <c r="AQ55" s="30" t="str">
        <f>VLOOKUP(L55,'database 2.0'!$AA$26:$AB$35,2,FALSE)</f>
        <v>Nothing</v>
      </c>
      <c r="AR55" s="30">
        <v>50</v>
      </c>
      <c r="BL55" s="31" t="str">
        <f t="shared" si="5"/>
        <v>getTariffDao().create(new Tariff(tariffsetTarockBlockId, 9, "Dreier", TariffType1.Dreier, TariffType2.Nothing, 50));</v>
      </c>
      <c r="BQ55" s="31" t="str">
        <f t="shared" si="8"/>
        <v xml:space="preserve">(54,4,'Dreier',2,0,50), </v>
      </c>
    </row>
    <row r="56" spans="8:69" x14ac:dyDescent="0.25">
      <c r="H56" s="30">
        <v>55</v>
      </c>
      <c r="I56" s="30">
        <v>4</v>
      </c>
      <c r="J56" t="s">
        <v>191</v>
      </c>
      <c r="K56" s="30">
        <v>4</v>
      </c>
      <c r="L56" s="30">
        <v>2</v>
      </c>
      <c r="M56" s="30">
        <v>70</v>
      </c>
      <c r="W56" s="31"/>
      <c r="AC56" s="31"/>
      <c r="AL56" s="30">
        <v>55</v>
      </c>
      <c r="AM56" s="30">
        <v>4</v>
      </c>
      <c r="AN56" s="30">
        <v>10</v>
      </c>
      <c r="AO56" s="31" t="s">
        <v>191</v>
      </c>
      <c r="AP56" s="30" t="str">
        <f>VLOOKUP(K56,'database 2.0'!$AA$20:$AB$23,2,FALSE)</f>
        <v>Negativ</v>
      </c>
      <c r="AQ56" s="30" t="str">
        <f>VLOOKUP(L56,'database 2.0'!$AA$26:$AB$35,2,FALSE)</f>
        <v>PiccoloZwiccolo</v>
      </c>
      <c r="AR56" s="30">
        <v>70</v>
      </c>
      <c r="BL56" s="31" t="str">
        <f t="shared" si="5"/>
        <v>getTariffDao().create(new Tariff(tariffsetTarockBlockId, 10, "Piccolo ouvert", TariffType1.Negativ, TariffType2.PiccoloZwiccolo, 70));</v>
      </c>
      <c r="BQ56" s="31" t="str">
        <f t="shared" si="8"/>
        <v xml:space="preserve">(55,4,'Piccolo ouvert',4,2,70), </v>
      </c>
    </row>
    <row r="57" spans="8:69" x14ac:dyDescent="0.25">
      <c r="H57" s="30">
        <v>56</v>
      </c>
      <c r="I57" s="30">
        <v>4</v>
      </c>
      <c r="J57" t="s">
        <v>192</v>
      </c>
      <c r="K57" s="30">
        <v>4</v>
      </c>
      <c r="L57" s="30">
        <v>2</v>
      </c>
      <c r="M57" s="30">
        <v>70</v>
      </c>
      <c r="W57" s="31"/>
      <c r="AC57" s="31"/>
      <c r="AL57" s="30">
        <v>56</v>
      </c>
      <c r="AM57" s="30">
        <v>4</v>
      </c>
      <c r="AN57" s="30">
        <v>11</v>
      </c>
      <c r="AO57" s="31" t="s">
        <v>192</v>
      </c>
      <c r="AP57" s="30" t="str">
        <f>VLOOKUP(K57,'database 2.0'!$AA$20:$AB$23,2,FALSE)</f>
        <v>Negativ</v>
      </c>
      <c r="AQ57" s="30" t="str">
        <f>VLOOKUP(L57,'database 2.0'!$AA$26:$AB$35,2,FALSE)</f>
        <v>PiccoloZwiccolo</v>
      </c>
      <c r="AR57" s="30">
        <v>70</v>
      </c>
      <c r="BL57" s="31" t="str">
        <f t="shared" si="5"/>
        <v>getTariffDao().create(new Tariff(tariffsetTarockBlockId, 11, "Zwiccolo ouvert", TariffType1.Negativ, TariffType2.PiccoloZwiccolo, 70));</v>
      </c>
      <c r="BQ57" s="31" t="str">
        <f t="shared" si="8"/>
        <v xml:space="preserve">(56,4,'Zwiccolo ouvert',4,2,70), </v>
      </c>
    </row>
    <row r="58" spans="8:69" x14ac:dyDescent="0.25">
      <c r="H58" s="30">
        <v>57</v>
      </c>
      <c r="I58" s="30">
        <v>4</v>
      </c>
      <c r="J58" t="s">
        <v>199</v>
      </c>
      <c r="K58" s="30">
        <v>4</v>
      </c>
      <c r="L58" s="30">
        <v>3</v>
      </c>
      <c r="M58" s="30">
        <v>80</v>
      </c>
      <c r="W58" s="31"/>
      <c r="AC58" s="31"/>
      <c r="AL58" s="30">
        <v>57</v>
      </c>
      <c r="AM58" s="30">
        <v>4</v>
      </c>
      <c r="AN58" s="30">
        <v>12</v>
      </c>
      <c r="AO58" s="31" t="s">
        <v>199</v>
      </c>
      <c r="AP58" s="30" t="str">
        <f>VLOOKUP(K58,'database 2.0'!$AA$20:$AB$23,2,FALSE)</f>
        <v>Negativ</v>
      </c>
      <c r="AQ58" s="30" t="str">
        <f>VLOOKUP(L58,'database 2.0'!$AA$26:$AB$35,2,FALSE)</f>
        <v>Bettler</v>
      </c>
      <c r="AR58" s="30">
        <v>80</v>
      </c>
      <c r="BL58" s="31" t="str">
        <f t="shared" si="5"/>
        <v>getTariffDao().create(new Tariff(tariffsetTarockBlockId, 12, "Bettel ouvert", TariffType1.Negativ, TariffType2.Bettler, 80));</v>
      </c>
      <c r="BQ58" s="31" t="str">
        <f t="shared" si="8"/>
        <v xml:space="preserve">(57,4,'Bettel ouvert',4,3,80), </v>
      </c>
    </row>
    <row r="59" spans="8:69" x14ac:dyDescent="0.25">
      <c r="H59" s="30">
        <v>58</v>
      </c>
      <c r="I59" s="30">
        <v>4</v>
      </c>
      <c r="J59" t="s">
        <v>181</v>
      </c>
      <c r="K59" s="30">
        <v>3</v>
      </c>
      <c r="L59" s="30">
        <v>4</v>
      </c>
      <c r="M59" s="30">
        <v>100</v>
      </c>
      <c r="W59" s="31"/>
      <c r="AC59" s="31"/>
      <c r="AL59" s="30">
        <v>58</v>
      </c>
      <c r="AM59" s="30">
        <v>4</v>
      </c>
      <c r="AN59" s="30">
        <v>13</v>
      </c>
      <c r="AO59" s="31" t="s">
        <v>181</v>
      </c>
      <c r="AP59" s="30" t="str">
        <f>VLOOKUP(K59,'database 2.0'!$AA$20:$AB$23,2,FALSE)</f>
        <v>Farben</v>
      </c>
      <c r="AQ59" s="30" t="str">
        <f>VLOOKUP(L59,'database 2.0'!$AA$26:$AB$35,2,FALSE)</f>
        <v>Solo</v>
      </c>
      <c r="AR59" s="30">
        <v>100</v>
      </c>
      <c r="BL59" s="31" t="str">
        <f t="shared" si="5"/>
        <v>getTariffDao().create(new Tariff(tariffsetTarockBlockId, 13, "Farbensolo", TariffType1.Farben, TariffType2.Solo, 100));</v>
      </c>
      <c r="BQ59" s="31" t="str">
        <f t="shared" si="8"/>
        <v xml:space="preserve">(58,4,'Farbensolo',3,4,100), </v>
      </c>
    </row>
    <row r="60" spans="8:69" ht="15.75" thickBot="1" x14ac:dyDescent="0.3">
      <c r="H60" s="30">
        <v>59</v>
      </c>
      <c r="I60" s="30">
        <v>4</v>
      </c>
      <c r="J60" t="s">
        <v>182</v>
      </c>
      <c r="K60" s="30">
        <v>2</v>
      </c>
      <c r="L60" s="30">
        <v>4</v>
      </c>
      <c r="M60" s="30">
        <v>100</v>
      </c>
      <c r="W60" s="31"/>
      <c r="AC60" s="31"/>
      <c r="AL60" s="47">
        <v>59</v>
      </c>
      <c r="AM60" s="47">
        <v>4</v>
      </c>
      <c r="AN60" s="47">
        <v>14</v>
      </c>
      <c r="AO60" s="48" t="s">
        <v>182</v>
      </c>
      <c r="AP60" s="47" t="str">
        <f>VLOOKUP(K60,'database 2.0'!$AA$20:$AB$23,2,FALSE)</f>
        <v>Dreier</v>
      </c>
      <c r="AQ60" s="47" t="str">
        <f>VLOOKUP(L60,'database 2.0'!$AA$26:$AB$35,2,FALSE)</f>
        <v>Solo</v>
      </c>
      <c r="AR60" s="47">
        <v>100</v>
      </c>
      <c r="BL60" s="48" t="str">
        <f t="shared" si="5"/>
        <v>getTariffDao().create(new Tariff(tariffsetTarockBlockId, 14, "Solodreier", TariffType1.Dreier, TariffType2.Solo, 100));</v>
      </c>
      <c r="BQ60" s="31" t="str">
        <f t="shared" si="8"/>
        <v xml:space="preserve">(59,4,'Solodreier',2,4,100), </v>
      </c>
    </row>
    <row r="61" spans="8:69" x14ac:dyDescent="0.25">
      <c r="H61" s="30">
        <v>60</v>
      </c>
      <c r="I61" s="30">
        <v>5</v>
      </c>
      <c r="J61" s="31" t="s">
        <v>194</v>
      </c>
      <c r="K61" s="30">
        <v>4</v>
      </c>
      <c r="L61" s="30">
        <v>1</v>
      </c>
      <c r="M61" s="30">
        <v>50</v>
      </c>
      <c r="W61" s="31"/>
      <c r="AC61" s="31"/>
      <c r="AL61" s="30">
        <v>60</v>
      </c>
      <c r="AM61" s="30">
        <v>5</v>
      </c>
      <c r="AN61" s="30">
        <v>1</v>
      </c>
      <c r="AO61" s="31" t="s">
        <v>194</v>
      </c>
      <c r="AP61" s="30" t="str">
        <f>VLOOKUP(K61,'database 2.0'!$AA$20:$AB$23,2,FALSE)</f>
        <v>Negativ</v>
      </c>
      <c r="AQ61" s="30" t="str">
        <f>VLOOKUP(L61,'database 2.0'!$AA$26:$AB$35,2,FALSE)</f>
        <v>Vorhand</v>
      </c>
      <c r="AR61" s="30">
        <v>50</v>
      </c>
      <c r="BL61" s="31" t="str">
        <f t="shared" si="5"/>
        <v>getTariffDao().create(new Tariff(tariffsetTarockBlockId, 1, "Trischaken", TariffType1.Negativ, TariffType2.Vorhand, 50));</v>
      </c>
      <c r="BQ61" s="31" t="str">
        <f t="shared" si="8"/>
        <v xml:space="preserve">(60,5,'Trischaken',4,1,50), </v>
      </c>
    </row>
    <row r="62" spans="8:69" x14ac:dyDescent="0.25">
      <c r="H62" s="30">
        <v>61</v>
      </c>
      <c r="I62" s="30">
        <v>5</v>
      </c>
      <c r="J62" s="31" t="s">
        <v>7</v>
      </c>
      <c r="K62" s="30">
        <v>1</v>
      </c>
      <c r="L62" s="30">
        <v>1</v>
      </c>
      <c r="M62" s="30">
        <v>10</v>
      </c>
      <c r="W62" s="31"/>
      <c r="AC62" s="31"/>
      <c r="AL62" s="30">
        <v>61</v>
      </c>
      <c r="AM62" s="30">
        <v>5</v>
      </c>
      <c r="AN62" s="30">
        <v>2</v>
      </c>
      <c r="AO62" s="31" t="s">
        <v>7</v>
      </c>
      <c r="AP62" s="30" t="str">
        <f>VLOOKUP(K62,'database 2.0'!$AA$20:$AB$23,2,FALSE)</f>
        <v>Rufer</v>
      </c>
      <c r="AQ62" s="30" t="str">
        <f>VLOOKUP(L62,'database 2.0'!$AA$26:$AB$35,2,FALSE)</f>
        <v>Vorhand</v>
      </c>
      <c r="AR62" s="30">
        <v>10</v>
      </c>
      <c r="BL62" s="31" t="str">
        <f t="shared" si="5"/>
        <v>getTariffDao().create(new Tariff(tariffsetTarockBlockId, 2, "Rufer", TariffType1.Rufer, TariffType2.Vorhand, 10));</v>
      </c>
      <c r="BQ62" s="31" t="str">
        <f t="shared" si="8"/>
        <v xml:space="preserve">(61,5,'Rufer',1,1,10), </v>
      </c>
    </row>
    <row r="63" spans="8:69" x14ac:dyDescent="0.25">
      <c r="H63" s="30">
        <v>62</v>
      </c>
      <c r="I63" s="30">
        <v>5</v>
      </c>
      <c r="J63" s="31" t="s">
        <v>195</v>
      </c>
      <c r="K63" s="30">
        <v>2</v>
      </c>
      <c r="L63" s="30">
        <v>1</v>
      </c>
      <c r="M63" s="30">
        <v>50</v>
      </c>
      <c r="W63" s="31"/>
      <c r="AC63" s="31"/>
      <c r="AL63" s="30">
        <v>62</v>
      </c>
      <c r="AM63" s="30">
        <v>5</v>
      </c>
      <c r="AN63" s="30">
        <v>3</v>
      </c>
      <c r="AO63" s="31" t="s">
        <v>195</v>
      </c>
      <c r="AP63" s="30" t="str">
        <f>VLOOKUP(K63,'database 2.0'!$AA$20:$AB$23,2,FALSE)</f>
        <v>Dreier</v>
      </c>
      <c r="AQ63" s="30" t="str">
        <f>VLOOKUP(L63,'database 2.0'!$AA$26:$AB$35,2,FALSE)</f>
        <v>Vorhand</v>
      </c>
      <c r="AR63" s="30">
        <v>50</v>
      </c>
      <c r="BL63" s="31" t="str">
        <f t="shared" si="5"/>
        <v>getTariffDao().create(new Tariff(tariffsetTarockBlockId, 3, "Sechserdreier", TariffType1.Dreier, TariffType2.Vorhand, 50));</v>
      </c>
      <c r="BQ63" s="31" t="str">
        <f t="shared" si="8"/>
        <v xml:space="preserve">(62,5,'Sechserdreier',2,1,50), </v>
      </c>
    </row>
    <row r="64" spans="8:69" x14ac:dyDescent="0.25">
      <c r="H64" s="30">
        <v>63</v>
      </c>
      <c r="I64" s="30">
        <v>5</v>
      </c>
      <c r="J64" s="31" t="s">
        <v>189</v>
      </c>
      <c r="K64" s="30">
        <v>4</v>
      </c>
      <c r="L64" s="30">
        <v>2</v>
      </c>
      <c r="M64" s="30">
        <v>20</v>
      </c>
      <c r="W64" s="31"/>
      <c r="AC64" s="31"/>
      <c r="AL64" s="30">
        <v>63</v>
      </c>
      <c r="AM64" s="30">
        <v>5</v>
      </c>
      <c r="AN64" s="30">
        <v>4</v>
      </c>
      <c r="AO64" s="31" t="s">
        <v>189</v>
      </c>
      <c r="AP64" s="30" t="str">
        <f>VLOOKUP(K64,'database 2.0'!$AA$20:$AB$23,2,FALSE)</f>
        <v>Negativ</v>
      </c>
      <c r="AQ64" s="30" t="str">
        <f>VLOOKUP(L64,'database 2.0'!$AA$26:$AB$35,2,FALSE)</f>
        <v>PiccoloZwiccolo</v>
      </c>
      <c r="AR64" s="30">
        <v>20</v>
      </c>
      <c r="BL64" s="31" t="str">
        <f t="shared" si="5"/>
        <v>getTariffDao().create(new Tariff(tariffsetTarockBlockId, 4, "Piccolo", TariffType1.Negativ, TariffType2.PiccoloZwiccolo, 20));</v>
      </c>
      <c r="BQ64" s="31" t="str">
        <f t="shared" si="8"/>
        <v xml:space="preserve">(63,5,'Piccolo',4,2,20), </v>
      </c>
    </row>
    <row r="65" spans="8:69" x14ac:dyDescent="0.25">
      <c r="H65" s="30">
        <v>64</v>
      </c>
      <c r="I65" s="30">
        <v>5</v>
      </c>
      <c r="J65" s="31" t="s">
        <v>190</v>
      </c>
      <c r="K65" s="30">
        <v>4</v>
      </c>
      <c r="L65" s="30">
        <v>2</v>
      </c>
      <c r="M65" s="30">
        <v>20</v>
      </c>
      <c r="W65" s="31"/>
      <c r="AC65" s="31"/>
      <c r="AL65" s="30">
        <v>64</v>
      </c>
      <c r="AM65" s="30">
        <v>5</v>
      </c>
      <c r="AN65" s="30">
        <v>5</v>
      </c>
      <c r="AO65" s="31" t="s">
        <v>190</v>
      </c>
      <c r="AP65" s="30" t="str">
        <f>VLOOKUP(K65,'database 2.0'!$AA$20:$AB$23,2,FALSE)</f>
        <v>Negativ</v>
      </c>
      <c r="AQ65" s="30" t="str">
        <f>VLOOKUP(L65,'database 2.0'!$AA$26:$AB$35,2,FALSE)</f>
        <v>PiccoloZwiccolo</v>
      </c>
      <c r="AR65" s="30">
        <v>20</v>
      </c>
      <c r="BL65" s="31" t="str">
        <f t="shared" si="5"/>
        <v>getTariffDao().create(new Tariff(tariffsetTarockBlockId, 5, "Zwiccolo", TariffType1.Negativ, TariffType2.PiccoloZwiccolo, 20));</v>
      </c>
      <c r="BQ65" s="31" t="str">
        <f t="shared" si="8"/>
        <v xml:space="preserve">(64,5,'Zwiccolo',4,2,20), </v>
      </c>
    </row>
    <row r="66" spans="8:69" x14ac:dyDescent="0.25">
      <c r="H66" s="30">
        <v>65</v>
      </c>
      <c r="I66" s="30">
        <v>5</v>
      </c>
      <c r="J66" s="31" t="s">
        <v>236</v>
      </c>
      <c r="K66" s="30">
        <v>4</v>
      </c>
      <c r="L66" s="30">
        <v>2</v>
      </c>
      <c r="M66" s="30">
        <v>20</v>
      </c>
      <c r="W66" s="31"/>
      <c r="AC66" s="31"/>
      <c r="AL66" s="30">
        <v>65</v>
      </c>
      <c r="AM66" s="30">
        <v>5</v>
      </c>
      <c r="AN66" s="30">
        <v>6</v>
      </c>
      <c r="AO66" s="31" t="s">
        <v>236</v>
      </c>
      <c r="AP66" s="30" t="str">
        <f>VLOOKUP(K66,'database 2.0'!$AA$20:$AB$23,2,FALSE)</f>
        <v>Negativ</v>
      </c>
      <c r="AQ66" s="30" t="str">
        <f>VLOOKUP(L66,'database 2.0'!$AA$26:$AB$35,2,FALSE)</f>
        <v>PiccoloZwiccolo</v>
      </c>
      <c r="AR66" s="30">
        <v>20</v>
      </c>
      <c r="BL66" s="31" t="str">
        <f t="shared" si="5"/>
        <v>getTariffDao().create(new Tariff(tariffsetTarockBlockId, 6, "Triccolo", TariffType1.Negativ, TariffType2.PiccoloZwiccolo, 20));</v>
      </c>
      <c r="BQ66" s="31" t="str">
        <f t="shared" ref="BQ66:BQ78" si="9">"("&amp;H66&amp;","&amp;I66&amp;",'"&amp;J66&amp;"',"&amp;K66&amp;","&amp;L66&amp;","&amp;M66&amp;")"&amp;IF(H67="",");",", ")</f>
        <v xml:space="preserve">(65,5,'Triccolo',4,2,20), </v>
      </c>
    </row>
    <row r="67" spans="8:69" x14ac:dyDescent="0.25">
      <c r="H67" s="30">
        <v>66</v>
      </c>
      <c r="I67" s="30">
        <v>5</v>
      </c>
      <c r="J67" s="31" t="s">
        <v>177</v>
      </c>
      <c r="K67" s="30">
        <v>1</v>
      </c>
      <c r="L67" s="30">
        <v>4</v>
      </c>
      <c r="M67" s="30">
        <v>20</v>
      </c>
      <c r="W67" s="31"/>
      <c r="AC67" s="31"/>
      <c r="AL67" s="30">
        <v>66</v>
      </c>
      <c r="AM67" s="30">
        <v>5</v>
      </c>
      <c r="AN67" s="30">
        <v>7</v>
      </c>
      <c r="AO67" s="31" t="s">
        <v>177</v>
      </c>
      <c r="AP67" s="30" t="str">
        <f>VLOOKUP(K67,'database 2.0'!$AA$20:$AB$23,2,FALSE)</f>
        <v>Rufer</v>
      </c>
      <c r="AQ67" s="30" t="str">
        <f>VLOOKUP(L67,'database 2.0'!$AA$26:$AB$35,2,FALSE)</f>
        <v>Solo</v>
      </c>
      <c r="AR67" s="30">
        <v>20</v>
      </c>
      <c r="BL67" s="31" t="str">
        <f t="shared" ref="BL67:BL78" si="10">"getTariffDao().create(new Tariff(tariffsetTarockBlockId, "&amp;AN67&amp;", """&amp;AO67&amp;""", TariffType1."&amp;AP67&amp;", TariffType2."&amp;AQ67&amp;", "&amp;AR67&amp;"));"</f>
        <v>getTariffDao().create(new Tariff(tariffsetTarockBlockId, 7, "Solorufer", TariffType1.Rufer, TariffType2.Solo, 20));</v>
      </c>
      <c r="BQ67" s="31" t="str">
        <f t="shared" si="9"/>
        <v xml:space="preserve">(66,5,'Solorufer',1,4,20), </v>
      </c>
    </row>
    <row r="68" spans="8:69" x14ac:dyDescent="0.25">
      <c r="H68" s="30">
        <v>67</v>
      </c>
      <c r="I68" s="30">
        <v>5</v>
      </c>
      <c r="J68" s="2" t="s">
        <v>111</v>
      </c>
      <c r="K68" s="30">
        <v>1</v>
      </c>
      <c r="L68" s="30">
        <v>5</v>
      </c>
      <c r="M68" s="30">
        <v>30</v>
      </c>
      <c r="W68" s="31"/>
      <c r="AC68" s="31"/>
      <c r="AL68" s="30">
        <v>67</v>
      </c>
      <c r="AM68" s="30">
        <v>5</v>
      </c>
      <c r="AN68" s="30">
        <v>8</v>
      </c>
      <c r="AO68" s="2" t="s">
        <v>111</v>
      </c>
      <c r="AP68" s="30" t="str">
        <f>VLOOKUP(K68,'database 2.0'!$AA$20:$AB$23,2,FALSE)</f>
        <v>Rufer</v>
      </c>
      <c r="AQ68" s="30" t="str">
        <f>VLOOKUP(L68,'database 2.0'!$AA$26:$AB$35,2,FALSE)</f>
        <v>Besserrufer</v>
      </c>
      <c r="AR68" s="30">
        <v>30</v>
      </c>
      <c r="BL68" s="31" t="str">
        <f t="shared" si="10"/>
        <v>getTariffDao().create(new Tariff(tariffsetTarockBlockId, 8, "Pagatrufer", TariffType1.Rufer, TariffType2.Besserrufer, 30));</v>
      </c>
      <c r="BQ68" s="31" t="str">
        <f t="shared" si="9"/>
        <v xml:space="preserve">(67,5,'Pagatrufer',1,5,30), </v>
      </c>
    </row>
    <row r="69" spans="8:69" x14ac:dyDescent="0.25">
      <c r="H69" s="30">
        <v>68</v>
      </c>
      <c r="I69" s="30">
        <v>5</v>
      </c>
      <c r="J69" s="31" t="s">
        <v>197</v>
      </c>
      <c r="K69" s="30">
        <v>4</v>
      </c>
      <c r="L69" s="30">
        <v>3</v>
      </c>
      <c r="M69" s="30">
        <v>40</v>
      </c>
      <c r="W69" s="31"/>
      <c r="AC69" s="31"/>
      <c r="AL69" s="30">
        <v>68</v>
      </c>
      <c r="AM69" s="30">
        <v>5</v>
      </c>
      <c r="AN69" s="30">
        <v>9</v>
      </c>
      <c r="AO69" s="31" t="s">
        <v>197</v>
      </c>
      <c r="AP69" s="30" t="str">
        <f>VLOOKUP(K69,'database 2.0'!$AA$20:$AB$23,2,FALSE)</f>
        <v>Negativ</v>
      </c>
      <c r="AQ69" s="30" t="str">
        <f>VLOOKUP(L69,'database 2.0'!$AA$26:$AB$35,2,FALSE)</f>
        <v>Bettler</v>
      </c>
      <c r="AR69" s="30">
        <v>40</v>
      </c>
      <c r="BL69" s="31" t="str">
        <f t="shared" si="10"/>
        <v>getTariffDao().create(new Tariff(tariffsetTarockBlockId, 9, "Bettel", TariffType1.Negativ, TariffType2.Bettler, 40));</v>
      </c>
      <c r="BQ69" s="31" t="str">
        <f t="shared" si="9"/>
        <v xml:space="preserve">(68,5,'Bettel',4,3,40), </v>
      </c>
    </row>
    <row r="70" spans="8:69" x14ac:dyDescent="0.25">
      <c r="H70" s="30">
        <v>69</v>
      </c>
      <c r="I70" s="30">
        <v>5</v>
      </c>
      <c r="J70" s="2" t="s">
        <v>112</v>
      </c>
      <c r="K70" s="30">
        <v>1</v>
      </c>
      <c r="L70" s="30">
        <v>5</v>
      </c>
      <c r="M70" s="30">
        <v>50</v>
      </c>
      <c r="W70" s="31"/>
      <c r="AC70" s="31"/>
      <c r="AL70" s="30">
        <v>69</v>
      </c>
      <c r="AM70" s="30">
        <v>5</v>
      </c>
      <c r="AN70" s="30">
        <v>10</v>
      </c>
      <c r="AO70" s="2" t="s">
        <v>112</v>
      </c>
      <c r="AP70" s="30" t="str">
        <f>VLOOKUP(K70,'database 2.0'!$AA$20:$AB$23,2,FALSE)</f>
        <v>Rufer</v>
      </c>
      <c r="AQ70" s="30" t="str">
        <f>VLOOKUP(L70,'database 2.0'!$AA$26:$AB$35,2,FALSE)</f>
        <v>Besserrufer</v>
      </c>
      <c r="AR70" s="30">
        <v>50</v>
      </c>
      <c r="BL70" s="31" t="str">
        <f t="shared" si="10"/>
        <v>getTariffDao().create(new Tariff(tariffsetTarockBlockId, 10, "Uhurufer", TariffType1.Rufer, TariffType2.Besserrufer, 50));</v>
      </c>
      <c r="BQ70" s="31" t="str">
        <f t="shared" si="9"/>
        <v xml:space="preserve">(69,5,'Uhurufer',1,5,50), </v>
      </c>
    </row>
    <row r="71" spans="8:69" x14ac:dyDescent="0.25">
      <c r="H71" s="30">
        <v>70</v>
      </c>
      <c r="I71" s="30">
        <v>5</v>
      </c>
      <c r="J71" s="31" t="s">
        <v>179</v>
      </c>
      <c r="K71" s="30">
        <v>3</v>
      </c>
      <c r="L71" s="30">
        <v>0</v>
      </c>
      <c r="M71" s="30">
        <v>40</v>
      </c>
      <c r="W71" s="31"/>
      <c r="AC71" s="31"/>
      <c r="AL71" s="30">
        <v>70</v>
      </c>
      <c r="AM71" s="30">
        <v>5</v>
      </c>
      <c r="AN71" s="30">
        <v>11</v>
      </c>
      <c r="AO71" s="31" t="s">
        <v>179</v>
      </c>
      <c r="AP71" s="30" t="str">
        <f>VLOOKUP(K71,'database 2.0'!$AA$20:$AB$23,2,FALSE)</f>
        <v>Farben</v>
      </c>
      <c r="AQ71" s="30" t="str">
        <f>VLOOKUP(L71,'database 2.0'!$AA$26:$AB$35,2,FALSE)</f>
        <v>Nothing</v>
      </c>
      <c r="AR71" s="30">
        <v>40</v>
      </c>
      <c r="BL71" s="31" t="str">
        <f t="shared" si="10"/>
        <v>getTariffDao().create(new Tariff(tariffsetTarockBlockId, 11, "Farbendreier", TariffType1.Farben, TariffType2.Nothing, 40));</v>
      </c>
      <c r="BQ71" s="31" t="str">
        <f t="shared" si="9"/>
        <v xml:space="preserve">(70,5,'Farbendreier',3,0,40), </v>
      </c>
    </row>
    <row r="72" spans="8:69" x14ac:dyDescent="0.25">
      <c r="H72" s="30">
        <v>71</v>
      </c>
      <c r="I72" s="30">
        <v>5</v>
      </c>
      <c r="J72" s="31" t="s">
        <v>9</v>
      </c>
      <c r="K72" s="30">
        <v>2</v>
      </c>
      <c r="L72" s="30">
        <v>0</v>
      </c>
      <c r="M72" s="30">
        <v>50</v>
      </c>
      <c r="W72" s="31"/>
      <c r="AC72" s="31"/>
      <c r="AL72" s="30">
        <v>71</v>
      </c>
      <c r="AM72" s="30">
        <v>5</v>
      </c>
      <c r="AN72" s="30">
        <v>12</v>
      </c>
      <c r="AO72" s="31" t="s">
        <v>9</v>
      </c>
      <c r="AP72" s="30" t="str">
        <f>VLOOKUP(K72,'database 2.0'!$AA$20:$AB$23,2,FALSE)</f>
        <v>Dreier</v>
      </c>
      <c r="AQ72" s="30" t="str">
        <f>VLOOKUP(L72,'database 2.0'!$AA$26:$AB$35,2,FALSE)</f>
        <v>Nothing</v>
      </c>
      <c r="AR72" s="30">
        <v>50</v>
      </c>
      <c r="BL72" s="31" t="str">
        <f t="shared" si="10"/>
        <v>getTariffDao().create(new Tariff(tariffsetTarockBlockId, 12, "Dreier", TariffType1.Dreier, TariffType2.Nothing, 50));</v>
      </c>
      <c r="BQ72" s="31" t="str">
        <f t="shared" si="9"/>
        <v xml:space="preserve">(71,5,'Dreier',2,0,50), </v>
      </c>
    </row>
    <row r="73" spans="8:69" x14ac:dyDescent="0.25">
      <c r="H73" s="30">
        <v>72</v>
      </c>
      <c r="I73" s="30">
        <v>5</v>
      </c>
      <c r="J73" s="31" t="s">
        <v>191</v>
      </c>
      <c r="K73" s="30">
        <v>4</v>
      </c>
      <c r="L73" s="30">
        <v>2</v>
      </c>
      <c r="M73" s="30">
        <v>40</v>
      </c>
      <c r="W73" s="31"/>
      <c r="AC73" s="31"/>
      <c r="AL73" s="30">
        <v>72</v>
      </c>
      <c r="AM73" s="30">
        <v>5</v>
      </c>
      <c r="AN73" s="30">
        <v>13</v>
      </c>
      <c r="AO73" s="31" t="s">
        <v>191</v>
      </c>
      <c r="AP73" s="30" t="str">
        <f>VLOOKUP(K73,'database 2.0'!$AA$20:$AB$23,2,FALSE)</f>
        <v>Negativ</v>
      </c>
      <c r="AQ73" s="30" t="str">
        <f>VLOOKUP(L73,'database 2.0'!$AA$26:$AB$35,2,FALSE)</f>
        <v>PiccoloZwiccolo</v>
      </c>
      <c r="AR73" s="30">
        <v>40</v>
      </c>
      <c r="BL73" s="31" t="str">
        <f t="shared" si="10"/>
        <v>getTariffDao().create(new Tariff(tariffsetTarockBlockId, 13, "Piccolo ouvert", TariffType1.Negativ, TariffType2.PiccoloZwiccolo, 40));</v>
      </c>
      <c r="BQ73" s="31" t="str">
        <f t="shared" si="9"/>
        <v xml:space="preserve">(72,5,'Piccolo ouvert',4,2,40), </v>
      </c>
    </row>
    <row r="74" spans="8:69" x14ac:dyDescent="0.25">
      <c r="H74" s="30">
        <v>73</v>
      </c>
      <c r="I74" s="30">
        <v>5</v>
      </c>
      <c r="J74" s="2" t="s">
        <v>113</v>
      </c>
      <c r="K74" s="30">
        <v>1</v>
      </c>
      <c r="L74" s="30">
        <v>5</v>
      </c>
      <c r="M74" s="30">
        <v>70</v>
      </c>
      <c r="W74" s="31"/>
      <c r="AC74" s="31"/>
      <c r="AL74" s="30">
        <v>73</v>
      </c>
      <c r="AM74" s="30">
        <v>5</v>
      </c>
      <c r="AN74" s="30">
        <v>14</v>
      </c>
      <c r="AO74" s="2" t="s">
        <v>113</v>
      </c>
      <c r="AP74" s="30" t="str">
        <f>VLOOKUP(K74,'database 2.0'!$AA$20:$AB$23,2,FALSE)</f>
        <v>Rufer</v>
      </c>
      <c r="AQ74" s="30" t="str">
        <f>VLOOKUP(L74,'database 2.0'!$AA$26:$AB$35,2,FALSE)</f>
        <v>Besserrufer</v>
      </c>
      <c r="AR74" s="30">
        <v>70</v>
      </c>
      <c r="BL74" s="31" t="str">
        <f t="shared" si="10"/>
        <v>getTariffDao().create(new Tariff(tariffsetTarockBlockId, 14, "Kakadurufer", TariffType1.Rufer, TariffType2.Besserrufer, 70));</v>
      </c>
      <c r="BQ74" s="31" t="str">
        <f t="shared" si="9"/>
        <v xml:space="preserve">(73,5,'Kakadurufer',1,5,70), </v>
      </c>
    </row>
    <row r="75" spans="8:69" x14ac:dyDescent="0.25">
      <c r="H75" s="30">
        <v>74</v>
      </c>
      <c r="I75" s="30">
        <v>5</v>
      </c>
      <c r="J75" s="31" t="s">
        <v>199</v>
      </c>
      <c r="K75" s="30">
        <v>4</v>
      </c>
      <c r="L75" s="30">
        <v>3</v>
      </c>
      <c r="M75" s="30">
        <v>80</v>
      </c>
      <c r="W75" s="31"/>
      <c r="AC75" s="31"/>
      <c r="AL75" s="30">
        <v>74</v>
      </c>
      <c r="AM75" s="30">
        <v>5</v>
      </c>
      <c r="AN75" s="30">
        <v>15</v>
      </c>
      <c r="AO75" s="31" t="s">
        <v>199</v>
      </c>
      <c r="AP75" s="30" t="str">
        <f>VLOOKUP(K75,'database 2.0'!$AA$20:$AB$23,2,FALSE)</f>
        <v>Negativ</v>
      </c>
      <c r="AQ75" s="30" t="str">
        <f>VLOOKUP(L75,'database 2.0'!$AA$26:$AB$35,2,FALSE)</f>
        <v>Bettler</v>
      </c>
      <c r="AR75" s="30">
        <v>80</v>
      </c>
      <c r="BL75" s="31" t="str">
        <f t="shared" si="10"/>
        <v>getTariffDao().create(new Tariff(tariffsetTarockBlockId, 15, "Bettel ouvert", TariffType1.Negativ, TariffType2.Bettler, 80));</v>
      </c>
      <c r="BQ75" s="31" t="str">
        <f t="shared" si="9"/>
        <v xml:space="preserve">(74,5,'Bettel ouvert',4,3,80), </v>
      </c>
    </row>
    <row r="76" spans="8:69" x14ac:dyDescent="0.25">
      <c r="H76" s="30">
        <v>75</v>
      </c>
      <c r="I76" s="30">
        <v>5</v>
      </c>
      <c r="J76" s="2" t="s">
        <v>114</v>
      </c>
      <c r="K76" s="30">
        <v>1</v>
      </c>
      <c r="L76" s="30">
        <v>5</v>
      </c>
      <c r="M76" s="30">
        <v>90</v>
      </c>
      <c r="W76" s="31"/>
      <c r="AC76" s="31"/>
      <c r="AL76" s="30">
        <v>75</v>
      </c>
      <c r="AM76" s="30">
        <v>5</v>
      </c>
      <c r="AN76" s="30">
        <v>16</v>
      </c>
      <c r="AO76" s="2" t="s">
        <v>114</v>
      </c>
      <c r="AP76" s="30" t="str">
        <f>VLOOKUP(K76,'database 2.0'!$AA$20:$AB$23,2,FALSE)</f>
        <v>Rufer</v>
      </c>
      <c r="AQ76" s="30" t="str">
        <f>VLOOKUP(L76,'database 2.0'!$AA$26:$AB$35,2,FALSE)</f>
        <v>Besserrufer</v>
      </c>
      <c r="AR76" s="30">
        <v>90</v>
      </c>
      <c r="BL76" s="31" t="str">
        <f t="shared" si="10"/>
        <v>getTariffDao().create(new Tariff(tariffsetTarockBlockId, 16, "Quapilrufer", TariffType1.Rufer, TariffType2.Besserrufer, 90));</v>
      </c>
      <c r="BQ76" s="31" t="str">
        <f t="shared" si="9"/>
        <v xml:space="preserve">(75,5,'Quapilrufer',1,5,90), </v>
      </c>
    </row>
    <row r="77" spans="8:69" x14ac:dyDescent="0.25">
      <c r="H77" s="30">
        <v>76</v>
      </c>
      <c r="I77" s="30">
        <v>5</v>
      </c>
      <c r="J77" s="31" t="s">
        <v>181</v>
      </c>
      <c r="K77" s="30">
        <v>3</v>
      </c>
      <c r="L77" s="30">
        <v>4</v>
      </c>
      <c r="M77" s="30">
        <v>80</v>
      </c>
      <c r="W77" s="31"/>
      <c r="AC77" s="31"/>
      <c r="AL77" s="30">
        <v>76</v>
      </c>
      <c r="AM77" s="30">
        <v>5</v>
      </c>
      <c r="AN77" s="30">
        <v>17</v>
      </c>
      <c r="AO77" s="31" t="s">
        <v>181</v>
      </c>
      <c r="AP77" s="30" t="str">
        <f>VLOOKUP(K77,'database 2.0'!$AA$20:$AB$23,2,FALSE)</f>
        <v>Farben</v>
      </c>
      <c r="AQ77" s="30" t="str">
        <f>VLOOKUP(L77,'database 2.0'!$AA$26:$AB$35,2,FALSE)</f>
        <v>Solo</v>
      </c>
      <c r="AR77" s="30">
        <v>80</v>
      </c>
      <c r="BL77" s="31" t="str">
        <f t="shared" si="10"/>
        <v>getTariffDao().create(new Tariff(tariffsetTarockBlockId, 17, "Farbensolo", TariffType1.Farben, TariffType2.Solo, 80));</v>
      </c>
      <c r="BQ77" s="31" t="str">
        <f t="shared" si="9"/>
        <v xml:space="preserve">(76,5,'Farbensolo',3,4,80), </v>
      </c>
    </row>
    <row r="78" spans="8:69" ht="15.75" thickBot="1" x14ac:dyDescent="0.3">
      <c r="H78" s="30">
        <v>77</v>
      </c>
      <c r="I78" s="30">
        <v>5</v>
      </c>
      <c r="J78" s="31" t="s">
        <v>182</v>
      </c>
      <c r="K78" s="30">
        <v>2</v>
      </c>
      <c r="L78" s="30">
        <v>4</v>
      </c>
      <c r="M78" s="30">
        <v>100</v>
      </c>
      <c r="W78" s="31"/>
      <c r="AC78" s="31"/>
      <c r="AL78" s="47">
        <v>77</v>
      </c>
      <c r="AM78" s="47">
        <v>5</v>
      </c>
      <c r="AN78" s="47">
        <v>18</v>
      </c>
      <c r="AO78" s="48" t="s">
        <v>182</v>
      </c>
      <c r="AP78" s="47" t="str">
        <f>VLOOKUP(K78,'database 2.0'!$AA$20:$AB$23,2,FALSE)</f>
        <v>Dreier</v>
      </c>
      <c r="AQ78" s="47" t="str">
        <f>VLOOKUP(L78,'database 2.0'!$AA$26:$AB$35,2,FALSE)</f>
        <v>Solo</v>
      </c>
      <c r="AR78" s="47">
        <v>100</v>
      </c>
      <c r="BL78" s="48" t="str">
        <f t="shared" si="10"/>
        <v>getTariffDao().create(new Tariff(tariffsetTarockBlockId, 18, "Solodreier", TariffType1.Dreier, TariffType2.Solo, 100));</v>
      </c>
      <c r="BQ78" s="31" t="str">
        <f t="shared" si="9"/>
        <v>(77,5,'Solodreier',2,4,100));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N13" sqref="N13"/>
    </sheetView>
  </sheetViews>
  <sheetFormatPr baseColWidth="10" defaultRowHeight="15" x14ac:dyDescent="0.25"/>
  <cols>
    <col min="1" max="1" width="28.5703125" style="2" bestFit="1" customWidth="1"/>
    <col min="2" max="2" width="2.85546875" style="33" bestFit="1" customWidth="1"/>
    <col min="3" max="6" width="7.140625" style="32" customWidth="1"/>
    <col min="7" max="8" width="11.42578125" style="2"/>
    <col min="9" max="9" width="13.7109375" style="2" bestFit="1" customWidth="1"/>
    <col min="10" max="14" width="4.28515625" style="2" customWidth="1"/>
    <col min="15" max="16384" width="11.42578125" style="2"/>
  </cols>
  <sheetData>
    <row r="1" spans="1:14" ht="15.75" thickBot="1" x14ac:dyDescent="0.3">
      <c r="A1" s="19" t="s">
        <v>79</v>
      </c>
      <c r="B1" s="19"/>
      <c r="C1" s="43" t="s">
        <v>234</v>
      </c>
      <c r="D1" s="43" t="s">
        <v>233</v>
      </c>
      <c r="E1" s="43" t="s">
        <v>232</v>
      </c>
      <c r="F1" s="43" t="s">
        <v>231</v>
      </c>
      <c r="K1" s="50" t="s">
        <v>19</v>
      </c>
      <c r="L1" s="50"/>
      <c r="M1" s="50"/>
      <c r="N1" s="50"/>
    </row>
    <row r="2" spans="1:14" x14ac:dyDescent="0.25">
      <c r="A2" s="2" t="s">
        <v>230</v>
      </c>
      <c r="B2" s="33" t="s">
        <v>218</v>
      </c>
      <c r="C2" s="36">
        <v>1</v>
      </c>
      <c r="D2" s="36">
        <v>1</v>
      </c>
      <c r="E2" s="36">
        <v>1</v>
      </c>
      <c r="F2" s="36">
        <v>2</v>
      </c>
      <c r="K2" s="33">
        <v>0</v>
      </c>
      <c r="L2" s="33">
        <v>1</v>
      </c>
      <c r="M2" s="33">
        <v>2</v>
      </c>
      <c r="N2" s="33">
        <v>3</v>
      </c>
    </row>
    <row r="3" spans="1:14" x14ac:dyDescent="0.25">
      <c r="A3" s="2" t="s">
        <v>229</v>
      </c>
      <c r="B3" s="33" t="s">
        <v>217</v>
      </c>
      <c r="C3" s="36">
        <v>1</v>
      </c>
      <c r="D3" s="36">
        <v>1</v>
      </c>
      <c r="E3" s="36">
        <v>1</v>
      </c>
      <c r="F3" s="36">
        <v>2</v>
      </c>
      <c r="I3" s="50" t="s">
        <v>16</v>
      </c>
      <c r="J3" s="42">
        <v>0</v>
      </c>
      <c r="K3" s="33" t="s">
        <v>241</v>
      </c>
      <c r="L3" s="33" t="s">
        <v>241</v>
      </c>
      <c r="M3" s="33" t="s">
        <v>241</v>
      </c>
      <c r="N3" s="50" t="s">
        <v>241</v>
      </c>
    </row>
    <row r="4" spans="1:14" x14ac:dyDescent="0.25">
      <c r="A4" s="2" t="s">
        <v>228</v>
      </c>
      <c r="B4" s="33" t="s">
        <v>216</v>
      </c>
      <c r="C4" s="36">
        <v>1</v>
      </c>
      <c r="D4" s="36">
        <v>1</v>
      </c>
      <c r="E4" s="36">
        <v>1</v>
      </c>
      <c r="F4" s="36">
        <v>2</v>
      </c>
      <c r="I4" s="50"/>
      <c r="J4" s="42">
        <v>1</v>
      </c>
      <c r="K4" s="33" t="s">
        <v>241</v>
      </c>
      <c r="L4" s="33" t="s">
        <v>241</v>
      </c>
      <c r="M4" s="33" t="s">
        <v>241</v>
      </c>
      <c r="N4" s="50"/>
    </row>
    <row r="5" spans="1:14" ht="15.75" thickBot="1" x14ac:dyDescent="0.3">
      <c r="A5" s="44"/>
      <c r="B5" s="34" t="s">
        <v>221</v>
      </c>
      <c r="C5" s="37">
        <v>-3</v>
      </c>
      <c r="D5" s="37">
        <v>-3</v>
      </c>
      <c r="E5" s="37">
        <v>-3</v>
      </c>
      <c r="F5" s="37">
        <v>-6</v>
      </c>
    </row>
    <row r="6" spans="1:14" x14ac:dyDescent="0.25">
      <c r="A6" s="2" t="s">
        <v>227</v>
      </c>
      <c r="B6" s="33" t="s">
        <v>218</v>
      </c>
      <c r="C6" s="36">
        <v>3</v>
      </c>
      <c r="D6" s="36">
        <v>3</v>
      </c>
      <c r="E6" s="36">
        <v>3</v>
      </c>
      <c r="F6" s="36">
        <v>6</v>
      </c>
    </row>
    <row r="7" spans="1:14" x14ac:dyDescent="0.25">
      <c r="B7" s="33" t="s">
        <v>217</v>
      </c>
      <c r="C7" s="36">
        <v>0</v>
      </c>
      <c r="D7" s="36">
        <v>0</v>
      </c>
      <c r="E7" s="36">
        <v>0</v>
      </c>
      <c r="F7" s="36">
        <v>0</v>
      </c>
    </row>
    <row r="8" spans="1:14" x14ac:dyDescent="0.25">
      <c r="B8" s="33" t="s">
        <v>216</v>
      </c>
      <c r="C8" s="36">
        <v>0</v>
      </c>
      <c r="D8" s="36">
        <v>0</v>
      </c>
      <c r="E8" s="36">
        <v>0</v>
      </c>
      <c r="F8" s="36">
        <v>0</v>
      </c>
    </row>
    <row r="9" spans="1:14" ht="15.75" thickBot="1" x14ac:dyDescent="0.3">
      <c r="A9" s="44"/>
      <c r="B9" s="34" t="s">
        <v>221</v>
      </c>
      <c r="C9" s="37">
        <v>-3</v>
      </c>
      <c r="D9" s="37">
        <v>-3</v>
      </c>
      <c r="E9" s="37">
        <v>-3</v>
      </c>
      <c r="F9" s="37">
        <v>-6</v>
      </c>
    </row>
    <row r="10" spans="1:14" x14ac:dyDescent="0.25">
      <c r="A10" s="2" t="s">
        <v>222</v>
      </c>
      <c r="B10" s="33" t="s">
        <v>218</v>
      </c>
      <c r="C10" s="36">
        <v>2</v>
      </c>
      <c r="D10" s="36">
        <v>2</v>
      </c>
      <c r="E10" s="36">
        <v>2</v>
      </c>
      <c r="F10" s="36">
        <v>4</v>
      </c>
    </row>
    <row r="11" spans="1:14" x14ac:dyDescent="0.25">
      <c r="B11" s="33" t="s">
        <v>217</v>
      </c>
      <c r="C11" s="36">
        <v>2</v>
      </c>
      <c r="D11" s="36">
        <v>2</v>
      </c>
      <c r="E11" s="36">
        <v>2</v>
      </c>
      <c r="F11" s="36">
        <v>4</v>
      </c>
    </row>
    <row r="12" spans="1:14" x14ac:dyDescent="0.25">
      <c r="B12" s="33" t="s">
        <v>216</v>
      </c>
      <c r="C12" s="36">
        <v>2</v>
      </c>
      <c r="D12" s="36">
        <v>2</v>
      </c>
      <c r="E12" s="36">
        <v>2</v>
      </c>
      <c r="F12" s="36">
        <v>4</v>
      </c>
    </row>
    <row r="13" spans="1:14" ht="15.75" thickBot="1" x14ac:dyDescent="0.3">
      <c r="A13" s="44"/>
      <c r="B13" s="34" t="s">
        <v>221</v>
      </c>
      <c r="C13" s="37">
        <v>-6</v>
      </c>
      <c r="D13" s="37">
        <v>-6</v>
      </c>
      <c r="E13" s="37">
        <v>-6</v>
      </c>
      <c r="F13" s="37">
        <v>-12</v>
      </c>
    </row>
    <row r="14" spans="1:14" x14ac:dyDescent="0.25">
      <c r="A14" s="2" t="s">
        <v>226</v>
      </c>
      <c r="B14" s="33" t="s">
        <v>218</v>
      </c>
      <c r="C14" s="36">
        <v>6</v>
      </c>
      <c r="D14" s="36">
        <v>6</v>
      </c>
      <c r="E14" s="36">
        <v>6</v>
      </c>
      <c r="F14" s="36">
        <v>12</v>
      </c>
    </row>
    <row r="15" spans="1:14" x14ac:dyDescent="0.25">
      <c r="A15" s="2" t="s">
        <v>222</v>
      </c>
      <c r="B15" s="33" t="s">
        <v>217</v>
      </c>
      <c r="C15" s="36">
        <v>0</v>
      </c>
      <c r="D15" s="36">
        <v>0</v>
      </c>
      <c r="E15" s="36">
        <v>0</v>
      </c>
      <c r="F15" s="36">
        <v>0</v>
      </c>
    </row>
    <row r="16" spans="1:14" x14ac:dyDescent="0.25">
      <c r="B16" s="33" t="s">
        <v>216</v>
      </c>
      <c r="C16" s="36">
        <v>0</v>
      </c>
      <c r="D16" s="36">
        <v>0</v>
      </c>
      <c r="E16" s="36">
        <v>0</v>
      </c>
      <c r="F16" s="36">
        <v>0</v>
      </c>
    </row>
    <row r="17" spans="1:6" ht="15.75" thickBot="1" x14ac:dyDescent="0.3">
      <c r="A17" s="44"/>
      <c r="B17" s="34" t="s">
        <v>221</v>
      </c>
      <c r="C17" s="37">
        <v>-6</v>
      </c>
      <c r="D17" s="37">
        <v>-6</v>
      </c>
      <c r="E17" s="37">
        <v>-6</v>
      </c>
      <c r="F17" s="37">
        <v>-12</v>
      </c>
    </row>
    <row r="18" spans="1:6" x14ac:dyDescent="0.25">
      <c r="A18" s="2" t="s">
        <v>223</v>
      </c>
      <c r="B18" s="33" t="s">
        <v>218</v>
      </c>
      <c r="C18" s="36">
        <v>3</v>
      </c>
      <c r="D18" s="36">
        <v>3</v>
      </c>
      <c r="E18" s="36">
        <v>3</v>
      </c>
      <c r="F18" s="36">
        <v>3</v>
      </c>
    </row>
    <row r="19" spans="1:6" x14ac:dyDescent="0.25">
      <c r="A19" s="2" t="s">
        <v>225</v>
      </c>
      <c r="B19" s="33" t="s">
        <v>217</v>
      </c>
      <c r="C19" s="36">
        <v>3</v>
      </c>
      <c r="D19" s="36">
        <v>3</v>
      </c>
      <c r="E19" s="36">
        <v>3</v>
      </c>
      <c r="F19" s="36">
        <v>3</v>
      </c>
    </row>
    <row r="20" spans="1:6" x14ac:dyDescent="0.25">
      <c r="B20" s="33" t="s">
        <v>216</v>
      </c>
      <c r="C20" s="36">
        <v>-3</v>
      </c>
      <c r="D20" s="36">
        <v>-3</v>
      </c>
      <c r="E20" s="36">
        <v>-3</v>
      </c>
      <c r="F20" s="36">
        <v>-3</v>
      </c>
    </row>
    <row r="21" spans="1:6" ht="15.75" thickBot="1" x14ac:dyDescent="0.3">
      <c r="A21" s="44"/>
      <c r="B21" s="34" t="s">
        <v>221</v>
      </c>
      <c r="C21" s="37">
        <v>-3</v>
      </c>
      <c r="D21" s="37">
        <v>-3</v>
      </c>
      <c r="E21" s="37">
        <v>-3</v>
      </c>
      <c r="F21" s="37">
        <v>-3</v>
      </c>
    </row>
    <row r="22" spans="1:6" x14ac:dyDescent="0.25">
      <c r="A22" s="2" t="s">
        <v>223</v>
      </c>
      <c r="B22" s="33" t="s">
        <v>218</v>
      </c>
      <c r="C22" s="36">
        <v>3</v>
      </c>
      <c r="D22" s="36">
        <v>3</v>
      </c>
      <c r="E22" s="36">
        <v>3</v>
      </c>
      <c r="F22" s="36">
        <v>3</v>
      </c>
    </row>
    <row r="23" spans="1:6" x14ac:dyDescent="0.25">
      <c r="A23" s="2" t="s">
        <v>224</v>
      </c>
      <c r="B23" s="33" t="s">
        <v>217</v>
      </c>
      <c r="C23" s="36">
        <v>3</v>
      </c>
      <c r="D23" s="36">
        <v>3</v>
      </c>
      <c r="E23" s="36">
        <v>3</v>
      </c>
      <c r="F23" s="36">
        <v>3</v>
      </c>
    </row>
    <row r="24" spans="1:6" x14ac:dyDescent="0.25">
      <c r="B24" s="33" t="s">
        <v>216</v>
      </c>
      <c r="C24" s="36">
        <v>-3</v>
      </c>
      <c r="D24" s="36">
        <v>-3</v>
      </c>
      <c r="E24" s="36">
        <v>-3</v>
      </c>
      <c r="F24" s="36">
        <v>0</v>
      </c>
    </row>
    <row r="25" spans="1:6" ht="15.75" thickBot="1" x14ac:dyDescent="0.3">
      <c r="A25" s="44"/>
      <c r="B25" s="34" t="s">
        <v>221</v>
      </c>
      <c r="C25" s="37">
        <v>-3</v>
      </c>
      <c r="D25" s="37">
        <v>-3</v>
      </c>
      <c r="E25" s="37">
        <v>-3</v>
      </c>
      <c r="F25" s="37">
        <v>-6</v>
      </c>
    </row>
    <row r="26" spans="1:6" x14ac:dyDescent="0.25">
      <c r="A26" s="2" t="s">
        <v>223</v>
      </c>
      <c r="B26" s="33" t="s">
        <v>218</v>
      </c>
      <c r="C26" s="36">
        <v>3</v>
      </c>
      <c r="D26" s="36">
        <v>3</v>
      </c>
      <c r="E26" s="36">
        <v>3</v>
      </c>
      <c r="F26" s="36">
        <v>6</v>
      </c>
    </row>
    <row r="27" spans="1:6" x14ac:dyDescent="0.25">
      <c r="A27" s="2" t="s">
        <v>222</v>
      </c>
      <c r="B27" s="33" t="s">
        <v>217</v>
      </c>
      <c r="C27" s="36">
        <v>3</v>
      </c>
      <c r="D27" s="36">
        <v>3</v>
      </c>
      <c r="E27" s="36">
        <v>3</v>
      </c>
      <c r="F27" s="36">
        <v>6</v>
      </c>
    </row>
    <row r="28" spans="1:6" x14ac:dyDescent="0.25">
      <c r="B28" s="33" t="s">
        <v>216</v>
      </c>
      <c r="C28" s="36">
        <v>0</v>
      </c>
      <c r="D28" s="36">
        <v>0</v>
      </c>
      <c r="E28" s="36">
        <v>0</v>
      </c>
      <c r="F28" s="36">
        <v>0</v>
      </c>
    </row>
    <row r="29" spans="1:6" ht="15.75" thickBot="1" x14ac:dyDescent="0.3">
      <c r="A29" s="44"/>
      <c r="B29" s="34" t="s">
        <v>221</v>
      </c>
      <c r="C29" s="37">
        <v>-6</v>
      </c>
      <c r="D29" s="37">
        <v>-6</v>
      </c>
      <c r="E29" s="37">
        <v>-6</v>
      </c>
      <c r="F29" s="37">
        <v>-12</v>
      </c>
    </row>
    <row r="30" spans="1:6" x14ac:dyDescent="0.25">
      <c r="A30" s="2" t="s">
        <v>17</v>
      </c>
      <c r="B30" s="33" t="s">
        <v>218</v>
      </c>
      <c r="C30" s="36"/>
      <c r="D30" s="36">
        <v>4</v>
      </c>
      <c r="E30" s="36">
        <v>4</v>
      </c>
      <c r="F30" s="36">
        <v>8</v>
      </c>
    </row>
    <row r="31" spans="1:6" x14ac:dyDescent="0.25">
      <c r="B31" s="33" t="s">
        <v>217</v>
      </c>
      <c r="C31" s="36"/>
      <c r="D31" s="36">
        <v>4</v>
      </c>
      <c r="E31" s="36">
        <v>4</v>
      </c>
      <c r="F31" s="36">
        <v>8</v>
      </c>
    </row>
    <row r="32" spans="1:6" x14ac:dyDescent="0.25">
      <c r="B32" s="33" t="s">
        <v>216</v>
      </c>
      <c r="C32" s="36"/>
      <c r="D32" s="36">
        <v>4</v>
      </c>
      <c r="E32" s="36">
        <v>4</v>
      </c>
      <c r="F32" s="36">
        <v>8</v>
      </c>
    </row>
    <row r="33" spans="1:6" ht="15.75" thickBot="1" x14ac:dyDescent="0.3">
      <c r="A33" s="44"/>
      <c r="B33" s="34" t="s">
        <v>220</v>
      </c>
      <c r="C33" s="37"/>
      <c r="D33" s="37">
        <v>-12</v>
      </c>
      <c r="E33" s="37">
        <v>-12</v>
      </c>
      <c r="F33" s="37">
        <v>-24</v>
      </c>
    </row>
    <row r="34" spans="1:6" x14ac:dyDescent="0.25">
      <c r="A34" s="2" t="s">
        <v>219</v>
      </c>
      <c r="B34" s="33" t="s">
        <v>218</v>
      </c>
      <c r="C34" s="36">
        <v>2</v>
      </c>
      <c r="D34" s="36"/>
      <c r="E34" s="36">
        <v>3</v>
      </c>
      <c r="F34" s="36"/>
    </row>
    <row r="35" spans="1:6" x14ac:dyDescent="0.25">
      <c r="B35" s="33" t="s">
        <v>217</v>
      </c>
      <c r="C35" s="36">
        <v>2</v>
      </c>
      <c r="D35" s="36"/>
      <c r="E35" s="36">
        <v>3</v>
      </c>
      <c r="F35" s="36"/>
    </row>
    <row r="36" spans="1:6" x14ac:dyDescent="0.25">
      <c r="B36" s="33" t="s">
        <v>216</v>
      </c>
      <c r="C36" s="36">
        <v>2</v>
      </c>
      <c r="D36" s="36"/>
      <c r="E36" s="36">
        <v>3</v>
      </c>
      <c r="F36" s="36"/>
    </row>
    <row r="37" spans="1:6" ht="15.75" thickBot="1" x14ac:dyDescent="0.3">
      <c r="A37" s="44"/>
      <c r="B37" s="34" t="s">
        <v>215</v>
      </c>
      <c r="C37" s="37">
        <v>-6</v>
      </c>
      <c r="D37" s="37"/>
      <c r="E37" s="37">
        <v>-9</v>
      </c>
      <c r="F37" s="37"/>
    </row>
    <row r="38" spans="1:6" ht="15.75" thickBot="1" x14ac:dyDescent="0.3">
      <c r="A38" s="45" t="s">
        <v>214</v>
      </c>
      <c r="B38" s="35"/>
      <c r="C38" s="38" t="s">
        <v>211</v>
      </c>
      <c r="D38" s="38" t="s">
        <v>211</v>
      </c>
      <c r="E38" s="38" t="s">
        <v>211</v>
      </c>
      <c r="F38" s="38" t="s">
        <v>211</v>
      </c>
    </row>
    <row r="39" spans="1:6" ht="15.75" thickBot="1" x14ac:dyDescent="0.3">
      <c r="A39" s="45" t="s">
        <v>213</v>
      </c>
      <c r="B39" s="35"/>
      <c r="C39" s="38" t="s">
        <v>211</v>
      </c>
      <c r="D39" s="38" t="s">
        <v>211</v>
      </c>
      <c r="E39" s="38" t="s">
        <v>211</v>
      </c>
      <c r="F39" s="38" t="s">
        <v>211</v>
      </c>
    </row>
    <row r="40" spans="1:6" ht="15.75" thickBot="1" x14ac:dyDescent="0.3">
      <c r="A40" s="44" t="s">
        <v>212</v>
      </c>
      <c r="B40" s="34"/>
      <c r="C40" s="39" t="s">
        <v>210</v>
      </c>
      <c r="D40" s="39" t="s">
        <v>211</v>
      </c>
      <c r="E40" s="39" t="s">
        <v>210</v>
      </c>
      <c r="F40" s="39" t="s">
        <v>210</v>
      </c>
    </row>
  </sheetData>
  <mergeCells count="3">
    <mergeCell ref="I3:I4"/>
    <mergeCell ref="N3:N4"/>
    <mergeCell ref="K1:N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database</vt:lpstr>
      <vt:lpstr>database 2.0</vt:lpstr>
      <vt:lpstr>dpi</vt:lpstr>
      <vt:lpstr>Default_Tables</vt:lpstr>
      <vt:lpstr>Trischaken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2014-04-01T08:49:01Z</dcterms:modified>
</cp:coreProperties>
</file>